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9"/>
  <workbookPr filterPrivacy="1" codeName="ThisWorkbook"/>
  <xr:revisionPtr revIDLastSave="0" documentId="8_{411DE665-50DD-4A6D-BE9F-CC3EF41E133A}" xr6:coauthVersionLast="36" xr6:coauthVersionMax="36" xr10:uidLastSave="{00000000-0000-0000-0000-000000000000}"/>
  <bookViews>
    <workbookView xWindow="1080" yWindow="405" windowWidth="20610" windowHeight="11640"/>
  </bookViews>
  <sheets>
    <sheet name="はじめに" sheetId="54" r:id="rId1"/>
    <sheet name="様式1-1（計画表紙）" sheetId="55" r:id="rId2"/>
    <sheet name="様式1-2（計画自動車）" sheetId="56" r:id="rId3"/>
    <sheet name="様式1-3(計画措置）" sheetId="57" r:id="rId4"/>
    <sheet name="様式1-4（計画代替）" sheetId="58" r:id="rId5"/>
    <sheet name="様式1-5(計画事業場）" sheetId="59" r:id="rId6"/>
    <sheet name="様式2-1（実績表紙）" sheetId="60" r:id="rId7"/>
    <sheet name="様式2-2(実績自動車）" sheetId="61" r:id="rId8"/>
    <sheet name="様式2-3（実績措置）" sheetId="62" r:id="rId9"/>
    <sheet name="様式2-4（実績代替）" sheetId="63" r:id="rId10"/>
    <sheet name="様式2-5（実績事業場）" sheetId="64" r:id="rId11"/>
    <sheet name="排出係数" sheetId="65" r:id="rId12"/>
    <sheet name="産業分類表" sheetId="67" r:id="rId13"/>
  </sheets>
  <externalReferences>
    <externalReference r:id="rId14"/>
  </externalReferences>
  <definedNames>
    <definedName name="_xlnm._FilterDatabase" localSheetId="11" hidden="1">排出係数!$A$3:$AL$1150</definedName>
    <definedName name="Jナンバー分類" localSheetId="12">'[1]様式2-2(実績排出量）'!$CA$17:$CA$22</definedName>
    <definedName name="Jナンバー分類">'様式2-2(実績自動車）'!$CA$17:$CA$22</definedName>
    <definedName name="Jバス">'様式2-2(実績自動車）'!$CD$17:$CD$18</definedName>
    <definedName name="J車種重量" localSheetId="12">'[1]様式2-2(実績排出量）'!$AH$16:$AH$3015</definedName>
    <definedName name="J車種重量">'様式2-2(実績自動車）'!$AH$16:$AH$515</definedName>
    <definedName name="J小型貨物">'様式2-2(実績自動車）'!$CC$17</definedName>
    <definedName name="J乗用">'様式2-2(実績自動車）'!$CF$17</definedName>
    <definedName name="J特殊">'様式2-2(実績自動車）'!$CG$17</definedName>
    <definedName name="J特種">'様式2-2(実績自動車）'!$CE$17:$CE$18</definedName>
    <definedName name="J普通貨物">'様式2-2(実績自動車）'!$CB$17</definedName>
    <definedName name="_xlnm.Print_Area" localSheetId="12">産業分類表!$A$1:$E$53</definedName>
    <definedName name="_xlnm.Print_Area" localSheetId="11">排出係数!$A$1:$AB$1150</definedName>
    <definedName name="_xlnm.Print_Area" localSheetId="1">'様式1-1（計画表紙）'!$A$1:$AB$32</definedName>
    <definedName name="_xlnm.Print_Area" localSheetId="2">'様式1-2（計画自動車）'!$A$1:$S$515</definedName>
    <definedName name="_xlnm.Print_Area" localSheetId="4">'様式1-4（計画代替）'!$A$1:$U$29</definedName>
    <definedName name="_xlnm.Print_Area" localSheetId="6">'様式2-1（実績表紙）'!$A$1:$AB$32</definedName>
    <definedName name="_xlnm.Print_Area" localSheetId="7">'様式2-2(実績自動車）'!$A$1:$T$515</definedName>
    <definedName name="_xlnm.Print_Area" localSheetId="9">'様式2-4（実績代替）'!$A$1:$AR$30</definedName>
    <definedName name="_xlnm.Print_Area" localSheetId="10">'様式2-5（実績事業場）'!$A$1:$AH$29</definedName>
    <definedName name="ナンバー分類" localSheetId="12">'[1]様式1-2（計画排出量）'!$BW$17:$BW$22</definedName>
    <definedName name="ナンバー分類">'様式1-2（計画自動車）'!$BW$17:$BW$22</definedName>
    <definedName name="バス">'様式1-2（計画自動車）'!$BZ$17:$BZ$18</definedName>
    <definedName name="車種重量" localSheetId="12">'[1]様式1-2（計画排出量）'!$AE$16:$AE$3015</definedName>
    <definedName name="車種重量">'様式1-2（計画自動車）'!$AE$16:$AE$515</definedName>
    <definedName name="小型貨物">'様式1-2（計画自動車）'!$BY$17</definedName>
    <definedName name="乗用">'様式1-2（計画自動車）'!$CB$17</definedName>
    <definedName name="特殊">'様式1-2（計画自動車）'!$CC$17</definedName>
    <definedName name="特種">'様式1-2（計画自動車）'!$CA$17:$CA$18</definedName>
    <definedName name="排出係数表" localSheetId="12">[1]排出係数!$A$4:$I$1039</definedName>
    <definedName name="排出係数表">排出係数!$A$4:$I$1059</definedName>
    <definedName name="普通貨物">'様式1-2（計画自動車）'!$BX$17</definedName>
  </definedNames>
  <calcPr calcId="191029"/>
</workbook>
</file>

<file path=xl/calcChain.xml><?xml version="1.0" encoding="utf-8"?>
<calcChain xmlns="http://schemas.openxmlformats.org/spreadsheetml/2006/main">
  <c r="AA172" i="65" l="1"/>
  <c r="Z172" i="65"/>
  <c r="X172" i="65"/>
  <c r="W172" i="65"/>
  <c r="T8" i="63"/>
  <c r="T9" i="63"/>
  <c r="T10" i="63"/>
  <c r="T11" i="63"/>
  <c r="T12" i="63"/>
  <c r="T13" i="63"/>
  <c r="T14" i="63"/>
  <c r="T15" i="63"/>
  <c r="T16" i="63"/>
  <c r="T17" i="63"/>
  <c r="Q8" i="63"/>
  <c r="Q9" i="63"/>
  <c r="Q10" i="63"/>
  <c r="Q11" i="63"/>
  <c r="Q12" i="63"/>
  <c r="Q13" i="63"/>
  <c r="Q14" i="63"/>
  <c r="Q15" i="63"/>
  <c r="Q16" i="63"/>
  <c r="Q17" i="63"/>
  <c r="Q18" i="63"/>
  <c r="N8" i="63"/>
  <c r="N9" i="63"/>
  <c r="N10" i="63"/>
  <c r="N11" i="63"/>
  <c r="N12" i="63"/>
  <c r="N13" i="63"/>
  <c r="N14" i="63"/>
  <c r="N15" i="63"/>
  <c r="N16" i="63"/>
  <c r="N17" i="63"/>
  <c r="N18" i="63"/>
  <c r="K8" i="63"/>
  <c r="K9" i="63"/>
  <c r="K10" i="63"/>
  <c r="K11" i="63"/>
  <c r="K12" i="63"/>
  <c r="K13" i="63"/>
  <c r="K14" i="63"/>
  <c r="K15" i="63"/>
  <c r="K16" i="63"/>
  <c r="H16" i="63"/>
  <c r="H11" i="63"/>
  <c r="U16" i="63"/>
  <c r="U11" i="63"/>
  <c r="F23" i="63"/>
  <c r="F22" i="63"/>
  <c r="F22" i="58"/>
  <c r="R22" i="63"/>
  <c r="T22" i="63"/>
  <c r="S22" i="63"/>
  <c r="P22" i="63"/>
  <c r="O22" i="63"/>
  <c r="M22" i="63"/>
  <c r="L22" i="63"/>
  <c r="J22" i="63"/>
  <c r="I22" i="63"/>
  <c r="G22" i="63"/>
  <c r="Q22" i="58"/>
  <c r="P22" i="58"/>
  <c r="O22" i="58"/>
  <c r="N22" i="58"/>
  <c r="M22" i="58"/>
  <c r="L22" i="58"/>
  <c r="K22" i="58"/>
  <c r="J22" i="58"/>
  <c r="I22" i="58"/>
  <c r="H22" i="58"/>
  <c r="G22" i="58"/>
  <c r="AF16" i="61"/>
  <c r="AB25" i="61"/>
  <c r="X25" i="61"/>
  <c r="Z25" i="61"/>
  <c r="AF25" i="61"/>
  <c r="I1" i="59"/>
  <c r="AU7" i="63"/>
  <c r="AU6" i="63"/>
  <c r="AS7" i="63"/>
  <c r="AS6" i="63"/>
  <c r="N20" i="63"/>
  <c r="Q20" i="63"/>
  <c r="K20" i="63"/>
  <c r="H20" i="63"/>
  <c r="S23" i="63"/>
  <c r="R23" i="63"/>
  <c r="P23" i="63"/>
  <c r="O23" i="63"/>
  <c r="M23" i="63"/>
  <c r="L23" i="63"/>
  <c r="J23" i="63"/>
  <c r="I23" i="63"/>
  <c r="G23" i="63"/>
  <c r="F23" i="58"/>
  <c r="O23" i="58"/>
  <c r="N23" i="58"/>
  <c r="M23" i="58"/>
  <c r="L23" i="58"/>
  <c r="K23" i="58"/>
  <c r="J23" i="58"/>
  <c r="I23" i="58"/>
  <c r="H23" i="58"/>
  <c r="G23" i="58"/>
  <c r="I24" i="60"/>
  <c r="I24" i="55"/>
  <c r="I18" i="55"/>
  <c r="I19" i="55"/>
  <c r="Q11" i="58"/>
  <c r="P11" i="58"/>
  <c r="P16" i="58"/>
  <c r="Q16" i="58"/>
  <c r="Y16" i="61"/>
  <c r="H17" i="63"/>
  <c r="K17" i="63"/>
  <c r="H14" i="63"/>
  <c r="H7" i="63"/>
  <c r="K7" i="63"/>
  <c r="N7" i="63"/>
  <c r="Q7" i="63"/>
  <c r="B72" i="64"/>
  <c r="C72" i="64"/>
  <c r="D72" i="64"/>
  <c r="E72" i="64"/>
  <c r="F72" i="64"/>
  <c r="G72" i="64"/>
  <c r="H72" i="64"/>
  <c r="I72" i="64"/>
  <c r="J72" i="64"/>
  <c r="K72" i="64"/>
  <c r="L72" i="64"/>
  <c r="M72" i="64"/>
  <c r="N72" i="64"/>
  <c r="O72" i="64"/>
  <c r="P72" i="64"/>
  <c r="Q72" i="64"/>
  <c r="R72" i="64"/>
  <c r="S72" i="64"/>
  <c r="T72" i="64"/>
  <c r="U72" i="64"/>
  <c r="V72" i="64"/>
  <c r="B73" i="64"/>
  <c r="C73" i="64"/>
  <c r="D73" i="64"/>
  <c r="E73" i="64"/>
  <c r="F73" i="64"/>
  <c r="G73" i="64"/>
  <c r="H73" i="64"/>
  <c r="I73" i="64"/>
  <c r="J73" i="64"/>
  <c r="K73" i="64"/>
  <c r="L73" i="64"/>
  <c r="M73" i="64"/>
  <c r="N73" i="64"/>
  <c r="O73" i="64"/>
  <c r="P73" i="64"/>
  <c r="Q73" i="64"/>
  <c r="R73" i="64"/>
  <c r="S73" i="64"/>
  <c r="T73" i="64"/>
  <c r="U73" i="64"/>
  <c r="V73" i="64"/>
  <c r="B74" i="64"/>
  <c r="C74" i="64"/>
  <c r="D74" i="64"/>
  <c r="E74" i="64"/>
  <c r="F74" i="64"/>
  <c r="G74" i="64"/>
  <c r="H74" i="64"/>
  <c r="I74" i="64"/>
  <c r="J74" i="64"/>
  <c r="K74" i="64"/>
  <c r="L74" i="64"/>
  <c r="M74" i="64"/>
  <c r="N74" i="64"/>
  <c r="O74" i="64"/>
  <c r="P74" i="64"/>
  <c r="Q74" i="64"/>
  <c r="R74" i="64"/>
  <c r="S74" i="64"/>
  <c r="T74" i="64"/>
  <c r="U74" i="64"/>
  <c r="V74" i="64"/>
  <c r="B75" i="64"/>
  <c r="C75" i="64"/>
  <c r="D75" i="64"/>
  <c r="E75" i="64"/>
  <c r="F75" i="64"/>
  <c r="G75" i="64"/>
  <c r="H75" i="64"/>
  <c r="I75" i="64"/>
  <c r="J75" i="64"/>
  <c r="K75" i="64"/>
  <c r="L75" i="64"/>
  <c r="M75" i="64"/>
  <c r="N75" i="64"/>
  <c r="O75" i="64"/>
  <c r="P75" i="64"/>
  <c r="Q75" i="64"/>
  <c r="R75" i="64"/>
  <c r="S75" i="64"/>
  <c r="T75" i="64"/>
  <c r="U75" i="64"/>
  <c r="V75" i="64"/>
  <c r="B76" i="64"/>
  <c r="C76" i="64"/>
  <c r="D76" i="64"/>
  <c r="E76" i="64"/>
  <c r="F76" i="64"/>
  <c r="G76" i="64"/>
  <c r="H76" i="64"/>
  <c r="I76" i="64"/>
  <c r="J76" i="64"/>
  <c r="K76" i="64"/>
  <c r="L76" i="64"/>
  <c r="M76" i="64"/>
  <c r="N76" i="64"/>
  <c r="O76" i="64"/>
  <c r="P76" i="64"/>
  <c r="Q76" i="64"/>
  <c r="R76" i="64"/>
  <c r="S76" i="64"/>
  <c r="T76" i="64"/>
  <c r="U76" i="64"/>
  <c r="V76" i="64"/>
  <c r="B77" i="64"/>
  <c r="C77" i="64"/>
  <c r="D77" i="64"/>
  <c r="E77" i="64"/>
  <c r="F77" i="64"/>
  <c r="G77" i="64"/>
  <c r="H77" i="64"/>
  <c r="I77" i="64"/>
  <c r="J77" i="64"/>
  <c r="K77" i="64"/>
  <c r="L77" i="64"/>
  <c r="M77" i="64"/>
  <c r="N77" i="64"/>
  <c r="O77" i="64"/>
  <c r="P77" i="64"/>
  <c r="Q77" i="64"/>
  <c r="R77" i="64"/>
  <c r="S77" i="64"/>
  <c r="T77" i="64"/>
  <c r="U77" i="64"/>
  <c r="V77" i="64"/>
  <c r="B78" i="64"/>
  <c r="C78" i="64"/>
  <c r="D78" i="64"/>
  <c r="E78" i="64"/>
  <c r="F78" i="64"/>
  <c r="G78" i="64"/>
  <c r="H78" i="64"/>
  <c r="I78" i="64"/>
  <c r="J78" i="64"/>
  <c r="K78" i="64"/>
  <c r="L78" i="64"/>
  <c r="M78" i="64"/>
  <c r="N78" i="64"/>
  <c r="O78" i="64"/>
  <c r="P78" i="64"/>
  <c r="Q78" i="64"/>
  <c r="R78" i="64"/>
  <c r="S78" i="64"/>
  <c r="T78" i="64"/>
  <c r="U78" i="64"/>
  <c r="V78" i="64"/>
  <c r="B79" i="64"/>
  <c r="C79" i="64"/>
  <c r="D79" i="64"/>
  <c r="E79" i="64"/>
  <c r="F79" i="64"/>
  <c r="G79" i="64"/>
  <c r="H79" i="64"/>
  <c r="I79" i="64"/>
  <c r="J79" i="64"/>
  <c r="K79" i="64"/>
  <c r="L79" i="64"/>
  <c r="M79" i="64"/>
  <c r="N79" i="64"/>
  <c r="O79" i="64"/>
  <c r="P79" i="64"/>
  <c r="Q79" i="64"/>
  <c r="R79" i="64"/>
  <c r="S79" i="64"/>
  <c r="T79" i="64"/>
  <c r="U79" i="64"/>
  <c r="V79" i="64"/>
  <c r="B80" i="64"/>
  <c r="C80" i="64"/>
  <c r="D80" i="64"/>
  <c r="E80" i="64"/>
  <c r="F80" i="64"/>
  <c r="G80" i="64"/>
  <c r="H80" i="64"/>
  <c r="I80" i="64"/>
  <c r="J80" i="64"/>
  <c r="K80" i="64"/>
  <c r="L80" i="64"/>
  <c r="M80" i="64"/>
  <c r="N80" i="64"/>
  <c r="O80" i="64"/>
  <c r="P80" i="64"/>
  <c r="Q80" i="64"/>
  <c r="R80" i="64"/>
  <c r="S80" i="64"/>
  <c r="T80" i="64"/>
  <c r="U80" i="64"/>
  <c r="V80" i="64"/>
  <c r="B81" i="64"/>
  <c r="C81" i="64"/>
  <c r="D81" i="64"/>
  <c r="E81" i="64"/>
  <c r="F81" i="64"/>
  <c r="G81" i="64"/>
  <c r="H81" i="64"/>
  <c r="I81" i="64"/>
  <c r="J81" i="64"/>
  <c r="K81" i="64"/>
  <c r="L81" i="64"/>
  <c r="M81" i="64"/>
  <c r="N81" i="64"/>
  <c r="O81" i="64"/>
  <c r="P81" i="64"/>
  <c r="Q81" i="64"/>
  <c r="R81" i="64"/>
  <c r="S81" i="64"/>
  <c r="T81" i="64"/>
  <c r="U81" i="64"/>
  <c r="V81" i="64"/>
  <c r="B82" i="64"/>
  <c r="C82" i="64"/>
  <c r="D82" i="64"/>
  <c r="E82" i="64"/>
  <c r="F82" i="64"/>
  <c r="G82" i="64"/>
  <c r="H82" i="64"/>
  <c r="I82" i="64"/>
  <c r="J82" i="64"/>
  <c r="K82" i="64"/>
  <c r="L82" i="64"/>
  <c r="M82" i="64"/>
  <c r="N82" i="64"/>
  <c r="O82" i="64"/>
  <c r="P82" i="64"/>
  <c r="Q82" i="64"/>
  <c r="R82" i="64"/>
  <c r="S82" i="64"/>
  <c r="T82" i="64"/>
  <c r="U82" i="64"/>
  <c r="V82" i="64"/>
  <c r="B83" i="64"/>
  <c r="C83" i="64"/>
  <c r="D83" i="64"/>
  <c r="E83" i="64"/>
  <c r="F83" i="64"/>
  <c r="G83" i="64"/>
  <c r="H83" i="64"/>
  <c r="I83" i="64"/>
  <c r="J83" i="64"/>
  <c r="K83" i="64"/>
  <c r="L83" i="64"/>
  <c r="M83" i="64"/>
  <c r="N83" i="64"/>
  <c r="O83" i="64"/>
  <c r="P83" i="64"/>
  <c r="Q83" i="64"/>
  <c r="R83" i="64"/>
  <c r="S83" i="64"/>
  <c r="T83" i="64"/>
  <c r="U83" i="64"/>
  <c r="V83" i="64"/>
  <c r="B84" i="64"/>
  <c r="C84" i="64"/>
  <c r="D84" i="64"/>
  <c r="E84" i="64"/>
  <c r="F84" i="64"/>
  <c r="G84" i="64"/>
  <c r="H84" i="64"/>
  <c r="I84" i="64"/>
  <c r="J84" i="64"/>
  <c r="K84" i="64"/>
  <c r="L84" i="64"/>
  <c r="M84" i="64"/>
  <c r="N84" i="64"/>
  <c r="O84" i="64"/>
  <c r="P84" i="64"/>
  <c r="Q84" i="64"/>
  <c r="R84" i="64"/>
  <c r="S84" i="64"/>
  <c r="T84" i="64"/>
  <c r="U84" i="64"/>
  <c r="V84" i="64"/>
  <c r="B85" i="64"/>
  <c r="C85" i="64"/>
  <c r="D85" i="64"/>
  <c r="E85" i="64"/>
  <c r="F85" i="64"/>
  <c r="G85" i="64"/>
  <c r="H85" i="64"/>
  <c r="I85" i="64"/>
  <c r="J85" i="64"/>
  <c r="K85" i="64"/>
  <c r="L85" i="64"/>
  <c r="M85" i="64"/>
  <c r="N85" i="64"/>
  <c r="O85" i="64"/>
  <c r="P85" i="64"/>
  <c r="Q85" i="64"/>
  <c r="R85" i="64"/>
  <c r="S85" i="64"/>
  <c r="T85" i="64"/>
  <c r="U85" i="64"/>
  <c r="V85" i="64"/>
  <c r="B86" i="64"/>
  <c r="C86" i="64"/>
  <c r="D86" i="64"/>
  <c r="E86" i="64"/>
  <c r="F86" i="64"/>
  <c r="G86" i="64"/>
  <c r="H86" i="64"/>
  <c r="I86" i="64"/>
  <c r="J86" i="64"/>
  <c r="K86" i="64"/>
  <c r="L86" i="64"/>
  <c r="M86" i="64"/>
  <c r="N86" i="64"/>
  <c r="O86" i="64"/>
  <c r="P86" i="64"/>
  <c r="Q86" i="64"/>
  <c r="R86" i="64"/>
  <c r="S86" i="64"/>
  <c r="T86" i="64"/>
  <c r="U86" i="64"/>
  <c r="V86" i="64"/>
  <c r="B87" i="64"/>
  <c r="C87" i="64"/>
  <c r="D87" i="64"/>
  <c r="E87" i="64"/>
  <c r="F87" i="64"/>
  <c r="G87" i="64"/>
  <c r="H87" i="64"/>
  <c r="I87" i="64"/>
  <c r="J87" i="64"/>
  <c r="K87" i="64"/>
  <c r="L87" i="64"/>
  <c r="M87" i="64"/>
  <c r="N87" i="64"/>
  <c r="O87" i="64"/>
  <c r="P87" i="64"/>
  <c r="Q87" i="64"/>
  <c r="R87" i="64"/>
  <c r="S87" i="64"/>
  <c r="T87" i="64"/>
  <c r="U87" i="64"/>
  <c r="V87" i="64"/>
  <c r="B88" i="64"/>
  <c r="C88" i="64"/>
  <c r="D88" i="64"/>
  <c r="E88" i="64"/>
  <c r="F88" i="64"/>
  <c r="G88" i="64"/>
  <c r="H88" i="64"/>
  <c r="I88" i="64"/>
  <c r="J88" i="64"/>
  <c r="K88" i="64"/>
  <c r="L88" i="64"/>
  <c r="M88" i="64"/>
  <c r="N88" i="64"/>
  <c r="O88" i="64"/>
  <c r="P88" i="64"/>
  <c r="Q88" i="64"/>
  <c r="R88" i="64"/>
  <c r="S88" i="64"/>
  <c r="T88" i="64"/>
  <c r="U88" i="64"/>
  <c r="V88" i="64"/>
  <c r="B89" i="64"/>
  <c r="C89" i="64"/>
  <c r="D89" i="64"/>
  <c r="E89" i="64"/>
  <c r="F89" i="64"/>
  <c r="G89" i="64"/>
  <c r="H89" i="64"/>
  <c r="I89" i="64"/>
  <c r="J89" i="64"/>
  <c r="K89" i="64"/>
  <c r="L89" i="64"/>
  <c r="M89" i="64"/>
  <c r="N89" i="64"/>
  <c r="O89" i="64"/>
  <c r="P89" i="64"/>
  <c r="Q89" i="64"/>
  <c r="R89" i="64"/>
  <c r="S89" i="64"/>
  <c r="T89" i="64"/>
  <c r="U89" i="64"/>
  <c r="V89" i="64"/>
  <c r="B90" i="64"/>
  <c r="C90" i="64"/>
  <c r="D90" i="64"/>
  <c r="E90" i="64"/>
  <c r="F90" i="64"/>
  <c r="G90" i="64"/>
  <c r="H90" i="64"/>
  <c r="I90" i="64"/>
  <c r="J90" i="64"/>
  <c r="K90" i="64"/>
  <c r="L90" i="64"/>
  <c r="M90" i="64"/>
  <c r="N90" i="64"/>
  <c r="O90" i="64"/>
  <c r="P90" i="64"/>
  <c r="Q90" i="64"/>
  <c r="R90" i="64"/>
  <c r="S90" i="64"/>
  <c r="T90" i="64"/>
  <c r="U90" i="64"/>
  <c r="V90" i="64"/>
  <c r="B91" i="64"/>
  <c r="C91" i="64"/>
  <c r="D91" i="64"/>
  <c r="E91" i="64"/>
  <c r="F91" i="64"/>
  <c r="G91" i="64"/>
  <c r="H91" i="64"/>
  <c r="I91" i="64"/>
  <c r="J91" i="64"/>
  <c r="K91" i="64"/>
  <c r="L91" i="64"/>
  <c r="M91" i="64"/>
  <c r="N91" i="64"/>
  <c r="O91" i="64"/>
  <c r="P91" i="64"/>
  <c r="Q91" i="64"/>
  <c r="R91" i="64"/>
  <c r="S91" i="64"/>
  <c r="T91" i="64"/>
  <c r="U91" i="64"/>
  <c r="V91" i="64"/>
  <c r="B92" i="64"/>
  <c r="C92" i="64"/>
  <c r="D92" i="64"/>
  <c r="E92" i="64"/>
  <c r="F92" i="64"/>
  <c r="G92" i="64"/>
  <c r="H92" i="64"/>
  <c r="I92" i="64"/>
  <c r="J92" i="64"/>
  <c r="K92" i="64"/>
  <c r="L92" i="64"/>
  <c r="M92" i="64"/>
  <c r="N92" i="64"/>
  <c r="O92" i="64"/>
  <c r="P92" i="64"/>
  <c r="Q92" i="64"/>
  <c r="R92" i="64"/>
  <c r="S92" i="64"/>
  <c r="T92" i="64"/>
  <c r="U92" i="64"/>
  <c r="V92" i="64"/>
  <c r="B93" i="64"/>
  <c r="C93" i="64"/>
  <c r="D93" i="64"/>
  <c r="E93" i="64"/>
  <c r="F93" i="64"/>
  <c r="G93" i="64"/>
  <c r="H93" i="64"/>
  <c r="I93" i="64"/>
  <c r="J93" i="64"/>
  <c r="K93" i="64"/>
  <c r="L93" i="64"/>
  <c r="M93" i="64"/>
  <c r="N93" i="64"/>
  <c r="O93" i="64"/>
  <c r="P93" i="64"/>
  <c r="Q93" i="64"/>
  <c r="R93" i="64"/>
  <c r="S93" i="64"/>
  <c r="T93" i="64"/>
  <c r="U93" i="64"/>
  <c r="V93" i="64"/>
  <c r="B94" i="64"/>
  <c r="C94" i="64"/>
  <c r="D94" i="64"/>
  <c r="E94" i="64"/>
  <c r="F94" i="64"/>
  <c r="G94" i="64"/>
  <c r="H94" i="64"/>
  <c r="I94" i="64"/>
  <c r="J94" i="64"/>
  <c r="K94" i="64"/>
  <c r="L94" i="64"/>
  <c r="M94" i="64"/>
  <c r="N94" i="64"/>
  <c r="O94" i="64"/>
  <c r="P94" i="64"/>
  <c r="Q94" i="64"/>
  <c r="R94" i="64"/>
  <c r="S94" i="64"/>
  <c r="T94" i="64"/>
  <c r="U94" i="64"/>
  <c r="V94" i="64"/>
  <c r="B95" i="64"/>
  <c r="C95" i="64"/>
  <c r="D95" i="64"/>
  <c r="E95" i="64"/>
  <c r="F95" i="64"/>
  <c r="G95" i="64"/>
  <c r="H95" i="64"/>
  <c r="I95" i="64"/>
  <c r="J95" i="64"/>
  <c r="K95" i="64"/>
  <c r="L95" i="64"/>
  <c r="M95" i="64"/>
  <c r="N95" i="64"/>
  <c r="O95" i="64"/>
  <c r="P95" i="64"/>
  <c r="Q95" i="64"/>
  <c r="R95" i="64"/>
  <c r="S95" i="64"/>
  <c r="T95" i="64"/>
  <c r="U95" i="64"/>
  <c r="V95" i="64"/>
  <c r="B96" i="64"/>
  <c r="C96" i="64"/>
  <c r="D96" i="64"/>
  <c r="E96" i="64"/>
  <c r="F96" i="64"/>
  <c r="G96" i="64"/>
  <c r="H96" i="64"/>
  <c r="I96" i="64"/>
  <c r="J96" i="64"/>
  <c r="K96" i="64"/>
  <c r="L96" i="64"/>
  <c r="M96" i="64"/>
  <c r="N96" i="64"/>
  <c r="O96" i="64"/>
  <c r="P96" i="64"/>
  <c r="Q96" i="64"/>
  <c r="R96" i="64"/>
  <c r="S96" i="64"/>
  <c r="T96" i="64"/>
  <c r="U96" i="64"/>
  <c r="V96" i="64"/>
  <c r="B97" i="64"/>
  <c r="C97" i="64"/>
  <c r="D97" i="64"/>
  <c r="E97" i="64"/>
  <c r="F97" i="64"/>
  <c r="G97" i="64"/>
  <c r="H97" i="64"/>
  <c r="I97" i="64"/>
  <c r="J97" i="64"/>
  <c r="K97" i="64"/>
  <c r="L97" i="64"/>
  <c r="M97" i="64"/>
  <c r="N97" i="64"/>
  <c r="O97" i="64"/>
  <c r="P97" i="64"/>
  <c r="Q97" i="64"/>
  <c r="R97" i="64"/>
  <c r="S97" i="64"/>
  <c r="T97" i="64"/>
  <c r="U97" i="64"/>
  <c r="V97" i="64"/>
  <c r="B98" i="64"/>
  <c r="C98" i="64"/>
  <c r="D98" i="64"/>
  <c r="E98" i="64"/>
  <c r="F98" i="64"/>
  <c r="G98" i="64"/>
  <c r="H98" i="64"/>
  <c r="I98" i="64"/>
  <c r="J98" i="64"/>
  <c r="K98" i="64"/>
  <c r="L98" i="64"/>
  <c r="M98" i="64"/>
  <c r="N98" i="64"/>
  <c r="O98" i="64"/>
  <c r="P98" i="64"/>
  <c r="Q98" i="64"/>
  <c r="R98" i="64"/>
  <c r="S98" i="64"/>
  <c r="T98" i="64"/>
  <c r="U98" i="64"/>
  <c r="V98" i="64"/>
  <c r="B99" i="64"/>
  <c r="C99" i="64"/>
  <c r="D99" i="64"/>
  <c r="E99" i="64"/>
  <c r="F99" i="64"/>
  <c r="G99" i="64"/>
  <c r="H99" i="64"/>
  <c r="I99" i="64"/>
  <c r="J99" i="64"/>
  <c r="K99" i="64"/>
  <c r="L99" i="64"/>
  <c r="M99" i="64"/>
  <c r="N99" i="64"/>
  <c r="O99" i="64"/>
  <c r="P99" i="64"/>
  <c r="Q99" i="64"/>
  <c r="R99" i="64"/>
  <c r="S99" i="64"/>
  <c r="T99" i="64"/>
  <c r="U99" i="64"/>
  <c r="V99" i="64"/>
  <c r="B100" i="64"/>
  <c r="C100" i="64"/>
  <c r="D100" i="64"/>
  <c r="E100" i="64"/>
  <c r="F100" i="64"/>
  <c r="G100" i="64"/>
  <c r="H100" i="64"/>
  <c r="I100" i="64"/>
  <c r="J100" i="64"/>
  <c r="K100" i="64"/>
  <c r="L100" i="64"/>
  <c r="M100" i="64"/>
  <c r="N100" i="64"/>
  <c r="O100" i="64"/>
  <c r="P100" i="64"/>
  <c r="Q100" i="64"/>
  <c r="R100" i="64"/>
  <c r="S100" i="64"/>
  <c r="T100" i="64"/>
  <c r="U100" i="64"/>
  <c r="V100" i="64"/>
  <c r="U71" i="64"/>
  <c r="V71" i="64"/>
  <c r="T71" i="64"/>
  <c r="S71" i="64"/>
  <c r="R71" i="64"/>
  <c r="Q71" i="64"/>
  <c r="P71" i="64"/>
  <c r="O71" i="64"/>
  <c r="N71" i="64"/>
  <c r="M71" i="64"/>
  <c r="L71" i="64"/>
  <c r="K71" i="64"/>
  <c r="J71" i="64"/>
  <c r="I71" i="64"/>
  <c r="H71" i="64"/>
  <c r="G71" i="64"/>
  <c r="F71" i="64"/>
  <c r="E71" i="64"/>
  <c r="D71" i="64"/>
  <c r="C71" i="64"/>
  <c r="B71" i="64"/>
  <c r="B71" i="59"/>
  <c r="C71" i="59"/>
  <c r="D71" i="59"/>
  <c r="E71" i="59"/>
  <c r="F71" i="59"/>
  <c r="G71" i="59"/>
  <c r="H71" i="59"/>
  <c r="I71" i="59"/>
  <c r="J71" i="59"/>
  <c r="K71" i="59"/>
  <c r="L71" i="59"/>
  <c r="M71" i="59"/>
  <c r="N71" i="59"/>
  <c r="O71" i="59"/>
  <c r="P71" i="59"/>
  <c r="Q71" i="59"/>
  <c r="R71" i="59"/>
  <c r="S71" i="59"/>
  <c r="T71" i="59"/>
  <c r="U71" i="59"/>
  <c r="V71" i="59"/>
  <c r="B72" i="59"/>
  <c r="C72" i="59"/>
  <c r="D72" i="59"/>
  <c r="E72" i="59"/>
  <c r="F72" i="59"/>
  <c r="G72" i="59"/>
  <c r="H72" i="59"/>
  <c r="I72" i="59"/>
  <c r="J72" i="59"/>
  <c r="K72" i="59"/>
  <c r="L72" i="59"/>
  <c r="M72" i="59"/>
  <c r="N72" i="59"/>
  <c r="O72" i="59"/>
  <c r="P72" i="59"/>
  <c r="Q72" i="59"/>
  <c r="R72" i="59"/>
  <c r="S72" i="59"/>
  <c r="T72" i="59"/>
  <c r="U72" i="59"/>
  <c r="V72" i="59"/>
  <c r="B73" i="59"/>
  <c r="C73" i="59"/>
  <c r="D73" i="59"/>
  <c r="E73" i="59"/>
  <c r="F73" i="59"/>
  <c r="G73" i="59"/>
  <c r="H73" i="59"/>
  <c r="I73" i="59"/>
  <c r="J73" i="59"/>
  <c r="K73" i="59"/>
  <c r="L73" i="59"/>
  <c r="M73" i="59"/>
  <c r="N73" i="59"/>
  <c r="O73" i="59"/>
  <c r="P73" i="59"/>
  <c r="Q73" i="59"/>
  <c r="R73" i="59"/>
  <c r="S73" i="59"/>
  <c r="T73" i="59"/>
  <c r="U73" i="59"/>
  <c r="V73" i="59"/>
  <c r="B74" i="59"/>
  <c r="C74" i="59"/>
  <c r="D74" i="59"/>
  <c r="E74" i="59"/>
  <c r="F74" i="59"/>
  <c r="G74" i="59"/>
  <c r="H74" i="59"/>
  <c r="I74" i="59"/>
  <c r="J74" i="59"/>
  <c r="K74" i="59"/>
  <c r="L74" i="59"/>
  <c r="M74" i="59"/>
  <c r="N74" i="59"/>
  <c r="O74" i="59"/>
  <c r="P74" i="59"/>
  <c r="Q74" i="59"/>
  <c r="R74" i="59"/>
  <c r="S74" i="59"/>
  <c r="T74" i="59"/>
  <c r="U74" i="59"/>
  <c r="V74" i="59"/>
  <c r="B75" i="59"/>
  <c r="C75" i="59"/>
  <c r="D75" i="59"/>
  <c r="E75" i="59"/>
  <c r="F75" i="59"/>
  <c r="G75" i="59"/>
  <c r="H75" i="59"/>
  <c r="I75" i="59"/>
  <c r="J75" i="59"/>
  <c r="K75" i="59"/>
  <c r="L75" i="59"/>
  <c r="M75" i="59"/>
  <c r="N75" i="59"/>
  <c r="O75" i="59"/>
  <c r="P75" i="59"/>
  <c r="Q75" i="59"/>
  <c r="R75" i="59"/>
  <c r="S75" i="59"/>
  <c r="T75" i="59"/>
  <c r="U75" i="59"/>
  <c r="V75" i="59"/>
  <c r="B76" i="59"/>
  <c r="C76" i="59"/>
  <c r="D76" i="59"/>
  <c r="E76" i="59"/>
  <c r="F76" i="59"/>
  <c r="G76" i="59"/>
  <c r="H76" i="59"/>
  <c r="I76" i="59"/>
  <c r="J76" i="59"/>
  <c r="K76" i="59"/>
  <c r="L76" i="59"/>
  <c r="M76" i="59"/>
  <c r="N76" i="59"/>
  <c r="O76" i="59"/>
  <c r="P76" i="59"/>
  <c r="Q76" i="59"/>
  <c r="R76" i="59"/>
  <c r="S76" i="59"/>
  <c r="T76" i="59"/>
  <c r="U76" i="59"/>
  <c r="V76" i="59"/>
  <c r="B77" i="59"/>
  <c r="C77" i="59"/>
  <c r="D77" i="59"/>
  <c r="E77" i="59"/>
  <c r="F77" i="59"/>
  <c r="G77" i="59"/>
  <c r="H77" i="59"/>
  <c r="I77" i="59"/>
  <c r="J77" i="59"/>
  <c r="K77" i="59"/>
  <c r="L77" i="59"/>
  <c r="M77" i="59"/>
  <c r="N77" i="59"/>
  <c r="O77" i="59"/>
  <c r="P77" i="59"/>
  <c r="Q77" i="59"/>
  <c r="R77" i="59"/>
  <c r="S77" i="59"/>
  <c r="T77" i="59"/>
  <c r="U77" i="59"/>
  <c r="V77" i="59"/>
  <c r="B78" i="59"/>
  <c r="C78" i="59"/>
  <c r="D78" i="59"/>
  <c r="E78" i="59"/>
  <c r="F78" i="59"/>
  <c r="G78" i="59"/>
  <c r="H78" i="59"/>
  <c r="I78" i="59"/>
  <c r="J78" i="59"/>
  <c r="K78" i="59"/>
  <c r="L78" i="59"/>
  <c r="M78" i="59"/>
  <c r="N78" i="59"/>
  <c r="O78" i="59"/>
  <c r="P78" i="59"/>
  <c r="Q78" i="59"/>
  <c r="R78" i="59"/>
  <c r="S78" i="59"/>
  <c r="T78" i="59"/>
  <c r="U78" i="59"/>
  <c r="V78" i="59"/>
  <c r="B79" i="59"/>
  <c r="C79" i="59"/>
  <c r="D79" i="59"/>
  <c r="E79" i="59"/>
  <c r="F79" i="59"/>
  <c r="G79" i="59"/>
  <c r="H79" i="59"/>
  <c r="I79" i="59"/>
  <c r="J79" i="59"/>
  <c r="K79" i="59"/>
  <c r="L79" i="59"/>
  <c r="M79" i="59"/>
  <c r="N79" i="59"/>
  <c r="O79" i="59"/>
  <c r="P79" i="59"/>
  <c r="Q79" i="59"/>
  <c r="R79" i="59"/>
  <c r="S79" i="59"/>
  <c r="T79" i="59"/>
  <c r="U79" i="59"/>
  <c r="V79" i="59"/>
  <c r="B80" i="59"/>
  <c r="C80" i="59"/>
  <c r="D80" i="59"/>
  <c r="E80" i="59"/>
  <c r="F80" i="59"/>
  <c r="G80" i="59"/>
  <c r="H80" i="59"/>
  <c r="I80" i="59"/>
  <c r="J80" i="59"/>
  <c r="K80" i="59"/>
  <c r="L80" i="59"/>
  <c r="M80" i="59"/>
  <c r="N80" i="59"/>
  <c r="O80" i="59"/>
  <c r="P80" i="59"/>
  <c r="Q80" i="59"/>
  <c r="R80" i="59"/>
  <c r="S80" i="59"/>
  <c r="T80" i="59"/>
  <c r="U80" i="59"/>
  <c r="V80" i="59"/>
  <c r="B81" i="59"/>
  <c r="C81" i="59"/>
  <c r="D81" i="59"/>
  <c r="E81" i="59"/>
  <c r="F81" i="59"/>
  <c r="G81" i="59"/>
  <c r="H81" i="59"/>
  <c r="I81" i="59"/>
  <c r="J81" i="59"/>
  <c r="K81" i="59"/>
  <c r="L81" i="59"/>
  <c r="M81" i="59"/>
  <c r="N81" i="59"/>
  <c r="O81" i="59"/>
  <c r="P81" i="59"/>
  <c r="Q81" i="59"/>
  <c r="R81" i="59"/>
  <c r="S81" i="59"/>
  <c r="T81" i="59"/>
  <c r="U81" i="59"/>
  <c r="V81" i="59"/>
  <c r="B82" i="59"/>
  <c r="C82" i="59"/>
  <c r="D82" i="59"/>
  <c r="E82" i="59"/>
  <c r="F82" i="59"/>
  <c r="G82" i="59"/>
  <c r="H82" i="59"/>
  <c r="I82" i="59"/>
  <c r="J82" i="59"/>
  <c r="K82" i="59"/>
  <c r="L82" i="59"/>
  <c r="M82" i="59"/>
  <c r="N82" i="59"/>
  <c r="O82" i="59"/>
  <c r="P82" i="59"/>
  <c r="Q82" i="59"/>
  <c r="R82" i="59"/>
  <c r="S82" i="59"/>
  <c r="T82" i="59"/>
  <c r="U82" i="59"/>
  <c r="V82" i="59"/>
  <c r="B83" i="59"/>
  <c r="C83" i="59"/>
  <c r="D83" i="59"/>
  <c r="E83" i="59"/>
  <c r="F83" i="59"/>
  <c r="G83" i="59"/>
  <c r="H83" i="59"/>
  <c r="I83" i="59"/>
  <c r="J83" i="59"/>
  <c r="K83" i="59"/>
  <c r="L83" i="59"/>
  <c r="M83" i="59"/>
  <c r="N83" i="59"/>
  <c r="O83" i="59"/>
  <c r="P83" i="59"/>
  <c r="Q83" i="59"/>
  <c r="R83" i="59"/>
  <c r="S83" i="59"/>
  <c r="T83" i="59"/>
  <c r="U83" i="59"/>
  <c r="V83" i="59"/>
  <c r="B84" i="59"/>
  <c r="C84" i="59"/>
  <c r="D84" i="59"/>
  <c r="E84" i="59"/>
  <c r="F84" i="59"/>
  <c r="G84" i="59"/>
  <c r="H84" i="59"/>
  <c r="I84" i="59"/>
  <c r="J84" i="59"/>
  <c r="K84" i="59"/>
  <c r="L84" i="59"/>
  <c r="M84" i="59"/>
  <c r="N84" i="59"/>
  <c r="O84" i="59"/>
  <c r="P84" i="59"/>
  <c r="Q84" i="59"/>
  <c r="R84" i="59"/>
  <c r="S84" i="59"/>
  <c r="T84" i="59"/>
  <c r="U84" i="59"/>
  <c r="V84" i="59"/>
  <c r="B85" i="59"/>
  <c r="C85" i="59"/>
  <c r="D85" i="59"/>
  <c r="E85" i="59"/>
  <c r="F85" i="59"/>
  <c r="G85" i="59"/>
  <c r="H85" i="59"/>
  <c r="I85" i="59"/>
  <c r="J85" i="59"/>
  <c r="K85" i="59"/>
  <c r="L85" i="59"/>
  <c r="M85" i="59"/>
  <c r="N85" i="59"/>
  <c r="O85" i="59"/>
  <c r="P85" i="59"/>
  <c r="Q85" i="59"/>
  <c r="R85" i="59"/>
  <c r="S85" i="59"/>
  <c r="T85" i="59"/>
  <c r="U85" i="59"/>
  <c r="V85" i="59"/>
  <c r="B86" i="59"/>
  <c r="C86" i="59"/>
  <c r="D86" i="59"/>
  <c r="E86" i="59"/>
  <c r="F86" i="59"/>
  <c r="G86" i="59"/>
  <c r="H86" i="59"/>
  <c r="I86" i="59"/>
  <c r="J86" i="59"/>
  <c r="K86" i="59"/>
  <c r="L86" i="59"/>
  <c r="M86" i="59"/>
  <c r="N86" i="59"/>
  <c r="O86" i="59"/>
  <c r="P86" i="59"/>
  <c r="Q86" i="59"/>
  <c r="R86" i="59"/>
  <c r="S86" i="59"/>
  <c r="T86" i="59"/>
  <c r="U86" i="59"/>
  <c r="V86" i="59"/>
  <c r="B87" i="59"/>
  <c r="C87" i="59"/>
  <c r="D87" i="59"/>
  <c r="E87" i="59"/>
  <c r="F87" i="59"/>
  <c r="G87" i="59"/>
  <c r="H87" i="59"/>
  <c r="I87" i="59"/>
  <c r="J87" i="59"/>
  <c r="K87" i="59"/>
  <c r="L87" i="59"/>
  <c r="M87" i="59"/>
  <c r="N87" i="59"/>
  <c r="O87" i="59"/>
  <c r="P87" i="59"/>
  <c r="Q87" i="59"/>
  <c r="R87" i="59"/>
  <c r="S87" i="59"/>
  <c r="T87" i="59"/>
  <c r="U87" i="59"/>
  <c r="V87" i="59"/>
  <c r="B88" i="59"/>
  <c r="C88" i="59"/>
  <c r="D88" i="59"/>
  <c r="E88" i="59"/>
  <c r="F88" i="59"/>
  <c r="G88" i="59"/>
  <c r="H88" i="59"/>
  <c r="I88" i="59"/>
  <c r="J88" i="59"/>
  <c r="K88" i="59"/>
  <c r="L88" i="59"/>
  <c r="M88" i="59"/>
  <c r="N88" i="59"/>
  <c r="O88" i="59"/>
  <c r="P88" i="59"/>
  <c r="Q88" i="59"/>
  <c r="R88" i="59"/>
  <c r="S88" i="59"/>
  <c r="T88" i="59"/>
  <c r="U88" i="59"/>
  <c r="V88" i="59"/>
  <c r="B89" i="59"/>
  <c r="C89" i="59"/>
  <c r="D89" i="59"/>
  <c r="E89" i="59"/>
  <c r="F89" i="59"/>
  <c r="G89" i="59"/>
  <c r="H89" i="59"/>
  <c r="I89" i="59"/>
  <c r="J89" i="59"/>
  <c r="K89" i="59"/>
  <c r="L89" i="59"/>
  <c r="M89" i="59"/>
  <c r="N89" i="59"/>
  <c r="O89" i="59"/>
  <c r="P89" i="59"/>
  <c r="Q89" i="59"/>
  <c r="R89" i="59"/>
  <c r="S89" i="59"/>
  <c r="T89" i="59"/>
  <c r="U89" i="59"/>
  <c r="V89" i="59"/>
  <c r="B90" i="59"/>
  <c r="C90" i="59"/>
  <c r="D90" i="59"/>
  <c r="E90" i="59"/>
  <c r="F90" i="59"/>
  <c r="G90" i="59"/>
  <c r="H90" i="59"/>
  <c r="I90" i="59"/>
  <c r="J90" i="59"/>
  <c r="K90" i="59"/>
  <c r="L90" i="59"/>
  <c r="M90" i="59"/>
  <c r="N90" i="59"/>
  <c r="O90" i="59"/>
  <c r="P90" i="59"/>
  <c r="Q90" i="59"/>
  <c r="R90" i="59"/>
  <c r="S90" i="59"/>
  <c r="T90" i="59"/>
  <c r="U90" i="59"/>
  <c r="V90" i="59"/>
  <c r="B91" i="59"/>
  <c r="C91" i="59"/>
  <c r="D91" i="59"/>
  <c r="E91" i="59"/>
  <c r="F91" i="59"/>
  <c r="G91" i="59"/>
  <c r="H91" i="59"/>
  <c r="I91" i="59"/>
  <c r="J91" i="59"/>
  <c r="K91" i="59"/>
  <c r="L91" i="59"/>
  <c r="M91" i="59"/>
  <c r="N91" i="59"/>
  <c r="O91" i="59"/>
  <c r="P91" i="59"/>
  <c r="Q91" i="59"/>
  <c r="R91" i="59"/>
  <c r="S91" i="59"/>
  <c r="T91" i="59"/>
  <c r="U91" i="59"/>
  <c r="V91" i="59"/>
  <c r="B92" i="59"/>
  <c r="C92" i="59"/>
  <c r="D92" i="59"/>
  <c r="E92" i="59"/>
  <c r="F92" i="59"/>
  <c r="G92" i="59"/>
  <c r="H92" i="59"/>
  <c r="I92" i="59"/>
  <c r="J92" i="59"/>
  <c r="K92" i="59"/>
  <c r="L92" i="59"/>
  <c r="M92" i="59"/>
  <c r="N92" i="59"/>
  <c r="O92" i="59"/>
  <c r="P92" i="59"/>
  <c r="Q92" i="59"/>
  <c r="R92" i="59"/>
  <c r="S92" i="59"/>
  <c r="T92" i="59"/>
  <c r="U92" i="59"/>
  <c r="V92" i="59"/>
  <c r="B93" i="59"/>
  <c r="C93" i="59"/>
  <c r="D93" i="59"/>
  <c r="E93" i="59"/>
  <c r="F93" i="59"/>
  <c r="G93" i="59"/>
  <c r="H93" i="59"/>
  <c r="I93" i="59"/>
  <c r="J93" i="59"/>
  <c r="K93" i="59"/>
  <c r="L93" i="59"/>
  <c r="M93" i="59"/>
  <c r="N93" i="59"/>
  <c r="O93" i="59"/>
  <c r="P93" i="59"/>
  <c r="Q93" i="59"/>
  <c r="R93" i="59"/>
  <c r="S93" i="59"/>
  <c r="T93" i="59"/>
  <c r="U93" i="59"/>
  <c r="V93" i="59"/>
  <c r="B94" i="59"/>
  <c r="C94" i="59"/>
  <c r="D94" i="59"/>
  <c r="E94" i="59"/>
  <c r="F94" i="59"/>
  <c r="G94" i="59"/>
  <c r="H94" i="59"/>
  <c r="I94" i="59"/>
  <c r="J94" i="59"/>
  <c r="K94" i="59"/>
  <c r="L94" i="59"/>
  <c r="M94" i="59"/>
  <c r="N94" i="59"/>
  <c r="O94" i="59"/>
  <c r="P94" i="59"/>
  <c r="Q94" i="59"/>
  <c r="R94" i="59"/>
  <c r="S94" i="59"/>
  <c r="T94" i="59"/>
  <c r="U94" i="59"/>
  <c r="V94" i="59"/>
  <c r="B95" i="59"/>
  <c r="C95" i="59"/>
  <c r="D95" i="59"/>
  <c r="E95" i="59"/>
  <c r="F95" i="59"/>
  <c r="G95" i="59"/>
  <c r="H95" i="59"/>
  <c r="I95" i="59"/>
  <c r="J95" i="59"/>
  <c r="K95" i="59"/>
  <c r="L95" i="59"/>
  <c r="M95" i="59"/>
  <c r="N95" i="59"/>
  <c r="O95" i="59"/>
  <c r="P95" i="59"/>
  <c r="Q95" i="59"/>
  <c r="R95" i="59"/>
  <c r="S95" i="59"/>
  <c r="T95" i="59"/>
  <c r="U95" i="59"/>
  <c r="V95" i="59"/>
  <c r="B96" i="59"/>
  <c r="C96" i="59"/>
  <c r="D96" i="59"/>
  <c r="E96" i="59"/>
  <c r="F96" i="59"/>
  <c r="G96" i="59"/>
  <c r="H96" i="59"/>
  <c r="I96" i="59"/>
  <c r="J96" i="59"/>
  <c r="K96" i="59"/>
  <c r="L96" i="59"/>
  <c r="M96" i="59"/>
  <c r="N96" i="59"/>
  <c r="O96" i="59"/>
  <c r="P96" i="59"/>
  <c r="Q96" i="59"/>
  <c r="R96" i="59"/>
  <c r="S96" i="59"/>
  <c r="T96" i="59"/>
  <c r="U96" i="59"/>
  <c r="V96" i="59"/>
  <c r="B97" i="59"/>
  <c r="C97" i="59"/>
  <c r="D97" i="59"/>
  <c r="E97" i="59"/>
  <c r="F97" i="59"/>
  <c r="G97" i="59"/>
  <c r="H97" i="59"/>
  <c r="I97" i="59"/>
  <c r="J97" i="59"/>
  <c r="K97" i="59"/>
  <c r="L97" i="59"/>
  <c r="M97" i="59"/>
  <c r="N97" i="59"/>
  <c r="O97" i="59"/>
  <c r="P97" i="59"/>
  <c r="Q97" i="59"/>
  <c r="R97" i="59"/>
  <c r="S97" i="59"/>
  <c r="T97" i="59"/>
  <c r="U97" i="59"/>
  <c r="V97" i="59"/>
  <c r="B98" i="59"/>
  <c r="C98" i="59"/>
  <c r="D98" i="59"/>
  <c r="E98" i="59"/>
  <c r="F98" i="59"/>
  <c r="G98" i="59"/>
  <c r="H98" i="59"/>
  <c r="I98" i="59"/>
  <c r="J98" i="59"/>
  <c r="K98" i="59"/>
  <c r="L98" i="59"/>
  <c r="M98" i="59"/>
  <c r="N98" i="59"/>
  <c r="O98" i="59"/>
  <c r="P98" i="59"/>
  <c r="Q98" i="59"/>
  <c r="R98" i="59"/>
  <c r="S98" i="59"/>
  <c r="T98" i="59"/>
  <c r="U98" i="59"/>
  <c r="V98" i="59"/>
  <c r="B99" i="59"/>
  <c r="C99" i="59"/>
  <c r="D99" i="59"/>
  <c r="E99" i="59"/>
  <c r="F99" i="59"/>
  <c r="G99" i="59"/>
  <c r="H99" i="59"/>
  <c r="I99" i="59"/>
  <c r="J99" i="59"/>
  <c r="K99" i="59"/>
  <c r="L99" i="59"/>
  <c r="M99" i="59"/>
  <c r="N99" i="59"/>
  <c r="O99" i="59"/>
  <c r="P99" i="59"/>
  <c r="Q99" i="59"/>
  <c r="R99" i="59"/>
  <c r="S99" i="59"/>
  <c r="T99" i="59"/>
  <c r="U99" i="59"/>
  <c r="V99" i="59"/>
  <c r="V70" i="59"/>
  <c r="U70" i="59"/>
  <c r="T70" i="59"/>
  <c r="S70" i="59"/>
  <c r="R70" i="59"/>
  <c r="Q70" i="59"/>
  <c r="P70" i="59"/>
  <c r="O70" i="59"/>
  <c r="N70" i="59"/>
  <c r="M70" i="59"/>
  <c r="L70" i="59"/>
  <c r="K70" i="59"/>
  <c r="J70" i="59"/>
  <c r="I70" i="59"/>
  <c r="H70" i="59"/>
  <c r="G70" i="59"/>
  <c r="F70" i="59"/>
  <c r="E70" i="59"/>
  <c r="D70" i="59"/>
  <c r="C70" i="59"/>
  <c r="B70" i="59"/>
  <c r="U16" i="56"/>
  <c r="P36" i="56"/>
  <c r="R36" i="56"/>
  <c r="P37" i="56"/>
  <c r="R37" i="56"/>
  <c r="P38" i="56"/>
  <c r="R38" i="56"/>
  <c r="P39" i="56"/>
  <c r="R39" i="56"/>
  <c r="P40" i="56"/>
  <c r="R40" i="56"/>
  <c r="P41" i="56"/>
  <c r="R41" i="56"/>
  <c r="P42" i="56"/>
  <c r="R42" i="56"/>
  <c r="P43" i="56"/>
  <c r="R43" i="56"/>
  <c r="P44" i="56"/>
  <c r="R44" i="56"/>
  <c r="P45" i="56"/>
  <c r="R45" i="56"/>
  <c r="P46" i="56"/>
  <c r="R46" i="56"/>
  <c r="P47" i="56"/>
  <c r="R47" i="56"/>
  <c r="P48" i="56"/>
  <c r="R48" i="56"/>
  <c r="P49" i="56"/>
  <c r="R49" i="56"/>
  <c r="P50" i="56"/>
  <c r="R50" i="56"/>
  <c r="P51" i="56"/>
  <c r="R51" i="56"/>
  <c r="P52" i="56"/>
  <c r="R52" i="56"/>
  <c r="P53" i="56"/>
  <c r="R53" i="56"/>
  <c r="P54" i="56"/>
  <c r="R54" i="56"/>
  <c r="P55" i="56"/>
  <c r="R55" i="56"/>
  <c r="P56" i="56"/>
  <c r="R56" i="56"/>
  <c r="P57" i="56"/>
  <c r="R57" i="56"/>
  <c r="P58" i="56"/>
  <c r="R58" i="56"/>
  <c r="P59" i="56"/>
  <c r="R59" i="56"/>
  <c r="P60" i="56"/>
  <c r="R60" i="56"/>
  <c r="P61" i="56"/>
  <c r="R61" i="56"/>
  <c r="P62" i="56"/>
  <c r="R62" i="56"/>
  <c r="P63" i="56"/>
  <c r="R63" i="56"/>
  <c r="P64" i="56"/>
  <c r="R64" i="56"/>
  <c r="P65" i="56"/>
  <c r="R65" i="56"/>
  <c r="P66" i="56"/>
  <c r="R66" i="56"/>
  <c r="P67" i="56"/>
  <c r="R67" i="56"/>
  <c r="P68" i="56"/>
  <c r="R68" i="56"/>
  <c r="P69" i="56"/>
  <c r="R69" i="56"/>
  <c r="P70" i="56"/>
  <c r="R70" i="56"/>
  <c r="P71" i="56"/>
  <c r="R71" i="56"/>
  <c r="P72" i="56"/>
  <c r="R72" i="56"/>
  <c r="P73" i="56"/>
  <c r="R73" i="56"/>
  <c r="P74" i="56"/>
  <c r="R74" i="56"/>
  <c r="P75" i="56"/>
  <c r="R75" i="56"/>
  <c r="P76" i="56"/>
  <c r="R76" i="56"/>
  <c r="P77" i="56"/>
  <c r="R77" i="56"/>
  <c r="P78" i="56"/>
  <c r="R78" i="56"/>
  <c r="P79" i="56"/>
  <c r="R79" i="56"/>
  <c r="P80" i="56"/>
  <c r="R80" i="56"/>
  <c r="P81" i="56"/>
  <c r="R81" i="56"/>
  <c r="P82" i="56"/>
  <c r="R82" i="56"/>
  <c r="P83" i="56"/>
  <c r="R83" i="56"/>
  <c r="P84" i="56"/>
  <c r="R84" i="56"/>
  <c r="P85" i="56"/>
  <c r="R85" i="56"/>
  <c r="P86" i="56"/>
  <c r="R86" i="56"/>
  <c r="P87" i="56"/>
  <c r="R87" i="56"/>
  <c r="P88" i="56"/>
  <c r="R88" i="56"/>
  <c r="P89" i="56"/>
  <c r="R89" i="56"/>
  <c r="P90" i="56"/>
  <c r="R90" i="56"/>
  <c r="P91" i="56"/>
  <c r="R91" i="56"/>
  <c r="P92" i="56"/>
  <c r="R92" i="56"/>
  <c r="P93" i="56"/>
  <c r="R93" i="56"/>
  <c r="P94" i="56"/>
  <c r="R94" i="56"/>
  <c r="P95" i="56"/>
  <c r="R95" i="56"/>
  <c r="P96" i="56"/>
  <c r="R96" i="56"/>
  <c r="P97" i="56"/>
  <c r="R97" i="56"/>
  <c r="P98" i="56"/>
  <c r="R98" i="56"/>
  <c r="P99" i="56"/>
  <c r="R99" i="56"/>
  <c r="P100" i="56"/>
  <c r="R100" i="56"/>
  <c r="P101" i="56"/>
  <c r="R101" i="56"/>
  <c r="P102" i="56"/>
  <c r="R102" i="56"/>
  <c r="P103" i="56"/>
  <c r="R103" i="56"/>
  <c r="P104" i="56"/>
  <c r="R104" i="56"/>
  <c r="P105" i="56"/>
  <c r="R105" i="56"/>
  <c r="P106" i="56"/>
  <c r="R106" i="56"/>
  <c r="P107" i="56"/>
  <c r="R107" i="56"/>
  <c r="P108" i="56"/>
  <c r="R108" i="56"/>
  <c r="P109" i="56"/>
  <c r="R109" i="56"/>
  <c r="P110" i="56"/>
  <c r="R110" i="56"/>
  <c r="P111" i="56"/>
  <c r="R111" i="56"/>
  <c r="P112" i="56"/>
  <c r="R112" i="56"/>
  <c r="P113" i="56"/>
  <c r="R113" i="56"/>
  <c r="P114" i="56"/>
  <c r="R114" i="56"/>
  <c r="P115" i="56"/>
  <c r="R115" i="56"/>
  <c r="P116" i="56"/>
  <c r="R116" i="56"/>
  <c r="P117" i="56"/>
  <c r="R117" i="56"/>
  <c r="P118" i="56"/>
  <c r="R118" i="56"/>
  <c r="P119" i="56"/>
  <c r="R119" i="56"/>
  <c r="P120" i="56"/>
  <c r="R120" i="56"/>
  <c r="P121" i="56"/>
  <c r="R121" i="56"/>
  <c r="P122" i="56"/>
  <c r="R122" i="56"/>
  <c r="P123" i="56"/>
  <c r="R123" i="56"/>
  <c r="P124" i="56"/>
  <c r="R124" i="56"/>
  <c r="P125" i="56"/>
  <c r="R125" i="56"/>
  <c r="P126" i="56"/>
  <c r="R126" i="56"/>
  <c r="P127" i="56"/>
  <c r="R127" i="56"/>
  <c r="P128" i="56"/>
  <c r="R128" i="56"/>
  <c r="P129" i="56"/>
  <c r="R129" i="56"/>
  <c r="P130" i="56"/>
  <c r="R130" i="56"/>
  <c r="P131" i="56"/>
  <c r="R131" i="56"/>
  <c r="P132" i="56"/>
  <c r="R132" i="56"/>
  <c r="P133" i="56"/>
  <c r="R133" i="56"/>
  <c r="P134" i="56"/>
  <c r="R134" i="56"/>
  <c r="P135" i="56"/>
  <c r="R135" i="56"/>
  <c r="P136" i="56"/>
  <c r="R136" i="56"/>
  <c r="P137" i="56"/>
  <c r="R137" i="56"/>
  <c r="P138" i="56"/>
  <c r="R138" i="56"/>
  <c r="P139" i="56"/>
  <c r="R139" i="56"/>
  <c r="P140" i="56"/>
  <c r="R140" i="56"/>
  <c r="P141" i="56"/>
  <c r="R141" i="56"/>
  <c r="P142" i="56"/>
  <c r="R142" i="56"/>
  <c r="P143" i="56"/>
  <c r="R143" i="56"/>
  <c r="P144" i="56"/>
  <c r="R144" i="56"/>
  <c r="P145" i="56"/>
  <c r="R145" i="56"/>
  <c r="P146" i="56"/>
  <c r="R146" i="56"/>
  <c r="P147" i="56"/>
  <c r="R147" i="56"/>
  <c r="P148" i="56"/>
  <c r="R148" i="56"/>
  <c r="P149" i="56"/>
  <c r="R149" i="56"/>
  <c r="P150" i="56"/>
  <c r="R150" i="56"/>
  <c r="P151" i="56"/>
  <c r="R151" i="56"/>
  <c r="P152" i="56"/>
  <c r="R152" i="56"/>
  <c r="P153" i="56"/>
  <c r="R153" i="56"/>
  <c r="P154" i="56"/>
  <c r="R154" i="56"/>
  <c r="P155" i="56"/>
  <c r="R155" i="56"/>
  <c r="P156" i="56"/>
  <c r="R156" i="56"/>
  <c r="P157" i="56"/>
  <c r="R157" i="56"/>
  <c r="P158" i="56"/>
  <c r="R158" i="56"/>
  <c r="P159" i="56"/>
  <c r="R159" i="56"/>
  <c r="P160" i="56"/>
  <c r="R160" i="56"/>
  <c r="P161" i="56"/>
  <c r="R161" i="56"/>
  <c r="P162" i="56"/>
  <c r="R162" i="56"/>
  <c r="P163" i="56"/>
  <c r="R163" i="56"/>
  <c r="P164" i="56"/>
  <c r="R164" i="56"/>
  <c r="P165" i="56"/>
  <c r="R165" i="56"/>
  <c r="P166" i="56"/>
  <c r="R166" i="56"/>
  <c r="P167" i="56"/>
  <c r="R167" i="56"/>
  <c r="P168" i="56"/>
  <c r="R168" i="56"/>
  <c r="P169" i="56"/>
  <c r="R169" i="56"/>
  <c r="P170" i="56"/>
  <c r="R170" i="56"/>
  <c r="P171" i="56"/>
  <c r="R171" i="56"/>
  <c r="P172" i="56"/>
  <c r="R172" i="56"/>
  <c r="P173" i="56"/>
  <c r="R173" i="56"/>
  <c r="P174" i="56"/>
  <c r="R174" i="56"/>
  <c r="P175" i="56"/>
  <c r="R175" i="56"/>
  <c r="P176" i="56"/>
  <c r="R176" i="56"/>
  <c r="P177" i="56"/>
  <c r="R177" i="56"/>
  <c r="P178" i="56"/>
  <c r="R178" i="56"/>
  <c r="P179" i="56"/>
  <c r="R179" i="56"/>
  <c r="P180" i="56"/>
  <c r="R180" i="56"/>
  <c r="P181" i="56"/>
  <c r="R181" i="56"/>
  <c r="P182" i="56"/>
  <c r="R182" i="56"/>
  <c r="P183" i="56"/>
  <c r="R183" i="56"/>
  <c r="P184" i="56"/>
  <c r="R184" i="56"/>
  <c r="P185" i="56"/>
  <c r="R185" i="56"/>
  <c r="P186" i="56"/>
  <c r="R186" i="56"/>
  <c r="P187" i="56"/>
  <c r="R187" i="56"/>
  <c r="P188" i="56"/>
  <c r="R188" i="56"/>
  <c r="P189" i="56"/>
  <c r="R189" i="56"/>
  <c r="P190" i="56"/>
  <c r="R190" i="56"/>
  <c r="P191" i="56"/>
  <c r="R191" i="56"/>
  <c r="P192" i="56"/>
  <c r="R192" i="56"/>
  <c r="P193" i="56"/>
  <c r="R193" i="56"/>
  <c r="P194" i="56"/>
  <c r="R194" i="56"/>
  <c r="P195" i="56"/>
  <c r="R195" i="56"/>
  <c r="P196" i="56"/>
  <c r="R196" i="56"/>
  <c r="P197" i="56"/>
  <c r="R197" i="56"/>
  <c r="P198" i="56"/>
  <c r="R198" i="56"/>
  <c r="P199" i="56"/>
  <c r="R199" i="56"/>
  <c r="P200" i="56"/>
  <c r="R200" i="56"/>
  <c r="P201" i="56"/>
  <c r="R201" i="56"/>
  <c r="P202" i="56"/>
  <c r="R202" i="56"/>
  <c r="P203" i="56"/>
  <c r="R203" i="56"/>
  <c r="P204" i="56"/>
  <c r="R204" i="56"/>
  <c r="P205" i="56"/>
  <c r="R205" i="56"/>
  <c r="P206" i="56"/>
  <c r="R206" i="56"/>
  <c r="P207" i="56"/>
  <c r="R207" i="56"/>
  <c r="P208" i="56"/>
  <c r="R208" i="56"/>
  <c r="P209" i="56"/>
  <c r="R209" i="56"/>
  <c r="P210" i="56"/>
  <c r="R210" i="56"/>
  <c r="P211" i="56"/>
  <c r="R211" i="56"/>
  <c r="P212" i="56"/>
  <c r="R212" i="56"/>
  <c r="P213" i="56"/>
  <c r="R213" i="56"/>
  <c r="P214" i="56"/>
  <c r="R214" i="56"/>
  <c r="P215" i="56"/>
  <c r="R215" i="56"/>
  <c r="P216" i="56"/>
  <c r="R216" i="56"/>
  <c r="P217" i="56"/>
  <c r="R217" i="56"/>
  <c r="P218" i="56"/>
  <c r="R218" i="56"/>
  <c r="P219" i="56"/>
  <c r="R219" i="56"/>
  <c r="P220" i="56"/>
  <c r="R220" i="56"/>
  <c r="P221" i="56"/>
  <c r="R221" i="56"/>
  <c r="P222" i="56"/>
  <c r="R222" i="56"/>
  <c r="P223" i="56"/>
  <c r="R223" i="56"/>
  <c r="P224" i="56"/>
  <c r="R224" i="56"/>
  <c r="P225" i="56"/>
  <c r="R225" i="56"/>
  <c r="P226" i="56"/>
  <c r="R226" i="56"/>
  <c r="P227" i="56"/>
  <c r="R227" i="56"/>
  <c r="P228" i="56"/>
  <c r="R228" i="56"/>
  <c r="P229" i="56"/>
  <c r="R229" i="56"/>
  <c r="P230" i="56"/>
  <c r="R230" i="56"/>
  <c r="P231" i="56"/>
  <c r="R231" i="56"/>
  <c r="P232" i="56"/>
  <c r="R232" i="56"/>
  <c r="P233" i="56"/>
  <c r="R233" i="56"/>
  <c r="P234" i="56"/>
  <c r="R234" i="56"/>
  <c r="P235" i="56"/>
  <c r="R235" i="56"/>
  <c r="P236" i="56"/>
  <c r="R236" i="56"/>
  <c r="P237" i="56"/>
  <c r="R237" i="56"/>
  <c r="P238" i="56"/>
  <c r="R238" i="56"/>
  <c r="P239" i="56"/>
  <c r="R239" i="56"/>
  <c r="P240" i="56"/>
  <c r="R240" i="56"/>
  <c r="P241" i="56"/>
  <c r="R241" i="56"/>
  <c r="P242" i="56"/>
  <c r="R242" i="56"/>
  <c r="P243" i="56"/>
  <c r="R243" i="56"/>
  <c r="P244" i="56"/>
  <c r="P245" i="56"/>
  <c r="R245" i="56"/>
  <c r="P246" i="56"/>
  <c r="R246" i="56"/>
  <c r="P247" i="56"/>
  <c r="R247" i="56"/>
  <c r="P248" i="56"/>
  <c r="R248" i="56"/>
  <c r="P249" i="56"/>
  <c r="R249" i="56"/>
  <c r="P250" i="56"/>
  <c r="R250" i="56"/>
  <c r="P251" i="56"/>
  <c r="R251" i="56"/>
  <c r="P252" i="56"/>
  <c r="R252" i="56"/>
  <c r="P253" i="56"/>
  <c r="R253" i="56"/>
  <c r="P254" i="56"/>
  <c r="R254" i="56"/>
  <c r="P255" i="56"/>
  <c r="R255" i="56"/>
  <c r="P256" i="56"/>
  <c r="R256" i="56"/>
  <c r="P257" i="56"/>
  <c r="R257" i="56"/>
  <c r="P258" i="56"/>
  <c r="R258" i="56"/>
  <c r="P259" i="56"/>
  <c r="R259" i="56"/>
  <c r="P260" i="56"/>
  <c r="R260" i="56"/>
  <c r="P261" i="56"/>
  <c r="R261" i="56"/>
  <c r="P262" i="56"/>
  <c r="R262" i="56"/>
  <c r="P263" i="56"/>
  <c r="R263" i="56"/>
  <c r="P264" i="56"/>
  <c r="R264" i="56"/>
  <c r="P265" i="56"/>
  <c r="R265" i="56"/>
  <c r="P266" i="56"/>
  <c r="R266" i="56"/>
  <c r="P267" i="56"/>
  <c r="R267" i="56"/>
  <c r="P268" i="56"/>
  <c r="R268" i="56"/>
  <c r="P269" i="56"/>
  <c r="R269" i="56"/>
  <c r="P270" i="56"/>
  <c r="R270" i="56"/>
  <c r="P271" i="56"/>
  <c r="R271" i="56"/>
  <c r="P272" i="56"/>
  <c r="R272" i="56"/>
  <c r="P273" i="56"/>
  <c r="R273" i="56"/>
  <c r="P274" i="56"/>
  <c r="R274" i="56"/>
  <c r="P275" i="56"/>
  <c r="R275" i="56"/>
  <c r="P276" i="56"/>
  <c r="R276" i="56"/>
  <c r="P277" i="56"/>
  <c r="R277" i="56"/>
  <c r="P278" i="56"/>
  <c r="R278" i="56"/>
  <c r="P279" i="56"/>
  <c r="R279" i="56"/>
  <c r="P280" i="56"/>
  <c r="R280" i="56"/>
  <c r="P281" i="56"/>
  <c r="R281" i="56"/>
  <c r="P282" i="56"/>
  <c r="R282" i="56"/>
  <c r="P283" i="56"/>
  <c r="R283" i="56"/>
  <c r="P284" i="56"/>
  <c r="R284" i="56"/>
  <c r="P285" i="56"/>
  <c r="R285" i="56"/>
  <c r="P286" i="56"/>
  <c r="R286" i="56"/>
  <c r="P287" i="56"/>
  <c r="R287" i="56"/>
  <c r="P288" i="56"/>
  <c r="R288" i="56"/>
  <c r="P289" i="56"/>
  <c r="R289" i="56"/>
  <c r="P290" i="56"/>
  <c r="R290" i="56"/>
  <c r="P291" i="56"/>
  <c r="R291" i="56"/>
  <c r="P292" i="56"/>
  <c r="R292" i="56"/>
  <c r="P293" i="56"/>
  <c r="R293" i="56"/>
  <c r="P294" i="56"/>
  <c r="R294" i="56"/>
  <c r="P295" i="56"/>
  <c r="R295" i="56"/>
  <c r="P296" i="56"/>
  <c r="R296" i="56"/>
  <c r="P297" i="56"/>
  <c r="R297" i="56"/>
  <c r="P298" i="56"/>
  <c r="R298" i="56"/>
  <c r="P299" i="56"/>
  <c r="R299" i="56"/>
  <c r="P300" i="56"/>
  <c r="R300" i="56"/>
  <c r="P301" i="56"/>
  <c r="R301" i="56"/>
  <c r="P302" i="56"/>
  <c r="R302" i="56"/>
  <c r="P303" i="56"/>
  <c r="R303" i="56"/>
  <c r="P304" i="56"/>
  <c r="R304" i="56"/>
  <c r="P305" i="56"/>
  <c r="R305" i="56"/>
  <c r="P306" i="56"/>
  <c r="R306" i="56"/>
  <c r="P307" i="56"/>
  <c r="R307" i="56"/>
  <c r="P308" i="56"/>
  <c r="R308" i="56"/>
  <c r="P309" i="56"/>
  <c r="R309" i="56"/>
  <c r="P310" i="56"/>
  <c r="R310" i="56"/>
  <c r="P311" i="56"/>
  <c r="R311" i="56"/>
  <c r="P312" i="56"/>
  <c r="R312" i="56"/>
  <c r="P313" i="56"/>
  <c r="R313" i="56"/>
  <c r="P314" i="56"/>
  <c r="R314" i="56"/>
  <c r="P315" i="56"/>
  <c r="R315" i="56"/>
  <c r="P316" i="56"/>
  <c r="R316" i="56"/>
  <c r="P317" i="56"/>
  <c r="R317" i="56"/>
  <c r="P318" i="56"/>
  <c r="R318" i="56"/>
  <c r="P319" i="56"/>
  <c r="R319" i="56"/>
  <c r="P320" i="56"/>
  <c r="R320" i="56"/>
  <c r="P321" i="56"/>
  <c r="R321" i="56"/>
  <c r="P322" i="56"/>
  <c r="R322" i="56"/>
  <c r="P323" i="56"/>
  <c r="R323" i="56"/>
  <c r="P324" i="56"/>
  <c r="R324" i="56"/>
  <c r="P325" i="56"/>
  <c r="R325" i="56"/>
  <c r="P326" i="56"/>
  <c r="R326" i="56"/>
  <c r="P327" i="56"/>
  <c r="R327" i="56"/>
  <c r="P328" i="56"/>
  <c r="R328" i="56"/>
  <c r="P329" i="56"/>
  <c r="R329" i="56"/>
  <c r="P330" i="56"/>
  <c r="R330" i="56"/>
  <c r="P331" i="56"/>
  <c r="R331" i="56"/>
  <c r="P332" i="56"/>
  <c r="R332" i="56"/>
  <c r="P333" i="56"/>
  <c r="R333" i="56"/>
  <c r="P334" i="56"/>
  <c r="R334" i="56"/>
  <c r="P335" i="56"/>
  <c r="R335" i="56"/>
  <c r="P336" i="56"/>
  <c r="R336" i="56"/>
  <c r="P337" i="56"/>
  <c r="R337" i="56"/>
  <c r="P338" i="56"/>
  <c r="R338" i="56"/>
  <c r="P339" i="56"/>
  <c r="R339" i="56"/>
  <c r="P340" i="56"/>
  <c r="R340" i="56"/>
  <c r="P341" i="56"/>
  <c r="R341" i="56"/>
  <c r="P342" i="56"/>
  <c r="R342" i="56"/>
  <c r="P343" i="56"/>
  <c r="R343" i="56"/>
  <c r="P344" i="56"/>
  <c r="R344" i="56"/>
  <c r="P345" i="56"/>
  <c r="R345" i="56"/>
  <c r="P346" i="56"/>
  <c r="R346" i="56"/>
  <c r="P347" i="56"/>
  <c r="R347" i="56"/>
  <c r="P348" i="56"/>
  <c r="R348" i="56"/>
  <c r="P349" i="56"/>
  <c r="R349" i="56"/>
  <c r="P350" i="56"/>
  <c r="R350" i="56"/>
  <c r="P351" i="56"/>
  <c r="R351" i="56"/>
  <c r="P352" i="56"/>
  <c r="R352" i="56"/>
  <c r="P353" i="56"/>
  <c r="R353" i="56"/>
  <c r="P354" i="56"/>
  <c r="R354" i="56"/>
  <c r="P355" i="56"/>
  <c r="R355" i="56"/>
  <c r="P356" i="56"/>
  <c r="R356" i="56"/>
  <c r="P357" i="56"/>
  <c r="R357" i="56"/>
  <c r="P358" i="56"/>
  <c r="R358" i="56"/>
  <c r="P359" i="56"/>
  <c r="R359" i="56"/>
  <c r="P360" i="56"/>
  <c r="R360" i="56"/>
  <c r="P361" i="56"/>
  <c r="R361" i="56"/>
  <c r="P362" i="56"/>
  <c r="R362" i="56"/>
  <c r="P363" i="56"/>
  <c r="R363" i="56"/>
  <c r="P364" i="56"/>
  <c r="R364" i="56"/>
  <c r="P365" i="56"/>
  <c r="R365" i="56"/>
  <c r="P366" i="56"/>
  <c r="R366" i="56"/>
  <c r="P367" i="56"/>
  <c r="R367" i="56"/>
  <c r="P368" i="56"/>
  <c r="R368" i="56"/>
  <c r="P369" i="56"/>
  <c r="R369" i="56"/>
  <c r="P370" i="56"/>
  <c r="R370" i="56"/>
  <c r="P371" i="56"/>
  <c r="R371" i="56"/>
  <c r="P372" i="56"/>
  <c r="R372" i="56"/>
  <c r="P373" i="56"/>
  <c r="R373" i="56"/>
  <c r="P374" i="56"/>
  <c r="R374" i="56"/>
  <c r="P375" i="56"/>
  <c r="R375" i="56"/>
  <c r="P376" i="56"/>
  <c r="R376" i="56"/>
  <c r="P377" i="56"/>
  <c r="R377" i="56"/>
  <c r="P378" i="56"/>
  <c r="R378" i="56"/>
  <c r="P379" i="56"/>
  <c r="R379" i="56"/>
  <c r="P380" i="56"/>
  <c r="R380" i="56"/>
  <c r="P381" i="56"/>
  <c r="R381" i="56"/>
  <c r="P382" i="56"/>
  <c r="R382" i="56"/>
  <c r="P383" i="56"/>
  <c r="R383" i="56"/>
  <c r="P384" i="56"/>
  <c r="R384" i="56"/>
  <c r="P385" i="56"/>
  <c r="R385" i="56"/>
  <c r="P386" i="56"/>
  <c r="R386" i="56"/>
  <c r="P387" i="56"/>
  <c r="R387" i="56"/>
  <c r="P388" i="56"/>
  <c r="R388" i="56"/>
  <c r="P389" i="56"/>
  <c r="R389" i="56"/>
  <c r="P390" i="56"/>
  <c r="R390" i="56"/>
  <c r="P391" i="56"/>
  <c r="R391" i="56"/>
  <c r="P392" i="56"/>
  <c r="R392" i="56"/>
  <c r="P393" i="56"/>
  <c r="R393" i="56"/>
  <c r="P394" i="56"/>
  <c r="R394" i="56"/>
  <c r="P395" i="56"/>
  <c r="R395" i="56"/>
  <c r="P396" i="56"/>
  <c r="R396" i="56"/>
  <c r="P397" i="56"/>
  <c r="R397" i="56"/>
  <c r="P398" i="56"/>
  <c r="R398" i="56"/>
  <c r="P399" i="56"/>
  <c r="R399" i="56"/>
  <c r="P400" i="56"/>
  <c r="R400" i="56"/>
  <c r="P401" i="56"/>
  <c r="R401" i="56"/>
  <c r="P402" i="56"/>
  <c r="R402" i="56"/>
  <c r="P403" i="56"/>
  <c r="R403" i="56"/>
  <c r="P404" i="56"/>
  <c r="R404" i="56"/>
  <c r="P405" i="56"/>
  <c r="R405" i="56"/>
  <c r="P406" i="56"/>
  <c r="R406" i="56"/>
  <c r="P407" i="56"/>
  <c r="R407" i="56"/>
  <c r="P408" i="56"/>
  <c r="R408" i="56"/>
  <c r="P409" i="56"/>
  <c r="R409" i="56"/>
  <c r="P410" i="56"/>
  <c r="R410" i="56"/>
  <c r="P411" i="56"/>
  <c r="R411" i="56"/>
  <c r="P412" i="56"/>
  <c r="R412" i="56"/>
  <c r="P413" i="56"/>
  <c r="R413" i="56"/>
  <c r="P414" i="56"/>
  <c r="R414" i="56"/>
  <c r="P415" i="56"/>
  <c r="R415" i="56"/>
  <c r="P416" i="56"/>
  <c r="R416" i="56"/>
  <c r="P417" i="56"/>
  <c r="R417" i="56"/>
  <c r="P418" i="56"/>
  <c r="R418" i="56"/>
  <c r="P419" i="56"/>
  <c r="R419" i="56"/>
  <c r="P420" i="56"/>
  <c r="R420" i="56"/>
  <c r="P421" i="56"/>
  <c r="R421" i="56"/>
  <c r="P422" i="56"/>
  <c r="R422" i="56"/>
  <c r="P423" i="56"/>
  <c r="R423" i="56"/>
  <c r="P424" i="56"/>
  <c r="R424" i="56"/>
  <c r="P425" i="56"/>
  <c r="R425" i="56"/>
  <c r="P426" i="56"/>
  <c r="R426" i="56"/>
  <c r="P427" i="56"/>
  <c r="R427" i="56"/>
  <c r="P428" i="56"/>
  <c r="R428" i="56"/>
  <c r="P429" i="56"/>
  <c r="R429" i="56"/>
  <c r="P430" i="56"/>
  <c r="R430" i="56"/>
  <c r="P431" i="56"/>
  <c r="R431" i="56"/>
  <c r="P432" i="56"/>
  <c r="R432" i="56"/>
  <c r="P433" i="56"/>
  <c r="R433" i="56"/>
  <c r="P434" i="56"/>
  <c r="R434" i="56"/>
  <c r="P435" i="56"/>
  <c r="R435" i="56"/>
  <c r="P436" i="56"/>
  <c r="R436" i="56"/>
  <c r="P437" i="56"/>
  <c r="R437" i="56"/>
  <c r="P438" i="56"/>
  <c r="R438" i="56"/>
  <c r="P439" i="56"/>
  <c r="R439" i="56"/>
  <c r="P440" i="56"/>
  <c r="R440" i="56"/>
  <c r="P441" i="56"/>
  <c r="R441" i="56"/>
  <c r="P442" i="56"/>
  <c r="R442" i="56"/>
  <c r="P443" i="56"/>
  <c r="R443" i="56"/>
  <c r="P444" i="56"/>
  <c r="R444" i="56"/>
  <c r="P445" i="56"/>
  <c r="R445" i="56"/>
  <c r="P446" i="56"/>
  <c r="R446" i="56"/>
  <c r="P447" i="56"/>
  <c r="R447" i="56"/>
  <c r="P448" i="56"/>
  <c r="R448" i="56"/>
  <c r="P449" i="56"/>
  <c r="R449" i="56"/>
  <c r="P450" i="56"/>
  <c r="R450" i="56"/>
  <c r="P451" i="56"/>
  <c r="R451" i="56"/>
  <c r="P452" i="56"/>
  <c r="R452" i="56"/>
  <c r="P453" i="56"/>
  <c r="R453" i="56"/>
  <c r="P454" i="56"/>
  <c r="R454" i="56"/>
  <c r="P455" i="56"/>
  <c r="R455" i="56"/>
  <c r="P456" i="56"/>
  <c r="R456" i="56"/>
  <c r="P457" i="56"/>
  <c r="R457" i="56"/>
  <c r="P458" i="56"/>
  <c r="R458" i="56"/>
  <c r="P459" i="56"/>
  <c r="R459" i="56"/>
  <c r="P460" i="56"/>
  <c r="R460" i="56"/>
  <c r="P461" i="56"/>
  <c r="R461" i="56"/>
  <c r="P462" i="56"/>
  <c r="R462" i="56"/>
  <c r="P463" i="56"/>
  <c r="R463" i="56"/>
  <c r="P464" i="56"/>
  <c r="R464" i="56"/>
  <c r="P465" i="56"/>
  <c r="R465" i="56"/>
  <c r="P466" i="56"/>
  <c r="R466" i="56"/>
  <c r="P467" i="56"/>
  <c r="R467" i="56"/>
  <c r="P468" i="56"/>
  <c r="R468" i="56"/>
  <c r="P469" i="56"/>
  <c r="R469" i="56"/>
  <c r="P470" i="56"/>
  <c r="R470" i="56"/>
  <c r="P471" i="56"/>
  <c r="R471" i="56"/>
  <c r="P472" i="56"/>
  <c r="R472" i="56"/>
  <c r="P473" i="56"/>
  <c r="R473" i="56"/>
  <c r="P474" i="56"/>
  <c r="R474" i="56"/>
  <c r="P475" i="56"/>
  <c r="R475" i="56"/>
  <c r="P476" i="56"/>
  <c r="R476" i="56"/>
  <c r="P477" i="56"/>
  <c r="R477" i="56"/>
  <c r="P478" i="56"/>
  <c r="R478" i="56"/>
  <c r="P479" i="56"/>
  <c r="R479" i="56"/>
  <c r="P480" i="56"/>
  <c r="R480" i="56"/>
  <c r="P481" i="56"/>
  <c r="R481" i="56"/>
  <c r="P482" i="56"/>
  <c r="R482" i="56"/>
  <c r="P483" i="56"/>
  <c r="R483" i="56"/>
  <c r="P484" i="56"/>
  <c r="R484" i="56"/>
  <c r="P485" i="56"/>
  <c r="R485" i="56"/>
  <c r="P486" i="56"/>
  <c r="R486" i="56"/>
  <c r="P487" i="56"/>
  <c r="R487" i="56"/>
  <c r="P488" i="56"/>
  <c r="R488" i="56"/>
  <c r="P489" i="56"/>
  <c r="R489" i="56"/>
  <c r="P490" i="56"/>
  <c r="R490" i="56"/>
  <c r="P491" i="56"/>
  <c r="R491" i="56"/>
  <c r="P492" i="56"/>
  <c r="R492" i="56"/>
  <c r="P493" i="56"/>
  <c r="R493" i="56"/>
  <c r="P494" i="56"/>
  <c r="R494" i="56"/>
  <c r="P495" i="56"/>
  <c r="R495" i="56"/>
  <c r="P496" i="56"/>
  <c r="R496" i="56"/>
  <c r="P497" i="56"/>
  <c r="R497" i="56"/>
  <c r="P498" i="56"/>
  <c r="R498" i="56"/>
  <c r="P499" i="56"/>
  <c r="R499" i="56"/>
  <c r="P500" i="56"/>
  <c r="R500" i="56"/>
  <c r="P501" i="56"/>
  <c r="R501" i="56"/>
  <c r="P502" i="56"/>
  <c r="R502" i="56"/>
  <c r="P503" i="56"/>
  <c r="R503" i="56"/>
  <c r="P504" i="56"/>
  <c r="R504" i="56"/>
  <c r="P505" i="56"/>
  <c r="R505" i="56"/>
  <c r="P506" i="56"/>
  <c r="R506" i="56"/>
  <c r="P507" i="56"/>
  <c r="R507" i="56"/>
  <c r="P508" i="56"/>
  <c r="R508" i="56"/>
  <c r="P509" i="56"/>
  <c r="R509" i="56"/>
  <c r="P510" i="56"/>
  <c r="R510" i="56"/>
  <c r="P511" i="56"/>
  <c r="R511" i="56"/>
  <c r="P512" i="56"/>
  <c r="R512" i="56"/>
  <c r="P513" i="56"/>
  <c r="R513" i="56"/>
  <c r="P514" i="56"/>
  <c r="R514" i="56"/>
  <c r="P515" i="56"/>
  <c r="R515" i="56"/>
  <c r="E4" i="63"/>
  <c r="C51" i="62"/>
  <c r="C46" i="62"/>
  <c r="C41" i="62"/>
  <c r="C36" i="62"/>
  <c r="C33" i="62"/>
  <c r="C31" i="62"/>
  <c r="C28" i="62"/>
  <c r="C26" i="62"/>
  <c r="C23" i="62"/>
  <c r="C21" i="62"/>
  <c r="C19" i="62"/>
  <c r="C16" i="62"/>
  <c r="C10" i="62"/>
  <c r="C3" i="62"/>
  <c r="V16" i="61"/>
  <c r="W16" i="61"/>
  <c r="X16" i="61"/>
  <c r="Z16" i="61"/>
  <c r="AA16" i="61"/>
  <c r="AE16" i="61"/>
  <c r="AI16" i="61"/>
  <c r="AN16" i="61"/>
  <c r="AB16" i="61"/>
  <c r="AC16" i="61"/>
  <c r="AR16" i="61"/>
  <c r="AT16" i="61"/>
  <c r="AV16" i="61"/>
  <c r="AU16" i="61"/>
  <c r="AW16" i="61"/>
  <c r="V17" i="61"/>
  <c r="W17" i="61"/>
  <c r="X17" i="61"/>
  <c r="Y17" i="61"/>
  <c r="Z17" i="61"/>
  <c r="AA17" i="61"/>
  <c r="AB17" i="61"/>
  <c r="AC17" i="61"/>
  <c r="AF17" i="61"/>
  <c r="AR17" i="61"/>
  <c r="AT17" i="61"/>
  <c r="AU17" i="61"/>
  <c r="AW17" i="61"/>
  <c r="V18" i="61"/>
  <c r="W18" i="61"/>
  <c r="X18" i="61"/>
  <c r="Y18" i="61"/>
  <c r="Z18" i="61"/>
  <c r="AA18" i="61"/>
  <c r="AE18" i="61"/>
  <c r="AL18" i="61"/>
  <c r="AB18" i="61"/>
  <c r="AC18" i="61"/>
  <c r="AF18" i="61"/>
  <c r="AR18" i="61"/>
  <c r="AT18" i="61"/>
  <c r="AU18" i="61"/>
  <c r="AW18" i="61"/>
  <c r="V19" i="61"/>
  <c r="W19" i="61"/>
  <c r="X19" i="61"/>
  <c r="Y19" i="61"/>
  <c r="Z19" i="61"/>
  <c r="AA19" i="61"/>
  <c r="AB19" i="61"/>
  <c r="AC19" i="61"/>
  <c r="AF19" i="61"/>
  <c r="AR19" i="61"/>
  <c r="AT19" i="61"/>
  <c r="AU19" i="61"/>
  <c r="AW19" i="61"/>
  <c r="V20" i="61"/>
  <c r="W20" i="61"/>
  <c r="X20" i="61"/>
  <c r="Y20" i="61"/>
  <c r="Z20" i="61"/>
  <c r="AA20" i="61"/>
  <c r="AE20" i="61"/>
  <c r="AI20" i="61"/>
  <c r="AB20" i="61"/>
  <c r="AC20" i="61"/>
  <c r="AF20" i="61"/>
  <c r="AR20" i="61"/>
  <c r="AT20" i="61"/>
  <c r="AU20" i="61"/>
  <c r="AW20" i="61"/>
  <c r="V21" i="61"/>
  <c r="W21" i="61"/>
  <c r="X21" i="61"/>
  <c r="Y21" i="61"/>
  <c r="Z21" i="61"/>
  <c r="AA21" i="61"/>
  <c r="AD21" i="61"/>
  <c r="AH21" i="61"/>
  <c r="AB21" i="61"/>
  <c r="AC21" i="61"/>
  <c r="AF21" i="61"/>
  <c r="AR21" i="61"/>
  <c r="AT21" i="61"/>
  <c r="AU21" i="61"/>
  <c r="AV21" i="61"/>
  <c r="AW21" i="61"/>
  <c r="V22" i="61"/>
  <c r="W22" i="61"/>
  <c r="X22" i="61"/>
  <c r="H13" i="61"/>
  <c r="Y22" i="61"/>
  <c r="Z22" i="61"/>
  <c r="AA22" i="61"/>
  <c r="AB22" i="61"/>
  <c r="AC22" i="61"/>
  <c r="AF22" i="61"/>
  <c r="AR22" i="61"/>
  <c r="AT22" i="61"/>
  <c r="AV22" i="61"/>
  <c r="AU22" i="61"/>
  <c r="AW22" i="61"/>
  <c r="V23" i="61"/>
  <c r="W23" i="61"/>
  <c r="X23" i="61"/>
  <c r="Y23" i="61"/>
  <c r="Z23" i="61"/>
  <c r="AA23" i="61"/>
  <c r="AB23" i="61"/>
  <c r="AC23" i="61"/>
  <c r="AF23" i="61"/>
  <c r="AR23" i="61"/>
  <c r="AT23" i="61"/>
  <c r="AU23" i="61"/>
  <c r="AW23" i="61"/>
  <c r="V24" i="61"/>
  <c r="W24" i="61"/>
  <c r="X24" i="61"/>
  <c r="Y24" i="61"/>
  <c r="Z24" i="61"/>
  <c r="AA24" i="61"/>
  <c r="AD24" i="61"/>
  <c r="AB24" i="61"/>
  <c r="AC24" i="61"/>
  <c r="AF24" i="61"/>
  <c r="AR24" i="61"/>
  <c r="AT24" i="61"/>
  <c r="AU24" i="61"/>
  <c r="AW24" i="61"/>
  <c r="V25" i="61"/>
  <c r="W25" i="61"/>
  <c r="Y25" i="61"/>
  <c r="AA25" i="61"/>
  <c r="AD25" i="61"/>
  <c r="AC25" i="61"/>
  <c r="AR25" i="61"/>
  <c r="AT25" i="61"/>
  <c r="AU25" i="61"/>
  <c r="AW25" i="61"/>
  <c r="V26" i="61"/>
  <c r="W26" i="61"/>
  <c r="X26" i="61"/>
  <c r="Y26" i="61"/>
  <c r="Z26" i="61"/>
  <c r="AA26" i="61"/>
  <c r="AD26" i="61"/>
  <c r="AB26" i="61"/>
  <c r="AI26" i="61"/>
  <c r="AG26" i="61"/>
  <c r="AC26" i="61"/>
  <c r="AF26" i="61"/>
  <c r="AR26" i="61"/>
  <c r="AT26" i="61"/>
  <c r="AV26" i="61"/>
  <c r="AU26" i="61"/>
  <c r="AW26" i="61"/>
  <c r="V27" i="61"/>
  <c r="W27" i="61"/>
  <c r="X27" i="61"/>
  <c r="Y27" i="61"/>
  <c r="Z27" i="61"/>
  <c r="AA27" i="61"/>
  <c r="AE27" i="61"/>
  <c r="AB27" i="61"/>
  <c r="AC27" i="61"/>
  <c r="AF27" i="61"/>
  <c r="AR27" i="61"/>
  <c r="AT27" i="61"/>
  <c r="AU27" i="61"/>
  <c r="AW27" i="61"/>
  <c r="V28" i="61"/>
  <c r="W28" i="61"/>
  <c r="X28" i="61"/>
  <c r="Y28" i="61"/>
  <c r="Z28" i="61"/>
  <c r="AA28" i="61"/>
  <c r="AB28" i="61"/>
  <c r="AC28" i="61"/>
  <c r="AF28" i="61"/>
  <c r="AI28" i="61"/>
  <c r="AN28" i="61"/>
  <c r="AR28" i="61"/>
  <c r="AT28" i="61"/>
  <c r="AU28" i="61"/>
  <c r="AW28" i="61"/>
  <c r="V29" i="61"/>
  <c r="W29" i="61"/>
  <c r="X29" i="61"/>
  <c r="Y29" i="61"/>
  <c r="Z29" i="61"/>
  <c r="AA29" i="61"/>
  <c r="AD29" i="61"/>
  <c r="AB29" i="61"/>
  <c r="AC29" i="61"/>
  <c r="AF29" i="61"/>
  <c r="AR29" i="61"/>
  <c r="AT29" i="61"/>
  <c r="AU29" i="61"/>
  <c r="AW29" i="61"/>
  <c r="V30" i="61"/>
  <c r="W30" i="61"/>
  <c r="X30" i="61"/>
  <c r="Y30" i="61"/>
  <c r="Z30" i="61"/>
  <c r="AA30" i="61"/>
  <c r="AE30" i="61"/>
  <c r="AB30" i="61"/>
  <c r="AC30" i="61"/>
  <c r="AF30" i="61"/>
  <c r="AR30" i="61"/>
  <c r="AT30" i="61"/>
  <c r="AU30" i="61"/>
  <c r="AW30" i="61"/>
  <c r="V31" i="61"/>
  <c r="W31" i="61"/>
  <c r="X31" i="61"/>
  <c r="Y31" i="61"/>
  <c r="Z31" i="61"/>
  <c r="AA31" i="61"/>
  <c r="AD31" i="61"/>
  <c r="AH31" i="61"/>
  <c r="AB31" i="61"/>
  <c r="AC31" i="61"/>
  <c r="AF31" i="61"/>
  <c r="AR31" i="61"/>
  <c r="AT31" i="61"/>
  <c r="AU31" i="61"/>
  <c r="AW31" i="61"/>
  <c r="V32" i="61"/>
  <c r="W32" i="61"/>
  <c r="X32" i="61"/>
  <c r="Y32" i="61"/>
  <c r="Z32" i="61"/>
  <c r="AA32" i="61"/>
  <c r="AE32" i="61"/>
  <c r="AB32" i="61"/>
  <c r="AC32" i="61"/>
  <c r="AF32" i="61"/>
  <c r="AR32" i="61"/>
  <c r="AT32" i="61"/>
  <c r="AU32" i="61"/>
  <c r="AW32" i="61"/>
  <c r="V33" i="61"/>
  <c r="W33" i="61"/>
  <c r="X33" i="61"/>
  <c r="Y33" i="61"/>
  <c r="Z33" i="61"/>
  <c r="AA33" i="61"/>
  <c r="AD33" i="61"/>
  <c r="AB33" i="61"/>
  <c r="AC33" i="61"/>
  <c r="AF33" i="61"/>
  <c r="AR33" i="61"/>
  <c r="AT33" i="61"/>
  <c r="AU33" i="61"/>
  <c r="AW33" i="61"/>
  <c r="V34" i="61"/>
  <c r="W34" i="61"/>
  <c r="X34" i="61"/>
  <c r="Y34" i="61"/>
  <c r="Z34" i="61"/>
  <c r="AA34" i="61"/>
  <c r="AB34" i="61"/>
  <c r="AC34" i="61"/>
  <c r="AF34" i="61"/>
  <c r="AJ34" i="61"/>
  <c r="P34" i="61"/>
  <c r="R34" i="61"/>
  <c r="AR34" i="61"/>
  <c r="AT34" i="61"/>
  <c r="AV34" i="61"/>
  <c r="AU34" i="61"/>
  <c r="AW34" i="61"/>
  <c r="V35" i="61"/>
  <c r="W35" i="61"/>
  <c r="X35" i="61"/>
  <c r="Y35" i="61"/>
  <c r="Z35" i="61"/>
  <c r="AA35" i="61"/>
  <c r="AD35" i="61"/>
  <c r="AB35" i="61"/>
  <c r="AC35" i="61"/>
  <c r="AF35" i="61"/>
  <c r="AR35" i="61"/>
  <c r="AT35" i="61"/>
  <c r="AU35" i="61"/>
  <c r="AW35" i="61"/>
  <c r="V36" i="61"/>
  <c r="W36" i="61"/>
  <c r="X36" i="61"/>
  <c r="Y36" i="61"/>
  <c r="Z36" i="61"/>
  <c r="AA36" i="61"/>
  <c r="AE36" i="61"/>
  <c r="AB36" i="61"/>
  <c r="AC36" i="61"/>
  <c r="AF36" i="61"/>
  <c r="AR36" i="61"/>
  <c r="AT36" i="61"/>
  <c r="AU36" i="61"/>
  <c r="AW36" i="61"/>
  <c r="V37" i="61"/>
  <c r="W37" i="61"/>
  <c r="X37" i="61"/>
  <c r="Y37" i="61"/>
  <c r="Z37" i="61"/>
  <c r="AA37" i="61"/>
  <c r="AD37" i="61"/>
  <c r="AB37" i="61"/>
  <c r="AC37" i="61"/>
  <c r="AF37" i="61"/>
  <c r="AR37" i="61"/>
  <c r="AT37" i="61"/>
  <c r="AU37" i="61"/>
  <c r="AW37" i="61"/>
  <c r="V38" i="61"/>
  <c r="W38" i="61"/>
  <c r="X38" i="61"/>
  <c r="Y38" i="61"/>
  <c r="Z38" i="61"/>
  <c r="AA38" i="61"/>
  <c r="AB38" i="61"/>
  <c r="AC38" i="61"/>
  <c r="AF38" i="61"/>
  <c r="AR38" i="61"/>
  <c r="AT38" i="61"/>
  <c r="AU38" i="61"/>
  <c r="AW38" i="61"/>
  <c r="V39" i="61"/>
  <c r="W39" i="61"/>
  <c r="X39" i="61"/>
  <c r="Y39" i="61"/>
  <c r="Z39" i="61"/>
  <c r="AA39" i="61"/>
  <c r="AE39" i="61"/>
  <c r="AB39" i="61"/>
  <c r="AC39" i="61"/>
  <c r="AF39" i="61"/>
  <c r="AR39" i="61"/>
  <c r="AT39" i="61"/>
  <c r="AU39" i="61"/>
  <c r="AW39" i="61"/>
  <c r="V40" i="61"/>
  <c r="W40" i="61"/>
  <c r="X40" i="61"/>
  <c r="Y40" i="61"/>
  <c r="Z40" i="61"/>
  <c r="AA40" i="61"/>
  <c r="AD40" i="61"/>
  <c r="AB40" i="61"/>
  <c r="AC40" i="61"/>
  <c r="AF40" i="61"/>
  <c r="AR40" i="61"/>
  <c r="AT40" i="61"/>
  <c r="AU40" i="61"/>
  <c r="AW40" i="61"/>
  <c r="V41" i="61"/>
  <c r="W41" i="61"/>
  <c r="X41" i="61"/>
  <c r="Y41" i="61"/>
  <c r="Z41" i="61"/>
  <c r="AA41" i="61"/>
  <c r="AD41" i="61"/>
  <c r="AB41" i="61"/>
  <c r="AC41" i="61"/>
  <c r="AF41" i="61"/>
  <c r="AR41" i="61"/>
  <c r="AT41" i="61"/>
  <c r="AU41" i="61"/>
  <c r="AW41" i="61"/>
  <c r="V42" i="61"/>
  <c r="W42" i="61"/>
  <c r="X42" i="61"/>
  <c r="Y42" i="61"/>
  <c r="Z42" i="61"/>
  <c r="AA42" i="61"/>
  <c r="AB42" i="61"/>
  <c r="AC42" i="61"/>
  <c r="AF42" i="61"/>
  <c r="AR42" i="61"/>
  <c r="AT42" i="61"/>
  <c r="AU42" i="61"/>
  <c r="AW42" i="61"/>
  <c r="V43" i="61"/>
  <c r="W43" i="61"/>
  <c r="X43" i="61"/>
  <c r="Y43" i="61"/>
  <c r="Z43" i="61"/>
  <c r="AA43" i="61"/>
  <c r="AD43" i="61"/>
  <c r="AB43" i="61"/>
  <c r="AI43" i="61"/>
  <c r="AN43" i="61"/>
  <c r="AC43" i="61"/>
  <c r="AF43" i="61"/>
  <c r="AH43" i="61"/>
  <c r="AR43" i="61"/>
  <c r="AT43" i="61"/>
  <c r="AV43" i="61"/>
  <c r="AU43" i="61"/>
  <c r="AW43" i="61"/>
  <c r="V44" i="61"/>
  <c r="W44" i="61"/>
  <c r="X44" i="61"/>
  <c r="Y44" i="61"/>
  <c r="AI44" i="61"/>
  <c r="AG44" i="61"/>
  <c r="Z44" i="61"/>
  <c r="AA44" i="61"/>
  <c r="AD44" i="61"/>
  <c r="AB44" i="61"/>
  <c r="AC44" i="61"/>
  <c r="AF44" i="61"/>
  <c r="AR44" i="61"/>
  <c r="AT44" i="61"/>
  <c r="AU44" i="61"/>
  <c r="AW44" i="61"/>
  <c r="V45" i="61"/>
  <c r="W45" i="61"/>
  <c r="X45" i="61"/>
  <c r="Y45" i="61"/>
  <c r="Z45" i="61"/>
  <c r="AA45" i="61"/>
  <c r="AB45" i="61"/>
  <c r="AC45" i="61"/>
  <c r="AF45" i="61"/>
  <c r="AR45" i="61"/>
  <c r="AT45" i="61"/>
  <c r="AU45" i="61"/>
  <c r="AW45" i="61"/>
  <c r="V46" i="61"/>
  <c r="W46" i="61"/>
  <c r="X46" i="61"/>
  <c r="Y46" i="61"/>
  <c r="Z46" i="61"/>
  <c r="AA46" i="61"/>
  <c r="AB46" i="61"/>
  <c r="AC46" i="61"/>
  <c r="AF46" i="61"/>
  <c r="AR46" i="61"/>
  <c r="AT46" i="61"/>
  <c r="AU46" i="61"/>
  <c r="AW46" i="61"/>
  <c r="V47" i="61"/>
  <c r="W47" i="61"/>
  <c r="X47" i="61"/>
  <c r="Y47" i="61"/>
  <c r="Z47" i="61"/>
  <c r="AA47" i="61"/>
  <c r="AD47" i="61"/>
  <c r="AB47" i="61"/>
  <c r="AC47" i="61"/>
  <c r="AF47" i="61"/>
  <c r="AR47" i="61"/>
  <c r="AT47" i="61"/>
  <c r="AU47" i="61"/>
  <c r="AW47" i="61"/>
  <c r="V48" i="61"/>
  <c r="W48" i="61"/>
  <c r="X48" i="61"/>
  <c r="Y48" i="61"/>
  <c r="Z48" i="61"/>
  <c r="AA48" i="61"/>
  <c r="AB48" i="61"/>
  <c r="AC48" i="61"/>
  <c r="AF48" i="61"/>
  <c r="AR48" i="61"/>
  <c r="AT48" i="61"/>
  <c r="AV48" i="61"/>
  <c r="AU48" i="61"/>
  <c r="AW48" i="61"/>
  <c r="V49" i="61"/>
  <c r="W49" i="61"/>
  <c r="X49" i="61"/>
  <c r="Y49" i="61"/>
  <c r="Z49" i="61"/>
  <c r="AA49" i="61"/>
  <c r="AE49" i="61"/>
  <c r="AB49" i="61"/>
  <c r="AC49" i="61"/>
  <c r="AF49" i="61"/>
  <c r="AR49" i="61"/>
  <c r="AT49" i="61"/>
  <c r="AU49" i="61"/>
  <c r="AW49" i="61"/>
  <c r="V50" i="61"/>
  <c r="W50" i="61"/>
  <c r="X50" i="61"/>
  <c r="Y50" i="61"/>
  <c r="Z50" i="61"/>
  <c r="AA50" i="61"/>
  <c r="AE50" i="61"/>
  <c r="AB50" i="61"/>
  <c r="AC50" i="61"/>
  <c r="AF50" i="61"/>
  <c r="AR50" i="61"/>
  <c r="AT50" i="61"/>
  <c r="AU50" i="61"/>
  <c r="AW50" i="61"/>
  <c r="V51" i="61"/>
  <c r="W51" i="61"/>
  <c r="X51" i="61"/>
  <c r="Y51" i="61"/>
  <c r="Z51" i="61"/>
  <c r="AA51" i="61"/>
  <c r="AE51" i="61"/>
  <c r="AB51" i="61"/>
  <c r="AC51" i="61"/>
  <c r="AF51" i="61"/>
  <c r="AR51" i="61"/>
  <c r="AT51" i="61"/>
  <c r="AU51" i="61"/>
  <c r="AW51" i="61"/>
  <c r="V52" i="61"/>
  <c r="W52" i="61"/>
  <c r="X52" i="61"/>
  <c r="Y52" i="61"/>
  <c r="Z52" i="61"/>
  <c r="AA52" i="61"/>
  <c r="AB52" i="61"/>
  <c r="AC52" i="61"/>
  <c r="AF52" i="61"/>
  <c r="AR52" i="61"/>
  <c r="AT52" i="61"/>
  <c r="AU52" i="61"/>
  <c r="AW52" i="61"/>
  <c r="V53" i="61"/>
  <c r="W53" i="61"/>
  <c r="X53" i="61"/>
  <c r="Y53" i="61"/>
  <c r="Z53" i="61"/>
  <c r="AA53" i="61"/>
  <c r="AE53" i="61"/>
  <c r="AP53" i="61"/>
  <c r="AB53" i="61"/>
  <c r="AC53" i="61"/>
  <c r="AF53" i="61"/>
  <c r="AR53" i="61"/>
  <c r="AT53" i="61"/>
  <c r="AU53" i="61"/>
  <c r="AW53" i="61"/>
  <c r="V54" i="61"/>
  <c r="W54" i="61"/>
  <c r="X54" i="61"/>
  <c r="Y54" i="61"/>
  <c r="Z54" i="61"/>
  <c r="AA54" i="61"/>
  <c r="AE54" i="61"/>
  <c r="AB54" i="61"/>
  <c r="AC54" i="61"/>
  <c r="AF54" i="61"/>
  <c r="AR54" i="61"/>
  <c r="AT54" i="61"/>
  <c r="AU54" i="61"/>
  <c r="AV54" i="61"/>
  <c r="AW54" i="61"/>
  <c r="V55" i="61"/>
  <c r="W55" i="61"/>
  <c r="X55" i="61"/>
  <c r="Y55" i="61"/>
  <c r="Z55" i="61"/>
  <c r="AA55" i="61"/>
  <c r="AB55" i="61"/>
  <c r="AI55" i="61"/>
  <c r="AN55" i="61"/>
  <c r="AC55" i="61"/>
  <c r="AF55" i="61"/>
  <c r="AR55" i="61"/>
  <c r="AT55" i="61"/>
  <c r="AV55" i="61"/>
  <c r="AU55" i="61"/>
  <c r="AW55" i="61"/>
  <c r="V56" i="61"/>
  <c r="W56" i="61"/>
  <c r="X56" i="61"/>
  <c r="Y56" i="61"/>
  <c r="Z56" i="61"/>
  <c r="AA56" i="61"/>
  <c r="AB56" i="61"/>
  <c r="AC56" i="61"/>
  <c r="AF56" i="61"/>
  <c r="AR56" i="61"/>
  <c r="AT56" i="61"/>
  <c r="AU56" i="61"/>
  <c r="AW56" i="61"/>
  <c r="V57" i="61"/>
  <c r="W57" i="61"/>
  <c r="X57" i="61"/>
  <c r="Y57" i="61"/>
  <c r="Z57" i="61"/>
  <c r="AA57" i="61"/>
  <c r="AD57" i="61"/>
  <c r="AB57" i="61"/>
  <c r="AC57" i="61"/>
  <c r="AF57" i="61"/>
  <c r="AR57" i="61"/>
  <c r="AT57" i="61"/>
  <c r="AU57" i="61"/>
  <c r="AV57" i="61"/>
  <c r="AW57" i="61"/>
  <c r="V58" i="61"/>
  <c r="W58" i="61"/>
  <c r="X58" i="61"/>
  <c r="Y58" i="61"/>
  <c r="Z58" i="61"/>
  <c r="AA58" i="61"/>
  <c r="AE58" i="61"/>
  <c r="AB58" i="61"/>
  <c r="AC58" i="61"/>
  <c r="AF58" i="61"/>
  <c r="AR58" i="61"/>
  <c r="AT58" i="61"/>
  <c r="AU58" i="61"/>
  <c r="AW58" i="61"/>
  <c r="V59" i="61"/>
  <c r="W59" i="61"/>
  <c r="X59" i="61"/>
  <c r="Y59" i="61"/>
  <c r="Z59" i="61"/>
  <c r="AA59" i="61"/>
  <c r="AD59" i="61"/>
  <c r="AB59" i="61"/>
  <c r="AC59" i="61"/>
  <c r="AF59" i="61"/>
  <c r="AR59" i="61"/>
  <c r="AT59" i="61"/>
  <c r="AU59" i="61"/>
  <c r="AW59" i="61"/>
  <c r="V60" i="61"/>
  <c r="W60" i="61"/>
  <c r="X60" i="61"/>
  <c r="Y60" i="61"/>
  <c r="Z60" i="61"/>
  <c r="AA60" i="61"/>
  <c r="AE60" i="61"/>
  <c r="AB60" i="61"/>
  <c r="AC60" i="61"/>
  <c r="AF60" i="61"/>
  <c r="AR60" i="61"/>
  <c r="AT60" i="61"/>
  <c r="AU60" i="61"/>
  <c r="AW60" i="61"/>
  <c r="V61" i="61"/>
  <c r="W61" i="61"/>
  <c r="X61" i="61"/>
  <c r="Y61" i="61"/>
  <c r="Z61" i="61"/>
  <c r="AA61" i="61"/>
  <c r="AB61" i="61"/>
  <c r="AC61" i="61"/>
  <c r="AF61" i="61"/>
  <c r="AR61" i="61"/>
  <c r="AT61" i="61"/>
  <c r="AU61" i="61"/>
  <c r="AW61" i="61"/>
  <c r="V62" i="61"/>
  <c r="W62" i="61"/>
  <c r="X62" i="61"/>
  <c r="Y62" i="61"/>
  <c r="Z62" i="61"/>
  <c r="AA62" i="61"/>
  <c r="AB62" i="61"/>
  <c r="AC62" i="61"/>
  <c r="AF62" i="61"/>
  <c r="AR62" i="61"/>
  <c r="AT62" i="61"/>
  <c r="AU62" i="61"/>
  <c r="AW62" i="61"/>
  <c r="V63" i="61"/>
  <c r="W63" i="61"/>
  <c r="X63" i="61"/>
  <c r="Y63" i="61"/>
  <c r="Z63" i="61"/>
  <c r="AA63" i="61"/>
  <c r="AD63" i="61"/>
  <c r="AH63" i="61"/>
  <c r="AB63" i="61"/>
  <c r="AC63" i="61"/>
  <c r="AF63" i="61"/>
  <c r="AR63" i="61"/>
  <c r="AT63" i="61"/>
  <c r="AU63" i="61"/>
  <c r="AV63" i="61"/>
  <c r="AW63" i="61"/>
  <c r="V64" i="61"/>
  <c r="W64" i="61"/>
  <c r="X64" i="61"/>
  <c r="Y64" i="61"/>
  <c r="Z64" i="61"/>
  <c r="AA64" i="61"/>
  <c r="AD64" i="61"/>
  <c r="AB64" i="61"/>
  <c r="AC64" i="61"/>
  <c r="AF64" i="61"/>
  <c r="AR64" i="61"/>
  <c r="AT64" i="61"/>
  <c r="AU64" i="61"/>
  <c r="AW64" i="61"/>
  <c r="V65" i="61"/>
  <c r="W65" i="61"/>
  <c r="X65" i="61"/>
  <c r="Y65" i="61"/>
  <c r="Z65" i="61"/>
  <c r="AA65" i="61"/>
  <c r="AD65" i="61"/>
  <c r="AH65" i="61"/>
  <c r="AB65" i="61"/>
  <c r="AI65" i="61"/>
  <c r="AN65" i="61"/>
  <c r="AC65" i="61"/>
  <c r="AF65" i="61"/>
  <c r="AR65" i="61"/>
  <c r="AT65" i="61"/>
  <c r="AV65" i="61"/>
  <c r="AU65" i="61"/>
  <c r="AW65" i="61"/>
  <c r="V66" i="61"/>
  <c r="W66" i="61"/>
  <c r="X66" i="61"/>
  <c r="Y66" i="61"/>
  <c r="Z66" i="61"/>
  <c r="AA66" i="61"/>
  <c r="AE66" i="61"/>
  <c r="AQ66" i="61"/>
  <c r="AB66" i="61"/>
  <c r="AC66" i="61"/>
  <c r="AF66" i="61"/>
  <c r="AR66" i="61"/>
  <c r="AT66" i="61"/>
  <c r="AU66" i="61"/>
  <c r="AW66" i="61"/>
  <c r="V67" i="61"/>
  <c r="W67" i="61"/>
  <c r="X67" i="61"/>
  <c r="Y67" i="61"/>
  <c r="Z67" i="61"/>
  <c r="AA67" i="61"/>
  <c r="AD67" i="61"/>
  <c r="AH67" i="61"/>
  <c r="AB67" i="61"/>
  <c r="AI67" i="61"/>
  <c r="AC67" i="61"/>
  <c r="AF67" i="61"/>
  <c r="AR67" i="61"/>
  <c r="AT67" i="61"/>
  <c r="AV67" i="61"/>
  <c r="AU67" i="61"/>
  <c r="AW67" i="61"/>
  <c r="V68" i="61"/>
  <c r="W68" i="61"/>
  <c r="X68" i="61"/>
  <c r="Y68" i="61"/>
  <c r="Z68" i="61"/>
  <c r="AA68" i="61"/>
  <c r="AB68" i="61"/>
  <c r="AC68" i="61"/>
  <c r="AF68" i="61"/>
  <c r="AR68" i="61"/>
  <c r="AT68" i="61"/>
  <c r="AU68" i="61"/>
  <c r="AW68" i="61"/>
  <c r="V69" i="61"/>
  <c r="W69" i="61"/>
  <c r="X69" i="61"/>
  <c r="Y69" i="61"/>
  <c r="Z69" i="61"/>
  <c r="AA69" i="61"/>
  <c r="AD69" i="61"/>
  <c r="AB69" i="61"/>
  <c r="AC69" i="61"/>
  <c r="AF69" i="61"/>
  <c r="AR69" i="61"/>
  <c r="AT69" i="61"/>
  <c r="AU69" i="61"/>
  <c r="AW69" i="61"/>
  <c r="V70" i="61"/>
  <c r="W70" i="61"/>
  <c r="X70" i="61"/>
  <c r="Y70" i="61"/>
  <c r="Z70" i="61"/>
  <c r="AA70" i="61"/>
  <c r="AB70" i="61"/>
  <c r="AC70" i="61"/>
  <c r="AF70" i="61"/>
  <c r="AR70" i="61"/>
  <c r="AT70" i="61"/>
  <c r="AU70" i="61"/>
  <c r="AW70" i="61"/>
  <c r="V71" i="61"/>
  <c r="W71" i="61"/>
  <c r="X71" i="61"/>
  <c r="Y71" i="61"/>
  <c r="Z71" i="61"/>
  <c r="AA71" i="61"/>
  <c r="AE71" i="61"/>
  <c r="AB71" i="61"/>
  <c r="AC71" i="61"/>
  <c r="AF71" i="61"/>
  <c r="AR71" i="61"/>
  <c r="AT71" i="61"/>
  <c r="AV71" i="61"/>
  <c r="AU71" i="61"/>
  <c r="AW71" i="61"/>
  <c r="V72" i="61"/>
  <c r="W72" i="61"/>
  <c r="X72" i="61"/>
  <c r="Y72" i="61"/>
  <c r="Z72" i="61"/>
  <c r="AA72" i="61"/>
  <c r="AD72" i="61"/>
  <c r="AB72" i="61"/>
  <c r="AC72" i="61"/>
  <c r="AF72" i="61"/>
  <c r="AR72" i="61"/>
  <c r="AT72" i="61"/>
  <c r="AU72" i="61"/>
  <c r="AV72" i="61"/>
  <c r="AW72" i="61"/>
  <c r="V73" i="61"/>
  <c r="W73" i="61"/>
  <c r="X73" i="61"/>
  <c r="Y73" i="61"/>
  <c r="Z73" i="61"/>
  <c r="AA73" i="61"/>
  <c r="AD73" i="61"/>
  <c r="AB73" i="61"/>
  <c r="AC73" i="61"/>
  <c r="AF73" i="61"/>
  <c r="AR73" i="61"/>
  <c r="AT73" i="61"/>
  <c r="AU73" i="61"/>
  <c r="AW73" i="61"/>
  <c r="V74" i="61"/>
  <c r="W74" i="61"/>
  <c r="X74" i="61"/>
  <c r="Y74" i="61"/>
  <c r="Z74" i="61"/>
  <c r="AA74" i="61"/>
  <c r="AE74" i="61"/>
  <c r="AB74" i="61"/>
  <c r="AC74" i="61"/>
  <c r="AF74" i="61"/>
  <c r="AR74" i="61"/>
  <c r="AT74" i="61"/>
  <c r="AU74" i="61"/>
  <c r="AV74" i="61"/>
  <c r="AW74" i="61"/>
  <c r="V75" i="61"/>
  <c r="W75" i="61"/>
  <c r="X75" i="61"/>
  <c r="Y75" i="61"/>
  <c r="Z75" i="61"/>
  <c r="AA75" i="61"/>
  <c r="AE75" i="61"/>
  <c r="AB75" i="61"/>
  <c r="AC75" i="61"/>
  <c r="AF75" i="61"/>
  <c r="AR75" i="61"/>
  <c r="AT75" i="61"/>
  <c r="AU75" i="61"/>
  <c r="AW75" i="61"/>
  <c r="V76" i="61"/>
  <c r="W76" i="61"/>
  <c r="X76" i="61"/>
  <c r="Y76" i="61"/>
  <c r="Z76" i="61"/>
  <c r="AA76" i="61"/>
  <c r="AE76" i="61"/>
  <c r="AP76" i="61"/>
  <c r="AB76" i="61"/>
  <c r="AC76" i="61"/>
  <c r="AF76" i="61"/>
  <c r="AR76" i="61"/>
  <c r="AT76" i="61"/>
  <c r="AU76" i="61"/>
  <c r="AW76" i="61"/>
  <c r="V77" i="61"/>
  <c r="W77" i="61"/>
  <c r="X77" i="61"/>
  <c r="Y77" i="61"/>
  <c r="Z77" i="61"/>
  <c r="AA77" i="61"/>
  <c r="AB77" i="61"/>
  <c r="AC77" i="61"/>
  <c r="AF77" i="61"/>
  <c r="AR77" i="61"/>
  <c r="AT77" i="61"/>
  <c r="AU77" i="61"/>
  <c r="AW77" i="61"/>
  <c r="V78" i="61"/>
  <c r="W78" i="61"/>
  <c r="X78" i="61"/>
  <c r="Y78" i="61"/>
  <c r="Z78" i="61"/>
  <c r="AA78" i="61"/>
  <c r="AB78" i="61"/>
  <c r="AC78" i="61"/>
  <c r="AF78" i="61"/>
  <c r="AR78" i="61"/>
  <c r="AT78" i="61"/>
  <c r="AU78" i="61"/>
  <c r="AW78" i="61"/>
  <c r="V79" i="61"/>
  <c r="W79" i="61"/>
  <c r="X79" i="61"/>
  <c r="Y79" i="61"/>
  <c r="Z79" i="61"/>
  <c r="AA79" i="61"/>
  <c r="AD79" i="61"/>
  <c r="AB79" i="61"/>
  <c r="AC79" i="61"/>
  <c r="AF79" i="61"/>
  <c r="AR79" i="61"/>
  <c r="AT79" i="61"/>
  <c r="AU79" i="61"/>
  <c r="AW79" i="61"/>
  <c r="V80" i="61"/>
  <c r="W80" i="61"/>
  <c r="X80" i="61"/>
  <c r="Y80" i="61"/>
  <c r="Z80" i="61"/>
  <c r="AA80" i="61"/>
  <c r="AD80" i="61"/>
  <c r="AB80" i="61"/>
  <c r="AC80" i="61"/>
  <c r="AF80" i="61"/>
  <c r="AR80" i="61"/>
  <c r="AT80" i="61"/>
  <c r="AU80" i="61"/>
  <c r="AW80" i="61"/>
  <c r="V81" i="61"/>
  <c r="W81" i="61"/>
  <c r="X81" i="61"/>
  <c r="Y81" i="61"/>
  <c r="Z81" i="61"/>
  <c r="AA81" i="61"/>
  <c r="AE81" i="61"/>
  <c r="AQ81" i="61"/>
  <c r="AB81" i="61"/>
  <c r="AC81" i="61"/>
  <c r="AF81" i="61"/>
  <c r="AR81" i="61"/>
  <c r="AT81" i="61"/>
  <c r="AU81" i="61"/>
  <c r="AW81" i="61"/>
  <c r="V82" i="61"/>
  <c r="W82" i="61"/>
  <c r="X82" i="61"/>
  <c r="Y82" i="61"/>
  <c r="Z82" i="61"/>
  <c r="AA82" i="61"/>
  <c r="AE82" i="61"/>
  <c r="AL82" i="61"/>
  <c r="AB82" i="61"/>
  <c r="AC82" i="61"/>
  <c r="AF82" i="61"/>
  <c r="AR82" i="61"/>
  <c r="AT82" i="61"/>
  <c r="AU82" i="61"/>
  <c r="AW82" i="61"/>
  <c r="V83" i="61"/>
  <c r="W83" i="61"/>
  <c r="X83" i="61"/>
  <c r="Y83" i="61"/>
  <c r="Z83" i="61"/>
  <c r="AA83" i="61"/>
  <c r="AB83" i="61"/>
  <c r="AC83" i="61"/>
  <c r="AF83" i="61"/>
  <c r="AR83" i="61"/>
  <c r="AT83" i="61"/>
  <c r="AU83" i="61"/>
  <c r="AW83" i="61"/>
  <c r="V84" i="61"/>
  <c r="W84" i="61"/>
  <c r="X84" i="61"/>
  <c r="Y84" i="61"/>
  <c r="AI84" i="61"/>
  <c r="Z84" i="61"/>
  <c r="AA84" i="61"/>
  <c r="AE84" i="61"/>
  <c r="AP84" i="61"/>
  <c r="AB84" i="61"/>
  <c r="AC84" i="61"/>
  <c r="AF84" i="61"/>
  <c r="AR84" i="61"/>
  <c r="AT84" i="61"/>
  <c r="AU84" i="61"/>
  <c r="AW84" i="61"/>
  <c r="V85" i="61"/>
  <c r="W85" i="61"/>
  <c r="X85" i="61"/>
  <c r="Y85" i="61"/>
  <c r="Z85" i="61"/>
  <c r="AA85" i="61"/>
  <c r="AD85" i="61"/>
  <c r="AB85" i="61"/>
  <c r="AC85" i="61"/>
  <c r="AF85" i="61"/>
  <c r="AR85" i="61"/>
  <c r="AT85" i="61"/>
  <c r="AU85" i="61"/>
  <c r="AW85" i="61"/>
  <c r="V86" i="61"/>
  <c r="W86" i="61"/>
  <c r="X86" i="61"/>
  <c r="Y86" i="61"/>
  <c r="Z86" i="61"/>
  <c r="AA86" i="61"/>
  <c r="AB86" i="61"/>
  <c r="AC86" i="61"/>
  <c r="AF86" i="61"/>
  <c r="AR86" i="61"/>
  <c r="AT86" i="61"/>
  <c r="AU86" i="61"/>
  <c r="AW86" i="61"/>
  <c r="V87" i="61"/>
  <c r="W87" i="61"/>
  <c r="X87" i="61"/>
  <c r="Y87" i="61"/>
  <c r="Z87" i="61"/>
  <c r="AA87" i="61"/>
  <c r="AB87" i="61"/>
  <c r="AC87" i="61"/>
  <c r="AF87" i="61"/>
  <c r="AR87" i="61"/>
  <c r="AT87" i="61"/>
  <c r="AU87" i="61"/>
  <c r="AW87" i="61"/>
  <c r="V88" i="61"/>
  <c r="W88" i="61"/>
  <c r="X88" i="61"/>
  <c r="Y88" i="61"/>
  <c r="Z88" i="61"/>
  <c r="AA88" i="61"/>
  <c r="AB88" i="61"/>
  <c r="AC88" i="61"/>
  <c r="AF88" i="61"/>
  <c r="AR88" i="61"/>
  <c r="AT88" i="61"/>
  <c r="AU88" i="61"/>
  <c r="AW88" i="61"/>
  <c r="V89" i="61"/>
  <c r="W89" i="61"/>
  <c r="X89" i="61"/>
  <c r="Y89" i="61"/>
  <c r="Z89" i="61"/>
  <c r="AA89" i="61"/>
  <c r="AE89" i="61"/>
  <c r="AB89" i="61"/>
  <c r="AC89" i="61"/>
  <c r="AF89" i="61"/>
  <c r="AR89" i="61"/>
  <c r="AT89" i="61"/>
  <c r="AU89" i="61"/>
  <c r="AW89" i="61"/>
  <c r="V90" i="61"/>
  <c r="W90" i="61"/>
  <c r="X90" i="61"/>
  <c r="Y90" i="61"/>
  <c r="Z90" i="61"/>
  <c r="AA90" i="61"/>
  <c r="AB90" i="61"/>
  <c r="AC90" i="61"/>
  <c r="AF90" i="61"/>
  <c r="AR90" i="61"/>
  <c r="AT90" i="61"/>
  <c r="AU90" i="61"/>
  <c r="AW90" i="61"/>
  <c r="V91" i="61"/>
  <c r="W91" i="61"/>
  <c r="X91" i="61"/>
  <c r="Y91" i="61"/>
  <c r="Z91" i="61"/>
  <c r="AA91" i="61"/>
  <c r="AB91" i="61"/>
  <c r="AC91" i="61"/>
  <c r="AF91" i="61"/>
  <c r="AR91" i="61"/>
  <c r="AT91" i="61"/>
  <c r="AU91" i="61"/>
  <c r="AW91" i="61"/>
  <c r="V92" i="61"/>
  <c r="W92" i="61"/>
  <c r="X92" i="61"/>
  <c r="Y92" i="61"/>
  <c r="Z92" i="61"/>
  <c r="AA92" i="61"/>
  <c r="AB92" i="61"/>
  <c r="AC92" i="61"/>
  <c r="AF92" i="61"/>
  <c r="AR92" i="61"/>
  <c r="AT92" i="61"/>
  <c r="AU92" i="61"/>
  <c r="AW92" i="61"/>
  <c r="V93" i="61"/>
  <c r="W93" i="61"/>
  <c r="X93" i="61"/>
  <c r="Y93" i="61"/>
  <c r="Z93" i="61"/>
  <c r="AA93" i="61"/>
  <c r="AB93" i="61"/>
  <c r="AC93" i="61"/>
  <c r="AF93" i="61"/>
  <c r="AR93" i="61"/>
  <c r="AT93" i="61"/>
  <c r="AU93" i="61"/>
  <c r="AW93" i="61"/>
  <c r="V94" i="61"/>
  <c r="W94" i="61"/>
  <c r="X94" i="61"/>
  <c r="Y94" i="61"/>
  <c r="Z94" i="61"/>
  <c r="AA94" i="61"/>
  <c r="AB94" i="61"/>
  <c r="AC94" i="61"/>
  <c r="AF94" i="61"/>
  <c r="AR94" i="61"/>
  <c r="AT94" i="61"/>
  <c r="AV94" i="61"/>
  <c r="AU94" i="61"/>
  <c r="AW94" i="61"/>
  <c r="V95" i="61"/>
  <c r="W95" i="61"/>
  <c r="X95" i="61"/>
  <c r="Y95" i="61"/>
  <c r="Z95" i="61"/>
  <c r="AA95" i="61"/>
  <c r="AB95" i="61"/>
  <c r="AC95" i="61"/>
  <c r="AF95" i="61"/>
  <c r="AR95" i="61"/>
  <c r="AT95" i="61"/>
  <c r="AU95" i="61"/>
  <c r="AW95" i="61"/>
  <c r="V96" i="61"/>
  <c r="W96" i="61"/>
  <c r="X96" i="61"/>
  <c r="Y96" i="61"/>
  <c r="Z96" i="61"/>
  <c r="AA96" i="61"/>
  <c r="AB96" i="61"/>
  <c r="AC96" i="61"/>
  <c r="AF96" i="61"/>
  <c r="AR96" i="61"/>
  <c r="AT96" i="61"/>
  <c r="AU96" i="61"/>
  <c r="AW96" i="61"/>
  <c r="V97" i="61"/>
  <c r="W97" i="61"/>
  <c r="X97" i="61"/>
  <c r="Y97" i="61"/>
  <c r="Z97" i="61"/>
  <c r="AA97" i="61"/>
  <c r="AB97" i="61"/>
  <c r="AC97" i="61"/>
  <c r="AF97" i="61"/>
  <c r="AR97" i="61"/>
  <c r="AT97" i="61"/>
  <c r="AU97" i="61"/>
  <c r="AW97" i="61"/>
  <c r="V98" i="61"/>
  <c r="W98" i="61"/>
  <c r="X98" i="61"/>
  <c r="Y98" i="61"/>
  <c r="Z98" i="61"/>
  <c r="AA98" i="61"/>
  <c r="AB98" i="61"/>
  <c r="AC98" i="61"/>
  <c r="AF98" i="61"/>
  <c r="AR98" i="61"/>
  <c r="AT98" i="61"/>
  <c r="AU98" i="61"/>
  <c r="AW98" i="61"/>
  <c r="V99" i="61"/>
  <c r="W99" i="61"/>
  <c r="X99" i="61"/>
  <c r="Y99" i="61"/>
  <c r="Z99" i="61"/>
  <c r="AA99" i="61"/>
  <c r="AD99" i="61"/>
  <c r="AH99" i="61"/>
  <c r="AB99" i="61"/>
  <c r="AC99" i="61"/>
  <c r="AF99" i="61"/>
  <c r="AR99" i="61"/>
  <c r="AT99" i="61"/>
  <c r="AU99" i="61"/>
  <c r="AW99" i="61"/>
  <c r="V100" i="61"/>
  <c r="W100" i="61"/>
  <c r="X100" i="61"/>
  <c r="Y100" i="61"/>
  <c r="Z100" i="61"/>
  <c r="AA100" i="61"/>
  <c r="AB100" i="61"/>
  <c r="AC100" i="61"/>
  <c r="AF100" i="61"/>
  <c r="AR100" i="61"/>
  <c r="AT100" i="61"/>
  <c r="AU100" i="61"/>
  <c r="AW100" i="61"/>
  <c r="V101" i="61"/>
  <c r="W101" i="61"/>
  <c r="X101" i="61"/>
  <c r="Y101" i="61"/>
  <c r="Z101" i="61"/>
  <c r="AA101" i="61"/>
  <c r="AB101" i="61"/>
  <c r="AC101" i="61"/>
  <c r="AF101" i="61"/>
  <c r="AR101" i="61"/>
  <c r="AT101" i="61"/>
  <c r="AU101" i="61"/>
  <c r="AW101" i="61"/>
  <c r="V102" i="61"/>
  <c r="W102" i="61"/>
  <c r="X102" i="61"/>
  <c r="Y102" i="61"/>
  <c r="Z102" i="61"/>
  <c r="AA102" i="61"/>
  <c r="AD102" i="61"/>
  <c r="AB102" i="61"/>
  <c r="AC102" i="61"/>
  <c r="AF102" i="61"/>
  <c r="AR102" i="61"/>
  <c r="AT102" i="61"/>
  <c r="AU102" i="61"/>
  <c r="AW102" i="61"/>
  <c r="V103" i="61"/>
  <c r="W103" i="61"/>
  <c r="X103" i="61"/>
  <c r="Y103" i="61"/>
  <c r="Z103" i="61"/>
  <c r="AA103" i="61"/>
  <c r="AE103" i="61"/>
  <c r="AL103" i="61"/>
  <c r="AB103" i="61"/>
  <c r="AC103" i="61"/>
  <c r="AF103" i="61"/>
  <c r="AR103" i="61"/>
  <c r="AT103" i="61"/>
  <c r="AU103" i="61"/>
  <c r="AW103" i="61"/>
  <c r="V104" i="61"/>
  <c r="W104" i="61"/>
  <c r="X104" i="61"/>
  <c r="Y104" i="61"/>
  <c r="Z104" i="61"/>
  <c r="AA104" i="61"/>
  <c r="AE104" i="61"/>
  <c r="AB104" i="61"/>
  <c r="AC104" i="61"/>
  <c r="AF104" i="61"/>
  <c r="AR104" i="61"/>
  <c r="AT104" i="61"/>
  <c r="AU104" i="61"/>
  <c r="AW104" i="61"/>
  <c r="V105" i="61"/>
  <c r="W105" i="61"/>
  <c r="X105" i="61"/>
  <c r="Y105" i="61"/>
  <c r="Z105" i="61"/>
  <c r="AA105" i="61"/>
  <c r="AE105" i="61"/>
  <c r="AB105" i="61"/>
  <c r="AC105" i="61"/>
  <c r="AF105" i="61"/>
  <c r="AR105" i="61"/>
  <c r="AT105" i="61"/>
  <c r="AU105" i="61"/>
  <c r="AW105" i="61"/>
  <c r="V106" i="61"/>
  <c r="W106" i="61"/>
  <c r="X106" i="61"/>
  <c r="Y106" i="61"/>
  <c r="Z106" i="61"/>
  <c r="AA106" i="61"/>
  <c r="AB106" i="61"/>
  <c r="AC106" i="61"/>
  <c r="AF106" i="61"/>
  <c r="AR106" i="61"/>
  <c r="AT106" i="61"/>
  <c r="AU106" i="61"/>
  <c r="AW106" i="61"/>
  <c r="V107" i="61"/>
  <c r="W107" i="61"/>
  <c r="X107" i="61"/>
  <c r="Y107" i="61"/>
  <c r="Z107" i="61"/>
  <c r="AA107" i="61"/>
  <c r="AB107" i="61"/>
  <c r="AC107" i="61"/>
  <c r="AF107" i="61"/>
  <c r="AR107" i="61"/>
  <c r="AT107" i="61"/>
  <c r="AU107" i="61"/>
  <c r="AW107" i="61"/>
  <c r="V108" i="61"/>
  <c r="W108" i="61"/>
  <c r="X108" i="61"/>
  <c r="Y108" i="61"/>
  <c r="Z108" i="61"/>
  <c r="AA108" i="61"/>
  <c r="AD108" i="61"/>
  <c r="AB108" i="61"/>
  <c r="AC108" i="61"/>
  <c r="AF108" i="61"/>
  <c r="AR108" i="61"/>
  <c r="AT108" i="61"/>
  <c r="AU108" i="61"/>
  <c r="AW108" i="61"/>
  <c r="V109" i="61"/>
  <c r="W109" i="61"/>
  <c r="X109" i="61"/>
  <c r="Y109" i="61"/>
  <c r="Z109" i="61"/>
  <c r="AA109" i="61"/>
  <c r="AD109" i="61"/>
  <c r="AH109" i="61"/>
  <c r="AB109" i="61"/>
  <c r="AC109" i="61"/>
  <c r="AF109" i="61"/>
  <c r="AR109" i="61"/>
  <c r="AT109" i="61"/>
  <c r="AU109" i="61"/>
  <c r="AW109" i="61"/>
  <c r="V110" i="61"/>
  <c r="W110" i="61"/>
  <c r="X110" i="61"/>
  <c r="Y110" i="61"/>
  <c r="Z110" i="61"/>
  <c r="AA110" i="61"/>
  <c r="AB110" i="61"/>
  <c r="AC110" i="61"/>
  <c r="AF110" i="61"/>
  <c r="AR110" i="61"/>
  <c r="AT110" i="61"/>
  <c r="AU110" i="61"/>
  <c r="AW110" i="61"/>
  <c r="V111" i="61"/>
  <c r="W111" i="61"/>
  <c r="X111" i="61"/>
  <c r="Y111" i="61"/>
  <c r="Z111" i="61"/>
  <c r="AA111" i="61"/>
  <c r="AB111" i="61"/>
  <c r="AC111" i="61"/>
  <c r="AF111" i="61"/>
  <c r="AR111" i="61"/>
  <c r="AT111" i="61"/>
  <c r="AU111" i="61"/>
  <c r="AW111" i="61"/>
  <c r="V112" i="61"/>
  <c r="W112" i="61"/>
  <c r="X112" i="61"/>
  <c r="Y112" i="61"/>
  <c r="Z112" i="61"/>
  <c r="AA112" i="61"/>
  <c r="AB112" i="61"/>
  <c r="AC112" i="61"/>
  <c r="AF112" i="61"/>
  <c r="AR112" i="61"/>
  <c r="AT112" i="61"/>
  <c r="AU112" i="61"/>
  <c r="AW112" i="61"/>
  <c r="V113" i="61"/>
  <c r="W113" i="61"/>
  <c r="X113" i="61"/>
  <c r="Y113" i="61"/>
  <c r="Z113" i="61"/>
  <c r="AA113" i="61"/>
  <c r="AD113" i="61"/>
  <c r="AB113" i="61"/>
  <c r="AC113" i="61"/>
  <c r="AF113" i="61"/>
  <c r="AM113" i="61"/>
  <c r="AR113" i="61"/>
  <c r="AT113" i="61"/>
  <c r="AU113" i="61"/>
  <c r="AW113" i="61"/>
  <c r="V114" i="61"/>
  <c r="W114" i="61"/>
  <c r="X114" i="61"/>
  <c r="Y114" i="61"/>
  <c r="Z114" i="61"/>
  <c r="AA114" i="61"/>
  <c r="AB114" i="61"/>
  <c r="AC114" i="61"/>
  <c r="AF114" i="61"/>
  <c r="AR114" i="61"/>
  <c r="AT114" i="61"/>
  <c r="AU114" i="61"/>
  <c r="AW114" i="61"/>
  <c r="V115" i="61"/>
  <c r="W115" i="61"/>
  <c r="X115" i="61"/>
  <c r="Y115" i="61"/>
  <c r="Z115" i="61"/>
  <c r="AA115" i="61"/>
  <c r="AB115" i="61"/>
  <c r="AC115" i="61"/>
  <c r="AF115" i="61"/>
  <c r="AR115" i="61"/>
  <c r="AT115" i="61"/>
  <c r="AU115" i="61"/>
  <c r="AW115" i="61"/>
  <c r="V116" i="61"/>
  <c r="W116" i="61"/>
  <c r="X116" i="61"/>
  <c r="Y116" i="61"/>
  <c r="Z116" i="61"/>
  <c r="AA116" i="61"/>
  <c r="AB116" i="61"/>
  <c r="AC116" i="61"/>
  <c r="AF116" i="61"/>
  <c r="AR116" i="61"/>
  <c r="AT116" i="61"/>
  <c r="AU116" i="61"/>
  <c r="AW116" i="61"/>
  <c r="V117" i="61"/>
  <c r="W117" i="61"/>
  <c r="X117" i="61"/>
  <c r="Y117" i="61"/>
  <c r="Z117" i="61"/>
  <c r="AA117" i="61"/>
  <c r="AB117" i="61"/>
  <c r="AC117" i="61"/>
  <c r="AF117" i="61"/>
  <c r="AJ117" i="61"/>
  <c r="AR117" i="61"/>
  <c r="AT117" i="61"/>
  <c r="AU117" i="61"/>
  <c r="AW117" i="61"/>
  <c r="V118" i="61"/>
  <c r="W118" i="61"/>
  <c r="X118" i="61"/>
  <c r="Y118" i="61"/>
  <c r="Z118" i="61"/>
  <c r="AA118" i="61"/>
  <c r="AB118" i="61"/>
  <c r="AC118" i="61"/>
  <c r="AF118" i="61"/>
  <c r="AR118" i="61"/>
  <c r="AT118" i="61"/>
  <c r="AU118" i="61"/>
  <c r="AW118" i="61"/>
  <c r="V119" i="61"/>
  <c r="W119" i="61"/>
  <c r="X119" i="61"/>
  <c r="Y119" i="61"/>
  <c r="Z119" i="61"/>
  <c r="AA119" i="61"/>
  <c r="AB119" i="61"/>
  <c r="AC119" i="61"/>
  <c r="AF119" i="61"/>
  <c r="AR119" i="61"/>
  <c r="AT119" i="61"/>
  <c r="AU119" i="61"/>
  <c r="AW119" i="61"/>
  <c r="V120" i="61"/>
  <c r="W120" i="61"/>
  <c r="X120" i="61"/>
  <c r="Y120" i="61"/>
  <c r="Z120" i="61"/>
  <c r="AA120" i="61"/>
  <c r="AB120" i="61"/>
  <c r="AC120" i="61"/>
  <c r="AF120" i="61"/>
  <c r="AR120" i="61"/>
  <c r="AT120" i="61"/>
  <c r="AU120" i="61"/>
  <c r="AW120" i="61"/>
  <c r="V121" i="61"/>
  <c r="W121" i="61"/>
  <c r="X121" i="61"/>
  <c r="Y121" i="61"/>
  <c r="Z121" i="61"/>
  <c r="AA121" i="61"/>
  <c r="AE121" i="61"/>
  <c r="AB121" i="61"/>
  <c r="AC121" i="61"/>
  <c r="AF121" i="61"/>
  <c r="AR121" i="61"/>
  <c r="AT121" i="61"/>
  <c r="AU121" i="61"/>
  <c r="AW121" i="61"/>
  <c r="V122" i="61"/>
  <c r="W122" i="61"/>
  <c r="X122" i="61"/>
  <c r="Y122" i="61"/>
  <c r="Z122" i="61"/>
  <c r="AA122" i="61"/>
  <c r="AB122" i="61"/>
  <c r="AC122" i="61"/>
  <c r="AF122" i="61"/>
  <c r="AR122" i="61"/>
  <c r="AT122" i="61"/>
  <c r="AU122" i="61"/>
  <c r="AW122" i="61"/>
  <c r="V123" i="61"/>
  <c r="W123" i="61"/>
  <c r="X123" i="61"/>
  <c r="Y123" i="61"/>
  <c r="Z123" i="61"/>
  <c r="AA123" i="61"/>
  <c r="AB123" i="61"/>
  <c r="AC123" i="61"/>
  <c r="AF123" i="61"/>
  <c r="AR123" i="61"/>
  <c r="AT123" i="61"/>
  <c r="AU123" i="61"/>
  <c r="AW123" i="61"/>
  <c r="V124" i="61"/>
  <c r="W124" i="61"/>
  <c r="X124" i="61"/>
  <c r="Y124" i="61"/>
  <c r="Z124" i="61"/>
  <c r="AA124" i="61"/>
  <c r="AB124" i="61"/>
  <c r="AC124" i="61"/>
  <c r="AF124" i="61"/>
  <c r="AR124" i="61"/>
  <c r="AT124" i="61"/>
  <c r="AU124" i="61"/>
  <c r="AW124" i="61"/>
  <c r="V125" i="61"/>
  <c r="W125" i="61"/>
  <c r="X125" i="61"/>
  <c r="Y125" i="61"/>
  <c r="Z125" i="61"/>
  <c r="AA125" i="61"/>
  <c r="AD125" i="61"/>
  <c r="AH125" i="61"/>
  <c r="AB125" i="61"/>
  <c r="AC125" i="61"/>
  <c r="AF125" i="61"/>
  <c r="AR125" i="61"/>
  <c r="AT125" i="61"/>
  <c r="AU125" i="61"/>
  <c r="AW125" i="61"/>
  <c r="V126" i="61"/>
  <c r="W126" i="61"/>
  <c r="X126" i="61"/>
  <c r="Y126" i="61"/>
  <c r="Z126" i="61"/>
  <c r="AA126" i="61"/>
  <c r="AD126" i="61"/>
  <c r="AB126" i="61"/>
  <c r="AC126" i="61"/>
  <c r="AF126" i="61"/>
  <c r="AR126" i="61"/>
  <c r="AT126" i="61"/>
  <c r="AU126" i="61"/>
  <c r="AW126" i="61"/>
  <c r="V127" i="61"/>
  <c r="W127" i="61"/>
  <c r="X127" i="61"/>
  <c r="Y127" i="61"/>
  <c r="Z127" i="61"/>
  <c r="AA127" i="61"/>
  <c r="AD127" i="61"/>
  <c r="AB127" i="61"/>
  <c r="AC127" i="61"/>
  <c r="AF127" i="61"/>
  <c r="AR127" i="61"/>
  <c r="AT127" i="61"/>
  <c r="AU127" i="61"/>
  <c r="AW127" i="61"/>
  <c r="V128" i="61"/>
  <c r="W128" i="61"/>
  <c r="X128" i="61"/>
  <c r="Y128" i="61"/>
  <c r="Z128" i="61"/>
  <c r="AA128" i="61"/>
  <c r="AB128" i="61"/>
  <c r="AC128" i="61"/>
  <c r="AF128" i="61"/>
  <c r="AR128" i="61"/>
  <c r="AT128" i="61"/>
  <c r="AU128" i="61"/>
  <c r="AW128" i="61"/>
  <c r="V129" i="61"/>
  <c r="W129" i="61"/>
  <c r="X129" i="61"/>
  <c r="Y129" i="61"/>
  <c r="Z129" i="61"/>
  <c r="AA129" i="61"/>
  <c r="AB129" i="61"/>
  <c r="AC129" i="61"/>
  <c r="AF129" i="61"/>
  <c r="AR129" i="61"/>
  <c r="AT129" i="61"/>
  <c r="AU129" i="61"/>
  <c r="AW129" i="61"/>
  <c r="V130" i="61"/>
  <c r="W130" i="61"/>
  <c r="X130" i="61"/>
  <c r="Y130" i="61"/>
  <c r="Z130" i="61"/>
  <c r="AA130" i="61"/>
  <c r="AB130" i="61"/>
  <c r="AC130" i="61"/>
  <c r="AF130" i="61"/>
  <c r="AR130" i="61"/>
  <c r="AT130" i="61"/>
  <c r="AU130" i="61"/>
  <c r="AW130" i="61"/>
  <c r="V131" i="61"/>
  <c r="W131" i="61"/>
  <c r="X131" i="61"/>
  <c r="Y131" i="61"/>
  <c r="Z131" i="61"/>
  <c r="AA131" i="61"/>
  <c r="AD131" i="61"/>
  <c r="AB131" i="61"/>
  <c r="AC131" i="61"/>
  <c r="AF131" i="61"/>
  <c r="AR131" i="61"/>
  <c r="AT131" i="61"/>
  <c r="AU131" i="61"/>
  <c r="AW131" i="61"/>
  <c r="V132" i="61"/>
  <c r="W132" i="61"/>
  <c r="X132" i="61"/>
  <c r="Y132" i="61"/>
  <c r="Z132" i="61"/>
  <c r="AA132" i="61"/>
  <c r="AB132" i="61"/>
  <c r="AC132" i="61"/>
  <c r="AF132" i="61"/>
  <c r="AR132" i="61"/>
  <c r="AT132" i="61"/>
  <c r="AU132" i="61"/>
  <c r="AW132" i="61"/>
  <c r="V133" i="61"/>
  <c r="W133" i="61"/>
  <c r="X133" i="61"/>
  <c r="Y133" i="61"/>
  <c r="Z133" i="61"/>
  <c r="AA133" i="61"/>
  <c r="AB133" i="61"/>
  <c r="AC133" i="61"/>
  <c r="AF133" i="61"/>
  <c r="AR133" i="61"/>
  <c r="AT133" i="61"/>
  <c r="AU133" i="61"/>
  <c r="AW133" i="61"/>
  <c r="V134" i="61"/>
  <c r="W134" i="61"/>
  <c r="X134" i="61"/>
  <c r="Y134" i="61"/>
  <c r="Z134" i="61"/>
  <c r="AA134" i="61"/>
  <c r="AB134" i="61"/>
  <c r="AC134" i="61"/>
  <c r="AF134" i="61"/>
  <c r="AR134" i="61"/>
  <c r="AT134" i="61"/>
  <c r="AU134" i="61"/>
  <c r="AW134" i="61"/>
  <c r="V135" i="61"/>
  <c r="W135" i="61"/>
  <c r="X135" i="61"/>
  <c r="Y135" i="61"/>
  <c r="Z135" i="61"/>
  <c r="AA135" i="61"/>
  <c r="AB135" i="61"/>
  <c r="AC135" i="61"/>
  <c r="AF135" i="61"/>
  <c r="AR135" i="61"/>
  <c r="AT135" i="61"/>
  <c r="AU135" i="61"/>
  <c r="AW135" i="61"/>
  <c r="V136" i="61"/>
  <c r="W136" i="61"/>
  <c r="X136" i="61"/>
  <c r="Y136" i="61"/>
  <c r="Z136" i="61"/>
  <c r="AA136" i="61"/>
  <c r="AD136" i="61"/>
  <c r="AB136" i="61"/>
  <c r="AC136" i="61"/>
  <c r="AF136" i="61"/>
  <c r="AR136" i="61"/>
  <c r="AT136" i="61"/>
  <c r="AV136" i="61"/>
  <c r="AU136" i="61"/>
  <c r="AW136" i="61"/>
  <c r="V137" i="61"/>
  <c r="W137" i="61"/>
  <c r="X137" i="61"/>
  <c r="Y137" i="61"/>
  <c r="Z137" i="61"/>
  <c r="AA137" i="61"/>
  <c r="AE137" i="61"/>
  <c r="AB137" i="61"/>
  <c r="AC137" i="61"/>
  <c r="AF137" i="61"/>
  <c r="AR137" i="61"/>
  <c r="AT137" i="61"/>
  <c r="AU137" i="61"/>
  <c r="AW137" i="61"/>
  <c r="V138" i="61"/>
  <c r="W138" i="61"/>
  <c r="X138" i="61"/>
  <c r="Y138" i="61"/>
  <c r="Z138" i="61"/>
  <c r="AA138" i="61"/>
  <c r="AB138" i="61"/>
  <c r="AC138" i="61"/>
  <c r="AF138" i="61"/>
  <c r="AR138" i="61"/>
  <c r="AT138" i="61"/>
  <c r="AU138" i="61"/>
  <c r="AW138" i="61"/>
  <c r="V139" i="61"/>
  <c r="W139" i="61"/>
  <c r="X139" i="61"/>
  <c r="Y139" i="61"/>
  <c r="Z139" i="61"/>
  <c r="AA139" i="61"/>
  <c r="AB139" i="61"/>
  <c r="AC139" i="61"/>
  <c r="AF139" i="61"/>
  <c r="AR139" i="61"/>
  <c r="AT139" i="61"/>
  <c r="AU139" i="61"/>
  <c r="AW139" i="61"/>
  <c r="V140" i="61"/>
  <c r="W140" i="61"/>
  <c r="X140" i="61"/>
  <c r="Y140" i="61"/>
  <c r="Z140" i="61"/>
  <c r="AA140" i="61"/>
  <c r="AD140" i="61"/>
  <c r="AB140" i="61"/>
  <c r="AC140" i="61"/>
  <c r="AF140" i="61"/>
  <c r="AR140" i="61"/>
  <c r="AT140" i="61"/>
  <c r="AU140" i="61"/>
  <c r="AW140" i="61"/>
  <c r="V141" i="61"/>
  <c r="W141" i="61"/>
  <c r="X141" i="61"/>
  <c r="Y141" i="61"/>
  <c r="Z141" i="61"/>
  <c r="AA141" i="61"/>
  <c r="AB141" i="61"/>
  <c r="AC141" i="61"/>
  <c r="AF141" i="61"/>
  <c r="AR141" i="61"/>
  <c r="AT141" i="61"/>
  <c r="AV141" i="61"/>
  <c r="AU141" i="61"/>
  <c r="AW141" i="61"/>
  <c r="V142" i="61"/>
  <c r="W142" i="61"/>
  <c r="X142" i="61"/>
  <c r="Y142" i="61"/>
  <c r="Z142" i="61"/>
  <c r="AA142" i="61"/>
  <c r="AB142" i="61"/>
  <c r="AC142" i="61"/>
  <c r="AF142" i="61"/>
  <c r="AR142" i="61"/>
  <c r="AT142" i="61"/>
  <c r="AU142" i="61"/>
  <c r="AW142" i="61"/>
  <c r="V143" i="61"/>
  <c r="W143" i="61"/>
  <c r="X143" i="61"/>
  <c r="Y143" i="61"/>
  <c r="Z143" i="61"/>
  <c r="AA143" i="61"/>
  <c r="AB143" i="61"/>
  <c r="AC143" i="61"/>
  <c r="AF143" i="61"/>
  <c r="AR143" i="61"/>
  <c r="AT143" i="61"/>
  <c r="AV143" i="61"/>
  <c r="AU143" i="61"/>
  <c r="AW143" i="61"/>
  <c r="V144" i="61"/>
  <c r="W144" i="61"/>
  <c r="X144" i="61"/>
  <c r="Y144" i="61"/>
  <c r="Z144" i="61"/>
  <c r="AA144" i="61"/>
  <c r="AB144" i="61"/>
  <c r="AC144" i="61"/>
  <c r="AF144" i="61"/>
  <c r="AR144" i="61"/>
  <c r="AT144" i="61"/>
  <c r="AU144" i="61"/>
  <c r="AW144" i="61"/>
  <c r="V145" i="61"/>
  <c r="W145" i="61"/>
  <c r="X145" i="61"/>
  <c r="Y145" i="61"/>
  <c r="Z145" i="61"/>
  <c r="AA145" i="61"/>
  <c r="AE145" i="61"/>
  <c r="AB145" i="61"/>
  <c r="AC145" i="61"/>
  <c r="AF145" i="61"/>
  <c r="AR145" i="61"/>
  <c r="AT145" i="61"/>
  <c r="AU145" i="61"/>
  <c r="AW145" i="61"/>
  <c r="V146" i="61"/>
  <c r="W146" i="61"/>
  <c r="X146" i="61"/>
  <c r="Y146" i="61"/>
  <c r="Z146" i="61"/>
  <c r="AA146" i="61"/>
  <c r="AB146" i="61"/>
  <c r="AC146" i="61"/>
  <c r="AF146" i="61"/>
  <c r="AR146" i="61"/>
  <c r="AT146" i="61"/>
  <c r="AU146" i="61"/>
  <c r="AW146" i="61"/>
  <c r="V147" i="61"/>
  <c r="W147" i="61"/>
  <c r="X147" i="61"/>
  <c r="Y147" i="61"/>
  <c r="Z147" i="61"/>
  <c r="AA147" i="61"/>
  <c r="AB147" i="61"/>
  <c r="AC147" i="61"/>
  <c r="AF147" i="61"/>
  <c r="AR147" i="61"/>
  <c r="AT147" i="61"/>
  <c r="AU147" i="61"/>
  <c r="AW147" i="61"/>
  <c r="V148" i="61"/>
  <c r="W148" i="61"/>
  <c r="X148" i="61"/>
  <c r="Y148" i="61"/>
  <c r="Z148" i="61"/>
  <c r="AA148" i="61"/>
  <c r="AB148" i="61"/>
  <c r="AC148" i="61"/>
  <c r="AF148" i="61"/>
  <c r="AR148" i="61"/>
  <c r="AT148" i="61"/>
  <c r="AU148" i="61"/>
  <c r="AW148" i="61"/>
  <c r="V149" i="61"/>
  <c r="W149" i="61"/>
  <c r="X149" i="61"/>
  <c r="Y149" i="61"/>
  <c r="Z149" i="61"/>
  <c r="AA149" i="61"/>
  <c r="AB149" i="61"/>
  <c r="AC149" i="61"/>
  <c r="AF149" i="61"/>
  <c r="AR149" i="61"/>
  <c r="AT149" i="61"/>
  <c r="AU149" i="61"/>
  <c r="AW149" i="61"/>
  <c r="V150" i="61"/>
  <c r="W150" i="61"/>
  <c r="X150" i="61"/>
  <c r="Y150" i="61"/>
  <c r="Z150" i="61"/>
  <c r="AA150" i="61"/>
  <c r="AB150" i="61"/>
  <c r="AC150" i="61"/>
  <c r="AF150" i="61"/>
  <c r="AR150" i="61"/>
  <c r="AT150" i="61"/>
  <c r="AU150" i="61"/>
  <c r="AW150" i="61"/>
  <c r="V151" i="61"/>
  <c r="W151" i="61"/>
  <c r="X151" i="61"/>
  <c r="Y151" i="61"/>
  <c r="Z151" i="61"/>
  <c r="AA151" i="61"/>
  <c r="AB151" i="61"/>
  <c r="AC151" i="61"/>
  <c r="AF151" i="61"/>
  <c r="AR151" i="61"/>
  <c r="AT151" i="61"/>
  <c r="AU151" i="61"/>
  <c r="AW151" i="61"/>
  <c r="V152" i="61"/>
  <c r="W152" i="61"/>
  <c r="X152" i="61"/>
  <c r="Y152" i="61"/>
  <c r="Z152" i="61"/>
  <c r="AA152" i="61"/>
  <c r="AD152" i="61"/>
  <c r="AB152" i="61"/>
  <c r="AC152" i="61"/>
  <c r="AF152" i="61"/>
  <c r="AM152" i="61"/>
  <c r="AR152" i="61"/>
  <c r="AT152" i="61"/>
  <c r="AU152" i="61"/>
  <c r="AW152" i="61"/>
  <c r="V153" i="61"/>
  <c r="W153" i="61"/>
  <c r="X153" i="61"/>
  <c r="Y153" i="61"/>
  <c r="Z153" i="61"/>
  <c r="AA153" i="61"/>
  <c r="AB153" i="61"/>
  <c r="AC153" i="61"/>
  <c r="AF153" i="61"/>
  <c r="AR153" i="61"/>
  <c r="AT153" i="61"/>
  <c r="AU153" i="61"/>
  <c r="AW153" i="61"/>
  <c r="V154" i="61"/>
  <c r="W154" i="61"/>
  <c r="X154" i="61"/>
  <c r="Y154" i="61"/>
  <c r="Z154" i="61"/>
  <c r="AA154" i="61"/>
  <c r="AB154" i="61"/>
  <c r="AC154" i="61"/>
  <c r="AF154" i="61"/>
  <c r="AR154" i="61"/>
  <c r="AT154" i="61"/>
  <c r="AU154" i="61"/>
  <c r="AW154" i="61"/>
  <c r="V155" i="61"/>
  <c r="W155" i="61"/>
  <c r="X155" i="61"/>
  <c r="Y155" i="61"/>
  <c r="Z155" i="61"/>
  <c r="AA155" i="61"/>
  <c r="AB155" i="61"/>
  <c r="AC155" i="61"/>
  <c r="AF155" i="61"/>
  <c r="AR155" i="61"/>
  <c r="AT155" i="61"/>
  <c r="AU155" i="61"/>
  <c r="AW155" i="61"/>
  <c r="V156" i="61"/>
  <c r="W156" i="61"/>
  <c r="X156" i="61"/>
  <c r="Y156" i="61"/>
  <c r="Z156" i="61"/>
  <c r="AA156" i="61"/>
  <c r="AE156" i="61"/>
  <c r="AB156" i="61"/>
  <c r="AC156" i="61"/>
  <c r="AF156" i="61"/>
  <c r="AR156" i="61"/>
  <c r="AT156" i="61"/>
  <c r="AU156" i="61"/>
  <c r="AW156" i="61"/>
  <c r="V157" i="61"/>
  <c r="W157" i="61"/>
  <c r="X157" i="61"/>
  <c r="Y157" i="61"/>
  <c r="Z157" i="61"/>
  <c r="AA157" i="61"/>
  <c r="AE157" i="61"/>
  <c r="AB157" i="61"/>
  <c r="AC157" i="61"/>
  <c r="AF157" i="61"/>
  <c r="AR157" i="61"/>
  <c r="AT157" i="61"/>
  <c r="AU157" i="61"/>
  <c r="AW157" i="61"/>
  <c r="V158" i="61"/>
  <c r="W158" i="61"/>
  <c r="X158" i="61"/>
  <c r="Y158" i="61"/>
  <c r="Z158" i="61"/>
  <c r="AA158" i="61"/>
  <c r="AD158" i="61"/>
  <c r="AB158" i="61"/>
  <c r="AC158" i="61"/>
  <c r="AF158" i="61"/>
  <c r="AR158" i="61"/>
  <c r="AT158" i="61"/>
  <c r="AU158" i="61"/>
  <c r="AW158" i="61"/>
  <c r="V159" i="61"/>
  <c r="W159" i="61"/>
  <c r="X159" i="61"/>
  <c r="Y159" i="61"/>
  <c r="Z159" i="61"/>
  <c r="AA159" i="61"/>
  <c r="AB159" i="61"/>
  <c r="AC159" i="61"/>
  <c r="AF159" i="61"/>
  <c r="AR159" i="61"/>
  <c r="AT159" i="61"/>
  <c r="AU159" i="61"/>
  <c r="AW159" i="61"/>
  <c r="V160" i="61"/>
  <c r="W160" i="61"/>
  <c r="X160" i="61"/>
  <c r="Y160" i="61"/>
  <c r="Z160" i="61"/>
  <c r="AA160" i="61"/>
  <c r="AE160" i="61"/>
  <c r="AB160" i="61"/>
  <c r="AC160" i="61"/>
  <c r="AF160" i="61"/>
  <c r="AR160" i="61"/>
  <c r="AT160" i="61"/>
  <c r="AU160" i="61"/>
  <c r="AW160" i="61"/>
  <c r="V161" i="61"/>
  <c r="W161" i="61"/>
  <c r="X161" i="61"/>
  <c r="Y161" i="61"/>
  <c r="Z161" i="61"/>
  <c r="AA161" i="61"/>
  <c r="AB161" i="61"/>
  <c r="AC161" i="61"/>
  <c r="AF161" i="61"/>
  <c r="AR161" i="61"/>
  <c r="AT161" i="61"/>
  <c r="AU161" i="61"/>
  <c r="AW161" i="61"/>
  <c r="V162" i="61"/>
  <c r="W162" i="61"/>
  <c r="X162" i="61"/>
  <c r="Y162" i="61"/>
  <c r="Z162" i="61"/>
  <c r="AA162" i="61"/>
  <c r="AB162" i="61"/>
  <c r="AC162" i="61"/>
  <c r="AF162" i="61"/>
  <c r="AR162" i="61"/>
  <c r="AT162" i="61"/>
  <c r="AU162" i="61"/>
  <c r="AW162" i="61"/>
  <c r="V163" i="61"/>
  <c r="W163" i="61"/>
  <c r="X163" i="61"/>
  <c r="Y163" i="61"/>
  <c r="Z163" i="61"/>
  <c r="AA163" i="61"/>
  <c r="AD163" i="61"/>
  <c r="AB163" i="61"/>
  <c r="AC163" i="61"/>
  <c r="AF163" i="61"/>
  <c r="AR163" i="61"/>
  <c r="AT163" i="61"/>
  <c r="AU163" i="61"/>
  <c r="AW163" i="61"/>
  <c r="V164" i="61"/>
  <c r="W164" i="61"/>
  <c r="X164" i="61"/>
  <c r="Y164" i="61"/>
  <c r="Z164" i="61"/>
  <c r="AA164" i="61"/>
  <c r="AB164" i="61"/>
  <c r="AC164" i="61"/>
  <c r="AF164" i="61"/>
  <c r="AR164" i="61"/>
  <c r="AT164" i="61"/>
  <c r="AU164" i="61"/>
  <c r="AW164" i="61"/>
  <c r="V165" i="61"/>
  <c r="W165" i="61"/>
  <c r="X165" i="61"/>
  <c r="Y165" i="61"/>
  <c r="Z165" i="61"/>
  <c r="AA165" i="61"/>
  <c r="AB165" i="61"/>
  <c r="AC165" i="61"/>
  <c r="AF165" i="61"/>
  <c r="AR165" i="61"/>
  <c r="AT165" i="61"/>
  <c r="AU165" i="61"/>
  <c r="AW165" i="61"/>
  <c r="V166" i="61"/>
  <c r="W166" i="61"/>
  <c r="X166" i="61"/>
  <c r="Y166" i="61"/>
  <c r="Z166" i="61"/>
  <c r="AA166" i="61"/>
  <c r="AE166" i="61"/>
  <c r="AO166" i="61"/>
  <c r="AB166" i="61"/>
  <c r="AC166" i="61"/>
  <c r="AF166" i="61"/>
  <c r="AR166" i="61"/>
  <c r="AT166" i="61"/>
  <c r="AU166" i="61"/>
  <c r="AW166" i="61"/>
  <c r="V167" i="61"/>
  <c r="W167" i="61"/>
  <c r="X167" i="61"/>
  <c r="Y167" i="61"/>
  <c r="Z167" i="61"/>
  <c r="AA167" i="61"/>
  <c r="AB167" i="61"/>
  <c r="AC167" i="61"/>
  <c r="AF167" i="61"/>
  <c r="AR167" i="61"/>
  <c r="AT167" i="61"/>
  <c r="AU167" i="61"/>
  <c r="AW167" i="61"/>
  <c r="V168" i="61"/>
  <c r="W168" i="61"/>
  <c r="X168" i="61"/>
  <c r="Y168" i="61"/>
  <c r="Z168" i="61"/>
  <c r="AA168" i="61"/>
  <c r="AD168" i="61"/>
  <c r="AB168" i="61"/>
  <c r="AC168" i="61"/>
  <c r="AF168" i="61"/>
  <c r="AH168" i="61"/>
  <c r="AR168" i="61"/>
  <c r="AT168" i="61"/>
  <c r="AU168" i="61"/>
  <c r="AW168" i="61"/>
  <c r="V169" i="61"/>
  <c r="W169" i="61"/>
  <c r="X169" i="61"/>
  <c r="Y169" i="61"/>
  <c r="Z169" i="61"/>
  <c r="AA169" i="61"/>
  <c r="AB169" i="61"/>
  <c r="AC169" i="61"/>
  <c r="AF169" i="61"/>
  <c r="AR169" i="61"/>
  <c r="AT169" i="61"/>
  <c r="AU169" i="61"/>
  <c r="AW169" i="61"/>
  <c r="V170" i="61"/>
  <c r="W170" i="61"/>
  <c r="X170" i="61"/>
  <c r="Y170" i="61"/>
  <c r="Z170" i="61"/>
  <c r="AA170" i="61"/>
  <c r="AB170" i="61"/>
  <c r="AC170" i="61"/>
  <c r="AF170" i="61"/>
  <c r="AR170" i="61"/>
  <c r="AT170" i="61"/>
  <c r="AU170" i="61"/>
  <c r="AW170" i="61"/>
  <c r="V171" i="61"/>
  <c r="W171" i="61"/>
  <c r="X171" i="61"/>
  <c r="Y171" i="61"/>
  <c r="Z171" i="61"/>
  <c r="AA171" i="61"/>
  <c r="AB171" i="61"/>
  <c r="AC171" i="61"/>
  <c r="AF171" i="61"/>
  <c r="AR171" i="61"/>
  <c r="AT171" i="61"/>
  <c r="AU171" i="61"/>
  <c r="AW171" i="61"/>
  <c r="V172" i="61"/>
  <c r="W172" i="61"/>
  <c r="X172" i="61"/>
  <c r="Y172" i="61"/>
  <c r="Z172" i="61"/>
  <c r="AA172" i="61"/>
  <c r="AD172" i="61"/>
  <c r="AH172" i="61"/>
  <c r="AB172" i="61"/>
  <c r="AC172" i="61"/>
  <c r="AF172" i="61"/>
  <c r="AR172" i="61"/>
  <c r="AT172" i="61"/>
  <c r="AU172" i="61"/>
  <c r="AW172" i="61"/>
  <c r="V173" i="61"/>
  <c r="W173" i="61"/>
  <c r="X173" i="61"/>
  <c r="Y173" i="61"/>
  <c r="Z173" i="61"/>
  <c r="AA173" i="61"/>
  <c r="AD173" i="61"/>
  <c r="AB173" i="61"/>
  <c r="AC173" i="61"/>
  <c r="AF173" i="61"/>
  <c r="AR173" i="61"/>
  <c r="AT173" i="61"/>
  <c r="AU173" i="61"/>
  <c r="AW173" i="61"/>
  <c r="V174" i="61"/>
  <c r="W174" i="61"/>
  <c r="X174" i="61"/>
  <c r="Y174" i="61"/>
  <c r="Z174" i="61"/>
  <c r="AA174" i="61"/>
  <c r="AB174" i="61"/>
  <c r="AC174" i="61"/>
  <c r="AF174" i="61"/>
  <c r="AR174" i="61"/>
  <c r="AT174" i="61"/>
  <c r="AU174" i="61"/>
  <c r="AW174" i="61"/>
  <c r="V175" i="61"/>
  <c r="W175" i="61"/>
  <c r="X175" i="61"/>
  <c r="Y175" i="61"/>
  <c r="Z175" i="61"/>
  <c r="AA175" i="61"/>
  <c r="AB175" i="61"/>
  <c r="AC175" i="61"/>
  <c r="AF175" i="61"/>
  <c r="AR175" i="61"/>
  <c r="AT175" i="61"/>
  <c r="AU175" i="61"/>
  <c r="AW175" i="61"/>
  <c r="V176" i="61"/>
  <c r="W176" i="61"/>
  <c r="X176" i="61"/>
  <c r="Y176" i="61"/>
  <c r="Z176" i="61"/>
  <c r="AA176" i="61"/>
  <c r="AB176" i="61"/>
  <c r="AC176" i="61"/>
  <c r="AF176" i="61"/>
  <c r="AR176" i="61"/>
  <c r="AT176" i="61"/>
  <c r="AU176" i="61"/>
  <c r="AW176" i="61"/>
  <c r="V177" i="61"/>
  <c r="W177" i="61"/>
  <c r="X177" i="61"/>
  <c r="Y177" i="61"/>
  <c r="Z177" i="61"/>
  <c r="AA177" i="61"/>
  <c r="AB177" i="61"/>
  <c r="AC177" i="61"/>
  <c r="AF177" i="61"/>
  <c r="AR177" i="61"/>
  <c r="AT177" i="61"/>
  <c r="AU177" i="61"/>
  <c r="AW177" i="61"/>
  <c r="V178" i="61"/>
  <c r="W178" i="61"/>
  <c r="X178" i="61"/>
  <c r="Y178" i="61"/>
  <c r="Z178" i="61"/>
  <c r="AA178" i="61"/>
  <c r="AB178" i="61"/>
  <c r="AC178" i="61"/>
  <c r="AF178" i="61"/>
  <c r="AR178" i="61"/>
  <c r="AT178" i="61"/>
  <c r="AU178" i="61"/>
  <c r="AW178" i="61"/>
  <c r="V179" i="61"/>
  <c r="W179" i="61"/>
  <c r="X179" i="61"/>
  <c r="Y179" i="61"/>
  <c r="Z179" i="61"/>
  <c r="AA179" i="61"/>
  <c r="AD179" i="61"/>
  <c r="AB179" i="61"/>
  <c r="AC179" i="61"/>
  <c r="AF179" i="61"/>
  <c r="AR179" i="61"/>
  <c r="AT179" i="61"/>
  <c r="AU179" i="61"/>
  <c r="AW179" i="61"/>
  <c r="V180" i="61"/>
  <c r="W180" i="61"/>
  <c r="X180" i="61"/>
  <c r="Y180" i="61"/>
  <c r="Z180" i="61"/>
  <c r="AA180" i="61"/>
  <c r="AE180" i="61"/>
  <c r="AB180" i="61"/>
  <c r="AC180" i="61"/>
  <c r="AF180" i="61"/>
  <c r="AR180" i="61"/>
  <c r="AT180" i="61"/>
  <c r="AU180" i="61"/>
  <c r="AW180" i="61"/>
  <c r="V181" i="61"/>
  <c r="W181" i="61"/>
  <c r="X181" i="61"/>
  <c r="Y181" i="61"/>
  <c r="Z181" i="61"/>
  <c r="AA181" i="61"/>
  <c r="AD181" i="61"/>
  <c r="AB181" i="61"/>
  <c r="AC181" i="61"/>
  <c r="AF181" i="61"/>
  <c r="AR181" i="61"/>
  <c r="AT181" i="61"/>
  <c r="AV181" i="61"/>
  <c r="AU181" i="61"/>
  <c r="AW181" i="61"/>
  <c r="V182" i="61"/>
  <c r="W182" i="61"/>
  <c r="X182" i="61"/>
  <c r="Y182" i="61"/>
  <c r="Z182" i="61"/>
  <c r="AA182" i="61"/>
  <c r="AD182" i="61"/>
  <c r="AB182" i="61"/>
  <c r="AC182" i="61"/>
  <c r="AF182" i="61"/>
  <c r="AR182" i="61"/>
  <c r="AT182" i="61"/>
  <c r="AU182" i="61"/>
  <c r="AW182" i="61"/>
  <c r="V183" i="61"/>
  <c r="W183" i="61"/>
  <c r="X183" i="61"/>
  <c r="Y183" i="61"/>
  <c r="Z183" i="61"/>
  <c r="AA183" i="61"/>
  <c r="AD183" i="61"/>
  <c r="AB183" i="61"/>
  <c r="AC183" i="61"/>
  <c r="AF183" i="61"/>
  <c r="AR183" i="61"/>
  <c r="AT183" i="61"/>
  <c r="AU183" i="61"/>
  <c r="AW183" i="61"/>
  <c r="V184" i="61"/>
  <c r="W184" i="61"/>
  <c r="X184" i="61"/>
  <c r="Y184" i="61"/>
  <c r="Z184" i="61"/>
  <c r="AA184" i="61"/>
  <c r="AD184" i="61"/>
  <c r="AH184" i="61"/>
  <c r="AB184" i="61"/>
  <c r="AC184" i="61"/>
  <c r="AF184" i="61"/>
  <c r="AR184" i="61"/>
  <c r="AT184" i="61"/>
  <c r="AU184" i="61"/>
  <c r="AW184" i="61"/>
  <c r="V185" i="61"/>
  <c r="W185" i="61"/>
  <c r="X185" i="61"/>
  <c r="Y185" i="61"/>
  <c r="Z185" i="61"/>
  <c r="AA185" i="61"/>
  <c r="AD185" i="61"/>
  <c r="AB185" i="61"/>
  <c r="AC185" i="61"/>
  <c r="AF185" i="61"/>
  <c r="AR185" i="61"/>
  <c r="AT185" i="61"/>
  <c r="AU185" i="61"/>
  <c r="AW185" i="61"/>
  <c r="V186" i="61"/>
  <c r="W186" i="61"/>
  <c r="X186" i="61"/>
  <c r="Y186" i="61"/>
  <c r="Z186" i="61"/>
  <c r="AA186" i="61"/>
  <c r="AD186" i="61"/>
  <c r="AB186" i="61"/>
  <c r="AC186" i="61"/>
  <c r="AF186" i="61"/>
  <c r="AR186" i="61"/>
  <c r="AT186" i="61"/>
  <c r="AU186" i="61"/>
  <c r="AW186" i="61"/>
  <c r="V187" i="61"/>
  <c r="W187" i="61"/>
  <c r="X187" i="61"/>
  <c r="Y187" i="61"/>
  <c r="Z187" i="61"/>
  <c r="AA187" i="61"/>
  <c r="AD187" i="61"/>
  <c r="AH187" i="61"/>
  <c r="AB187" i="61"/>
  <c r="AC187" i="61"/>
  <c r="AF187" i="61"/>
  <c r="AR187" i="61"/>
  <c r="AT187" i="61"/>
  <c r="AU187" i="61"/>
  <c r="AW187" i="61"/>
  <c r="V188" i="61"/>
  <c r="W188" i="61"/>
  <c r="X188" i="61"/>
  <c r="Y188" i="61"/>
  <c r="Z188" i="61"/>
  <c r="AA188" i="61"/>
  <c r="AB188" i="61"/>
  <c r="AC188" i="61"/>
  <c r="AF188" i="61"/>
  <c r="AR188" i="61"/>
  <c r="AT188" i="61"/>
  <c r="AV188" i="61"/>
  <c r="AU188" i="61"/>
  <c r="AW188" i="61"/>
  <c r="V189" i="61"/>
  <c r="W189" i="61"/>
  <c r="X189" i="61"/>
  <c r="Y189" i="61"/>
  <c r="Z189" i="61"/>
  <c r="AA189" i="61"/>
  <c r="AE189" i="61"/>
  <c r="AP189" i="61"/>
  <c r="AB189" i="61"/>
  <c r="AC189" i="61"/>
  <c r="AF189" i="61"/>
  <c r="AR189" i="61"/>
  <c r="AT189" i="61"/>
  <c r="AU189" i="61"/>
  <c r="AW189" i="61"/>
  <c r="V190" i="61"/>
  <c r="W190" i="61"/>
  <c r="X190" i="61"/>
  <c r="Y190" i="61"/>
  <c r="Z190" i="61"/>
  <c r="AA190" i="61"/>
  <c r="AB190" i="61"/>
  <c r="AC190" i="61"/>
  <c r="AF190" i="61"/>
  <c r="AR190" i="61"/>
  <c r="AT190" i="61"/>
  <c r="AV190" i="61"/>
  <c r="AU190" i="61"/>
  <c r="AW190" i="61"/>
  <c r="V191" i="61"/>
  <c r="W191" i="61"/>
  <c r="X191" i="61"/>
  <c r="Y191" i="61"/>
  <c r="Z191" i="61"/>
  <c r="AA191" i="61"/>
  <c r="AD191" i="61"/>
  <c r="AB191" i="61"/>
  <c r="AC191" i="61"/>
  <c r="AF191" i="61"/>
  <c r="AR191" i="61"/>
  <c r="AT191" i="61"/>
  <c r="AU191" i="61"/>
  <c r="AW191" i="61"/>
  <c r="V192" i="61"/>
  <c r="W192" i="61"/>
  <c r="X192" i="61"/>
  <c r="Y192" i="61"/>
  <c r="Z192" i="61"/>
  <c r="AA192" i="61"/>
  <c r="AB192" i="61"/>
  <c r="AC192" i="61"/>
  <c r="AF192" i="61"/>
  <c r="AR192" i="61"/>
  <c r="AT192" i="61"/>
  <c r="AU192" i="61"/>
  <c r="AW192" i="61"/>
  <c r="V193" i="61"/>
  <c r="W193" i="61"/>
  <c r="X193" i="61"/>
  <c r="Y193" i="61"/>
  <c r="Z193" i="61"/>
  <c r="AA193" i="61"/>
  <c r="AB193" i="61"/>
  <c r="AC193" i="61"/>
  <c r="AF193" i="61"/>
  <c r="AR193" i="61"/>
  <c r="AT193" i="61"/>
  <c r="AU193" i="61"/>
  <c r="AW193" i="61"/>
  <c r="V194" i="61"/>
  <c r="W194" i="61"/>
  <c r="X194" i="61"/>
  <c r="Y194" i="61"/>
  <c r="Z194" i="61"/>
  <c r="AA194" i="61"/>
  <c r="AB194" i="61"/>
  <c r="AC194" i="61"/>
  <c r="AF194" i="61"/>
  <c r="AR194" i="61"/>
  <c r="AT194" i="61"/>
  <c r="AU194" i="61"/>
  <c r="AW194" i="61"/>
  <c r="V195" i="61"/>
  <c r="W195" i="61"/>
  <c r="X195" i="61"/>
  <c r="Y195" i="61"/>
  <c r="Z195" i="61"/>
  <c r="AA195" i="61"/>
  <c r="AB195" i="61"/>
  <c r="AC195" i="61"/>
  <c r="AF195" i="61"/>
  <c r="AR195" i="61"/>
  <c r="AT195" i="61"/>
  <c r="AU195" i="61"/>
  <c r="AW195" i="61"/>
  <c r="V196" i="61"/>
  <c r="W196" i="61"/>
  <c r="X196" i="61"/>
  <c r="Y196" i="61"/>
  <c r="Z196" i="61"/>
  <c r="AA196" i="61"/>
  <c r="AE196" i="61"/>
  <c r="AB196" i="61"/>
  <c r="AC196" i="61"/>
  <c r="AF196" i="61"/>
  <c r="AR196" i="61"/>
  <c r="AT196" i="61"/>
  <c r="AU196" i="61"/>
  <c r="AW196" i="61"/>
  <c r="V197" i="61"/>
  <c r="W197" i="61"/>
  <c r="X197" i="61"/>
  <c r="Y197" i="61"/>
  <c r="Z197" i="61"/>
  <c r="AA197" i="61"/>
  <c r="AB197" i="61"/>
  <c r="AC197" i="61"/>
  <c r="AF197" i="61"/>
  <c r="AR197" i="61"/>
  <c r="AT197" i="61"/>
  <c r="AU197" i="61"/>
  <c r="AW197" i="61"/>
  <c r="V198" i="61"/>
  <c r="W198" i="61"/>
  <c r="X198" i="61"/>
  <c r="Y198" i="61"/>
  <c r="Q198" i="61"/>
  <c r="S198" i="61"/>
  <c r="Z198" i="61"/>
  <c r="AA198" i="61"/>
  <c r="AE198" i="61"/>
  <c r="AB198" i="61"/>
  <c r="AC198" i="61"/>
  <c r="AF198" i="61"/>
  <c r="AM198" i="61"/>
  <c r="AR198" i="61"/>
  <c r="AT198" i="61"/>
  <c r="AU198" i="61"/>
  <c r="AV198" i="61"/>
  <c r="AW198" i="61"/>
  <c r="V199" i="61"/>
  <c r="W199" i="61"/>
  <c r="X199" i="61"/>
  <c r="Y199" i="61"/>
  <c r="Z199" i="61"/>
  <c r="AA199" i="61"/>
  <c r="AD199" i="61"/>
  <c r="AB199" i="61"/>
  <c r="AC199" i="61"/>
  <c r="AF199" i="61"/>
  <c r="AR199" i="61"/>
  <c r="AT199" i="61"/>
  <c r="AU199" i="61"/>
  <c r="AW199" i="61"/>
  <c r="V200" i="61"/>
  <c r="W200" i="61"/>
  <c r="X200" i="61"/>
  <c r="Y200" i="61"/>
  <c r="Z200" i="61"/>
  <c r="AA200" i="61"/>
  <c r="AB200" i="61"/>
  <c r="AC200" i="61"/>
  <c r="AF200" i="61"/>
  <c r="AR200" i="61"/>
  <c r="AT200" i="61"/>
  <c r="AU200" i="61"/>
  <c r="AW200" i="61"/>
  <c r="V201" i="61"/>
  <c r="W201" i="61"/>
  <c r="X201" i="61"/>
  <c r="Y201" i="61"/>
  <c r="Z201" i="61"/>
  <c r="AA201" i="61"/>
  <c r="AB201" i="61"/>
  <c r="AC201" i="61"/>
  <c r="AF201" i="61"/>
  <c r="AR201" i="61"/>
  <c r="AT201" i="61"/>
  <c r="AU201" i="61"/>
  <c r="AV201" i="61"/>
  <c r="AW201" i="61"/>
  <c r="V202" i="61"/>
  <c r="W202" i="61"/>
  <c r="X202" i="61"/>
  <c r="Y202" i="61"/>
  <c r="Z202" i="61"/>
  <c r="AA202" i="61"/>
  <c r="AD202" i="61"/>
  <c r="AB202" i="61"/>
  <c r="AC202" i="61"/>
  <c r="AF202" i="61"/>
  <c r="AR202" i="61"/>
  <c r="AT202" i="61"/>
  <c r="AU202" i="61"/>
  <c r="AW202" i="61"/>
  <c r="V203" i="61"/>
  <c r="W203" i="61"/>
  <c r="X203" i="61"/>
  <c r="Y203" i="61"/>
  <c r="Z203" i="61"/>
  <c r="AA203" i="61"/>
  <c r="AB203" i="61"/>
  <c r="AC203" i="61"/>
  <c r="AF203" i="61"/>
  <c r="AR203" i="61"/>
  <c r="AT203" i="61"/>
  <c r="AU203" i="61"/>
  <c r="AW203" i="61"/>
  <c r="V204" i="61"/>
  <c r="W204" i="61"/>
  <c r="X204" i="61"/>
  <c r="Y204" i="61"/>
  <c r="Z204" i="61"/>
  <c r="AA204" i="61"/>
  <c r="AD204" i="61"/>
  <c r="AH204" i="61"/>
  <c r="AB204" i="61"/>
  <c r="AC204" i="61"/>
  <c r="AF204" i="61"/>
  <c r="AR204" i="61"/>
  <c r="AT204" i="61"/>
  <c r="AU204" i="61"/>
  <c r="AW204" i="61"/>
  <c r="V205" i="61"/>
  <c r="W205" i="61"/>
  <c r="X205" i="61"/>
  <c r="Y205" i="61"/>
  <c r="Z205" i="61"/>
  <c r="AA205" i="61"/>
  <c r="AB205" i="61"/>
  <c r="AC205" i="61"/>
  <c r="AF205" i="61"/>
  <c r="AR205" i="61"/>
  <c r="AT205" i="61"/>
  <c r="AU205" i="61"/>
  <c r="AW205" i="61"/>
  <c r="V206" i="61"/>
  <c r="W206" i="61"/>
  <c r="X206" i="61"/>
  <c r="Y206" i="61"/>
  <c r="Z206" i="61"/>
  <c r="AA206" i="61"/>
  <c r="AE206" i="61"/>
  <c r="AB206" i="61"/>
  <c r="AC206" i="61"/>
  <c r="AF206" i="61"/>
  <c r="AR206" i="61"/>
  <c r="AT206" i="61"/>
  <c r="AU206" i="61"/>
  <c r="AW206" i="61"/>
  <c r="V207" i="61"/>
  <c r="W207" i="61"/>
  <c r="X207" i="61"/>
  <c r="Y207" i="61"/>
  <c r="Z207" i="61"/>
  <c r="AA207" i="61"/>
  <c r="AB207" i="61"/>
  <c r="AC207" i="61"/>
  <c r="AF207" i="61"/>
  <c r="AR207" i="61"/>
  <c r="AT207" i="61"/>
  <c r="AU207" i="61"/>
  <c r="AW207" i="61"/>
  <c r="V208" i="61"/>
  <c r="W208" i="61"/>
  <c r="X208" i="61"/>
  <c r="Y208" i="61"/>
  <c r="Z208" i="61"/>
  <c r="AA208" i="61"/>
  <c r="AB208" i="61"/>
  <c r="AC208" i="61"/>
  <c r="AF208" i="61"/>
  <c r="AR208" i="61"/>
  <c r="AT208" i="61"/>
  <c r="AU208" i="61"/>
  <c r="AW208" i="61"/>
  <c r="V209" i="61"/>
  <c r="W209" i="61"/>
  <c r="X209" i="61"/>
  <c r="Y209" i="61"/>
  <c r="Z209" i="61"/>
  <c r="AA209" i="61"/>
  <c r="AB209" i="61"/>
  <c r="AC209" i="61"/>
  <c r="AF209" i="61"/>
  <c r="AR209" i="61"/>
  <c r="AT209" i="61"/>
  <c r="AU209" i="61"/>
  <c r="AW209" i="61"/>
  <c r="V210" i="61"/>
  <c r="W210" i="61"/>
  <c r="X210" i="61"/>
  <c r="Y210" i="61"/>
  <c r="Z210" i="61"/>
  <c r="AA210" i="61"/>
  <c r="AB210" i="61"/>
  <c r="AC210" i="61"/>
  <c r="AF210" i="61"/>
  <c r="AR210" i="61"/>
  <c r="AT210" i="61"/>
  <c r="AU210" i="61"/>
  <c r="AV210" i="61"/>
  <c r="AW210" i="61"/>
  <c r="V211" i="61"/>
  <c r="W211" i="61"/>
  <c r="X211" i="61"/>
  <c r="Y211" i="61"/>
  <c r="Z211" i="61"/>
  <c r="AA211" i="61"/>
  <c r="AB211" i="61"/>
  <c r="AC211" i="61"/>
  <c r="AF211" i="61"/>
  <c r="AR211" i="61"/>
  <c r="AT211" i="61"/>
  <c r="AU211" i="61"/>
  <c r="AW211" i="61"/>
  <c r="V212" i="61"/>
  <c r="W212" i="61"/>
  <c r="X212" i="61"/>
  <c r="Y212" i="61"/>
  <c r="Z212" i="61"/>
  <c r="AA212" i="61"/>
  <c r="AB212" i="61"/>
  <c r="AC212" i="61"/>
  <c r="AF212" i="61"/>
  <c r="AR212" i="61"/>
  <c r="AT212" i="61"/>
  <c r="AU212" i="61"/>
  <c r="AW212" i="61"/>
  <c r="V213" i="61"/>
  <c r="W213" i="61"/>
  <c r="X213" i="61"/>
  <c r="Y213" i="61"/>
  <c r="Z213" i="61"/>
  <c r="AA213" i="61"/>
  <c r="AB213" i="61"/>
  <c r="AC213" i="61"/>
  <c r="AF213" i="61"/>
  <c r="AR213" i="61"/>
  <c r="AT213" i="61"/>
  <c r="AU213" i="61"/>
  <c r="AW213" i="61"/>
  <c r="V214" i="61"/>
  <c r="W214" i="61"/>
  <c r="X214" i="61"/>
  <c r="Y214" i="61"/>
  <c r="Z214" i="61"/>
  <c r="AA214" i="61"/>
  <c r="AD214" i="61"/>
  <c r="AH214" i="61"/>
  <c r="AB214" i="61"/>
  <c r="AC214" i="61"/>
  <c r="AF214" i="61"/>
  <c r="AR214" i="61"/>
  <c r="AT214" i="61"/>
  <c r="AU214" i="61"/>
  <c r="AW214" i="61"/>
  <c r="V215" i="61"/>
  <c r="W215" i="61"/>
  <c r="X215" i="61"/>
  <c r="Y215" i="61"/>
  <c r="Z215" i="61"/>
  <c r="AA215" i="61"/>
  <c r="AB215" i="61"/>
  <c r="AC215" i="61"/>
  <c r="AF215" i="61"/>
  <c r="AR215" i="61"/>
  <c r="AT215" i="61"/>
  <c r="AU215" i="61"/>
  <c r="AW215" i="61"/>
  <c r="V216" i="61"/>
  <c r="W216" i="61"/>
  <c r="X216" i="61"/>
  <c r="Y216" i="61"/>
  <c r="Z216" i="61"/>
  <c r="AA216" i="61"/>
  <c r="AB216" i="61"/>
  <c r="AC216" i="61"/>
  <c r="AF216" i="61"/>
  <c r="AR216" i="61"/>
  <c r="AT216" i="61"/>
  <c r="AU216" i="61"/>
  <c r="AW216" i="61"/>
  <c r="V217" i="61"/>
  <c r="W217" i="61"/>
  <c r="X217" i="61"/>
  <c r="Y217" i="61"/>
  <c r="Z217" i="61"/>
  <c r="AA217" i="61"/>
  <c r="AB217" i="61"/>
  <c r="AC217" i="61"/>
  <c r="AF217" i="61"/>
  <c r="AR217" i="61"/>
  <c r="AT217" i="61"/>
  <c r="AU217" i="61"/>
  <c r="AW217" i="61"/>
  <c r="V218" i="61"/>
  <c r="W218" i="61"/>
  <c r="X218" i="61"/>
  <c r="Y218" i="61"/>
  <c r="Z218" i="61"/>
  <c r="AA218" i="61"/>
  <c r="AB218" i="61"/>
  <c r="AC218" i="61"/>
  <c r="AF218" i="61"/>
  <c r="AR218" i="61"/>
  <c r="AT218" i="61"/>
  <c r="AU218" i="61"/>
  <c r="AW218" i="61"/>
  <c r="V219" i="61"/>
  <c r="W219" i="61"/>
  <c r="X219" i="61"/>
  <c r="Y219" i="61"/>
  <c r="Z219" i="61"/>
  <c r="AA219" i="61"/>
  <c r="AE219" i="61"/>
  <c r="AO219" i="61"/>
  <c r="AB219" i="61"/>
  <c r="AC219" i="61"/>
  <c r="AF219" i="61"/>
  <c r="AR219" i="61"/>
  <c r="AT219" i="61"/>
  <c r="AU219" i="61"/>
  <c r="AW219" i="61"/>
  <c r="V220" i="61"/>
  <c r="W220" i="61"/>
  <c r="X220" i="61"/>
  <c r="Y220" i="61"/>
  <c r="Z220" i="61"/>
  <c r="AA220" i="61"/>
  <c r="AB220" i="61"/>
  <c r="AC220" i="61"/>
  <c r="AF220" i="61"/>
  <c r="AR220" i="61"/>
  <c r="AT220" i="61"/>
  <c r="AU220" i="61"/>
  <c r="AW220" i="61"/>
  <c r="V221" i="61"/>
  <c r="W221" i="61"/>
  <c r="X221" i="61"/>
  <c r="Y221" i="61"/>
  <c r="Z221" i="61"/>
  <c r="AA221" i="61"/>
  <c r="AB221" i="61"/>
  <c r="AC221" i="61"/>
  <c r="AF221" i="61"/>
  <c r="AR221" i="61"/>
  <c r="AT221" i="61"/>
  <c r="AU221" i="61"/>
  <c r="AW221" i="61"/>
  <c r="V222" i="61"/>
  <c r="W222" i="61"/>
  <c r="X222" i="61"/>
  <c r="Y222" i="61"/>
  <c r="Z222" i="61"/>
  <c r="AA222" i="61"/>
  <c r="AB222" i="61"/>
  <c r="AC222" i="61"/>
  <c r="AF222" i="61"/>
  <c r="AJ222" i="61"/>
  <c r="AR222" i="61"/>
  <c r="AT222" i="61"/>
  <c r="AU222" i="61"/>
  <c r="AW222" i="61"/>
  <c r="V223" i="61"/>
  <c r="W223" i="61"/>
  <c r="X223" i="61"/>
  <c r="Y223" i="61"/>
  <c r="Z223" i="61"/>
  <c r="AA223" i="61"/>
  <c r="AE223" i="61"/>
  <c r="AB223" i="61"/>
  <c r="AC223" i="61"/>
  <c r="AF223" i="61"/>
  <c r="AR223" i="61"/>
  <c r="AT223" i="61"/>
  <c r="AU223" i="61"/>
  <c r="AW223" i="61"/>
  <c r="V224" i="61"/>
  <c r="W224" i="61"/>
  <c r="X224" i="61"/>
  <c r="Y224" i="61"/>
  <c r="Z224" i="61"/>
  <c r="AA224" i="61"/>
  <c r="AB224" i="61"/>
  <c r="AC224" i="61"/>
  <c r="AF224" i="61"/>
  <c r="AR224" i="61"/>
  <c r="AT224" i="61"/>
  <c r="AU224" i="61"/>
  <c r="AW224" i="61"/>
  <c r="V225" i="61"/>
  <c r="W225" i="61"/>
  <c r="X225" i="61"/>
  <c r="Y225" i="61"/>
  <c r="Z225" i="61"/>
  <c r="AA225" i="61"/>
  <c r="AB225" i="61"/>
  <c r="AC225" i="61"/>
  <c r="AF225" i="61"/>
  <c r="AR225" i="61"/>
  <c r="AT225" i="61"/>
  <c r="AU225" i="61"/>
  <c r="AW225" i="61"/>
  <c r="V226" i="61"/>
  <c r="W226" i="61"/>
  <c r="X226" i="61"/>
  <c r="Y226" i="61"/>
  <c r="Z226" i="61"/>
  <c r="AA226" i="61"/>
  <c r="AD226" i="61"/>
  <c r="AB226" i="61"/>
  <c r="AC226" i="61"/>
  <c r="AF226" i="61"/>
  <c r="AR226" i="61"/>
  <c r="AT226" i="61"/>
  <c r="AU226" i="61"/>
  <c r="AW226" i="61"/>
  <c r="V227" i="61"/>
  <c r="W227" i="61"/>
  <c r="X227" i="61"/>
  <c r="Y227" i="61"/>
  <c r="Z227" i="61"/>
  <c r="AA227" i="61"/>
  <c r="AB227" i="61"/>
  <c r="AC227" i="61"/>
  <c r="AF227" i="61"/>
  <c r="AR227" i="61"/>
  <c r="AT227" i="61"/>
  <c r="AU227" i="61"/>
  <c r="AW227" i="61"/>
  <c r="V228" i="61"/>
  <c r="W228" i="61"/>
  <c r="X228" i="61"/>
  <c r="Y228" i="61"/>
  <c r="Z228" i="61"/>
  <c r="AA228" i="61"/>
  <c r="AD228" i="61"/>
  <c r="AB228" i="61"/>
  <c r="AC228" i="61"/>
  <c r="AF228" i="61"/>
  <c r="AR228" i="61"/>
  <c r="AT228" i="61"/>
  <c r="AU228" i="61"/>
  <c r="AW228" i="61"/>
  <c r="V229" i="61"/>
  <c r="W229" i="61"/>
  <c r="X229" i="61"/>
  <c r="Y229" i="61"/>
  <c r="Z229" i="61"/>
  <c r="AA229" i="61"/>
  <c r="AB229" i="61"/>
  <c r="AC229" i="61"/>
  <c r="AF229" i="61"/>
  <c r="AR229" i="61"/>
  <c r="AT229" i="61"/>
  <c r="AU229" i="61"/>
  <c r="AW229" i="61"/>
  <c r="V230" i="61"/>
  <c r="W230" i="61"/>
  <c r="X230" i="61"/>
  <c r="Y230" i="61"/>
  <c r="Z230" i="61"/>
  <c r="AA230" i="61"/>
  <c r="AE230" i="61"/>
  <c r="AQ230" i="61"/>
  <c r="AB230" i="61"/>
  <c r="AC230" i="61"/>
  <c r="AF230" i="61"/>
  <c r="AR230" i="61"/>
  <c r="AT230" i="61"/>
  <c r="AU230" i="61"/>
  <c r="AW230" i="61"/>
  <c r="V231" i="61"/>
  <c r="W231" i="61"/>
  <c r="X231" i="61"/>
  <c r="Y231" i="61"/>
  <c r="Z231" i="61"/>
  <c r="AA231" i="61"/>
  <c r="AB231" i="61"/>
  <c r="AC231" i="61"/>
  <c r="AF231" i="61"/>
  <c r="AR231" i="61"/>
  <c r="AT231" i="61"/>
  <c r="AU231" i="61"/>
  <c r="AW231" i="61"/>
  <c r="V232" i="61"/>
  <c r="W232" i="61"/>
  <c r="X232" i="61"/>
  <c r="Y232" i="61"/>
  <c r="Z232" i="61"/>
  <c r="AA232" i="61"/>
  <c r="AB232" i="61"/>
  <c r="AC232" i="61"/>
  <c r="AF232" i="61"/>
  <c r="AR232" i="61"/>
  <c r="AT232" i="61"/>
  <c r="AU232" i="61"/>
  <c r="AW232" i="61"/>
  <c r="V233" i="61"/>
  <c r="W233" i="61"/>
  <c r="X233" i="61"/>
  <c r="Y233" i="61"/>
  <c r="Z233" i="61"/>
  <c r="AA233" i="61"/>
  <c r="AB233" i="61"/>
  <c r="AC233" i="61"/>
  <c r="AF233" i="61"/>
  <c r="AR233" i="61"/>
  <c r="AT233" i="61"/>
  <c r="AU233" i="61"/>
  <c r="AW233" i="61"/>
  <c r="V234" i="61"/>
  <c r="W234" i="61"/>
  <c r="X234" i="61"/>
  <c r="Y234" i="61"/>
  <c r="Z234" i="61"/>
  <c r="AA234" i="61"/>
  <c r="AE234" i="61"/>
  <c r="AB234" i="61"/>
  <c r="AC234" i="61"/>
  <c r="AF234" i="61"/>
  <c r="AR234" i="61"/>
  <c r="AT234" i="61"/>
  <c r="AU234" i="61"/>
  <c r="AW234" i="61"/>
  <c r="V235" i="61"/>
  <c r="W235" i="61"/>
  <c r="X235" i="61"/>
  <c r="Y235" i="61"/>
  <c r="Z235" i="61"/>
  <c r="AA235" i="61"/>
  <c r="AD235" i="61"/>
  <c r="AB235" i="61"/>
  <c r="AC235" i="61"/>
  <c r="AF235" i="61"/>
  <c r="AR235" i="61"/>
  <c r="AT235" i="61"/>
  <c r="AU235" i="61"/>
  <c r="AW235" i="61"/>
  <c r="V236" i="61"/>
  <c r="W236" i="61"/>
  <c r="X236" i="61"/>
  <c r="Y236" i="61"/>
  <c r="Z236" i="61"/>
  <c r="AA236" i="61"/>
  <c r="AB236" i="61"/>
  <c r="AC236" i="61"/>
  <c r="AF236" i="61"/>
  <c r="AR236" i="61"/>
  <c r="AT236" i="61"/>
  <c r="AU236" i="61"/>
  <c r="AW236" i="61"/>
  <c r="V237" i="61"/>
  <c r="W237" i="61"/>
  <c r="X237" i="61"/>
  <c r="Y237" i="61"/>
  <c r="Z237" i="61"/>
  <c r="AA237" i="61"/>
  <c r="AD237" i="61"/>
  <c r="AB237" i="61"/>
  <c r="AC237" i="61"/>
  <c r="AF237" i="61"/>
  <c r="AR237" i="61"/>
  <c r="AT237" i="61"/>
  <c r="AU237" i="61"/>
  <c r="AW237" i="61"/>
  <c r="V238" i="61"/>
  <c r="W238" i="61"/>
  <c r="X238" i="61"/>
  <c r="Y238" i="61"/>
  <c r="Z238" i="61"/>
  <c r="AA238" i="61"/>
  <c r="AB238" i="61"/>
  <c r="AC238" i="61"/>
  <c r="AF238" i="61"/>
  <c r="AR238" i="61"/>
  <c r="AT238" i="61"/>
  <c r="AU238" i="61"/>
  <c r="AW238" i="61"/>
  <c r="V239" i="61"/>
  <c r="W239" i="61"/>
  <c r="X239" i="61"/>
  <c r="Y239" i="61"/>
  <c r="Z239" i="61"/>
  <c r="AA239" i="61"/>
  <c r="AB239" i="61"/>
  <c r="AC239" i="61"/>
  <c r="AF239" i="61"/>
  <c r="AR239" i="61"/>
  <c r="AT239" i="61"/>
  <c r="AU239" i="61"/>
  <c r="AW239" i="61"/>
  <c r="V240" i="61"/>
  <c r="W240" i="61"/>
  <c r="X240" i="61"/>
  <c r="Y240" i="61"/>
  <c r="Z240" i="61"/>
  <c r="AA240" i="61"/>
  <c r="AB240" i="61"/>
  <c r="AC240" i="61"/>
  <c r="AF240" i="61"/>
  <c r="AR240" i="61"/>
  <c r="AT240" i="61"/>
  <c r="AU240" i="61"/>
  <c r="AW240" i="61"/>
  <c r="V241" i="61"/>
  <c r="W241" i="61"/>
  <c r="X241" i="61"/>
  <c r="Y241" i="61"/>
  <c r="Z241" i="61"/>
  <c r="AA241" i="61"/>
  <c r="AD241" i="61"/>
  <c r="AB241" i="61"/>
  <c r="AC241" i="61"/>
  <c r="AF241" i="61"/>
  <c r="AR241" i="61"/>
  <c r="AT241" i="61"/>
  <c r="AU241" i="61"/>
  <c r="AW241" i="61"/>
  <c r="V242" i="61"/>
  <c r="W242" i="61"/>
  <c r="X242" i="61"/>
  <c r="Y242" i="61"/>
  <c r="Z242" i="61"/>
  <c r="AA242" i="61"/>
  <c r="AB242" i="61"/>
  <c r="AC242" i="61"/>
  <c r="AF242" i="61"/>
  <c r="AR242" i="61"/>
  <c r="AT242" i="61"/>
  <c r="AU242" i="61"/>
  <c r="AW242" i="61"/>
  <c r="V243" i="61"/>
  <c r="W243" i="61"/>
  <c r="X243" i="61"/>
  <c r="Y243" i="61"/>
  <c r="Z243" i="61"/>
  <c r="AA243" i="61"/>
  <c r="AD243" i="61"/>
  <c r="AB243" i="61"/>
  <c r="AC243" i="61"/>
  <c r="AF243" i="61"/>
  <c r="AR243" i="61"/>
  <c r="AT243" i="61"/>
  <c r="AU243" i="61"/>
  <c r="AW243" i="61"/>
  <c r="V244" i="61"/>
  <c r="W244" i="61"/>
  <c r="X244" i="61"/>
  <c r="Y244" i="61"/>
  <c r="Z244" i="61"/>
  <c r="AA244" i="61"/>
  <c r="AE244" i="61"/>
  <c r="AB244" i="61"/>
  <c r="AC244" i="61"/>
  <c r="AF244" i="61"/>
  <c r="AR244" i="61"/>
  <c r="AT244" i="61"/>
  <c r="AU244" i="61"/>
  <c r="AW244" i="61"/>
  <c r="V245" i="61"/>
  <c r="W245" i="61"/>
  <c r="X245" i="61"/>
  <c r="Y245" i="61"/>
  <c r="Z245" i="61"/>
  <c r="AA245" i="61"/>
  <c r="AE245" i="61"/>
  <c r="AB245" i="61"/>
  <c r="AC245" i="61"/>
  <c r="AF245" i="61"/>
  <c r="AR245" i="61"/>
  <c r="AT245" i="61"/>
  <c r="AU245" i="61"/>
  <c r="AW245" i="61"/>
  <c r="V246" i="61"/>
  <c r="W246" i="61"/>
  <c r="X246" i="61"/>
  <c r="Y246" i="61"/>
  <c r="Z246" i="61"/>
  <c r="AA246" i="61"/>
  <c r="AD246" i="61"/>
  <c r="AB246" i="61"/>
  <c r="AC246" i="61"/>
  <c r="AF246" i="61"/>
  <c r="AR246" i="61"/>
  <c r="AT246" i="61"/>
  <c r="AU246" i="61"/>
  <c r="AW246" i="61"/>
  <c r="V247" i="61"/>
  <c r="W247" i="61"/>
  <c r="X247" i="61"/>
  <c r="Y247" i="61"/>
  <c r="Z247" i="61"/>
  <c r="AA247" i="61"/>
  <c r="AB247" i="61"/>
  <c r="AC247" i="61"/>
  <c r="AF247" i="61"/>
  <c r="AR247" i="61"/>
  <c r="AT247" i="61"/>
  <c r="AU247" i="61"/>
  <c r="AW247" i="61"/>
  <c r="V248" i="61"/>
  <c r="W248" i="61"/>
  <c r="X248" i="61"/>
  <c r="Y248" i="61"/>
  <c r="Z248" i="61"/>
  <c r="AA248" i="61"/>
  <c r="AB248" i="61"/>
  <c r="AC248" i="61"/>
  <c r="AF248" i="61"/>
  <c r="AR248" i="61"/>
  <c r="AT248" i="61"/>
  <c r="AU248" i="61"/>
  <c r="AW248" i="61"/>
  <c r="V249" i="61"/>
  <c r="W249" i="61"/>
  <c r="X249" i="61"/>
  <c r="Y249" i="61"/>
  <c r="Z249" i="61"/>
  <c r="AA249" i="61"/>
  <c r="AD249" i="61"/>
  <c r="AB249" i="61"/>
  <c r="AC249" i="61"/>
  <c r="AF249" i="61"/>
  <c r="AR249" i="61"/>
  <c r="AT249" i="61"/>
  <c r="AU249" i="61"/>
  <c r="AW249" i="61"/>
  <c r="V250" i="61"/>
  <c r="W250" i="61"/>
  <c r="X250" i="61"/>
  <c r="Y250" i="61"/>
  <c r="Z250" i="61"/>
  <c r="AA250" i="61"/>
  <c r="AD250" i="61"/>
  <c r="AB250" i="61"/>
  <c r="AC250" i="61"/>
  <c r="AF250" i="61"/>
  <c r="AR250" i="61"/>
  <c r="AT250" i="61"/>
  <c r="AU250" i="61"/>
  <c r="AW250" i="61"/>
  <c r="V251" i="61"/>
  <c r="W251" i="61"/>
  <c r="X251" i="61"/>
  <c r="Y251" i="61"/>
  <c r="Z251" i="61"/>
  <c r="AA251" i="61"/>
  <c r="AB251" i="61"/>
  <c r="AC251" i="61"/>
  <c r="AF251" i="61"/>
  <c r="AR251" i="61"/>
  <c r="AT251" i="61"/>
  <c r="AU251" i="61"/>
  <c r="AW251" i="61"/>
  <c r="V252" i="61"/>
  <c r="W252" i="61"/>
  <c r="X252" i="61"/>
  <c r="Y252" i="61"/>
  <c r="Z252" i="61"/>
  <c r="AA252" i="61"/>
  <c r="AD252" i="61"/>
  <c r="AB252" i="61"/>
  <c r="AC252" i="61"/>
  <c r="AF252" i="61"/>
  <c r="AH252" i="61"/>
  <c r="AR252" i="61"/>
  <c r="AT252" i="61"/>
  <c r="AU252" i="61"/>
  <c r="AW252" i="61"/>
  <c r="V253" i="61"/>
  <c r="W253" i="61"/>
  <c r="X253" i="61"/>
  <c r="Y253" i="61"/>
  <c r="Z253" i="61"/>
  <c r="AA253" i="61"/>
  <c r="AB253" i="61"/>
  <c r="AC253" i="61"/>
  <c r="AF253" i="61"/>
  <c r="AR253" i="61"/>
  <c r="AT253" i="61"/>
  <c r="AU253" i="61"/>
  <c r="AW253" i="61"/>
  <c r="V254" i="61"/>
  <c r="W254" i="61"/>
  <c r="X254" i="61"/>
  <c r="Y254" i="61"/>
  <c r="Z254" i="61"/>
  <c r="AA254" i="61"/>
  <c r="AB254" i="61"/>
  <c r="AC254" i="61"/>
  <c r="AF254" i="61"/>
  <c r="AR254" i="61"/>
  <c r="AT254" i="61"/>
  <c r="AU254" i="61"/>
  <c r="AW254" i="61"/>
  <c r="V255" i="61"/>
  <c r="W255" i="61"/>
  <c r="X255" i="61"/>
  <c r="Y255" i="61"/>
  <c r="Z255" i="61"/>
  <c r="AA255" i="61"/>
  <c r="AB255" i="61"/>
  <c r="AC255" i="61"/>
  <c r="AF255" i="61"/>
  <c r="AR255" i="61"/>
  <c r="AT255" i="61"/>
  <c r="AU255" i="61"/>
  <c r="AV255" i="61"/>
  <c r="AW255" i="61"/>
  <c r="V256" i="61"/>
  <c r="W256" i="61"/>
  <c r="X256" i="61"/>
  <c r="Y256" i="61"/>
  <c r="Z256" i="61"/>
  <c r="AA256" i="61"/>
  <c r="AD256" i="61"/>
  <c r="AH256" i="61"/>
  <c r="AB256" i="61"/>
  <c r="AC256" i="61"/>
  <c r="AF256" i="61"/>
  <c r="AJ256" i="61"/>
  <c r="AR256" i="61"/>
  <c r="AT256" i="61"/>
  <c r="AU256" i="61"/>
  <c r="AW256" i="61"/>
  <c r="V257" i="61"/>
  <c r="W257" i="61"/>
  <c r="X257" i="61"/>
  <c r="Y257" i="61"/>
  <c r="Z257" i="61"/>
  <c r="AA257" i="61"/>
  <c r="AB257" i="61"/>
  <c r="AC257" i="61"/>
  <c r="AF257" i="61"/>
  <c r="AR257" i="61"/>
  <c r="AT257" i="61"/>
  <c r="AU257" i="61"/>
  <c r="AV257" i="61"/>
  <c r="AW257" i="61"/>
  <c r="V258" i="61"/>
  <c r="W258" i="61"/>
  <c r="X258" i="61"/>
  <c r="Y258" i="61"/>
  <c r="Z258" i="61"/>
  <c r="AA258" i="61"/>
  <c r="AB258" i="61"/>
  <c r="AC258" i="61"/>
  <c r="AF258" i="61"/>
  <c r="AR258" i="61"/>
  <c r="AT258" i="61"/>
  <c r="AU258" i="61"/>
  <c r="AW258" i="61"/>
  <c r="V259" i="61"/>
  <c r="W259" i="61"/>
  <c r="X259" i="61"/>
  <c r="Y259" i="61"/>
  <c r="Z259" i="61"/>
  <c r="AA259" i="61"/>
  <c r="AB259" i="61"/>
  <c r="AC259" i="61"/>
  <c r="AF259" i="61"/>
  <c r="AH259" i="61"/>
  <c r="AR259" i="61"/>
  <c r="AT259" i="61"/>
  <c r="AU259" i="61"/>
  <c r="AW259" i="61"/>
  <c r="V260" i="61"/>
  <c r="W260" i="61"/>
  <c r="X260" i="61"/>
  <c r="Y260" i="61"/>
  <c r="Z260" i="61"/>
  <c r="AA260" i="61"/>
  <c r="AB260" i="61"/>
  <c r="AC260" i="61"/>
  <c r="AF260" i="61"/>
  <c r="AM260" i="61"/>
  <c r="Q260" i="61"/>
  <c r="S260" i="61"/>
  <c r="AR260" i="61"/>
  <c r="AT260" i="61"/>
  <c r="AU260" i="61"/>
  <c r="AW260" i="61"/>
  <c r="V261" i="61"/>
  <c r="W261" i="61"/>
  <c r="X261" i="61"/>
  <c r="Y261" i="61"/>
  <c r="Z261" i="61"/>
  <c r="AA261" i="61"/>
  <c r="AB261" i="61"/>
  <c r="AC261" i="61"/>
  <c r="AF261" i="61"/>
  <c r="AR261" i="61"/>
  <c r="AT261" i="61"/>
  <c r="AU261" i="61"/>
  <c r="AW261" i="61"/>
  <c r="V262" i="61"/>
  <c r="W262" i="61"/>
  <c r="X262" i="61"/>
  <c r="Y262" i="61"/>
  <c r="Z262" i="61"/>
  <c r="AA262" i="61"/>
  <c r="AB262" i="61"/>
  <c r="AC262" i="61"/>
  <c r="AF262" i="61"/>
  <c r="AR262" i="61"/>
  <c r="AT262" i="61"/>
  <c r="AU262" i="61"/>
  <c r="AV262" i="61"/>
  <c r="AW262" i="61"/>
  <c r="V263" i="61"/>
  <c r="W263" i="61"/>
  <c r="X263" i="61"/>
  <c r="Y263" i="61"/>
  <c r="Z263" i="61"/>
  <c r="AA263" i="61"/>
  <c r="AB263" i="61"/>
  <c r="AC263" i="61"/>
  <c r="AF263" i="61"/>
  <c r="AR263" i="61"/>
  <c r="AT263" i="61"/>
  <c r="AU263" i="61"/>
  <c r="AW263" i="61"/>
  <c r="V264" i="61"/>
  <c r="W264" i="61"/>
  <c r="X264" i="61"/>
  <c r="Y264" i="61"/>
  <c r="Z264" i="61"/>
  <c r="AA264" i="61"/>
  <c r="AE264" i="61"/>
  <c r="AB264" i="61"/>
  <c r="AC264" i="61"/>
  <c r="AF264" i="61"/>
  <c r="AR264" i="61"/>
  <c r="AT264" i="61"/>
  <c r="AU264" i="61"/>
  <c r="AW264" i="61"/>
  <c r="V265" i="61"/>
  <c r="W265" i="61"/>
  <c r="X265" i="61"/>
  <c r="Y265" i="61"/>
  <c r="Z265" i="61"/>
  <c r="AA265" i="61"/>
  <c r="AD265" i="61"/>
  <c r="AB265" i="61"/>
  <c r="AC265" i="61"/>
  <c r="AF265" i="61"/>
  <c r="AR265" i="61"/>
  <c r="AT265" i="61"/>
  <c r="AV265" i="61"/>
  <c r="AU265" i="61"/>
  <c r="AW265" i="61"/>
  <c r="V266" i="61"/>
  <c r="W266" i="61"/>
  <c r="X266" i="61"/>
  <c r="Y266" i="61"/>
  <c r="Z266" i="61"/>
  <c r="AA266" i="61"/>
  <c r="AB266" i="61"/>
  <c r="AC266" i="61"/>
  <c r="AF266" i="61"/>
  <c r="AR266" i="61"/>
  <c r="AT266" i="61"/>
  <c r="AU266" i="61"/>
  <c r="AW266" i="61"/>
  <c r="V267" i="61"/>
  <c r="W267" i="61"/>
  <c r="X267" i="61"/>
  <c r="Y267" i="61"/>
  <c r="Z267" i="61"/>
  <c r="AA267" i="61"/>
  <c r="AE267" i="61"/>
  <c r="AB267" i="61"/>
  <c r="AC267" i="61"/>
  <c r="AF267" i="61"/>
  <c r="AR267" i="61"/>
  <c r="AT267" i="61"/>
  <c r="AU267" i="61"/>
  <c r="AW267" i="61"/>
  <c r="V268" i="61"/>
  <c r="W268" i="61"/>
  <c r="X268" i="61"/>
  <c r="Y268" i="61"/>
  <c r="Z268" i="61"/>
  <c r="AA268" i="61"/>
  <c r="AB268" i="61"/>
  <c r="AI268" i="61"/>
  <c r="AC268" i="61"/>
  <c r="AF268" i="61"/>
  <c r="AR268" i="61"/>
  <c r="AT268" i="61"/>
  <c r="AU268" i="61"/>
  <c r="AW268" i="61"/>
  <c r="V269" i="61"/>
  <c r="W269" i="61"/>
  <c r="X269" i="61"/>
  <c r="Y269" i="61"/>
  <c r="Z269" i="61"/>
  <c r="AA269" i="61"/>
  <c r="AB269" i="61"/>
  <c r="AC269" i="61"/>
  <c r="AF269" i="61"/>
  <c r="AR269" i="61"/>
  <c r="AT269" i="61"/>
  <c r="AU269" i="61"/>
  <c r="AV269" i="61"/>
  <c r="AW269" i="61"/>
  <c r="V270" i="61"/>
  <c r="W270" i="61"/>
  <c r="X270" i="61"/>
  <c r="Y270" i="61"/>
  <c r="Z270" i="61"/>
  <c r="AA270" i="61"/>
  <c r="AB270" i="61"/>
  <c r="AC270" i="61"/>
  <c r="AF270" i="61"/>
  <c r="AR270" i="61"/>
  <c r="AT270" i="61"/>
  <c r="AU270" i="61"/>
  <c r="AW270" i="61"/>
  <c r="V271" i="61"/>
  <c r="W271" i="61"/>
  <c r="X271" i="61"/>
  <c r="Y271" i="61"/>
  <c r="Z271" i="61"/>
  <c r="AA271" i="61"/>
  <c r="AB271" i="61"/>
  <c r="AC271" i="61"/>
  <c r="AF271" i="61"/>
  <c r="AR271" i="61"/>
  <c r="AT271" i="61"/>
  <c r="AU271" i="61"/>
  <c r="AW271" i="61"/>
  <c r="V272" i="61"/>
  <c r="W272" i="61"/>
  <c r="X272" i="61"/>
  <c r="Y272" i="61"/>
  <c r="Z272" i="61"/>
  <c r="AA272" i="61"/>
  <c r="AB272" i="61"/>
  <c r="AC272" i="61"/>
  <c r="AF272" i="61"/>
  <c r="AR272" i="61"/>
  <c r="AT272" i="61"/>
  <c r="AU272" i="61"/>
  <c r="AW272" i="61"/>
  <c r="V273" i="61"/>
  <c r="W273" i="61"/>
  <c r="X273" i="61"/>
  <c r="Y273" i="61"/>
  <c r="Z273" i="61"/>
  <c r="AA273" i="61"/>
  <c r="AE273" i="61"/>
  <c r="AB273" i="61"/>
  <c r="AC273" i="61"/>
  <c r="AF273" i="61"/>
  <c r="AR273" i="61"/>
  <c r="AT273" i="61"/>
  <c r="AU273" i="61"/>
  <c r="AW273" i="61"/>
  <c r="V274" i="61"/>
  <c r="W274" i="61"/>
  <c r="X274" i="61"/>
  <c r="Y274" i="61"/>
  <c r="Z274" i="61"/>
  <c r="AA274" i="61"/>
  <c r="AB274" i="61"/>
  <c r="AC274" i="61"/>
  <c r="AF274" i="61"/>
  <c r="AR274" i="61"/>
  <c r="AT274" i="61"/>
  <c r="AU274" i="61"/>
  <c r="AW274" i="61"/>
  <c r="V275" i="61"/>
  <c r="W275" i="61"/>
  <c r="X275" i="61"/>
  <c r="Y275" i="61"/>
  <c r="Z275" i="61"/>
  <c r="AA275" i="61"/>
  <c r="AB275" i="61"/>
  <c r="AC275" i="61"/>
  <c r="AF275" i="61"/>
  <c r="AR275" i="61"/>
  <c r="AT275" i="61"/>
  <c r="AU275" i="61"/>
  <c r="AW275" i="61"/>
  <c r="V276" i="61"/>
  <c r="W276" i="61"/>
  <c r="X276" i="61"/>
  <c r="Y276" i="61"/>
  <c r="Z276" i="61"/>
  <c r="AA276" i="61"/>
  <c r="AB276" i="61"/>
  <c r="AC276" i="61"/>
  <c r="AF276" i="61"/>
  <c r="AR276" i="61"/>
  <c r="AT276" i="61"/>
  <c r="AU276" i="61"/>
  <c r="AW276" i="61"/>
  <c r="V277" i="61"/>
  <c r="W277" i="61"/>
  <c r="X277" i="61"/>
  <c r="Y277" i="61"/>
  <c r="Z277" i="61"/>
  <c r="AA277" i="61"/>
  <c r="AB277" i="61"/>
  <c r="AC277" i="61"/>
  <c r="AF277" i="61"/>
  <c r="AR277" i="61"/>
  <c r="AT277" i="61"/>
  <c r="AU277" i="61"/>
  <c r="AW277" i="61"/>
  <c r="V278" i="61"/>
  <c r="W278" i="61"/>
  <c r="X278" i="61"/>
  <c r="Y278" i="61"/>
  <c r="Z278" i="61"/>
  <c r="AA278" i="61"/>
  <c r="AB278" i="61"/>
  <c r="AC278" i="61"/>
  <c r="AF278" i="61"/>
  <c r="AR278" i="61"/>
  <c r="AT278" i="61"/>
  <c r="AU278" i="61"/>
  <c r="AW278" i="61"/>
  <c r="V279" i="61"/>
  <c r="W279" i="61"/>
  <c r="X279" i="61"/>
  <c r="Y279" i="61"/>
  <c r="Z279" i="61"/>
  <c r="AA279" i="61"/>
  <c r="AD279" i="61"/>
  <c r="AB279" i="61"/>
  <c r="AC279" i="61"/>
  <c r="AF279" i="61"/>
  <c r="AR279" i="61"/>
  <c r="AT279" i="61"/>
  <c r="AU279" i="61"/>
  <c r="AW279" i="61"/>
  <c r="V280" i="61"/>
  <c r="W280" i="61"/>
  <c r="X280" i="61"/>
  <c r="Y280" i="61"/>
  <c r="Z280" i="61"/>
  <c r="AA280" i="61"/>
  <c r="AD280" i="61"/>
  <c r="AB280" i="61"/>
  <c r="AC280" i="61"/>
  <c r="AF280" i="61"/>
  <c r="AR280" i="61"/>
  <c r="AT280" i="61"/>
  <c r="AU280" i="61"/>
  <c r="AW280" i="61"/>
  <c r="V281" i="61"/>
  <c r="W281" i="61"/>
  <c r="X281" i="61"/>
  <c r="Y281" i="61"/>
  <c r="Z281" i="61"/>
  <c r="AA281" i="61"/>
  <c r="AB281" i="61"/>
  <c r="AC281" i="61"/>
  <c r="AF281" i="61"/>
  <c r="AR281" i="61"/>
  <c r="AT281" i="61"/>
  <c r="AU281" i="61"/>
  <c r="AW281" i="61"/>
  <c r="V282" i="61"/>
  <c r="W282" i="61"/>
  <c r="X282" i="61"/>
  <c r="Y282" i="61"/>
  <c r="Z282" i="61"/>
  <c r="AA282" i="61"/>
  <c r="AE282" i="61"/>
  <c r="AB282" i="61"/>
  <c r="AC282" i="61"/>
  <c r="AF282" i="61"/>
  <c r="AR282" i="61"/>
  <c r="AT282" i="61"/>
  <c r="AU282" i="61"/>
  <c r="AW282" i="61"/>
  <c r="V283" i="61"/>
  <c r="W283" i="61"/>
  <c r="X283" i="61"/>
  <c r="Y283" i="61"/>
  <c r="Z283" i="61"/>
  <c r="AA283" i="61"/>
  <c r="AB283" i="61"/>
  <c r="AC283" i="61"/>
  <c r="AF283" i="61"/>
  <c r="AR283" i="61"/>
  <c r="AT283" i="61"/>
  <c r="AU283" i="61"/>
  <c r="AW283" i="61"/>
  <c r="V284" i="61"/>
  <c r="W284" i="61"/>
  <c r="X284" i="61"/>
  <c r="Y284" i="61"/>
  <c r="Z284" i="61"/>
  <c r="AA284" i="61"/>
  <c r="AB284" i="61"/>
  <c r="AC284" i="61"/>
  <c r="AF284" i="61"/>
  <c r="AR284" i="61"/>
  <c r="AT284" i="61"/>
  <c r="AU284" i="61"/>
  <c r="AW284" i="61"/>
  <c r="V285" i="61"/>
  <c r="W285" i="61"/>
  <c r="X285" i="61"/>
  <c r="Y285" i="61"/>
  <c r="Z285" i="61"/>
  <c r="AA285" i="61"/>
  <c r="AB285" i="61"/>
  <c r="AC285" i="61"/>
  <c r="AF285" i="61"/>
  <c r="AR285" i="61"/>
  <c r="AT285" i="61"/>
  <c r="AU285" i="61"/>
  <c r="AW285" i="61"/>
  <c r="V286" i="61"/>
  <c r="W286" i="61"/>
  <c r="X286" i="61"/>
  <c r="Y286" i="61"/>
  <c r="Z286" i="61"/>
  <c r="AA286" i="61"/>
  <c r="AD286" i="61"/>
  <c r="AB286" i="61"/>
  <c r="AC286" i="61"/>
  <c r="AF286" i="61"/>
  <c r="AR286" i="61"/>
  <c r="AT286" i="61"/>
  <c r="AU286" i="61"/>
  <c r="AW286" i="61"/>
  <c r="V287" i="61"/>
  <c r="W287" i="61"/>
  <c r="X287" i="61"/>
  <c r="Y287" i="61"/>
  <c r="Z287" i="61"/>
  <c r="AA287" i="61"/>
  <c r="AD287" i="61"/>
  <c r="AB287" i="61"/>
  <c r="AC287" i="61"/>
  <c r="AF287" i="61"/>
  <c r="AR287" i="61"/>
  <c r="AT287" i="61"/>
  <c r="AU287" i="61"/>
  <c r="AW287" i="61"/>
  <c r="V288" i="61"/>
  <c r="W288" i="61"/>
  <c r="X288" i="61"/>
  <c r="Y288" i="61"/>
  <c r="Z288" i="61"/>
  <c r="AA288" i="61"/>
  <c r="AD288" i="61"/>
  <c r="AB288" i="61"/>
  <c r="AC288" i="61"/>
  <c r="AF288" i="61"/>
  <c r="AR288" i="61"/>
  <c r="AT288" i="61"/>
  <c r="AU288" i="61"/>
  <c r="AW288" i="61"/>
  <c r="V289" i="61"/>
  <c r="W289" i="61"/>
  <c r="X289" i="61"/>
  <c r="Y289" i="61"/>
  <c r="Z289" i="61"/>
  <c r="AA289" i="61"/>
  <c r="AE289" i="61"/>
  <c r="AB289" i="61"/>
  <c r="AC289" i="61"/>
  <c r="AF289" i="61"/>
  <c r="AR289" i="61"/>
  <c r="AT289" i="61"/>
  <c r="AU289" i="61"/>
  <c r="AW289" i="61"/>
  <c r="V290" i="61"/>
  <c r="W290" i="61"/>
  <c r="X290" i="61"/>
  <c r="Y290" i="61"/>
  <c r="Z290" i="61"/>
  <c r="AA290" i="61"/>
  <c r="AD290" i="61"/>
  <c r="AB290" i="61"/>
  <c r="AC290" i="61"/>
  <c r="AF290" i="61"/>
  <c r="AR290" i="61"/>
  <c r="AT290" i="61"/>
  <c r="AU290" i="61"/>
  <c r="AW290" i="61"/>
  <c r="V291" i="61"/>
  <c r="W291" i="61"/>
  <c r="X291" i="61"/>
  <c r="Y291" i="61"/>
  <c r="Z291" i="61"/>
  <c r="AA291" i="61"/>
  <c r="AB291" i="61"/>
  <c r="AC291" i="61"/>
  <c r="AF291" i="61"/>
  <c r="AR291" i="61"/>
  <c r="AT291" i="61"/>
  <c r="AU291" i="61"/>
  <c r="AW291" i="61"/>
  <c r="V292" i="61"/>
  <c r="W292" i="61"/>
  <c r="X292" i="61"/>
  <c r="Y292" i="61"/>
  <c r="Z292" i="61"/>
  <c r="AA292" i="61"/>
  <c r="AB292" i="61"/>
  <c r="AC292" i="61"/>
  <c r="AF292" i="61"/>
  <c r="AR292" i="61"/>
  <c r="AT292" i="61"/>
  <c r="AU292" i="61"/>
  <c r="AW292" i="61"/>
  <c r="V293" i="61"/>
  <c r="W293" i="61"/>
  <c r="X293" i="61"/>
  <c r="Y293" i="61"/>
  <c r="Z293" i="61"/>
  <c r="AA293" i="61"/>
  <c r="AB293" i="61"/>
  <c r="AC293" i="61"/>
  <c r="AF293" i="61"/>
  <c r="AR293" i="61"/>
  <c r="AT293" i="61"/>
  <c r="AU293" i="61"/>
  <c r="AW293" i="61"/>
  <c r="V294" i="61"/>
  <c r="W294" i="61"/>
  <c r="X294" i="61"/>
  <c r="Y294" i="61"/>
  <c r="Z294" i="61"/>
  <c r="AA294" i="61"/>
  <c r="AB294" i="61"/>
  <c r="AC294" i="61"/>
  <c r="AF294" i="61"/>
  <c r="AR294" i="61"/>
  <c r="AT294" i="61"/>
  <c r="AU294" i="61"/>
  <c r="AW294" i="61"/>
  <c r="V295" i="61"/>
  <c r="W295" i="61"/>
  <c r="X295" i="61"/>
  <c r="Y295" i="61"/>
  <c r="Z295" i="61"/>
  <c r="AA295" i="61"/>
  <c r="AD295" i="61"/>
  <c r="AB295" i="61"/>
  <c r="AC295" i="61"/>
  <c r="AF295" i="61"/>
  <c r="AR295" i="61"/>
  <c r="AT295" i="61"/>
  <c r="AU295" i="61"/>
  <c r="AW295" i="61"/>
  <c r="V296" i="61"/>
  <c r="W296" i="61"/>
  <c r="X296" i="61"/>
  <c r="Y296" i="61"/>
  <c r="Z296" i="61"/>
  <c r="AA296" i="61"/>
  <c r="AB296" i="61"/>
  <c r="AC296" i="61"/>
  <c r="AF296" i="61"/>
  <c r="AR296" i="61"/>
  <c r="AT296" i="61"/>
  <c r="AU296" i="61"/>
  <c r="AW296" i="61"/>
  <c r="V297" i="61"/>
  <c r="W297" i="61"/>
  <c r="X297" i="61"/>
  <c r="Y297" i="61"/>
  <c r="Z297" i="61"/>
  <c r="AA297" i="61"/>
  <c r="AB297" i="61"/>
  <c r="AC297" i="61"/>
  <c r="AF297" i="61"/>
  <c r="AR297" i="61"/>
  <c r="AT297" i="61"/>
  <c r="AU297" i="61"/>
  <c r="AW297" i="61"/>
  <c r="V298" i="61"/>
  <c r="W298" i="61"/>
  <c r="X298" i="61"/>
  <c r="Y298" i="61"/>
  <c r="Z298" i="61"/>
  <c r="AA298" i="61"/>
  <c r="AB298" i="61"/>
  <c r="AC298" i="61"/>
  <c r="AF298" i="61"/>
  <c r="AR298" i="61"/>
  <c r="AT298" i="61"/>
  <c r="AU298" i="61"/>
  <c r="AW298" i="61"/>
  <c r="V299" i="61"/>
  <c r="W299" i="61"/>
  <c r="X299" i="61"/>
  <c r="Y299" i="61"/>
  <c r="Z299" i="61"/>
  <c r="AA299" i="61"/>
  <c r="AD299" i="61"/>
  <c r="AH299" i="61"/>
  <c r="AB299" i="61"/>
  <c r="AC299" i="61"/>
  <c r="AF299" i="61"/>
  <c r="AR299" i="61"/>
  <c r="AT299" i="61"/>
  <c r="AU299" i="61"/>
  <c r="AW299" i="61"/>
  <c r="V300" i="61"/>
  <c r="W300" i="61"/>
  <c r="X300" i="61"/>
  <c r="Y300" i="61"/>
  <c r="Z300" i="61"/>
  <c r="AA300" i="61"/>
  <c r="AB300" i="61"/>
  <c r="AC300" i="61"/>
  <c r="AF300" i="61"/>
  <c r="AR300" i="61"/>
  <c r="AT300" i="61"/>
  <c r="AU300" i="61"/>
  <c r="AW300" i="61"/>
  <c r="V301" i="61"/>
  <c r="W301" i="61"/>
  <c r="X301" i="61"/>
  <c r="Y301" i="61"/>
  <c r="Z301" i="61"/>
  <c r="AA301" i="61"/>
  <c r="AB301" i="61"/>
  <c r="AI301" i="61"/>
  <c r="AC301" i="61"/>
  <c r="AF301" i="61"/>
  <c r="AR301" i="61"/>
  <c r="AT301" i="61"/>
  <c r="AU301" i="61"/>
  <c r="AW301" i="61"/>
  <c r="V302" i="61"/>
  <c r="W302" i="61"/>
  <c r="X302" i="61"/>
  <c r="Y302" i="61"/>
  <c r="Z302" i="61"/>
  <c r="AA302" i="61"/>
  <c r="AD302" i="61"/>
  <c r="AB302" i="61"/>
  <c r="AC302" i="61"/>
  <c r="AF302" i="61"/>
  <c r="AR302" i="61"/>
  <c r="AT302" i="61"/>
  <c r="AU302" i="61"/>
  <c r="AW302" i="61"/>
  <c r="V303" i="61"/>
  <c r="W303" i="61"/>
  <c r="X303" i="61"/>
  <c r="Y303" i="61"/>
  <c r="Z303" i="61"/>
  <c r="AA303" i="61"/>
  <c r="AE303" i="61"/>
  <c r="AB303" i="61"/>
  <c r="AC303" i="61"/>
  <c r="AF303" i="61"/>
  <c r="AR303" i="61"/>
  <c r="AT303" i="61"/>
  <c r="AU303" i="61"/>
  <c r="AW303" i="61"/>
  <c r="V304" i="61"/>
  <c r="W304" i="61"/>
  <c r="X304" i="61"/>
  <c r="Y304" i="61"/>
  <c r="Z304" i="61"/>
  <c r="AA304" i="61"/>
  <c r="AB304" i="61"/>
  <c r="AC304" i="61"/>
  <c r="AF304" i="61"/>
  <c r="AR304" i="61"/>
  <c r="AT304" i="61"/>
  <c r="AU304" i="61"/>
  <c r="AW304" i="61"/>
  <c r="V305" i="61"/>
  <c r="W305" i="61"/>
  <c r="X305" i="61"/>
  <c r="Y305" i="61"/>
  <c r="Z305" i="61"/>
  <c r="AA305" i="61"/>
  <c r="AD305" i="61"/>
  <c r="AB305" i="61"/>
  <c r="AC305" i="61"/>
  <c r="AF305" i="61"/>
  <c r="AR305" i="61"/>
  <c r="AT305" i="61"/>
  <c r="AU305" i="61"/>
  <c r="AW305" i="61"/>
  <c r="V306" i="61"/>
  <c r="W306" i="61"/>
  <c r="X306" i="61"/>
  <c r="Y306" i="61"/>
  <c r="Z306" i="61"/>
  <c r="AA306" i="61"/>
  <c r="AB306" i="61"/>
  <c r="AC306" i="61"/>
  <c r="AF306" i="61"/>
  <c r="AR306" i="61"/>
  <c r="AT306" i="61"/>
  <c r="AU306" i="61"/>
  <c r="AW306" i="61"/>
  <c r="V307" i="61"/>
  <c r="W307" i="61"/>
  <c r="X307" i="61"/>
  <c r="Y307" i="61"/>
  <c r="Z307" i="61"/>
  <c r="AA307" i="61"/>
  <c r="AB307" i="61"/>
  <c r="AC307" i="61"/>
  <c r="AF307" i="61"/>
  <c r="AR307" i="61"/>
  <c r="AT307" i="61"/>
  <c r="AU307" i="61"/>
  <c r="AW307" i="61"/>
  <c r="V308" i="61"/>
  <c r="W308" i="61"/>
  <c r="X308" i="61"/>
  <c r="Y308" i="61"/>
  <c r="Z308" i="61"/>
  <c r="AA308" i="61"/>
  <c r="AE308" i="61"/>
  <c r="AB308" i="61"/>
  <c r="AC308" i="61"/>
  <c r="AF308" i="61"/>
  <c r="AR308" i="61"/>
  <c r="AT308" i="61"/>
  <c r="AU308" i="61"/>
  <c r="AW308" i="61"/>
  <c r="V309" i="61"/>
  <c r="W309" i="61"/>
  <c r="X309" i="61"/>
  <c r="Y309" i="61"/>
  <c r="Z309" i="61"/>
  <c r="AA309" i="61"/>
  <c r="AB309" i="61"/>
  <c r="AC309" i="61"/>
  <c r="AF309" i="61"/>
  <c r="AR309" i="61"/>
  <c r="AT309" i="61"/>
  <c r="AU309" i="61"/>
  <c r="AW309" i="61"/>
  <c r="V310" i="61"/>
  <c r="W310" i="61"/>
  <c r="X310" i="61"/>
  <c r="Y310" i="61"/>
  <c r="Z310" i="61"/>
  <c r="AA310" i="61"/>
  <c r="AB310" i="61"/>
  <c r="AC310" i="61"/>
  <c r="AF310" i="61"/>
  <c r="AR310" i="61"/>
  <c r="AT310" i="61"/>
  <c r="AU310" i="61"/>
  <c r="AW310" i="61"/>
  <c r="V311" i="61"/>
  <c r="W311" i="61"/>
  <c r="X311" i="61"/>
  <c r="Y311" i="61"/>
  <c r="Z311" i="61"/>
  <c r="AA311" i="61"/>
  <c r="AB311" i="61"/>
  <c r="AC311" i="61"/>
  <c r="AF311" i="61"/>
  <c r="AR311" i="61"/>
  <c r="AT311" i="61"/>
  <c r="AU311" i="61"/>
  <c r="AW311" i="61"/>
  <c r="V312" i="61"/>
  <c r="W312" i="61"/>
  <c r="X312" i="61"/>
  <c r="Y312" i="61"/>
  <c r="Z312" i="61"/>
  <c r="AA312" i="61"/>
  <c r="AE312" i="61"/>
  <c r="AB312" i="61"/>
  <c r="AC312" i="61"/>
  <c r="AF312" i="61"/>
  <c r="AR312" i="61"/>
  <c r="AT312" i="61"/>
  <c r="AU312" i="61"/>
  <c r="AW312" i="61"/>
  <c r="V313" i="61"/>
  <c r="W313" i="61"/>
  <c r="X313" i="61"/>
  <c r="Y313" i="61"/>
  <c r="Z313" i="61"/>
  <c r="AA313" i="61"/>
  <c r="AB313" i="61"/>
  <c r="AC313" i="61"/>
  <c r="AF313" i="61"/>
  <c r="AR313" i="61"/>
  <c r="AT313" i="61"/>
  <c r="AU313" i="61"/>
  <c r="AW313" i="61"/>
  <c r="V314" i="61"/>
  <c r="W314" i="61"/>
  <c r="X314" i="61"/>
  <c r="Y314" i="61"/>
  <c r="Z314" i="61"/>
  <c r="AA314" i="61"/>
  <c r="AE314" i="61"/>
  <c r="AP314" i="61"/>
  <c r="AB314" i="61"/>
  <c r="AC314" i="61"/>
  <c r="AF314" i="61"/>
  <c r="AR314" i="61"/>
  <c r="AT314" i="61"/>
  <c r="AU314" i="61"/>
  <c r="AW314" i="61"/>
  <c r="V315" i="61"/>
  <c r="W315" i="61"/>
  <c r="X315" i="61"/>
  <c r="Y315" i="61"/>
  <c r="Z315" i="61"/>
  <c r="AA315" i="61"/>
  <c r="AD315" i="61"/>
  <c r="AB315" i="61"/>
  <c r="AC315" i="61"/>
  <c r="AF315" i="61"/>
  <c r="AR315" i="61"/>
  <c r="AT315" i="61"/>
  <c r="AU315" i="61"/>
  <c r="AV315" i="61"/>
  <c r="AW315" i="61"/>
  <c r="V316" i="61"/>
  <c r="W316" i="61"/>
  <c r="X316" i="61"/>
  <c r="Y316" i="61"/>
  <c r="Z316" i="61"/>
  <c r="AA316" i="61"/>
  <c r="AB316" i="61"/>
  <c r="AC316" i="61"/>
  <c r="AF316" i="61"/>
  <c r="AR316" i="61"/>
  <c r="AT316" i="61"/>
  <c r="AU316" i="61"/>
  <c r="AW316" i="61"/>
  <c r="V317" i="61"/>
  <c r="W317" i="61"/>
  <c r="X317" i="61"/>
  <c r="Y317" i="61"/>
  <c r="Z317" i="61"/>
  <c r="AA317" i="61"/>
  <c r="AE317" i="61"/>
  <c r="AB317" i="61"/>
  <c r="AC317" i="61"/>
  <c r="AF317" i="61"/>
  <c r="AR317" i="61"/>
  <c r="AT317" i="61"/>
  <c r="AU317" i="61"/>
  <c r="AW317" i="61"/>
  <c r="V318" i="61"/>
  <c r="W318" i="61"/>
  <c r="X318" i="61"/>
  <c r="Y318" i="61"/>
  <c r="Z318" i="61"/>
  <c r="AA318" i="61"/>
  <c r="AB318" i="61"/>
  <c r="AC318" i="61"/>
  <c r="AF318" i="61"/>
  <c r="AR318" i="61"/>
  <c r="AT318" i="61"/>
  <c r="AU318" i="61"/>
  <c r="AW318" i="61"/>
  <c r="V319" i="61"/>
  <c r="W319" i="61"/>
  <c r="X319" i="61"/>
  <c r="Y319" i="61"/>
  <c r="Z319" i="61"/>
  <c r="AA319" i="61"/>
  <c r="AB319" i="61"/>
  <c r="AC319" i="61"/>
  <c r="AF319" i="61"/>
  <c r="AR319" i="61"/>
  <c r="AT319" i="61"/>
  <c r="AU319" i="61"/>
  <c r="AW319" i="61"/>
  <c r="V320" i="61"/>
  <c r="W320" i="61"/>
  <c r="X320" i="61"/>
  <c r="Y320" i="61"/>
  <c r="Z320" i="61"/>
  <c r="AA320" i="61"/>
  <c r="AB320" i="61"/>
  <c r="AC320" i="61"/>
  <c r="AF320" i="61"/>
  <c r="AR320" i="61"/>
  <c r="AT320" i="61"/>
  <c r="AU320" i="61"/>
  <c r="AW320" i="61"/>
  <c r="V321" i="61"/>
  <c r="W321" i="61"/>
  <c r="X321" i="61"/>
  <c r="Y321" i="61"/>
  <c r="Z321" i="61"/>
  <c r="AA321" i="61"/>
  <c r="AB321" i="61"/>
  <c r="AC321" i="61"/>
  <c r="AF321" i="61"/>
  <c r="AR321" i="61"/>
  <c r="AT321" i="61"/>
  <c r="AU321" i="61"/>
  <c r="AW321" i="61"/>
  <c r="V322" i="61"/>
  <c r="W322" i="61"/>
  <c r="X322" i="61"/>
  <c r="Y322" i="61"/>
  <c r="Z322" i="61"/>
  <c r="AA322" i="61"/>
  <c r="AE322" i="61"/>
  <c r="AB322" i="61"/>
  <c r="AC322" i="61"/>
  <c r="AF322" i="61"/>
  <c r="AR322" i="61"/>
  <c r="AT322" i="61"/>
  <c r="AU322" i="61"/>
  <c r="AW322" i="61"/>
  <c r="V323" i="61"/>
  <c r="W323" i="61"/>
  <c r="X323" i="61"/>
  <c r="Y323" i="61"/>
  <c r="Z323" i="61"/>
  <c r="AA323" i="61"/>
  <c r="AB323" i="61"/>
  <c r="AC323" i="61"/>
  <c r="AF323" i="61"/>
  <c r="AR323" i="61"/>
  <c r="AT323" i="61"/>
  <c r="AU323" i="61"/>
  <c r="AW323" i="61"/>
  <c r="V324" i="61"/>
  <c r="W324" i="61"/>
  <c r="X324" i="61"/>
  <c r="Y324" i="61"/>
  <c r="Z324" i="61"/>
  <c r="AA324" i="61"/>
  <c r="AE324" i="61"/>
  <c r="AB324" i="61"/>
  <c r="AC324" i="61"/>
  <c r="AF324" i="61"/>
  <c r="AR324" i="61"/>
  <c r="AT324" i="61"/>
  <c r="AU324" i="61"/>
  <c r="AW324" i="61"/>
  <c r="V325" i="61"/>
  <c r="W325" i="61"/>
  <c r="X325" i="61"/>
  <c r="Y325" i="61"/>
  <c r="Z325" i="61"/>
  <c r="AA325" i="61"/>
  <c r="AB325" i="61"/>
  <c r="AC325" i="61"/>
  <c r="AF325" i="61"/>
  <c r="AH325" i="61"/>
  <c r="AR325" i="61"/>
  <c r="AT325" i="61"/>
  <c r="AU325" i="61"/>
  <c r="AW325" i="61"/>
  <c r="V326" i="61"/>
  <c r="W326" i="61"/>
  <c r="X326" i="61"/>
  <c r="Y326" i="61"/>
  <c r="Z326" i="61"/>
  <c r="AA326" i="61"/>
  <c r="AE326" i="61"/>
  <c r="AB326" i="61"/>
  <c r="AC326" i="61"/>
  <c r="AF326" i="61"/>
  <c r="AR326" i="61"/>
  <c r="AT326" i="61"/>
  <c r="AU326" i="61"/>
  <c r="AW326" i="61"/>
  <c r="V327" i="61"/>
  <c r="W327" i="61"/>
  <c r="X327" i="61"/>
  <c r="Y327" i="61"/>
  <c r="Z327" i="61"/>
  <c r="AA327" i="61"/>
  <c r="AB327" i="61"/>
  <c r="AC327" i="61"/>
  <c r="AF327" i="61"/>
  <c r="AR327" i="61"/>
  <c r="AT327" i="61"/>
  <c r="AU327" i="61"/>
  <c r="AW327" i="61"/>
  <c r="V328" i="61"/>
  <c r="W328" i="61"/>
  <c r="X328" i="61"/>
  <c r="Y328" i="61"/>
  <c r="Z328" i="61"/>
  <c r="AA328" i="61"/>
  <c r="AB328" i="61"/>
  <c r="AC328" i="61"/>
  <c r="AF328" i="61"/>
  <c r="AR328" i="61"/>
  <c r="AT328" i="61"/>
  <c r="AU328" i="61"/>
  <c r="AW328" i="61"/>
  <c r="V329" i="61"/>
  <c r="W329" i="61"/>
  <c r="X329" i="61"/>
  <c r="Y329" i="61"/>
  <c r="Z329" i="61"/>
  <c r="AA329" i="61"/>
  <c r="AD329" i="61"/>
  <c r="AH329" i="61"/>
  <c r="AB329" i="61"/>
  <c r="AC329" i="61"/>
  <c r="AF329" i="61"/>
  <c r="AR329" i="61"/>
  <c r="AT329" i="61"/>
  <c r="AU329" i="61"/>
  <c r="AW329" i="61"/>
  <c r="V330" i="61"/>
  <c r="W330" i="61"/>
  <c r="X330" i="61"/>
  <c r="Y330" i="61"/>
  <c r="Z330" i="61"/>
  <c r="AA330" i="61"/>
  <c r="AD330" i="61"/>
  <c r="AB330" i="61"/>
  <c r="AC330" i="61"/>
  <c r="AF330" i="61"/>
  <c r="AR330" i="61"/>
  <c r="AT330" i="61"/>
  <c r="AU330" i="61"/>
  <c r="AW330" i="61"/>
  <c r="V331" i="61"/>
  <c r="W331" i="61"/>
  <c r="X331" i="61"/>
  <c r="Y331" i="61"/>
  <c r="Z331" i="61"/>
  <c r="AA331" i="61"/>
  <c r="AE331" i="61"/>
  <c r="AP331" i="61"/>
  <c r="AB331" i="61"/>
  <c r="AC331" i="61"/>
  <c r="AF331" i="61"/>
  <c r="AR331" i="61"/>
  <c r="AT331" i="61"/>
  <c r="AU331" i="61"/>
  <c r="AW331" i="61"/>
  <c r="V332" i="61"/>
  <c r="W332" i="61"/>
  <c r="X332" i="61"/>
  <c r="Y332" i="61"/>
  <c r="Z332" i="61"/>
  <c r="AA332" i="61"/>
  <c r="AB332" i="61"/>
  <c r="AC332" i="61"/>
  <c r="AF332" i="61"/>
  <c r="AR332" i="61"/>
  <c r="AT332" i="61"/>
  <c r="AU332" i="61"/>
  <c r="AW332" i="61"/>
  <c r="V333" i="61"/>
  <c r="W333" i="61"/>
  <c r="X333" i="61"/>
  <c r="Y333" i="61"/>
  <c r="Z333" i="61"/>
  <c r="AA333" i="61"/>
  <c r="AB333" i="61"/>
  <c r="AC333" i="61"/>
  <c r="AF333" i="61"/>
  <c r="AR333" i="61"/>
  <c r="AT333" i="61"/>
  <c r="AU333" i="61"/>
  <c r="AW333" i="61"/>
  <c r="V334" i="61"/>
  <c r="W334" i="61"/>
  <c r="X334" i="61"/>
  <c r="Y334" i="61"/>
  <c r="Z334" i="61"/>
  <c r="AA334" i="61"/>
  <c r="AB334" i="61"/>
  <c r="AC334" i="61"/>
  <c r="AF334" i="61"/>
  <c r="AR334" i="61"/>
  <c r="AT334" i="61"/>
  <c r="AU334" i="61"/>
  <c r="AW334" i="61"/>
  <c r="V335" i="61"/>
  <c r="W335" i="61"/>
  <c r="X335" i="61"/>
  <c r="Y335" i="61"/>
  <c r="Z335" i="61"/>
  <c r="AA335" i="61"/>
  <c r="AB335" i="61"/>
  <c r="AC335" i="61"/>
  <c r="AF335" i="61"/>
  <c r="AR335" i="61"/>
  <c r="AT335" i="61"/>
  <c r="AU335" i="61"/>
  <c r="AW335" i="61"/>
  <c r="V336" i="61"/>
  <c r="W336" i="61"/>
  <c r="X336" i="61"/>
  <c r="Y336" i="61"/>
  <c r="Z336" i="61"/>
  <c r="AA336" i="61"/>
  <c r="AD336" i="61"/>
  <c r="AB336" i="61"/>
  <c r="AC336" i="61"/>
  <c r="AF336" i="61"/>
  <c r="AH336" i="61"/>
  <c r="AR336" i="61"/>
  <c r="AT336" i="61"/>
  <c r="AU336" i="61"/>
  <c r="AW336" i="61"/>
  <c r="V337" i="61"/>
  <c r="W337" i="61"/>
  <c r="X337" i="61"/>
  <c r="Y337" i="61"/>
  <c r="Z337" i="61"/>
  <c r="AA337" i="61"/>
  <c r="AE337" i="61"/>
  <c r="AB337" i="61"/>
  <c r="AC337" i="61"/>
  <c r="AF337" i="61"/>
  <c r="AR337" i="61"/>
  <c r="AT337" i="61"/>
  <c r="AU337" i="61"/>
  <c r="AW337" i="61"/>
  <c r="V338" i="61"/>
  <c r="W338" i="61"/>
  <c r="X338" i="61"/>
  <c r="Y338" i="61"/>
  <c r="Z338" i="61"/>
  <c r="AA338" i="61"/>
  <c r="AB338" i="61"/>
  <c r="AC338" i="61"/>
  <c r="AF338" i="61"/>
  <c r="AR338" i="61"/>
  <c r="AT338" i="61"/>
  <c r="AV338" i="61"/>
  <c r="AU338" i="61"/>
  <c r="AW338" i="61"/>
  <c r="V339" i="61"/>
  <c r="W339" i="61"/>
  <c r="X339" i="61"/>
  <c r="Y339" i="61"/>
  <c r="Z339" i="61"/>
  <c r="AA339" i="61"/>
  <c r="AB339" i="61"/>
  <c r="AC339" i="61"/>
  <c r="AF339" i="61"/>
  <c r="AR339" i="61"/>
  <c r="AT339" i="61"/>
  <c r="AU339" i="61"/>
  <c r="AW339" i="61"/>
  <c r="V340" i="61"/>
  <c r="W340" i="61"/>
  <c r="X340" i="61"/>
  <c r="Y340" i="61"/>
  <c r="Z340" i="61"/>
  <c r="AA340" i="61"/>
  <c r="AE340" i="61"/>
  <c r="AQ340" i="61"/>
  <c r="AB340" i="61"/>
  <c r="AC340" i="61"/>
  <c r="AF340" i="61"/>
  <c r="AR340" i="61"/>
  <c r="AT340" i="61"/>
  <c r="AU340" i="61"/>
  <c r="AW340" i="61"/>
  <c r="V341" i="61"/>
  <c r="W341" i="61"/>
  <c r="X341" i="61"/>
  <c r="Y341" i="61"/>
  <c r="Z341" i="61"/>
  <c r="AA341" i="61"/>
  <c r="AE341" i="61"/>
  <c r="AI341" i="61"/>
  <c r="AB341" i="61"/>
  <c r="AC341" i="61"/>
  <c r="AF341" i="61"/>
  <c r="AR341" i="61"/>
  <c r="AT341" i="61"/>
  <c r="AU341" i="61"/>
  <c r="AW341" i="61"/>
  <c r="V342" i="61"/>
  <c r="W342" i="61"/>
  <c r="X342" i="61"/>
  <c r="Y342" i="61"/>
  <c r="Z342" i="61"/>
  <c r="AA342" i="61"/>
  <c r="AD342" i="61"/>
  <c r="AB342" i="61"/>
  <c r="AC342" i="61"/>
  <c r="AF342" i="61"/>
  <c r="AR342" i="61"/>
  <c r="AT342" i="61"/>
  <c r="AU342" i="61"/>
  <c r="AW342" i="61"/>
  <c r="V343" i="61"/>
  <c r="W343" i="61"/>
  <c r="X343" i="61"/>
  <c r="Y343" i="61"/>
  <c r="Z343" i="61"/>
  <c r="AA343" i="61"/>
  <c r="AE343" i="61"/>
  <c r="AB343" i="61"/>
  <c r="AC343" i="61"/>
  <c r="AF343" i="61"/>
  <c r="AM343" i="61"/>
  <c r="AR343" i="61"/>
  <c r="AT343" i="61"/>
  <c r="AU343" i="61"/>
  <c r="AW343" i="61"/>
  <c r="V344" i="61"/>
  <c r="W344" i="61"/>
  <c r="X344" i="61"/>
  <c r="Y344" i="61"/>
  <c r="Z344" i="61"/>
  <c r="AA344" i="61"/>
  <c r="AB344" i="61"/>
  <c r="AC344" i="61"/>
  <c r="AF344" i="61"/>
  <c r="AR344" i="61"/>
  <c r="AT344" i="61"/>
  <c r="AU344" i="61"/>
  <c r="AW344" i="61"/>
  <c r="V345" i="61"/>
  <c r="W345" i="61"/>
  <c r="X345" i="61"/>
  <c r="Y345" i="61"/>
  <c r="Z345" i="61"/>
  <c r="AA345" i="61"/>
  <c r="AE345" i="61"/>
  <c r="AL345" i="61"/>
  <c r="AB345" i="61"/>
  <c r="AC345" i="61"/>
  <c r="AF345" i="61"/>
  <c r="AR345" i="61"/>
  <c r="AT345" i="61"/>
  <c r="AV345" i="61"/>
  <c r="AU345" i="61"/>
  <c r="AW345" i="61"/>
  <c r="V346" i="61"/>
  <c r="W346" i="61"/>
  <c r="X346" i="61"/>
  <c r="Y346" i="61"/>
  <c r="Z346" i="61"/>
  <c r="AA346" i="61"/>
  <c r="AD346" i="61"/>
  <c r="AB346" i="61"/>
  <c r="AC346" i="61"/>
  <c r="AF346" i="61"/>
  <c r="AR346" i="61"/>
  <c r="AT346" i="61"/>
  <c r="AU346" i="61"/>
  <c r="AW346" i="61"/>
  <c r="V347" i="61"/>
  <c r="W347" i="61"/>
  <c r="X347" i="61"/>
  <c r="Y347" i="61"/>
  <c r="Z347" i="61"/>
  <c r="AA347" i="61"/>
  <c r="AE347" i="61"/>
  <c r="AB347" i="61"/>
  <c r="AC347" i="61"/>
  <c r="AF347" i="61"/>
  <c r="AR347" i="61"/>
  <c r="AT347" i="61"/>
  <c r="AU347" i="61"/>
  <c r="AW347" i="61"/>
  <c r="V348" i="61"/>
  <c r="W348" i="61"/>
  <c r="X348" i="61"/>
  <c r="Y348" i="61"/>
  <c r="Z348" i="61"/>
  <c r="AA348" i="61"/>
  <c r="AE348" i="61"/>
  <c r="AB348" i="61"/>
  <c r="AC348" i="61"/>
  <c r="AF348" i="61"/>
  <c r="AR348" i="61"/>
  <c r="AT348" i="61"/>
  <c r="AV348" i="61"/>
  <c r="AU348" i="61"/>
  <c r="AW348" i="61"/>
  <c r="V349" i="61"/>
  <c r="W349" i="61"/>
  <c r="X349" i="61"/>
  <c r="Y349" i="61"/>
  <c r="Z349" i="61"/>
  <c r="AA349" i="61"/>
  <c r="AD349" i="61"/>
  <c r="AH349" i="61"/>
  <c r="AB349" i="61"/>
  <c r="AC349" i="61"/>
  <c r="AF349" i="61"/>
  <c r="AR349" i="61"/>
  <c r="AT349" i="61"/>
  <c r="AU349" i="61"/>
  <c r="AW349" i="61"/>
  <c r="V350" i="61"/>
  <c r="W350" i="61"/>
  <c r="X350" i="61"/>
  <c r="Y350" i="61"/>
  <c r="Z350" i="61"/>
  <c r="AA350" i="61"/>
  <c r="AB350" i="61"/>
  <c r="AC350" i="61"/>
  <c r="AF350" i="61"/>
  <c r="AH350" i="61"/>
  <c r="AR350" i="61"/>
  <c r="AT350" i="61"/>
  <c r="AU350" i="61"/>
  <c r="AW350" i="61"/>
  <c r="V351" i="61"/>
  <c r="W351" i="61"/>
  <c r="X351" i="61"/>
  <c r="Y351" i="61"/>
  <c r="Z351" i="61"/>
  <c r="AA351" i="61"/>
  <c r="AB351" i="61"/>
  <c r="AC351" i="61"/>
  <c r="AF351" i="61"/>
  <c r="AR351" i="61"/>
  <c r="AT351" i="61"/>
  <c r="AU351" i="61"/>
  <c r="AV351" i="61"/>
  <c r="AW351" i="61"/>
  <c r="V352" i="61"/>
  <c r="W352" i="61"/>
  <c r="X352" i="61"/>
  <c r="Y352" i="61"/>
  <c r="Z352" i="61"/>
  <c r="AA352" i="61"/>
  <c r="AD352" i="61"/>
  <c r="AH352" i="61"/>
  <c r="AB352" i="61"/>
  <c r="AC352" i="61"/>
  <c r="AF352" i="61"/>
  <c r="AR352" i="61"/>
  <c r="AT352" i="61"/>
  <c r="AU352" i="61"/>
  <c r="AW352" i="61"/>
  <c r="V353" i="61"/>
  <c r="W353" i="61"/>
  <c r="X353" i="61"/>
  <c r="Y353" i="61"/>
  <c r="Z353" i="61"/>
  <c r="AA353" i="61"/>
  <c r="AD353" i="61"/>
  <c r="AH353" i="61"/>
  <c r="AB353" i="61"/>
  <c r="AC353" i="61"/>
  <c r="AF353" i="61"/>
  <c r="AR353" i="61"/>
  <c r="AT353" i="61"/>
  <c r="AU353" i="61"/>
  <c r="AW353" i="61"/>
  <c r="V354" i="61"/>
  <c r="W354" i="61"/>
  <c r="X354" i="61"/>
  <c r="Y354" i="61"/>
  <c r="Z354" i="61"/>
  <c r="AA354" i="61"/>
  <c r="AB354" i="61"/>
  <c r="AC354" i="61"/>
  <c r="AF354" i="61"/>
  <c r="AH354" i="61"/>
  <c r="AR354" i="61"/>
  <c r="AT354" i="61"/>
  <c r="AV354" i="61"/>
  <c r="AU354" i="61"/>
  <c r="AW354" i="61"/>
  <c r="V355" i="61"/>
  <c r="W355" i="61"/>
  <c r="X355" i="61"/>
  <c r="Y355" i="61"/>
  <c r="Z355" i="61"/>
  <c r="AA355" i="61"/>
  <c r="AB355" i="61"/>
  <c r="AC355" i="61"/>
  <c r="AF355" i="61"/>
  <c r="AR355" i="61"/>
  <c r="AT355" i="61"/>
  <c r="AU355" i="61"/>
  <c r="AW355" i="61"/>
  <c r="V356" i="61"/>
  <c r="W356" i="61"/>
  <c r="X356" i="61"/>
  <c r="Y356" i="61"/>
  <c r="Z356" i="61"/>
  <c r="AA356" i="61"/>
  <c r="AB356" i="61"/>
  <c r="AC356" i="61"/>
  <c r="AF356" i="61"/>
  <c r="AR356" i="61"/>
  <c r="AT356" i="61"/>
  <c r="AU356" i="61"/>
  <c r="AV356" i="61"/>
  <c r="AW356" i="61"/>
  <c r="V357" i="61"/>
  <c r="W357" i="61"/>
  <c r="X357" i="61"/>
  <c r="Y357" i="61"/>
  <c r="Z357" i="61"/>
  <c r="AA357" i="61"/>
  <c r="AE357" i="61"/>
  <c r="AB357" i="61"/>
  <c r="AC357" i="61"/>
  <c r="AF357" i="61"/>
  <c r="AR357" i="61"/>
  <c r="AT357" i="61"/>
  <c r="AU357" i="61"/>
  <c r="AW357" i="61"/>
  <c r="V358" i="61"/>
  <c r="W358" i="61"/>
  <c r="X358" i="61"/>
  <c r="Y358" i="61"/>
  <c r="Z358" i="61"/>
  <c r="AA358" i="61"/>
  <c r="AB358" i="61"/>
  <c r="AC358" i="61"/>
  <c r="AF358" i="61"/>
  <c r="AR358" i="61"/>
  <c r="AT358" i="61"/>
  <c r="AU358" i="61"/>
  <c r="AW358" i="61"/>
  <c r="V359" i="61"/>
  <c r="W359" i="61"/>
  <c r="X359" i="61"/>
  <c r="Y359" i="61"/>
  <c r="Z359" i="61"/>
  <c r="AA359" i="61"/>
  <c r="AD359" i="61"/>
  <c r="AB359" i="61"/>
  <c r="AC359" i="61"/>
  <c r="AF359" i="61"/>
  <c r="AH359" i="61"/>
  <c r="AR359" i="61"/>
  <c r="AT359" i="61"/>
  <c r="AU359" i="61"/>
  <c r="AW359" i="61"/>
  <c r="V360" i="61"/>
  <c r="W360" i="61"/>
  <c r="X360" i="61"/>
  <c r="Y360" i="61"/>
  <c r="Z360" i="61"/>
  <c r="AA360" i="61"/>
  <c r="AH360" i="61"/>
  <c r="AB360" i="61"/>
  <c r="AC360" i="61"/>
  <c r="AF360" i="61"/>
  <c r="AR360" i="61"/>
  <c r="AT360" i="61"/>
  <c r="AU360" i="61"/>
  <c r="AW360" i="61"/>
  <c r="V361" i="61"/>
  <c r="W361" i="61"/>
  <c r="X361" i="61"/>
  <c r="Y361" i="61"/>
  <c r="Z361" i="61"/>
  <c r="AA361" i="61"/>
  <c r="AB361" i="61"/>
  <c r="AC361" i="61"/>
  <c r="AF361" i="61"/>
  <c r="AR361" i="61"/>
  <c r="AT361" i="61"/>
  <c r="AV361" i="61"/>
  <c r="AU361" i="61"/>
  <c r="AW361" i="61"/>
  <c r="V362" i="61"/>
  <c r="W362" i="61"/>
  <c r="X362" i="61"/>
  <c r="Y362" i="61"/>
  <c r="Z362" i="61"/>
  <c r="AA362" i="61"/>
  <c r="AD362" i="61"/>
  <c r="AB362" i="61"/>
  <c r="AC362" i="61"/>
  <c r="AF362" i="61"/>
  <c r="AR362" i="61"/>
  <c r="AT362" i="61"/>
  <c r="AU362" i="61"/>
  <c r="AW362" i="61"/>
  <c r="V363" i="61"/>
  <c r="W363" i="61"/>
  <c r="X363" i="61"/>
  <c r="Y363" i="61"/>
  <c r="Z363" i="61"/>
  <c r="AA363" i="61"/>
  <c r="AB363" i="61"/>
  <c r="AC363" i="61"/>
  <c r="AF363" i="61"/>
  <c r="AR363" i="61"/>
  <c r="AT363" i="61"/>
  <c r="AU363" i="61"/>
  <c r="AW363" i="61"/>
  <c r="V364" i="61"/>
  <c r="W364" i="61"/>
  <c r="X364" i="61"/>
  <c r="Y364" i="61"/>
  <c r="Z364" i="61"/>
  <c r="AA364" i="61"/>
  <c r="AB364" i="61"/>
  <c r="AC364" i="61"/>
  <c r="AF364" i="61"/>
  <c r="AR364" i="61"/>
  <c r="AT364" i="61"/>
  <c r="AU364" i="61"/>
  <c r="AW364" i="61"/>
  <c r="V365" i="61"/>
  <c r="W365" i="61"/>
  <c r="X365" i="61"/>
  <c r="Y365" i="61"/>
  <c r="Z365" i="61"/>
  <c r="AA365" i="61"/>
  <c r="AD365" i="61"/>
  <c r="AB365" i="61"/>
  <c r="AC365" i="61"/>
  <c r="AF365" i="61"/>
  <c r="AH365" i="61"/>
  <c r="AR365" i="61"/>
  <c r="AT365" i="61"/>
  <c r="AU365" i="61"/>
  <c r="AW365" i="61"/>
  <c r="V366" i="61"/>
  <c r="W366" i="61"/>
  <c r="X366" i="61"/>
  <c r="Y366" i="61"/>
  <c r="Z366" i="61"/>
  <c r="AA366" i="61"/>
  <c r="AD366" i="61"/>
  <c r="AB366" i="61"/>
  <c r="AC366" i="61"/>
  <c r="AF366" i="61"/>
  <c r="AR366" i="61"/>
  <c r="AT366" i="61"/>
  <c r="AU366" i="61"/>
  <c r="AW366" i="61"/>
  <c r="V367" i="61"/>
  <c r="W367" i="61"/>
  <c r="X367" i="61"/>
  <c r="Y367" i="61"/>
  <c r="Z367" i="61"/>
  <c r="AA367" i="61"/>
  <c r="AB367" i="61"/>
  <c r="AC367" i="61"/>
  <c r="AF367" i="61"/>
  <c r="AR367" i="61"/>
  <c r="AT367" i="61"/>
  <c r="AU367" i="61"/>
  <c r="AW367" i="61"/>
  <c r="V368" i="61"/>
  <c r="W368" i="61"/>
  <c r="X368" i="61"/>
  <c r="Y368" i="61"/>
  <c r="Z368" i="61"/>
  <c r="AA368" i="61"/>
  <c r="AB368" i="61"/>
  <c r="AC368" i="61"/>
  <c r="AF368" i="61"/>
  <c r="AR368" i="61"/>
  <c r="AT368" i="61"/>
  <c r="AU368" i="61"/>
  <c r="AW368" i="61"/>
  <c r="V369" i="61"/>
  <c r="W369" i="61"/>
  <c r="X369" i="61"/>
  <c r="Y369" i="61"/>
  <c r="Z369" i="61"/>
  <c r="AA369" i="61"/>
  <c r="AB369" i="61"/>
  <c r="AC369" i="61"/>
  <c r="AF369" i="61"/>
  <c r="AR369" i="61"/>
  <c r="AT369" i="61"/>
  <c r="AU369" i="61"/>
  <c r="AW369" i="61"/>
  <c r="V370" i="61"/>
  <c r="W370" i="61"/>
  <c r="X370" i="61"/>
  <c r="Y370" i="61"/>
  <c r="Z370" i="61"/>
  <c r="AA370" i="61"/>
  <c r="AE370" i="61"/>
  <c r="AB370" i="61"/>
  <c r="AC370" i="61"/>
  <c r="AF370" i="61"/>
  <c r="AR370" i="61"/>
  <c r="AT370" i="61"/>
  <c r="AU370" i="61"/>
  <c r="AW370" i="61"/>
  <c r="V371" i="61"/>
  <c r="W371" i="61"/>
  <c r="X371" i="61"/>
  <c r="Y371" i="61"/>
  <c r="Z371" i="61"/>
  <c r="AA371" i="61"/>
  <c r="AB371" i="61"/>
  <c r="AC371" i="61"/>
  <c r="AF371" i="61"/>
  <c r="AR371" i="61"/>
  <c r="AT371" i="61"/>
  <c r="AU371" i="61"/>
  <c r="AW371" i="61"/>
  <c r="V372" i="61"/>
  <c r="W372" i="61"/>
  <c r="X372" i="61"/>
  <c r="Y372" i="61"/>
  <c r="Z372" i="61"/>
  <c r="AA372" i="61"/>
  <c r="AD372" i="61"/>
  <c r="AH372" i="61"/>
  <c r="AB372" i="61"/>
  <c r="AC372" i="61"/>
  <c r="AF372" i="61"/>
  <c r="AR372" i="61"/>
  <c r="AT372" i="61"/>
  <c r="AU372" i="61"/>
  <c r="AW372" i="61"/>
  <c r="V373" i="61"/>
  <c r="W373" i="61"/>
  <c r="X373" i="61"/>
  <c r="Y373" i="61"/>
  <c r="Z373" i="61"/>
  <c r="AA373" i="61"/>
  <c r="AB373" i="61"/>
  <c r="AC373" i="61"/>
  <c r="AF373" i="61"/>
  <c r="AR373" i="61"/>
  <c r="AT373" i="61"/>
  <c r="AU373" i="61"/>
  <c r="AW373" i="61"/>
  <c r="V374" i="61"/>
  <c r="W374" i="61"/>
  <c r="X374" i="61"/>
  <c r="Y374" i="61"/>
  <c r="Z374" i="61"/>
  <c r="AA374" i="61"/>
  <c r="AE374" i="61"/>
  <c r="AL374" i="61"/>
  <c r="AB374" i="61"/>
  <c r="AI374" i="61"/>
  <c r="AC374" i="61"/>
  <c r="AF374" i="61"/>
  <c r="AR374" i="61"/>
  <c r="AT374" i="61"/>
  <c r="AU374" i="61"/>
  <c r="AW374" i="61"/>
  <c r="V375" i="61"/>
  <c r="W375" i="61"/>
  <c r="X375" i="61"/>
  <c r="Y375" i="61"/>
  <c r="Z375" i="61"/>
  <c r="AA375" i="61"/>
  <c r="AE375" i="61"/>
  <c r="AB375" i="61"/>
  <c r="AC375" i="61"/>
  <c r="AF375" i="61"/>
  <c r="AR375" i="61"/>
  <c r="AT375" i="61"/>
  <c r="AU375" i="61"/>
  <c r="AW375" i="61"/>
  <c r="V376" i="61"/>
  <c r="W376" i="61"/>
  <c r="X376" i="61"/>
  <c r="Y376" i="61"/>
  <c r="Z376" i="61"/>
  <c r="AA376" i="61"/>
  <c r="AD376" i="61"/>
  <c r="AB376" i="61"/>
  <c r="AC376" i="61"/>
  <c r="AF376" i="61"/>
  <c r="AR376" i="61"/>
  <c r="AT376" i="61"/>
  <c r="AU376" i="61"/>
  <c r="AW376" i="61"/>
  <c r="V377" i="61"/>
  <c r="W377" i="61"/>
  <c r="X377" i="61"/>
  <c r="Y377" i="61"/>
  <c r="Z377" i="61"/>
  <c r="AA377" i="61"/>
  <c r="AE377" i="61"/>
  <c r="AB377" i="61"/>
  <c r="AC377" i="61"/>
  <c r="AF377" i="61"/>
  <c r="AR377" i="61"/>
  <c r="AT377" i="61"/>
  <c r="AU377" i="61"/>
  <c r="AW377" i="61"/>
  <c r="V378" i="61"/>
  <c r="W378" i="61"/>
  <c r="X378" i="61"/>
  <c r="Y378" i="61"/>
  <c r="Z378" i="61"/>
  <c r="AA378" i="61"/>
  <c r="AD378" i="61"/>
  <c r="AB378" i="61"/>
  <c r="AC378" i="61"/>
  <c r="AF378" i="61"/>
  <c r="AR378" i="61"/>
  <c r="AT378" i="61"/>
  <c r="AU378" i="61"/>
  <c r="AW378" i="61"/>
  <c r="V379" i="61"/>
  <c r="W379" i="61"/>
  <c r="X379" i="61"/>
  <c r="Y379" i="61"/>
  <c r="Z379" i="61"/>
  <c r="AA379" i="61"/>
  <c r="AE379" i="61"/>
  <c r="AO379" i="61"/>
  <c r="AB379" i="61"/>
  <c r="AC379" i="61"/>
  <c r="AF379" i="61"/>
  <c r="AR379" i="61"/>
  <c r="AT379" i="61"/>
  <c r="AU379" i="61"/>
  <c r="AV379" i="61"/>
  <c r="AW379" i="61"/>
  <c r="V380" i="61"/>
  <c r="W380" i="61"/>
  <c r="X380" i="61"/>
  <c r="Y380" i="61"/>
  <c r="Z380" i="61"/>
  <c r="AA380" i="61"/>
  <c r="AB380" i="61"/>
  <c r="AC380" i="61"/>
  <c r="AF380" i="61"/>
  <c r="AR380" i="61"/>
  <c r="AT380" i="61"/>
  <c r="AU380" i="61"/>
  <c r="AW380" i="61"/>
  <c r="V381" i="61"/>
  <c r="W381" i="61"/>
  <c r="X381" i="61"/>
  <c r="Y381" i="61"/>
  <c r="Z381" i="61"/>
  <c r="AA381" i="61"/>
  <c r="AB381" i="61"/>
  <c r="AC381" i="61"/>
  <c r="AF381" i="61"/>
  <c r="AR381" i="61"/>
  <c r="AT381" i="61"/>
  <c r="AU381" i="61"/>
  <c r="AW381" i="61"/>
  <c r="V382" i="61"/>
  <c r="W382" i="61"/>
  <c r="X382" i="61"/>
  <c r="Y382" i="61"/>
  <c r="Z382" i="61"/>
  <c r="AA382" i="61"/>
  <c r="AH382" i="61"/>
  <c r="AB382" i="61"/>
  <c r="AC382" i="61"/>
  <c r="AF382" i="61"/>
  <c r="AM382" i="61"/>
  <c r="AR382" i="61"/>
  <c r="AT382" i="61"/>
  <c r="AU382" i="61"/>
  <c r="AW382" i="61"/>
  <c r="V383" i="61"/>
  <c r="W383" i="61"/>
  <c r="X383" i="61"/>
  <c r="Y383" i="61"/>
  <c r="Z383" i="61"/>
  <c r="AA383" i="61"/>
  <c r="AB383" i="61"/>
  <c r="AC383" i="61"/>
  <c r="AF383" i="61"/>
  <c r="AR383" i="61"/>
  <c r="AT383" i="61"/>
  <c r="AU383" i="61"/>
  <c r="AW383" i="61"/>
  <c r="V384" i="61"/>
  <c r="W384" i="61"/>
  <c r="X384" i="61"/>
  <c r="Y384" i="61"/>
  <c r="Z384" i="61"/>
  <c r="AA384" i="61"/>
  <c r="AD384" i="61"/>
  <c r="AB384" i="61"/>
  <c r="AC384" i="61"/>
  <c r="AF384" i="61"/>
  <c r="AR384" i="61"/>
  <c r="AT384" i="61"/>
  <c r="AU384" i="61"/>
  <c r="AW384" i="61"/>
  <c r="V385" i="61"/>
  <c r="W385" i="61"/>
  <c r="X385" i="61"/>
  <c r="Y385" i="61"/>
  <c r="Z385" i="61"/>
  <c r="AA385" i="61"/>
  <c r="AB385" i="61"/>
  <c r="AC385" i="61"/>
  <c r="AF385" i="61"/>
  <c r="AR385" i="61"/>
  <c r="AT385" i="61"/>
  <c r="AU385" i="61"/>
  <c r="AW385" i="61"/>
  <c r="V386" i="61"/>
  <c r="W386" i="61"/>
  <c r="X386" i="61"/>
  <c r="Y386" i="61"/>
  <c r="Z386" i="61"/>
  <c r="AA386" i="61"/>
  <c r="AB386" i="61"/>
  <c r="AC386" i="61"/>
  <c r="AF386" i="61"/>
  <c r="AR386" i="61"/>
  <c r="AT386" i="61"/>
  <c r="AU386" i="61"/>
  <c r="AW386" i="61"/>
  <c r="V387" i="61"/>
  <c r="W387" i="61"/>
  <c r="X387" i="61"/>
  <c r="Y387" i="61"/>
  <c r="Z387" i="61"/>
  <c r="AA387" i="61"/>
  <c r="AB387" i="61"/>
  <c r="AC387" i="61"/>
  <c r="AF387" i="61"/>
  <c r="AR387" i="61"/>
  <c r="AT387" i="61"/>
  <c r="AU387" i="61"/>
  <c r="AW387" i="61"/>
  <c r="V388" i="61"/>
  <c r="W388" i="61"/>
  <c r="X388" i="61"/>
  <c r="Y388" i="61"/>
  <c r="Z388" i="61"/>
  <c r="AA388" i="61"/>
  <c r="AB388" i="61"/>
  <c r="AC388" i="61"/>
  <c r="AF388" i="61"/>
  <c r="AR388" i="61"/>
  <c r="AT388" i="61"/>
  <c r="AU388" i="61"/>
  <c r="AW388" i="61"/>
  <c r="V389" i="61"/>
  <c r="W389" i="61"/>
  <c r="X389" i="61"/>
  <c r="Y389" i="61"/>
  <c r="Z389" i="61"/>
  <c r="AA389" i="61"/>
  <c r="AD389" i="61"/>
  <c r="AB389" i="61"/>
  <c r="AC389" i="61"/>
  <c r="AF389" i="61"/>
  <c r="AR389" i="61"/>
  <c r="AT389" i="61"/>
  <c r="AU389" i="61"/>
  <c r="AW389" i="61"/>
  <c r="V390" i="61"/>
  <c r="W390" i="61"/>
  <c r="X390" i="61"/>
  <c r="Y390" i="61"/>
  <c r="Z390" i="61"/>
  <c r="AA390" i="61"/>
  <c r="AB390" i="61"/>
  <c r="AC390" i="61"/>
  <c r="AF390" i="61"/>
  <c r="AR390" i="61"/>
  <c r="AT390" i="61"/>
  <c r="AU390" i="61"/>
  <c r="AW390" i="61"/>
  <c r="V391" i="61"/>
  <c r="W391" i="61"/>
  <c r="X391" i="61"/>
  <c r="Y391" i="61"/>
  <c r="Z391" i="61"/>
  <c r="AA391" i="61"/>
  <c r="AE391" i="61"/>
  <c r="AB391" i="61"/>
  <c r="AC391" i="61"/>
  <c r="AF391" i="61"/>
  <c r="AR391" i="61"/>
  <c r="AT391" i="61"/>
  <c r="AU391" i="61"/>
  <c r="AW391" i="61"/>
  <c r="V392" i="61"/>
  <c r="W392" i="61"/>
  <c r="X392" i="61"/>
  <c r="Y392" i="61"/>
  <c r="Z392" i="61"/>
  <c r="AA392" i="61"/>
  <c r="AD392" i="61"/>
  <c r="AB392" i="61"/>
  <c r="AC392" i="61"/>
  <c r="AF392" i="61"/>
  <c r="AR392" i="61"/>
  <c r="AT392" i="61"/>
  <c r="AU392" i="61"/>
  <c r="AW392" i="61"/>
  <c r="V393" i="61"/>
  <c r="W393" i="61"/>
  <c r="X393" i="61"/>
  <c r="Y393" i="61"/>
  <c r="Z393" i="61"/>
  <c r="AA393" i="61"/>
  <c r="AB393" i="61"/>
  <c r="AC393" i="61"/>
  <c r="AF393" i="61"/>
  <c r="AR393" i="61"/>
  <c r="AT393" i="61"/>
  <c r="AU393" i="61"/>
  <c r="AW393" i="61"/>
  <c r="V394" i="61"/>
  <c r="W394" i="61"/>
  <c r="X394" i="61"/>
  <c r="Y394" i="61"/>
  <c r="Z394" i="61"/>
  <c r="AA394" i="61"/>
  <c r="AD394" i="61"/>
  <c r="AB394" i="61"/>
  <c r="AC394" i="61"/>
  <c r="AF394" i="61"/>
  <c r="AH394" i="61"/>
  <c r="AR394" i="61"/>
  <c r="AT394" i="61"/>
  <c r="AU394" i="61"/>
  <c r="AW394" i="61"/>
  <c r="V395" i="61"/>
  <c r="W395" i="61"/>
  <c r="X395" i="61"/>
  <c r="Y395" i="61"/>
  <c r="Z395" i="61"/>
  <c r="AA395" i="61"/>
  <c r="AE395" i="61"/>
  <c r="AH395" i="61"/>
  <c r="AB395" i="61"/>
  <c r="AC395" i="61"/>
  <c r="AF395" i="61"/>
  <c r="AR395" i="61"/>
  <c r="AT395" i="61"/>
  <c r="AU395" i="61"/>
  <c r="AW395" i="61"/>
  <c r="V396" i="61"/>
  <c r="W396" i="61"/>
  <c r="X396" i="61"/>
  <c r="Y396" i="61"/>
  <c r="Z396" i="61"/>
  <c r="AA396" i="61"/>
  <c r="AE396" i="61"/>
  <c r="AB396" i="61"/>
  <c r="AC396" i="61"/>
  <c r="AF396" i="61"/>
  <c r="AR396" i="61"/>
  <c r="AT396" i="61"/>
  <c r="AU396" i="61"/>
  <c r="AW396" i="61"/>
  <c r="V397" i="61"/>
  <c r="W397" i="61"/>
  <c r="X397" i="61"/>
  <c r="Y397" i="61"/>
  <c r="Z397" i="61"/>
  <c r="AA397" i="61"/>
  <c r="AD397" i="61"/>
  <c r="AB397" i="61"/>
  <c r="AC397" i="61"/>
  <c r="AF397" i="61"/>
  <c r="AR397" i="61"/>
  <c r="AT397" i="61"/>
  <c r="AU397" i="61"/>
  <c r="AW397" i="61"/>
  <c r="V398" i="61"/>
  <c r="W398" i="61"/>
  <c r="X398" i="61"/>
  <c r="Y398" i="61"/>
  <c r="Z398" i="61"/>
  <c r="AA398" i="61"/>
  <c r="AD398" i="61"/>
  <c r="AH398" i="61"/>
  <c r="AB398" i="61"/>
  <c r="AC398" i="61"/>
  <c r="AF398" i="61"/>
  <c r="AR398" i="61"/>
  <c r="AT398" i="61"/>
  <c r="AU398" i="61"/>
  <c r="AW398" i="61"/>
  <c r="V399" i="61"/>
  <c r="W399" i="61"/>
  <c r="X399" i="61"/>
  <c r="Y399" i="61"/>
  <c r="Z399" i="61"/>
  <c r="AA399" i="61"/>
  <c r="AD399" i="61"/>
  <c r="AH399" i="61"/>
  <c r="AB399" i="61"/>
  <c r="AC399" i="61"/>
  <c r="AF399" i="61"/>
  <c r="AM399" i="61"/>
  <c r="AR399" i="61"/>
  <c r="AT399" i="61"/>
  <c r="AU399" i="61"/>
  <c r="AW399" i="61"/>
  <c r="V400" i="61"/>
  <c r="W400" i="61"/>
  <c r="X400" i="61"/>
  <c r="Y400" i="61"/>
  <c r="Z400" i="61"/>
  <c r="AA400" i="61"/>
  <c r="AB400" i="61"/>
  <c r="AC400" i="61"/>
  <c r="AF400" i="61"/>
  <c r="AR400" i="61"/>
  <c r="AT400" i="61"/>
  <c r="AU400" i="61"/>
  <c r="AW400" i="61"/>
  <c r="V401" i="61"/>
  <c r="W401" i="61"/>
  <c r="X401" i="61"/>
  <c r="Y401" i="61"/>
  <c r="Z401" i="61"/>
  <c r="AA401" i="61"/>
  <c r="AD401" i="61"/>
  <c r="AH401" i="61"/>
  <c r="AB401" i="61"/>
  <c r="AC401" i="61"/>
  <c r="AF401" i="61"/>
  <c r="AR401" i="61"/>
  <c r="AT401" i="61"/>
  <c r="AU401" i="61"/>
  <c r="AW401" i="61"/>
  <c r="V402" i="61"/>
  <c r="W402" i="61"/>
  <c r="X402" i="61"/>
  <c r="Y402" i="61"/>
  <c r="Z402" i="61"/>
  <c r="AA402" i="61"/>
  <c r="AB402" i="61"/>
  <c r="AC402" i="61"/>
  <c r="AF402" i="61"/>
  <c r="AR402" i="61"/>
  <c r="AT402" i="61"/>
  <c r="AU402" i="61"/>
  <c r="AW402" i="61"/>
  <c r="V403" i="61"/>
  <c r="W403" i="61"/>
  <c r="X403" i="61"/>
  <c r="Y403" i="61"/>
  <c r="Z403" i="61"/>
  <c r="AA403" i="61"/>
  <c r="AE403" i="61"/>
  <c r="AB403" i="61"/>
  <c r="AC403" i="61"/>
  <c r="AF403" i="61"/>
  <c r="AR403" i="61"/>
  <c r="AT403" i="61"/>
  <c r="AU403" i="61"/>
  <c r="AW403" i="61"/>
  <c r="V404" i="61"/>
  <c r="W404" i="61"/>
  <c r="X404" i="61"/>
  <c r="Y404" i="61"/>
  <c r="Z404" i="61"/>
  <c r="AA404" i="61"/>
  <c r="AE404" i="61"/>
  <c r="AB404" i="61"/>
  <c r="AC404" i="61"/>
  <c r="AF404" i="61"/>
  <c r="AR404" i="61"/>
  <c r="AT404" i="61"/>
  <c r="AU404" i="61"/>
  <c r="AW404" i="61"/>
  <c r="V405" i="61"/>
  <c r="W405" i="61"/>
  <c r="X405" i="61"/>
  <c r="Y405" i="61"/>
  <c r="Z405" i="61"/>
  <c r="AA405" i="61"/>
  <c r="AB405" i="61"/>
  <c r="AC405" i="61"/>
  <c r="AF405" i="61"/>
  <c r="AR405" i="61"/>
  <c r="AT405" i="61"/>
  <c r="AU405" i="61"/>
  <c r="AW405" i="61"/>
  <c r="V406" i="61"/>
  <c r="W406" i="61"/>
  <c r="X406" i="61"/>
  <c r="Y406" i="61"/>
  <c r="Z406" i="61"/>
  <c r="AA406" i="61"/>
  <c r="AB406" i="61"/>
  <c r="AC406" i="61"/>
  <c r="AF406" i="61"/>
  <c r="AR406" i="61"/>
  <c r="AT406" i="61"/>
  <c r="AU406" i="61"/>
  <c r="AW406" i="61"/>
  <c r="V407" i="61"/>
  <c r="W407" i="61"/>
  <c r="X407" i="61"/>
  <c r="Y407" i="61"/>
  <c r="Z407" i="61"/>
  <c r="AA407" i="61"/>
  <c r="AB407" i="61"/>
  <c r="AC407" i="61"/>
  <c r="AF407" i="61"/>
  <c r="AR407" i="61"/>
  <c r="AT407" i="61"/>
  <c r="AU407" i="61"/>
  <c r="AW407" i="61"/>
  <c r="V408" i="61"/>
  <c r="W408" i="61"/>
  <c r="X408" i="61"/>
  <c r="Y408" i="61"/>
  <c r="Z408" i="61"/>
  <c r="AA408" i="61"/>
  <c r="AD408" i="61"/>
  <c r="AH408" i="61"/>
  <c r="AB408" i="61"/>
  <c r="AC408" i="61"/>
  <c r="AF408" i="61"/>
  <c r="AR408" i="61"/>
  <c r="AT408" i="61"/>
  <c r="AU408" i="61"/>
  <c r="AW408" i="61"/>
  <c r="V409" i="61"/>
  <c r="W409" i="61"/>
  <c r="X409" i="61"/>
  <c r="Y409" i="61"/>
  <c r="Z409" i="61"/>
  <c r="AA409" i="61"/>
  <c r="AD409" i="61"/>
  <c r="AB409" i="61"/>
  <c r="AC409" i="61"/>
  <c r="AF409" i="61"/>
  <c r="AR409" i="61"/>
  <c r="AT409" i="61"/>
  <c r="AU409" i="61"/>
  <c r="AW409" i="61"/>
  <c r="V410" i="61"/>
  <c r="W410" i="61"/>
  <c r="X410" i="61"/>
  <c r="Y410" i="61"/>
  <c r="Z410" i="61"/>
  <c r="AA410" i="61"/>
  <c r="AE410" i="61"/>
  <c r="AP410" i="61"/>
  <c r="AB410" i="61"/>
  <c r="AC410" i="61"/>
  <c r="AF410" i="61"/>
  <c r="AR410" i="61"/>
  <c r="AT410" i="61"/>
  <c r="AU410" i="61"/>
  <c r="AW410" i="61"/>
  <c r="V411" i="61"/>
  <c r="W411" i="61"/>
  <c r="X411" i="61"/>
  <c r="Y411" i="61"/>
  <c r="Z411" i="61"/>
  <c r="AA411" i="61"/>
  <c r="AE411" i="61"/>
  <c r="AB411" i="61"/>
  <c r="AC411" i="61"/>
  <c r="AF411" i="61"/>
  <c r="AJ411" i="61"/>
  <c r="AR411" i="61"/>
  <c r="AT411" i="61"/>
  <c r="AU411" i="61"/>
  <c r="AW411" i="61"/>
  <c r="V412" i="61"/>
  <c r="W412" i="61"/>
  <c r="X412" i="61"/>
  <c r="Y412" i="61"/>
  <c r="Z412" i="61"/>
  <c r="AA412" i="61"/>
  <c r="AD412" i="61"/>
  <c r="AH412" i="61"/>
  <c r="AB412" i="61"/>
  <c r="AC412" i="61"/>
  <c r="AF412" i="61"/>
  <c r="AR412" i="61"/>
  <c r="AT412" i="61"/>
  <c r="AU412" i="61"/>
  <c r="AW412" i="61"/>
  <c r="V413" i="61"/>
  <c r="W413" i="61"/>
  <c r="X413" i="61"/>
  <c r="Y413" i="61"/>
  <c r="Z413" i="61"/>
  <c r="AA413" i="61"/>
  <c r="AD413" i="61"/>
  <c r="AB413" i="61"/>
  <c r="AC413" i="61"/>
  <c r="AF413" i="61"/>
  <c r="AR413" i="61"/>
  <c r="AT413" i="61"/>
  <c r="AU413" i="61"/>
  <c r="AW413" i="61"/>
  <c r="V414" i="61"/>
  <c r="W414" i="61"/>
  <c r="X414" i="61"/>
  <c r="Y414" i="61"/>
  <c r="Z414" i="61"/>
  <c r="AA414" i="61"/>
  <c r="AE414" i="61"/>
  <c r="AB414" i="61"/>
  <c r="AC414" i="61"/>
  <c r="AF414" i="61"/>
  <c r="AR414" i="61"/>
  <c r="AT414" i="61"/>
  <c r="AU414" i="61"/>
  <c r="AV414" i="61"/>
  <c r="AW414" i="61"/>
  <c r="V415" i="61"/>
  <c r="W415" i="61"/>
  <c r="X415" i="61"/>
  <c r="Y415" i="61"/>
  <c r="Z415" i="61"/>
  <c r="AA415" i="61"/>
  <c r="AD415" i="61"/>
  <c r="AB415" i="61"/>
  <c r="AC415" i="61"/>
  <c r="AF415" i="61"/>
  <c r="AR415" i="61"/>
  <c r="AT415" i="61"/>
  <c r="AV415" i="61"/>
  <c r="AU415" i="61"/>
  <c r="AW415" i="61"/>
  <c r="V416" i="61"/>
  <c r="W416" i="61"/>
  <c r="X416" i="61"/>
  <c r="Y416" i="61"/>
  <c r="Z416" i="61"/>
  <c r="AA416" i="61"/>
  <c r="AB416" i="61"/>
  <c r="AC416" i="61"/>
  <c r="AF416" i="61"/>
  <c r="AR416" i="61"/>
  <c r="AT416" i="61"/>
  <c r="AU416" i="61"/>
  <c r="AW416" i="61"/>
  <c r="V417" i="61"/>
  <c r="W417" i="61"/>
  <c r="X417" i="61"/>
  <c r="Y417" i="61"/>
  <c r="Z417" i="61"/>
  <c r="AA417" i="61"/>
  <c r="AB417" i="61"/>
  <c r="AC417" i="61"/>
  <c r="AF417" i="61"/>
  <c r="AR417" i="61"/>
  <c r="AT417" i="61"/>
  <c r="AU417" i="61"/>
  <c r="AW417" i="61"/>
  <c r="V418" i="61"/>
  <c r="W418" i="61"/>
  <c r="X418" i="61"/>
  <c r="Y418" i="61"/>
  <c r="Z418" i="61"/>
  <c r="AA418" i="61"/>
  <c r="AE418" i="61"/>
  <c r="AB418" i="61"/>
  <c r="AC418" i="61"/>
  <c r="AF418" i="61"/>
  <c r="AR418" i="61"/>
  <c r="AT418" i="61"/>
  <c r="AU418" i="61"/>
  <c r="AW418" i="61"/>
  <c r="V419" i="61"/>
  <c r="W419" i="61"/>
  <c r="X419" i="61"/>
  <c r="Y419" i="61"/>
  <c r="Z419" i="61"/>
  <c r="AA419" i="61"/>
  <c r="AE419" i="61"/>
  <c r="AB419" i="61"/>
  <c r="AC419" i="61"/>
  <c r="AF419" i="61"/>
  <c r="AR419" i="61"/>
  <c r="AT419" i="61"/>
  <c r="AU419" i="61"/>
  <c r="AW419" i="61"/>
  <c r="V420" i="61"/>
  <c r="W420" i="61"/>
  <c r="X420" i="61"/>
  <c r="Y420" i="61"/>
  <c r="Z420" i="61"/>
  <c r="AA420" i="61"/>
  <c r="AB420" i="61"/>
  <c r="AC420" i="61"/>
  <c r="AF420" i="61"/>
  <c r="AR420" i="61"/>
  <c r="AT420" i="61"/>
  <c r="AU420" i="61"/>
  <c r="AW420" i="61"/>
  <c r="V421" i="61"/>
  <c r="W421" i="61"/>
  <c r="X421" i="61"/>
  <c r="Y421" i="61"/>
  <c r="Z421" i="61"/>
  <c r="AA421" i="61"/>
  <c r="AB421" i="61"/>
  <c r="AC421" i="61"/>
  <c r="AF421" i="61"/>
  <c r="AR421" i="61"/>
  <c r="AT421" i="61"/>
  <c r="AU421" i="61"/>
  <c r="AW421" i="61"/>
  <c r="V422" i="61"/>
  <c r="W422" i="61"/>
  <c r="X422" i="61"/>
  <c r="Y422" i="61"/>
  <c r="Z422" i="61"/>
  <c r="AA422" i="61"/>
  <c r="AE422" i="61"/>
  <c r="AB422" i="61"/>
  <c r="AC422" i="61"/>
  <c r="AF422" i="61"/>
  <c r="AR422" i="61"/>
  <c r="AT422" i="61"/>
  <c r="AU422" i="61"/>
  <c r="AW422" i="61"/>
  <c r="V423" i="61"/>
  <c r="W423" i="61"/>
  <c r="X423" i="61"/>
  <c r="Y423" i="61"/>
  <c r="Z423" i="61"/>
  <c r="AA423" i="61"/>
  <c r="AB423" i="61"/>
  <c r="AC423" i="61"/>
  <c r="AF423" i="61"/>
  <c r="AR423" i="61"/>
  <c r="AT423" i="61"/>
  <c r="AU423" i="61"/>
  <c r="AW423" i="61"/>
  <c r="V424" i="61"/>
  <c r="W424" i="61"/>
  <c r="X424" i="61"/>
  <c r="Y424" i="61"/>
  <c r="Z424" i="61"/>
  <c r="AA424" i="61"/>
  <c r="AB424" i="61"/>
  <c r="AC424" i="61"/>
  <c r="AF424" i="61"/>
  <c r="AR424" i="61"/>
  <c r="AT424" i="61"/>
  <c r="AU424" i="61"/>
  <c r="AW424" i="61"/>
  <c r="V425" i="61"/>
  <c r="W425" i="61"/>
  <c r="X425" i="61"/>
  <c r="Y425" i="61"/>
  <c r="Z425" i="61"/>
  <c r="AA425" i="61"/>
  <c r="AE425" i="61"/>
  <c r="AO425" i="61"/>
  <c r="AB425" i="61"/>
  <c r="AC425" i="61"/>
  <c r="AF425" i="61"/>
  <c r="AR425" i="61"/>
  <c r="AT425" i="61"/>
  <c r="AU425" i="61"/>
  <c r="AW425" i="61"/>
  <c r="V426" i="61"/>
  <c r="W426" i="61"/>
  <c r="X426" i="61"/>
  <c r="Y426" i="61"/>
  <c r="Z426" i="61"/>
  <c r="AA426" i="61"/>
  <c r="AD426" i="61"/>
  <c r="AH426" i="61"/>
  <c r="AB426" i="61"/>
  <c r="AC426" i="61"/>
  <c r="AF426" i="61"/>
  <c r="AR426" i="61"/>
  <c r="AT426" i="61"/>
  <c r="AU426" i="61"/>
  <c r="AW426" i="61"/>
  <c r="V427" i="61"/>
  <c r="W427" i="61"/>
  <c r="X427" i="61"/>
  <c r="Y427" i="61"/>
  <c r="Z427" i="61"/>
  <c r="AA427" i="61"/>
  <c r="AB427" i="61"/>
  <c r="AC427" i="61"/>
  <c r="AF427" i="61"/>
  <c r="AR427" i="61"/>
  <c r="AT427" i="61"/>
  <c r="AU427" i="61"/>
  <c r="AW427" i="61"/>
  <c r="V428" i="61"/>
  <c r="W428" i="61"/>
  <c r="X428" i="61"/>
  <c r="Y428" i="61"/>
  <c r="Z428" i="61"/>
  <c r="AA428" i="61"/>
  <c r="AH428" i="61"/>
  <c r="AB428" i="61"/>
  <c r="AC428" i="61"/>
  <c r="AF428" i="61"/>
  <c r="AR428" i="61"/>
  <c r="AT428" i="61"/>
  <c r="AU428" i="61"/>
  <c r="AW428" i="61"/>
  <c r="V429" i="61"/>
  <c r="W429" i="61"/>
  <c r="X429" i="61"/>
  <c r="Y429" i="61"/>
  <c r="Z429" i="61"/>
  <c r="AA429" i="61"/>
  <c r="AD429" i="61"/>
  <c r="AB429" i="61"/>
  <c r="AC429" i="61"/>
  <c r="AF429" i="61"/>
  <c r="AR429" i="61"/>
  <c r="AT429" i="61"/>
  <c r="AU429" i="61"/>
  <c r="AW429" i="61"/>
  <c r="V430" i="61"/>
  <c r="W430" i="61"/>
  <c r="X430" i="61"/>
  <c r="Y430" i="61"/>
  <c r="Z430" i="61"/>
  <c r="AA430" i="61"/>
  <c r="AD430" i="61"/>
  <c r="AB430" i="61"/>
  <c r="AC430" i="61"/>
  <c r="AF430" i="61"/>
  <c r="AR430" i="61"/>
  <c r="AT430" i="61"/>
  <c r="AU430" i="61"/>
  <c r="AW430" i="61"/>
  <c r="V431" i="61"/>
  <c r="W431" i="61"/>
  <c r="X431" i="61"/>
  <c r="Y431" i="61"/>
  <c r="Z431" i="61"/>
  <c r="AA431" i="61"/>
  <c r="AB431" i="61"/>
  <c r="AC431" i="61"/>
  <c r="AF431" i="61"/>
  <c r="AR431" i="61"/>
  <c r="AT431" i="61"/>
  <c r="AU431" i="61"/>
  <c r="AW431" i="61"/>
  <c r="V432" i="61"/>
  <c r="W432" i="61"/>
  <c r="X432" i="61"/>
  <c r="Y432" i="61"/>
  <c r="Z432" i="61"/>
  <c r="AA432" i="61"/>
  <c r="AB432" i="61"/>
  <c r="AC432" i="61"/>
  <c r="AF432" i="61"/>
  <c r="AR432" i="61"/>
  <c r="AT432" i="61"/>
  <c r="AU432" i="61"/>
  <c r="AW432" i="61"/>
  <c r="V433" i="61"/>
  <c r="W433" i="61"/>
  <c r="X433" i="61"/>
  <c r="Y433" i="61"/>
  <c r="Z433" i="61"/>
  <c r="AA433" i="61"/>
  <c r="AB433" i="61"/>
  <c r="AC433" i="61"/>
  <c r="AF433" i="61"/>
  <c r="AR433" i="61"/>
  <c r="AT433" i="61"/>
  <c r="AU433" i="61"/>
  <c r="AW433" i="61"/>
  <c r="V434" i="61"/>
  <c r="W434" i="61"/>
  <c r="X434" i="61"/>
  <c r="Y434" i="61"/>
  <c r="Z434" i="61"/>
  <c r="AA434" i="61"/>
  <c r="AD434" i="61"/>
  <c r="AB434" i="61"/>
  <c r="AC434" i="61"/>
  <c r="AF434" i="61"/>
  <c r="AH434" i="61"/>
  <c r="AR434" i="61"/>
  <c r="AT434" i="61"/>
  <c r="AV434" i="61"/>
  <c r="AU434" i="61"/>
  <c r="AW434" i="61"/>
  <c r="V435" i="61"/>
  <c r="W435" i="61"/>
  <c r="X435" i="61"/>
  <c r="Y435" i="61"/>
  <c r="Z435" i="61"/>
  <c r="AA435" i="61"/>
  <c r="AB435" i="61"/>
  <c r="AC435" i="61"/>
  <c r="AF435" i="61"/>
  <c r="AR435" i="61"/>
  <c r="AT435" i="61"/>
  <c r="AU435" i="61"/>
  <c r="AW435" i="61"/>
  <c r="V436" i="61"/>
  <c r="W436" i="61"/>
  <c r="X436" i="61"/>
  <c r="Y436" i="61"/>
  <c r="Z436" i="61"/>
  <c r="AA436" i="61"/>
  <c r="AB436" i="61"/>
  <c r="AC436" i="61"/>
  <c r="AF436" i="61"/>
  <c r="AJ436" i="61"/>
  <c r="AR436" i="61"/>
  <c r="AT436" i="61"/>
  <c r="AU436" i="61"/>
  <c r="AW436" i="61"/>
  <c r="V437" i="61"/>
  <c r="W437" i="61"/>
  <c r="X437" i="61"/>
  <c r="Y437" i="61"/>
  <c r="Z437" i="61"/>
  <c r="AA437" i="61"/>
  <c r="AE437" i="61"/>
  <c r="AB437" i="61"/>
  <c r="AC437" i="61"/>
  <c r="AF437" i="61"/>
  <c r="AR437" i="61"/>
  <c r="AT437" i="61"/>
  <c r="AU437" i="61"/>
  <c r="AW437" i="61"/>
  <c r="V438" i="61"/>
  <c r="W438" i="61"/>
  <c r="X438" i="61"/>
  <c r="Y438" i="61"/>
  <c r="Z438" i="61"/>
  <c r="AA438" i="61"/>
  <c r="AE438" i="61"/>
  <c r="AB438" i="61"/>
  <c r="AC438" i="61"/>
  <c r="AF438" i="61"/>
  <c r="AR438" i="61"/>
  <c r="AT438" i="61"/>
  <c r="AV438" i="61"/>
  <c r="AU438" i="61"/>
  <c r="AW438" i="61"/>
  <c r="V439" i="61"/>
  <c r="W439" i="61"/>
  <c r="X439" i="61"/>
  <c r="Y439" i="61"/>
  <c r="Z439" i="61"/>
  <c r="AA439" i="61"/>
  <c r="AH439" i="61"/>
  <c r="AB439" i="61"/>
  <c r="AC439" i="61"/>
  <c r="AF439" i="61"/>
  <c r="AR439" i="61"/>
  <c r="AT439" i="61"/>
  <c r="AU439" i="61"/>
  <c r="AW439" i="61"/>
  <c r="V440" i="61"/>
  <c r="W440" i="61"/>
  <c r="X440" i="61"/>
  <c r="Y440" i="61"/>
  <c r="Z440" i="61"/>
  <c r="AA440" i="61"/>
  <c r="AE440" i="61"/>
  <c r="AB440" i="61"/>
  <c r="AC440" i="61"/>
  <c r="AF440" i="61"/>
  <c r="AR440" i="61"/>
  <c r="AT440" i="61"/>
  <c r="AU440" i="61"/>
  <c r="AW440" i="61"/>
  <c r="V441" i="61"/>
  <c r="W441" i="61"/>
  <c r="X441" i="61"/>
  <c r="Y441" i="61"/>
  <c r="Z441" i="61"/>
  <c r="AA441" i="61"/>
  <c r="AE441" i="61"/>
  <c r="AQ441" i="61"/>
  <c r="AB441" i="61"/>
  <c r="AC441" i="61"/>
  <c r="AF441" i="61"/>
  <c r="AR441" i="61"/>
  <c r="AT441" i="61"/>
  <c r="AV441" i="61"/>
  <c r="AU441" i="61"/>
  <c r="AW441" i="61"/>
  <c r="V442" i="61"/>
  <c r="W442" i="61"/>
  <c r="X442" i="61"/>
  <c r="Y442" i="61"/>
  <c r="Z442" i="61"/>
  <c r="AA442" i="61"/>
  <c r="AE442" i="61"/>
  <c r="AI442" i="61"/>
  <c r="AB442" i="61"/>
  <c r="AC442" i="61"/>
  <c r="AF442" i="61"/>
  <c r="AR442" i="61"/>
  <c r="AT442" i="61"/>
  <c r="AU442" i="61"/>
  <c r="AW442" i="61"/>
  <c r="V443" i="61"/>
  <c r="W443" i="61"/>
  <c r="X443" i="61"/>
  <c r="Y443" i="61"/>
  <c r="Z443" i="61"/>
  <c r="AA443" i="61"/>
  <c r="AD443" i="61"/>
  <c r="AB443" i="61"/>
  <c r="AC443" i="61"/>
  <c r="AF443" i="61"/>
  <c r="AR443" i="61"/>
  <c r="AT443" i="61"/>
  <c r="AU443" i="61"/>
  <c r="AW443" i="61"/>
  <c r="V444" i="61"/>
  <c r="W444" i="61"/>
  <c r="X444" i="61"/>
  <c r="Y444" i="61"/>
  <c r="Z444" i="61"/>
  <c r="AA444" i="61"/>
  <c r="AD444" i="61"/>
  <c r="AB444" i="61"/>
  <c r="AC444" i="61"/>
  <c r="AF444" i="61"/>
  <c r="AR444" i="61"/>
  <c r="AT444" i="61"/>
  <c r="AU444" i="61"/>
  <c r="AW444" i="61"/>
  <c r="V445" i="61"/>
  <c r="W445" i="61"/>
  <c r="X445" i="61"/>
  <c r="Y445" i="61"/>
  <c r="Z445" i="61"/>
  <c r="AA445" i="61"/>
  <c r="AE445" i="61"/>
  <c r="AB445" i="61"/>
  <c r="AC445" i="61"/>
  <c r="AF445" i="61"/>
  <c r="AR445" i="61"/>
  <c r="AT445" i="61"/>
  <c r="AU445" i="61"/>
  <c r="AW445" i="61"/>
  <c r="V446" i="61"/>
  <c r="W446" i="61"/>
  <c r="X446" i="61"/>
  <c r="Y446" i="61"/>
  <c r="Z446" i="61"/>
  <c r="AA446" i="61"/>
  <c r="AB446" i="61"/>
  <c r="AC446" i="61"/>
  <c r="AF446" i="61"/>
  <c r="AR446" i="61"/>
  <c r="AT446" i="61"/>
  <c r="AU446" i="61"/>
  <c r="AW446" i="61"/>
  <c r="V447" i="61"/>
  <c r="W447" i="61"/>
  <c r="X447" i="61"/>
  <c r="Y447" i="61"/>
  <c r="Z447" i="61"/>
  <c r="AA447" i="61"/>
  <c r="AH447" i="61"/>
  <c r="AB447" i="61"/>
  <c r="AC447" i="61"/>
  <c r="AF447" i="61"/>
  <c r="AR447" i="61"/>
  <c r="AT447" i="61"/>
  <c r="AU447" i="61"/>
  <c r="AW447" i="61"/>
  <c r="V448" i="61"/>
  <c r="W448" i="61"/>
  <c r="X448" i="61"/>
  <c r="Y448" i="61"/>
  <c r="Z448" i="61"/>
  <c r="AA448" i="61"/>
  <c r="AB448" i="61"/>
  <c r="AC448" i="61"/>
  <c r="AF448" i="61"/>
  <c r="AR448" i="61"/>
  <c r="AT448" i="61"/>
  <c r="AU448" i="61"/>
  <c r="AW448" i="61"/>
  <c r="V449" i="61"/>
  <c r="W449" i="61"/>
  <c r="X449" i="61"/>
  <c r="Y449" i="61"/>
  <c r="Z449" i="61"/>
  <c r="AA449" i="61"/>
  <c r="AD449" i="61"/>
  <c r="AB449" i="61"/>
  <c r="AC449" i="61"/>
  <c r="AF449" i="61"/>
  <c r="AR449" i="61"/>
  <c r="AT449" i="61"/>
  <c r="AU449" i="61"/>
  <c r="AW449" i="61"/>
  <c r="V450" i="61"/>
  <c r="W450" i="61"/>
  <c r="X450" i="61"/>
  <c r="Y450" i="61"/>
  <c r="Z450" i="61"/>
  <c r="AA450" i="61"/>
  <c r="AE450" i="61"/>
  <c r="AB450" i="61"/>
  <c r="AC450" i="61"/>
  <c r="AF450" i="61"/>
  <c r="AR450" i="61"/>
  <c r="AT450" i="61"/>
  <c r="AU450" i="61"/>
  <c r="AW450" i="61"/>
  <c r="V451" i="61"/>
  <c r="W451" i="61"/>
  <c r="X451" i="61"/>
  <c r="Y451" i="61"/>
  <c r="Z451" i="61"/>
  <c r="AA451" i="61"/>
  <c r="AD451" i="61"/>
  <c r="AB451" i="61"/>
  <c r="AC451" i="61"/>
  <c r="AF451" i="61"/>
  <c r="AR451" i="61"/>
  <c r="AT451" i="61"/>
  <c r="AU451" i="61"/>
  <c r="AW451" i="61"/>
  <c r="V452" i="61"/>
  <c r="W452" i="61"/>
  <c r="X452" i="61"/>
  <c r="Y452" i="61"/>
  <c r="Z452" i="61"/>
  <c r="AA452" i="61"/>
  <c r="AD452" i="61"/>
  <c r="AB452" i="61"/>
  <c r="AC452" i="61"/>
  <c r="AF452" i="61"/>
  <c r="AR452" i="61"/>
  <c r="AT452" i="61"/>
  <c r="AU452" i="61"/>
  <c r="AW452" i="61"/>
  <c r="V453" i="61"/>
  <c r="W453" i="61"/>
  <c r="X453" i="61"/>
  <c r="Y453" i="61"/>
  <c r="Z453" i="61"/>
  <c r="AA453" i="61"/>
  <c r="AB453" i="61"/>
  <c r="AC453" i="61"/>
  <c r="AF453" i="61"/>
  <c r="AR453" i="61"/>
  <c r="AT453" i="61"/>
  <c r="AU453" i="61"/>
  <c r="AW453" i="61"/>
  <c r="V454" i="61"/>
  <c r="W454" i="61"/>
  <c r="X454" i="61"/>
  <c r="Y454" i="61"/>
  <c r="Z454" i="61"/>
  <c r="AA454" i="61"/>
  <c r="AB454" i="61"/>
  <c r="AC454" i="61"/>
  <c r="AF454" i="61"/>
  <c r="AJ454" i="61"/>
  <c r="AR454" i="61"/>
  <c r="AT454" i="61"/>
  <c r="AU454" i="61"/>
  <c r="AW454" i="61"/>
  <c r="V455" i="61"/>
  <c r="W455" i="61"/>
  <c r="X455" i="61"/>
  <c r="Y455" i="61"/>
  <c r="Z455" i="61"/>
  <c r="AA455" i="61"/>
  <c r="AB455" i="61"/>
  <c r="AC455" i="61"/>
  <c r="AF455" i="61"/>
  <c r="AR455" i="61"/>
  <c r="AT455" i="61"/>
  <c r="AU455" i="61"/>
  <c r="AW455" i="61"/>
  <c r="V456" i="61"/>
  <c r="W456" i="61"/>
  <c r="X456" i="61"/>
  <c r="Y456" i="61"/>
  <c r="Z456" i="61"/>
  <c r="AA456" i="61"/>
  <c r="AB456" i="61"/>
  <c r="AC456" i="61"/>
  <c r="AF456" i="61"/>
  <c r="AR456" i="61"/>
  <c r="AT456" i="61"/>
  <c r="AU456" i="61"/>
  <c r="AW456" i="61"/>
  <c r="V457" i="61"/>
  <c r="W457" i="61"/>
  <c r="X457" i="61"/>
  <c r="Y457" i="61"/>
  <c r="Z457" i="61"/>
  <c r="AA457" i="61"/>
  <c r="AB457" i="61"/>
  <c r="AC457" i="61"/>
  <c r="AF457" i="61"/>
  <c r="AR457" i="61"/>
  <c r="AT457" i="61"/>
  <c r="AU457" i="61"/>
  <c r="AW457" i="61"/>
  <c r="V458" i="61"/>
  <c r="W458" i="61"/>
  <c r="X458" i="61"/>
  <c r="Y458" i="61"/>
  <c r="Z458" i="61"/>
  <c r="AA458" i="61"/>
  <c r="AB458" i="61"/>
  <c r="AC458" i="61"/>
  <c r="AF458" i="61"/>
  <c r="AR458" i="61"/>
  <c r="AT458" i="61"/>
  <c r="AU458" i="61"/>
  <c r="AW458" i="61"/>
  <c r="V459" i="61"/>
  <c r="W459" i="61"/>
  <c r="X459" i="61"/>
  <c r="Y459" i="61"/>
  <c r="Z459" i="61"/>
  <c r="AA459" i="61"/>
  <c r="AB459" i="61"/>
  <c r="AC459" i="61"/>
  <c r="AF459" i="61"/>
  <c r="AJ459" i="61"/>
  <c r="AR459" i="61"/>
  <c r="AT459" i="61"/>
  <c r="AU459" i="61"/>
  <c r="AW459" i="61"/>
  <c r="V460" i="61"/>
  <c r="W460" i="61"/>
  <c r="X460" i="61"/>
  <c r="Y460" i="61"/>
  <c r="AI460" i="61"/>
  <c r="Z460" i="61"/>
  <c r="AA460" i="61"/>
  <c r="AE460" i="61"/>
  <c r="AP460" i="61"/>
  <c r="AB460" i="61"/>
  <c r="AC460" i="61"/>
  <c r="AF460" i="61"/>
  <c r="AR460" i="61"/>
  <c r="AT460" i="61"/>
  <c r="AV460" i="61"/>
  <c r="AU460" i="61"/>
  <c r="AW460" i="61"/>
  <c r="V461" i="61"/>
  <c r="W461" i="61"/>
  <c r="X461" i="61"/>
  <c r="Y461" i="61"/>
  <c r="Z461" i="61"/>
  <c r="AA461" i="61"/>
  <c r="AE461" i="61"/>
  <c r="AB461" i="61"/>
  <c r="AC461" i="61"/>
  <c r="AF461" i="61"/>
  <c r="AR461" i="61"/>
  <c r="AT461" i="61"/>
  <c r="AU461" i="61"/>
  <c r="AW461" i="61"/>
  <c r="V462" i="61"/>
  <c r="W462" i="61"/>
  <c r="X462" i="61"/>
  <c r="Y462" i="61"/>
  <c r="Z462" i="61"/>
  <c r="AA462" i="61"/>
  <c r="AB462" i="61"/>
  <c r="AC462" i="61"/>
  <c r="AF462" i="61"/>
  <c r="AR462" i="61"/>
  <c r="AT462" i="61"/>
  <c r="AU462" i="61"/>
  <c r="AW462" i="61"/>
  <c r="V463" i="61"/>
  <c r="W463" i="61"/>
  <c r="X463" i="61"/>
  <c r="Y463" i="61"/>
  <c r="Z463" i="61"/>
  <c r="AA463" i="61"/>
  <c r="AB463" i="61"/>
  <c r="AC463" i="61"/>
  <c r="AF463" i="61"/>
  <c r="AR463" i="61"/>
  <c r="AT463" i="61"/>
  <c r="AU463" i="61"/>
  <c r="AW463" i="61"/>
  <c r="V464" i="61"/>
  <c r="W464" i="61"/>
  <c r="X464" i="61"/>
  <c r="Y464" i="61"/>
  <c r="Z464" i="61"/>
  <c r="AA464" i="61"/>
  <c r="AB464" i="61"/>
  <c r="AC464" i="61"/>
  <c r="AF464" i="61"/>
  <c r="AR464" i="61"/>
  <c r="AT464" i="61"/>
  <c r="AU464" i="61"/>
  <c r="AW464" i="61"/>
  <c r="V465" i="61"/>
  <c r="W465" i="61"/>
  <c r="X465" i="61"/>
  <c r="Y465" i="61"/>
  <c r="Z465" i="61"/>
  <c r="AA465" i="61"/>
  <c r="AD465" i="61"/>
  <c r="AB465" i="61"/>
  <c r="AC465" i="61"/>
  <c r="AF465" i="61"/>
  <c r="AR465" i="61"/>
  <c r="AT465" i="61"/>
  <c r="AU465" i="61"/>
  <c r="AW465" i="61"/>
  <c r="V466" i="61"/>
  <c r="W466" i="61"/>
  <c r="X466" i="61"/>
  <c r="Y466" i="61"/>
  <c r="Z466" i="61"/>
  <c r="AA466" i="61"/>
  <c r="AB466" i="61"/>
  <c r="AC466" i="61"/>
  <c r="AF466" i="61"/>
  <c r="AJ466" i="61"/>
  <c r="AH466" i="61"/>
  <c r="AR466" i="61"/>
  <c r="AT466" i="61"/>
  <c r="AU466" i="61"/>
  <c r="AW466" i="61"/>
  <c r="V467" i="61"/>
  <c r="W467" i="61"/>
  <c r="X467" i="61"/>
  <c r="Y467" i="61"/>
  <c r="Z467" i="61"/>
  <c r="AA467" i="61"/>
  <c r="AE467" i="61"/>
  <c r="AB467" i="61"/>
  <c r="AC467" i="61"/>
  <c r="AF467" i="61"/>
  <c r="AR467" i="61"/>
  <c r="AT467" i="61"/>
  <c r="AU467" i="61"/>
  <c r="AW467" i="61"/>
  <c r="V468" i="61"/>
  <c r="W468" i="61"/>
  <c r="X468" i="61"/>
  <c r="Y468" i="61"/>
  <c r="Z468" i="61"/>
  <c r="AA468" i="61"/>
  <c r="AB468" i="61"/>
  <c r="AC468" i="61"/>
  <c r="AF468" i="61"/>
  <c r="AR468" i="61"/>
  <c r="AT468" i="61"/>
  <c r="AU468" i="61"/>
  <c r="AW468" i="61"/>
  <c r="V469" i="61"/>
  <c r="W469" i="61"/>
  <c r="X469" i="61"/>
  <c r="Y469" i="61"/>
  <c r="Z469" i="61"/>
  <c r="AA469" i="61"/>
  <c r="AB469" i="61"/>
  <c r="AC469" i="61"/>
  <c r="AF469" i="61"/>
  <c r="AM469" i="61"/>
  <c r="AR469" i="61"/>
  <c r="AT469" i="61"/>
  <c r="AU469" i="61"/>
  <c r="AW469" i="61"/>
  <c r="V470" i="61"/>
  <c r="W470" i="61"/>
  <c r="X470" i="61"/>
  <c r="Y470" i="61"/>
  <c r="Z470" i="61"/>
  <c r="AA470" i="61"/>
  <c r="AB470" i="61"/>
  <c r="AC470" i="61"/>
  <c r="AF470" i="61"/>
  <c r="AR470" i="61"/>
  <c r="AT470" i="61"/>
  <c r="AU470" i="61"/>
  <c r="AW470" i="61"/>
  <c r="V471" i="61"/>
  <c r="W471" i="61"/>
  <c r="X471" i="61"/>
  <c r="Y471" i="61"/>
  <c r="Z471" i="61"/>
  <c r="AA471" i="61"/>
  <c r="AB471" i="61"/>
  <c r="AC471" i="61"/>
  <c r="AF471" i="61"/>
  <c r="AM471" i="61"/>
  <c r="AR471" i="61"/>
  <c r="AT471" i="61"/>
  <c r="AV471" i="61"/>
  <c r="AU471" i="61"/>
  <c r="AW471" i="61"/>
  <c r="V472" i="61"/>
  <c r="W472" i="61"/>
  <c r="X472" i="61"/>
  <c r="Y472" i="61"/>
  <c r="Z472" i="61"/>
  <c r="AA472" i="61"/>
  <c r="AB472" i="61"/>
  <c r="AC472" i="61"/>
  <c r="AF472" i="61"/>
  <c r="AR472" i="61"/>
  <c r="AT472" i="61"/>
  <c r="AU472" i="61"/>
  <c r="AW472" i="61"/>
  <c r="V473" i="61"/>
  <c r="W473" i="61"/>
  <c r="X473" i="61"/>
  <c r="Y473" i="61"/>
  <c r="Z473" i="61"/>
  <c r="AA473" i="61"/>
  <c r="AB473" i="61"/>
  <c r="AC473" i="61"/>
  <c r="AF473" i="61"/>
  <c r="AR473" i="61"/>
  <c r="AT473" i="61"/>
  <c r="AU473" i="61"/>
  <c r="AW473" i="61"/>
  <c r="V474" i="61"/>
  <c r="W474" i="61"/>
  <c r="X474" i="61"/>
  <c r="Y474" i="61"/>
  <c r="Z474" i="61"/>
  <c r="AA474" i="61"/>
  <c r="AD474" i="61"/>
  <c r="AB474" i="61"/>
  <c r="AC474" i="61"/>
  <c r="AF474" i="61"/>
  <c r="AR474" i="61"/>
  <c r="AT474" i="61"/>
  <c r="AU474" i="61"/>
  <c r="AW474" i="61"/>
  <c r="V475" i="61"/>
  <c r="W475" i="61"/>
  <c r="X475" i="61"/>
  <c r="Y475" i="61"/>
  <c r="Z475" i="61"/>
  <c r="AA475" i="61"/>
  <c r="AD475" i="61"/>
  <c r="AB475" i="61"/>
  <c r="AC475" i="61"/>
  <c r="AF475" i="61"/>
  <c r="AR475" i="61"/>
  <c r="AT475" i="61"/>
  <c r="AU475" i="61"/>
  <c r="AW475" i="61"/>
  <c r="V476" i="61"/>
  <c r="W476" i="61"/>
  <c r="X476" i="61"/>
  <c r="Y476" i="61"/>
  <c r="Z476" i="61"/>
  <c r="AA476" i="61"/>
  <c r="AB476" i="61"/>
  <c r="AC476" i="61"/>
  <c r="AF476" i="61"/>
  <c r="AR476" i="61"/>
  <c r="AT476" i="61"/>
  <c r="AU476" i="61"/>
  <c r="AW476" i="61"/>
  <c r="V477" i="61"/>
  <c r="W477" i="61"/>
  <c r="X477" i="61"/>
  <c r="Y477" i="61"/>
  <c r="Z477" i="61"/>
  <c r="AA477" i="61"/>
  <c r="AE477" i="61"/>
  <c r="AL477" i="61"/>
  <c r="AB477" i="61"/>
  <c r="AC477" i="61"/>
  <c r="AF477" i="61"/>
  <c r="AR477" i="61"/>
  <c r="AT477" i="61"/>
  <c r="AU477" i="61"/>
  <c r="AW477" i="61"/>
  <c r="V478" i="61"/>
  <c r="W478" i="61"/>
  <c r="X478" i="61"/>
  <c r="Y478" i="61"/>
  <c r="Z478" i="61"/>
  <c r="AA478" i="61"/>
  <c r="AE478" i="61"/>
  <c r="AQ478" i="61"/>
  <c r="AB478" i="61"/>
  <c r="AC478" i="61"/>
  <c r="AF478" i="61"/>
  <c r="AR478" i="61"/>
  <c r="AT478" i="61"/>
  <c r="AV478" i="61"/>
  <c r="AU478" i="61"/>
  <c r="AW478" i="61"/>
  <c r="V479" i="61"/>
  <c r="W479" i="61"/>
  <c r="X479" i="61"/>
  <c r="Y479" i="61"/>
  <c r="Z479" i="61"/>
  <c r="AA479" i="61"/>
  <c r="AB479" i="61"/>
  <c r="AC479" i="61"/>
  <c r="AF479" i="61"/>
  <c r="AR479" i="61"/>
  <c r="AT479" i="61"/>
  <c r="AV479" i="61"/>
  <c r="AU479" i="61"/>
  <c r="AW479" i="61"/>
  <c r="V480" i="61"/>
  <c r="W480" i="61"/>
  <c r="X480" i="61"/>
  <c r="Y480" i="61"/>
  <c r="Z480" i="61"/>
  <c r="AA480" i="61"/>
  <c r="AE480" i="61"/>
  <c r="AB480" i="61"/>
  <c r="AC480" i="61"/>
  <c r="AF480" i="61"/>
  <c r="AR480" i="61"/>
  <c r="AT480" i="61"/>
  <c r="AU480" i="61"/>
  <c r="AW480" i="61"/>
  <c r="V481" i="61"/>
  <c r="W481" i="61"/>
  <c r="X481" i="61"/>
  <c r="Y481" i="61"/>
  <c r="Z481" i="61"/>
  <c r="AA481" i="61"/>
  <c r="AB481" i="61"/>
  <c r="AC481" i="61"/>
  <c r="AF481" i="61"/>
  <c r="AR481" i="61"/>
  <c r="AT481" i="61"/>
  <c r="AU481" i="61"/>
  <c r="AV481" i="61"/>
  <c r="AW481" i="61"/>
  <c r="V482" i="61"/>
  <c r="W482" i="61"/>
  <c r="X482" i="61"/>
  <c r="Y482" i="61"/>
  <c r="Z482" i="61"/>
  <c r="AA482" i="61"/>
  <c r="AH482" i="61"/>
  <c r="AB482" i="61"/>
  <c r="AC482" i="61"/>
  <c r="AF482" i="61"/>
  <c r="AM482" i="61"/>
  <c r="AR482" i="61"/>
  <c r="AT482" i="61"/>
  <c r="AU482" i="61"/>
  <c r="AW482" i="61"/>
  <c r="V483" i="61"/>
  <c r="W483" i="61"/>
  <c r="X483" i="61"/>
  <c r="Y483" i="61"/>
  <c r="Z483" i="61"/>
  <c r="AA483" i="61"/>
  <c r="AD483" i="61"/>
  <c r="AB483" i="61"/>
  <c r="AC483" i="61"/>
  <c r="AF483" i="61"/>
  <c r="AR483" i="61"/>
  <c r="AT483" i="61"/>
  <c r="AU483" i="61"/>
  <c r="AW483" i="61"/>
  <c r="V484" i="61"/>
  <c r="W484" i="61"/>
  <c r="X484" i="61"/>
  <c r="Y484" i="61"/>
  <c r="Z484" i="61"/>
  <c r="AA484" i="61"/>
  <c r="AB484" i="61"/>
  <c r="AC484" i="61"/>
  <c r="AF484" i="61"/>
  <c r="AR484" i="61"/>
  <c r="AT484" i="61"/>
  <c r="AU484" i="61"/>
  <c r="AW484" i="61"/>
  <c r="V485" i="61"/>
  <c r="W485" i="61"/>
  <c r="X485" i="61"/>
  <c r="Y485" i="61"/>
  <c r="Z485" i="61"/>
  <c r="AA485" i="61"/>
  <c r="AB485" i="61"/>
  <c r="AC485" i="61"/>
  <c r="AF485" i="61"/>
  <c r="AR485" i="61"/>
  <c r="AT485" i="61"/>
  <c r="AU485" i="61"/>
  <c r="AW485" i="61"/>
  <c r="V486" i="61"/>
  <c r="W486" i="61"/>
  <c r="X486" i="61"/>
  <c r="Y486" i="61"/>
  <c r="Z486" i="61"/>
  <c r="AA486" i="61"/>
  <c r="AB486" i="61"/>
  <c r="AC486" i="61"/>
  <c r="AF486" i="61"/>
  <c r="AR486" i="61"/>
  <c r="AT486" i="61"/>
  <c r="AU486" i="61"/>
  <c r="AW486" i="61"/>
  <c r="V487" i="61"/>
  <c r="W487" i="61"/>
  <c r="X487" i="61"/>
  <c r="Y487" i="61"/>
  <c r="Z487" i="61"/>
  <c r="AA487" i="61"/>
  <c r="AE487" i="61"/>
  <c r="AB487" i="61"/>
  <c r="AC487" i="61"/>
  <c r="AF487" i="61"/>
  <c r="AR487" i="61"/>
  <c r="AT487" i="61"/>
  <c r="AU487" i="61"/>
  <c r="AW487" i="61"/>
  <c r="V488" i="61"/>
  <c r="W488" i="61"/>
  <c r="X488" i="61"/>
  <c r="Y488" i="61"/>
  <c r="Z488" i="61"/>
  <c r="AA488" i="61"/>
  <c r="AE488" i="61"/>
  <c r="AI488" i="61"/>
  <c r="AH488" i="61"/>
  <c r="AB488" i="61"/>
  <c r="AC488" i="61"/>
  <c r="AF488" i="61"/>
  <c r="AR488" i="61"/>
  <c r="AT488" i="61"/>
  <c r="AU488" i="61"/>
  <c r="AW488" i="61"/>
  <c r="V489" i="61"/>
  <c r="W489" i="61"/>
  <c r="X489" i="61"/>
  <c r="Y489" i="61"/>
  <c r="Z489" i="61"/>
  <c r="AA489" i="61"/>
  <c r="AH489" i="61"/>
  <c r="AB489" i="61"/>
  <c r="AC489" i="61"/>
  <c r="AF489" i="61"/>
  <c r="AR489" i="61"/>
  <c r="AT489" i="61"/>
  <c r="AV489" i="61"/>
  <c r="AU489" i="61"/>
  <c r="AW489" i="61"/>
  <c r="V490" i="61"/>
  <c r="W490" i="61"/>
  <c r="X490" i="61"/>
  <c r="Y490" i="61"/>
  <c r="Z490" i="61"/>
  <c r="AA490" i="61"/>
  <c r="AB490" i="61"/>
  <c r="AC490" i="61"/>
  <c r="AF490" i="61"/>
  <c r="AR490" i="61"/>
  <c r="AT490" i="61"/>
  <c r="AU490" i="61"/>
  <c r="AW490" i="61"/>
  <c r="V491" i="61"/>
  <c r="W491" i="61"/>
  <c r="X491" i="61"/>
  <c r="Y491" i="61"/>
  <c r="Z491" i="61"/>
  <c r="AA491" i="61"/>
  <c r="AD491" i="61"/>
  <c r="AB491" i="61"/>
  <c r="AC491" i="61"/>
  <c r="AF491" i="61"/>
  <c r="AM491" i="61"/>
  <c r="AR491" i="61"/>
  <c r="AT491" i="61"/>
  <c r="AV491" i="61"/>
  <c r="AU491" i="61"/>
  <c r="AW491" i="61"/>
  <c r="V492" i="61"/>
  <c r="W492" i="61"/>
  <c r="X492" i="61"/>
  <c r="Y492" i="61"/>
  <c r="Z492" i="61"/>
  <c r="AA492" i="61"/>
  <c r="AD492" i="61"/>
  <c r="AB492" i="61"/>
  <c r="AC492" i="61"/>
  <c r="AF492" i="61"/>
  <c r="AR492" i="61"/>
  <c r="AT492" i="61"/>
  <c r="AU492" i="61"/>
  <c r="AW492" i="61"/>
  <c r="V493" i="61"/>
  <c r="W493" i="61"/>
  <c r="X493" i="61"/>
  <c r="Y493" i="61"/>
  <c r="Z493" i="61"/>
  <c r="AA493" i="61"/>
  <c r="AB493" i="61"/>
  <c r="AC493" i="61"/>
  <c r="AF493" i="61"/>
  <c r="AR493" i="61"/>
  <c r="AT493" i="61"/>
  <c r="AU493" i="61"/>
  <c r="AW493" i="61"/>
  <c r="V494" i="61"/>
  <c r="W494" i="61"/>
  <c r="X494" i="61"/>
  <c r="Y494" i="61"/>
  <c r="Z494" i="61"/>
  <c r="AA494" i="61"/>
  <c r="AD494" i="61"/>
  <c r="AB494" i="61"/>
  <c r="AC494" i="61"/>
  <c r="AF494" i="61"/>
  <c r="AR494" i="61"/>
  <c r="AT494" i="61"/>
  <c r="AU494" i="61"/>
  <c r="AW494" i="61"/>
  <c r="V495" i="61"/>
  <c r="W495" i="61"/>
  <c r="X495" i="61"/>
  <c r="Y495" i="61"/>
  <c r="Z495" i="61"/>
  <c r="AA495" i="61"/>
  <c r="AE495" i="61"/>
  <c r="AO495" i="61"/>
  <c r="AB495" i="61"/>
  <c r="AC495" i="61"/>
  <c r="AF495" i="61"/>
  <c r="AR495" i="61"/>
  <c r="AT495" i="61"/>
  <c r="AU495" i="61"/>
  <c r="AV495" i="61"/>
  <c r="AW495" i="61"/>
  <c r="V496" i="61"/>
  <c r="W496" i="61"/>
  <c r="X496" i="61"/>
  <c r="Y496" i="61"/>
  <c r="Z496" i="61"/>
  <c r="AA496" i="61"/>
  <c r="AD496" i="61"/>
  <c r="AB496" i="61"/>
  <c r="AC496" i="61"/>
  <c r="AF496" i="61"/>
  <c r="AR496" i="61"/>
  <c r="AT496" i="61"/>
  <c r="AU496" i="61"/>
  <c r="AW496" i="61"/>
  <c r="V497" i="61"/>
  <c r="W497" i="61"/>
  <c r="X497" i="61"/>
  <c r="Y497" i="61"/>
  <c r="Z497" i="61"/>
  <c r="AA497" i="61"/>
  <c r="AB497" i="61"/>
  <c r="AC497" i="61"/>
  <c r="AF497" i="61"/>
  <c r="AR497" i="61"/>
  <c r="AT497" i="61"/>
  <c r="AU497" i="61"/>
  <c r="AW497" i="61"/>
  <c r="V498" i="61"/>
  <c r="W498" i="61"/>
  <c r="X498" i="61"/>
  <c r="Y498" i="61"/>
  <c r="Z498" i="61"/>
  <c r="AA498" i="61"/>
  <c r="AE498" i="61"/>
  <c r="AB498" i="61"/>
  <c r="AC498" i="61"/>
  <c r="AF498" i="61"/>
  <c r="AM498" i="61"/>
  <c r="AR498" i="61"/>
  <c r="AT498" i="61"/>
  <c r="AU498" i="61"/>
  <c r="AW498" i="61"/>
  <c r="V499" i="61"/>
  <c r="W499" i="61"/>
  <c r="X499" i="61"/>
  <c r="Y499" i="61"/>
  <c r="Z499" i="61"/>
  <c r="AA499" i="61"/>
  <c r="AB499" i="61"/>
  <c r="AC499" i="61"/>
  <c r="AF499" i="61"/>
  <c r="AR499" i="61"/>
  <c r="AT499" i="61"/>
  <c r="AU499" i="61"/>
  <c r="AW499" i="61"/>
  <c r="V500" i="61"/>
  <c r="W500" i="61"/>
  <c r="X500" i="61"/>
  <c r="Y500" i="61"/>
  <c r="Z500" i="61"/>
  <c r="AA500" i="61"/>
  <c r="AE500" i="61"/>
  <c r="AB500" i="61"/>
  <c r="AC500" i="61"/>
  <c r="AF500" i="61"/>
  <c r="AR500" i="61"/>
  <c r="AT500" i="61"/>
  <c r="AV500" i="61"/>
  <c r="AU500" i="61"/>
  <c r="AW500" i="61"/>
  <c r="V501" i="61"/>
  <c r="W501" i="61"/>
  <c r="X501" i="61"/>
  <c r="Y501" i="61"/>
  <c r="Z501" i="61"/>
  <c r="AA501" i="61"/>
  <c r="AB501" i="61"/>
  <c r="AC501" i="61"/>
  <c r="AF501" i="61"/>
  <c r="AM501" i="61"/>
  <c r="AR501" i="61"/>
  <c r="AT501" i="61"/>
  <c r="AU501" i="61"/>
  <c r="AW501" i="61"/>
  <c r="V502" i="61"/>
  <c r="W502" i="61"/>
  <c r="X502" i="61"/>
  <c r="Y502" i="61"/>
  <c r="Z502" i="61"/>
  <c r="AA502" i="61"/>
  <c r="AD502" i="61"/>
  <c r="AB502" i="61"/>
  <c r="AC502" i="61"/>
  <c r="AF502" i="61"/>
  <c r="AR502" i="61"/>
  <c r="AT502" i="61"/>
  <c r="AU502" i="61"/>
  <c r="AW502" i="61"/>
  <c r="V503" i="61"/>
  <c r="W503" i="61"/>
  <c r="X503" i="61"/>
  <c r="Y503" i="61"/>
  <c r="Z503" i="61"/>
  <c r="AA503" i="61"/>
  <c r="AH503" i="61"/>
  <c r="AB503" i="61"/>
  <c r="AC503" i="61"/>
  <c r="AF503" i="61"/>
  <c r="AR503" i="61"/>
  <c r="AT503" i="61"/>
  <c r="AV503" i="61"/>
  <c r="AU503" i="61"/>
  <c r="AW503" i="61"/>
  <c r="V504" i="61"/>
  <c r="W504" i="61"/>
  <c r="X504" i="61"/>
  <c r="Y504" i="61"/>
  <c r="Z504" i="61"/>
  <c r="AA504" i="61"/>
  <c r="AE504" i="61"/>
  <c r="AB504" i="61"/>
  <c r="AC504" i="61"/>
  <c r="AF504" i="61"/>
  <c r="AR504" i="61"/>
  <c r="AT504" i="61"/>
  <c r="AU504" i="61"/>
  <c r="AW504" i="61"/>
  <c r="V505" i="61"/>
  <c r="W505" i="61"/>
  <c r="X505" i="61"/>
  <c r="Y505" i="61"/>
  <c r="Z505" i="61"/>
  <c r="AA505" i="61"/>
  <c r="AE505" i="61"/>
  <c r="AL505" i="61"/>
  <c r="AB505" i="61"/>
  <c r="AC505" i="61"/>
  <c r="AF505" i="61"/>
  <c r="AR505" i="61"/>
  <c r="AT505" i="61"/>
  <c r="AU505" i="61"/>
  <c r="AW505" i="61"/>
  <c r="V506" i="61"/>
  <c r="W506" i="61"/>
  <c r="X506" i="61"/>
  <c r="Y506" i="61"/>
  <c r="Z506" i="61"/>
  <c r="AA506" i="61"/>
  <c r="AB506" i="61"/>
  <c r="AC506" i="61"/>
  <c r="AF506" i="61"/>
  <c r="AR506" i="61"/>
  <c r="AT506" i="61"/>
  <c r="AU506" i="61"/>
  <c r="AW506" i="61"/>
  <c r="V507" i="61"/>
  <c r="W507" i="61"/>
  <c r="X507" i="61"/>
  <c r="Y507" i="61"/>
  <c r="Z507" i="61"/>
  <c r="AA507" i="61"/>
  <c r="AD507" i="61"/>
  <c r="AB507" i="61"/>
  <c r="AC507" i="61"/>
  <c r="AF507" i="61"/>
  <c r="AR507" i="61"/>
  <c r="AT507" i="61"/>
  <c r="AU507" i="61"/>
  <c r="AW507" i="61"/>
  <c r="V508" i="61"/>
  <c r="W508" i="61"/>
  <c r="X508" i="61"/>
  <c r="Y508" i="61"/>
  <c r="Z508" i="61"/>
  <c r="AA508" i="61"/>
  <c r="AB508" i="61"/>
  <c r="AC508" i="61"/>
  <c r="AF508" i="61"/>
  <c r="AR508" i="61"/>
  <c r="AT508" i="61"/>
  <c r="AU508" i="61"/>
  <c r="AW508" i="61"/>
  <c r="V509" i="61"/>
  <c r="W509" i="61"/>
  <c r="X509" i="61"/>
  <c r="Y509" i="61"/>
  <c r="Z509" i="61"/>
  <c r="AA509" i="61"/>
  <c r="AE509" i="61"/>
  <c r="AB509" i="61"/>
  <c r="AC509" i="61"/>
  <c r="AF509" i="61"/>
  <c r="AR509" i="61"/>
  <c r="AT509" i="61"/>
  <c r="AU509" i="61"/>
  <c r="AW509" i="61"/>
  <c r="V510" i="61"/>
  <c r="W510" i="61"/>
  <c r="X510" i="61"/>
  <c r="Y510" i="61"/>
  <c r="Z510" i="61"/>
  <c r="AA510" i="61"/>
  <c r="AE510" i="61"/>
  <c r="AO510" i="61"/>
  <c r="AB510" i="61"/>
  <c r="AC510" i="61"/>
  <c r="AF510" i="61"/>
  <c r="AR510" i="61"/>
  <c r="AT510" i="61"/>
  <c r="AU510" i="61"/>
  <c r="AW510" i="61"/>
  <c r="V511" i="61"/>
  <c r="W511" i="61"/>
  <c r="X511" i="61"/>
  <c r="Y511" i="61"/>
  <c r="Z511" i="61"/>
  <c r="AA511" i="61"/>
  <c r="AB511" i="61"/>
  <c r="AC511" i="61"/>
  <c r="AF511" i="61"/>
  <c r="AR511" i="61"/>
  <c r="AT511" i="61"/>
  <c r="AU511" i="61"/>
  <c r="AW511" i="61"/>
  <c r="V512" i="61"/>
  <c r="W512" i="61"/>
  <c r="X512" i="61"/>
  <c r="Y512" i="61"/>
  <c r="Z512" i="61"/>
  <c r="AA512" i="61"/>
  <c r="AD512" i="61"/>
  <c r="AH512" i="61"/>
  <c r="AB512" i="61"/>
  <c r="AC512" i="61"/>
  <c r="AF512" i="61"/>
  <c r="AR512" i="61"/>
  <c r="AT512" i="61"/>
  <c r="AU512" i="61"/>
  <c r="AW512" i="61"/>
  <c r="V513" i="61"/>
  <c r="W513" i="61"/>
  <c r="X513" i="61"/>
  <c r="Y513" i="61"/>
  <c r="Z513" i="61"/>
  <c r="AA513" i="61"/>
  <c r="AB513" i="61"/>
  <c r="AC513" i="61"/>
  <c r="AF513" i="61"/>
  <c r="AR513" i="61"/>
  <c r="AT513" i="61"/>
  <c r="AU513" i="61"/>
  <c r="AW513" i="61"/>
  <c r="V514" i="61"/>
  <c r="W514" i="61"/>
  <c r="X514" i="61"/>
  <c r="Y514" i="61"/>
  <c r="Z514" i="61"/>
  <c r="AA514" i="61"/>
  <c r="AB514" i="61"/>
  <c r="AC514" i="61"/>
  <c r="AF514" i="61"/>
  <c r="AR514" i="61"/>
  <c r="AT514" i="61"/>
  <c r="AU514" i="61"/>
  <c r="AW514" i="61"/>
  <c r="V515" i="61"/>
  <c r="W515" i="61"/>
  <c r="X515" i="61"/>
  <c r="Y515" i="61"/>
  <c r="Z515" i="61"/>
  <c r="AA515" i="61"/>
  <c r="AD515" i="61"/>
  <c r="AB515" i="61"/>
  <c r="AC515" i="61"/>
  <c r="AF515" i="61"/>
  <c r="AR515" i="61"/>
  <c r="AT515" i="61"/>
  <c r="AU515" i="61"/>
  <c r="AW515" i="61"/>
  <c r="I18" i="60"/>
  <c r="I19" i="60"/>
  <c r="P6" i="58"/>
  <c r="P23" i="58"/>
  <c r="Q6" i="58"/>
  <c r="Q21" i="58"/>
  <c r="P7" i="58"/>
  <c r="Q7" i="58"/>
  <c r="P8" i="58"/>
  <c r="P21" i="58"/>
  <c r="Q8" i="58"/>
  <c r="P9" i="58"/>
  <c r="Q9" i="58"/>
  <c r="P10" i="58"/>
  <c r="Q10" i="58"/>
  <c r="P12" i="58"/>
  <c r="Q12" i="58"/>
  <c r="P13" i="58"/>
  <c r="Q13" i="58"/>
  <c r="P14" i="58"/>
  <c r="Q14" i="58"/>
  <c r="P15" i="58"/>
  <c r="Q15" i="58"/>
  <c r="P17" i="58"/>
  <c r="Q17" i="58"/>
  <c r="P18" i="58"/>
  <c r="Q18" i="58"/>
  <c r="P19" i="58"/>
  <c r="Q19" i="58"/>
  <c r="P20" i="58"/>
  <c r="Q20" i="58"/>
  <c r="F21" i="58"/>
  <c r="G21" i="58"/>
  <c r="H21" i="58"/>
  <c r="I21" i="58"/>
  <c r="J21" i="58"/>
  <c r="K21" i="58"/>
  <c r="L21" i="58"/>
  <c r="M21" i="58"/>
  <c r="N21" i="58"/>
  <c r="O21" i="58"/>
  <c r="V16" i="56"/>
  <c r="W16" i="56"/>
  <c r="X16" i="56"/>
  <c r="Y16" i="56"/>
  <c r="Z16" i="56"/>
  <c r="AC16" i="56"/>
  <c r="AO16" i="56"/>
  <c r="AQ16" i="56"/>
  <c r="AR16" i="56"/>
  <c r="U17" i="56"/>
  <c r="V17" i="56"/>
  <c r="W17" i="56"/>
  <c r="X17" i="56"/>
  <c r="Y17" i="56"/>
  <c r="Z17" i="56"/>
  <c r="AC17" i="56"/>
  <c r="AO17" i="56"/>
  <c r="AQ17" i="56"/>
  <c r="AS17" i="56"/>
  <c r="AR17" i="56"/>
  <c r="U18" i="56"/>
  <c r="V18" i="56"/>
  <c r="W18" i="56"/>
  <c r="X18" i="56"/>
  <c r="AB18" i="56"/>
  <c r="AL18" i="56"/>
  <c r="Y18" i="56"/>
  <c r="Z18" i="56"/>
  <c r="AC18" i="56"/>
  <c r="AG18" i="56"/>
  <c r="AO18" i="56"/>
  <c r="T24" i="58"/>
  <c r="AQ18" i="56"/>
  <c r="AR18" i="56"/>
  <c r="U19" i="56"/>
  <c r="V19" i="56"/>
  <c r="AF19" i="56"/>
  <c r="W19" i="56"/>
  <c r="X19" i="56"/>
  <c r="AA19" i="56"/>
  <c r="Y19" i="56"/>
  <c r="Z19" i="56"/>
  <c r="AC19" i="56"/>
  <c r="AO19" i="56"/>
  <c r="AQ19" i="56"/>
  <c r="AR19" i="56"/>
  <c r="U20" i="56"/>
  <c r="V20" i="56"/>
  <c r="W20" i="56"/>
  <c r="X20" i="56"/>
  <c r="Y20" i="56"/>
  <c r="Z20" i="56"/>
  <c r="AC20" i="56"/>
  <c r="AG20" i="56"/>
  <c r="AO20" i="56"/>
  <c r="AQ20" i="56"/>
  <c r="AS20" i="56"/>
  <c r="AR20" i="56"/>
  <c r="U21" i="56"/>
  <c r="V21" i="56"/>
  <c r="W21" i="56"/>
  <c r="X21" i="56"/>
  <c r="AA21" i="56"/>
  <c r="AB21" i="56"/>
  <c r="AN21" i="56"/>
  <c r="Y21" i="56"/>
  <c r="Z21" i="56"/>
  <c r="AC21" i="56"/>
  <c r="AJ21" i="56"/>
  <c r="AO21" i="56"/>
  <c r="AQ21" i="56"/>
  <c r="AR21" i="56"/>
  <c r="U22" i="56"/>
  <c r="V22" i="56"/>
  <c r="W22" i="56"/>
  <c r="X22" i="56"/>
  <c r="AB22" i="56"/>
  <c r="Y22" i="56"/>
  <c r="Z22" i="56"/>
  <c r="AC22" i="56"/>
  <c r="AG22" i="56"/>
  <c r="AO22" i="56"/>
  <c r="AQ22" i="56"/>
  <c r="AR22" i="56"/>
  <c r="U23" i="56"/>
  <c r="V23" i="56"/>
  <c r="W23" i="56"/>
  <c r="X23" i="56"/>
  <c r="AA23" i="56"/>
  <c r="Y23" i="56"/>
  <c r="Z23" i="56"/>
  <c r="AC23" i="56"/>
  <c r="AG23" i="56"/>
  <c r="AO23" i="56"/>
  <c r="AQ23" i="56"/>
  <c r="AR23" i="56"/>
  <c r="U24" i="56"/>
  <c r="V24" i="56"/>
  <c r="W24" i="56"/>
  <c r="X24" i="56"/>
  <c r="AA24" i="56"/>
  <c r="Y24" i="56"/>
  <c r="Z24" i="56"/>
  <c r="AC24" i="56"/>
  <c r="AJ24" i="56"/>
  <c r="AO24" i="56"/>
  <c r="AQ24" i="56"/>
  <c r="AR24" i="56"/>
  <c r="U25" i="56"/>
  <c r="V25" i="56"/>
  <c r="W25" i="56"/>
  <c r="X25" i="56"/>
  <c r="AA25" i="56"/>
  <c r="Y25" i="56"/>
  <c r="Z25" i="56"/>
  <c r="AC25" i="56"/>
  <c r="AG25" i="56"/>
  <c r="AO25" i="56"/>
  <c r="AQ25" i="56"/>
  <c r="AR25" i="56"/>
  <c r="U26" i="56"/>
  <c r="V26" i="56"/>
  <c r="W26" i="56"/>
  <c r="X26" i="56"/>
  <c r="AB26" i="56"/>
  <c r="Y26" i="56"/>
  <c r="Z26" i="56"/>
  <c r="AC26" i="56"/>
  <c r="AO26" i="56"/>
  <c r="AQ26" i="56"/>
  <c r="AR26" i="56"/>
  <c r="U27" i="56"/>
  <c r="V27" i="56"/>
  <c r="W27" i="56"/>
  <c r="X27" i="56"/>
  <c r="Y27" i="56"/>
  <c r="Z27" i="56"/>
  <c r="AC27" i="56"/>
  <c r="AG27" i="56"/>
  <c r="AO27" i="56"/>
  <c r="AQ27" i="56"/>
  <c r="AR27" i="56"/>
  <c r="U28" i="56"/>
  <c r="V28" i="56"/>
  <c r="W28" i="56"/>
  <c r="X28" i="56"/>
  <c r="AE28" i="56"/>
  <c r="Y28" i="56"/>
  <c r="Z28" i="56"/>
  <c r="AC28" i="56"/>
  <c r="AO28" i="56"/>
  <c r="AQ28" i="56"/>
  <c r="AR28" i="56"/>
  <c r="U29" i="56"/>
  <c r="V29" i="56"/>
  <c r="W29" i="56"/>
  <c r="X29" i="56"/>
  <c r="AA29" i="56"/>
  <c r="Y29" i="56"/>
  <c r="Z29" i="56"/>
  <c r="AC29" i="56"/>
  <c r="AJ29" i="56"/>
  <c r="AO29" i="56"/>
  <c r="AQ29" i="56"/>
  <c r="AR29" i="56"/>
  <c r="AS29" i="56"/>
  <c r="U30" i="56"/>
  <c r="V30" i="56"/>
  <c r="W30" i="56"/>
  <c r="X30" i="56"/>
  <c r="Y30" i="56"/>
  <c r="Z30" i="56"/>
  <c r="AC30" i="56"/>
  <c r="AO30" i="56"/>
  <c r="AQ30" i="56"/>
  <c r="AR30" i="56"/>
  <c r="U31" i="56"/>
  <c r="V31" i="56"/>
  <c r="W31" i="56"/>
  <c r="X31" i="56"/>
  <c r="AB31" i="56"/>
  <c r="Y31" i="56"/>
  <c r="Z31" i="56"/>
  <c r="AC31" i="56"/>
  <c r="AO31" i="56"/>
  <c r="AQ31" i="56"/>
  <c r="AR31" i="56"/>
  <c r="U32" i="56"/>
  <c r="V32" i="56"/>
  <c r="W32" i="56"/>
  <c r="X32" i="56"/>
  <c r="AA32" i="56"/>
  <c r="Y32" i="56"/>
  <c r="Z32" i="56"/>
  <c r="AC32" i="56"/>
  <c r="AO32" i="56"/>
  <c r="AQ32" i="56"/>
  <c r="AR32" i="56"/>
  <c r="U33" i="56"/>
  <c r="V33" i="56"/>
  <c r="W33" i="56"/>
  <c r="X33" i="56"/>
  <c r="Y33" i="56"/>
  <c r="Z33" i="56"/>
  <c r="AC33" i="56"/>
  <c r="AJ33" i="56"/>
  <c r="AO33" i="56"/>
  <c r="AQ33" i="56"/>
  <c r="AR33" i="56"/>
  <c r="U34" i="56"/>
  <c r="V34" i="56"/>
  <c r="W34" i="56"/>
  <c r="X34" i="56"/>
  <c r="Y34" i="56"/>
  <c r="Z34" i="56"/>
  <c r="AC34" i="56"/>
  <c r="AO34" i="56"/>
  <c r="AQ34" i="56"/>
  <c r="AR34" i="56"/>
  <c r="U35" i="56"/>
  <c r="V35" i="56"/>
  <c r="W35" i="56"/>
  <c r="X35" i="56"/>
  <c r="AB35" i="56"/>
  <c r="AL35" i="56"/>
  <c r="Y35" i="56"/>
  <c r="Z35" i="56"/>
  <c r="AC35" i="56"/>
  <c r="AF35" i="56"/>
  <c r="AO35" i="56"/>
  <c r="AQ35" i="56"/>
  <c r="AR35" i="56"/>
  <c r="O36" i="56"/>
  <c r="Q36" i="56"/>
  <c r="U36" i="56"/>
  <c r="V36" i="56"/>
  <c r="W36" i="56"/>
  <c r="X36" i="56"/>
  <c r="Y36" i="56"/>
  <c r="Z36" i="56"/>
  <c r="AC36" i="56"/>
  <c r="AE36" i="56"/>
  <c r="AO36" i="56"/>
  <c r="AQ36" i="56"/>
  <c r="AR36" i="56"/>
  <c r="O37" i="56"/>
  <c r="Q37" i="56"/>
  <c r="U37" i="56"/>
  <c r="V37" i="56"/>
  <c r="W37" i="56"/>
  <c r="X37" i="56"/>
  <c r="AB37" i="56"/>
  <c r="Y37" i="56"/>
  <c r="Z37" i="56"/>
  <c r="AC37" i="56"/>
  <c r="AJ37" i="56"/>
  <c r="AE37" i="56"/>
  <c r="AO37" i="56"/>
  <c r="AQ37" i="56"/>
  <c r="AR37" i="56"/>
  <c r="O38" i="56"/>
  <c r="Q38" i="56"/>
  <c r="U38" i="56"/>
  <c r="V38" i="56"/>
  <c r="W38" i="56"/>
  <c r="X38" i="56"/>
  <c r="Y38" i="56"/>
  <c r="Z38" i="56"/>
  <c r="AC38" i="56"/>
  <c r="AG38" i="56"/>
  <c r="AE38" i="56"/>
  <c r="AO38" i="56"/>
  <c r="AQ38" i="56"/>
  <c r="AR38" i="56"/>
  <c r="O39" i="56"/>
  <c r="Q39" i="56"/>
  <c r="U39" i="56"/>
  <c r="V39" i="56"/>
  <c r="W39" i="56"/>
  <c r="X39" i="56"/>
  <c r="AA39" i="56"/>
  <c r="Y39" i="56"/>
  <c r="Z39" i="56"/>
  <c r="AC39" i="56"/>
  <c r="AJ39" i="56"/>
  <c r="AE39" i="56"/>
  <c r="AO39" i="56"/>
  <c r="AQ39" i="56"/>
  <c r="AR39" i="56"/>
  <c r="O40" i="56"/>
  <c r="Q40" i="56"/>
  <c r="U40" i="56"/>
  <c r="V40" i="56"/>
  <c r="W40" i="56"/>
  <c r="X40" i="56"/>
  <c r="AA40" i="56"/>
  <c r="Y40" i="56"/>
  <c r="Z40" i="56"/>
  <c r="AC40" i="56"/>
  <c r="AJ40" i="56"/>
  <c r="AE40" i="56"/>
  <c r="R55" i="59"/>
  <c r="AO40" i="56"/>
  <c r="AQ40" i="56"/>
  <c r="AR40" i="56"/>
  <c r="O41" i="56"/>
  <c r="Q41" i="56"/>
  <c r="U41" i="56"/>
  <c r="V41" i="56"/>
  <c r="W41" i="56"/>
  <c r="X41" i="56"/>
  <c r="AA41" i="56"/>
  <c r="Y41" i="56"/>
  <c r="Z41" i="56"/>
  <c r="AC41" i="56"/>
  <c r="AJ41" i="56"/>
  <c r="AE41" i="56"/>
  <c r="AO41" i="56"/>
  <c r="AQ41" i="56"/>
  <c r="AR41" i="56"/>
  <c r="O42" i="56"/>
  <c r="Q42" i="56"/>
  <c r="U42" i="56"/>
  <c r="V42" i="56"/>
  <c r="W42" i="56"/>
  <c r="X42" i="56"/>
  <c r="AB42" i="56"/>
  <c r="Y42" i="56"/>
  <c r="Z42" i="56"/>
  <c r="AC42" i="56"/>
  <c r="AG42" i="56"/>
  <c r="AE42" i="56"/>
  <c r="AO42" i="56"/>
  <c r="AQ42" i="56"/>
  <c r="AR42" i="56"/>
  <c r="O43" i="56"/>
  <c r="Q43" i="56"/>
  <c r="U43" i="56"/>
  <c r="H13" i="56"/>
  <c r="V43" i="56"/>
  <c r="W43" i="56"/>
  <c r="X43" i="56"/>
  <c r="Y43" i="56"/>
  <c r="AF43" i="56"/>
  <c r="Z43" i="56"/>
  <c r="AC43" i="56"/>
  <c r="AG43" i="56"/>
  <c r="AE43" i="56"/>
  <c r="AO43" i="56"/>
  <c r="AQ43" i="56"/>
  <c r="AR43" i="56"/>
  <c r="O44" i="56"/>
  <c r="Q44" i="56"/>
  <c r="U44" i="56"/>
  <c r="V44" i="56"/>
  <c r="W44" i="56"/>
  <c r="X44" i="56"/>
  <c r="AB44" i="56"/>
  <c r="Y44" i="56"/>
  <c r="Z44" i="56"/>
  <c r="AC44" i="56"/>
  <c r="AJ44" i="56"/>
  <c r="AE44" i="56"/>
  <c r="AO44" i="56"/>
  <c r="AQ44" i="56"/>
  <c r="AR44" i="56"/>
  <c r="O45" i="56"/>
  <c r="Q45" i="56"/>
  <c r="U45" i="56"/>
  <c r="V45" i="56"/>
  <c r="W45" i="56"/>
  <c r="X45" i="56"/>
  <c r="AA45" i="56"/>
  <c r="Y45" i="56"/>
  <c r="Z45" i="56"/>
  <c r="AC45" i="56"/>
  <c r="AE45" i="56"/>
  <c r="AO45" i="56"/>
  <c r="AQ45" i="56"/>
  <c r="AR45" i="56"/>
  <c r="O46" i="56"/>
  <c r="Q46" i="56"/>
  <c r="U46" i="56"/>
  <c r="V46" i="56"/>
  <c r="W46" i="56"/>
  <c r="X46" i="56"/>
  <c r="Y46" i="56"/>
  <c r="Z46" i="56"/>
  <c r="AC46" i="56"/>
  <c r="AG46" i="56"/>
  <c r="AE46" i="56"/>
  <c r="AO46" i="56"/>
  <c r="AQ46" i="56"/>
  <c r="AR46" i="56"/>
  <c r="O47" i="56"/>
  <c r="Q47" i="56"/>
  <c r="U47" i="56"/>
  <c r="V47" i="56"/>
  <c r="W47" i="56"/>
  <c r="X47" i="56"/>
  <c r="AB47" i="56"/>
  <c r="AM47" i="56"/>
  <c r="Y47" i="56"/>
  <c r="Z47" i="56"/>
  <c r="AC47" i="56"/>
  <c r="AG47" i="56"/>
  <c r="AE47" i="56"/>
  <c r="AO47" i="56"/>
  <c r="AQ47" i="56"/>
  <c r="AR47" i="56"/>
  <c r="O48" i="56"/>
  <c r="Q48" i="56"/>
  <c r="U48" i="56"/>
  <c r="V48" i="56"/>
  <c r="W48" i="56"/>
  <c r="X48" i="56"/>
  <c r="AA48" i="56"/>
  <c r="Y48" i="56"/>
  <c r="Z48" i="56"/>
  <c r="AC48" i="56"/>
  <c r="AE48" i="56"/>
  <c r="AO48" i="56"/>
  <c r="AQ48" i="56"/>
  <c r="AS48" i="56"/>
  <c r="AR48" i="56"/>
  <c r="O49" i="56"/>
  <c r="Q49" i="56"/>
  <c r="U49" i="56"/>
  <c r="V49" i="56"/>
  <c r="W49" i="56"/>
  <c r="X49" i="56"/>
  <c r="AA49" i="56"/>
  <c r="Y49" i="56"/>
  <c r="Z49" i="56"/>
  <c r="AC49" i="56"/>
  <c r="AG49" i="56"/>
  <c r="AE49" i="56"/>
  <c r="AO49" i="56"/>
  <c r="AQ49" i="56"/>
  <c r="AR49" i="56"/>
  <c r="O50" i="56"/>
  <c r="Q50" i="56"/>
  <c r="U50" i="56"/>
  <c r="V50" i="56"/>
  <c r="W50" i="56"/>
  <c r="X50" i="56"/>
  <c r="AB50" i="56"/>
  <c r="AL50" i="56"/>
  <c r="Y50" i="56"/>
  <c r="Z50" i="56"/>
  <c r="AC50" i="56"/>
  <c r="AE50" i="56"/>
  <c r="AO50" i="56"/>
  <c r="AQ50" i="56"/>
  <c r="AR50" i="56"/>
  <c r="O51" i="56"/>
  <c r="Q51" i="56"/>
  <c r="U51" i="56"/>
  <c r="V51" i="56"/>
  <c r="W51" i="56"/>
  <c r="X51" i="56"/>
  <c r="AB51" i="56"/>
  <c r="AN51" i="56"/>
  <c r="Y51" i="56"/>
  <c r="Z51" i="56"/>
  <c r="AC51" i="56"/>
  <c r="AE51" i="56"/>
  <c r="AO51" i="56"/>
  <c r="AQ51" i="56"/>
  <c r="AR51" i="56"/>
  <c r="O52" i="56"/>
  <c r="Q52" i="56"/>
  <c r="U52" i="56"/>
  <c r="V52" i="56"/>
  <c r="W52" i="56"/>
  <c r="X52" i="56"/>
  <c r="AB52" i="56"/>
  <c r="AI52" i="56"/>
  <c r="Y52" i="56"/>
  <c r="Z52" i="56"/>
  <c r="AC52" i="56"/>
  <c r="AJ52" i="56"/>
  <c r="AE52" i="56"/>
  <c r="AO52" i="56"/>
  <c r="AQ52" i="56"/>
  <c r="AR52" i="56"/>
  <c r="O53" i="56"/>
  <c r="Q53" i="56"/>
  <c r="U53" i="56"/>
  <c r="V53" i="56"/>
  <c r="W53" i="56"/>
  <c r="X53" i="56"/>
  <c r="Y53" i="56"/>
  <c r="Z53" i="56"/>
  <c r="AC53" i="56"/>
  <c r="AJ53" i="56"/>
  <c r="AE53" i="56"/>
  <c r="AO53" i="56"/>
  <c r="AQ53" i="56"/>
  <c r="AR53" i="56"/>
  <c r="AS53" i="56"/>
  <c r="O54" i="56"/>
  <c r="Q54" i="56"/>
  <c r="U54" i="56"/>
  <c r="V54" i="56"/>
  <c r="AF54" i="56"/>
  <c r="AD54" i="56"/>
  <c r="W54" i="56"/>
  <c r="X54" i="56"/>
  <c r="AA54" i="56"/>
  <c r="Y54" i="56"/>
  <c r="Z54" i="56"/>
  <c r="AC54" i="56"/>
  <c r="AG54" i="56"/>
  <c r="AE54" i="56"/>
  <c r="AO54" i="56"/>
  <c r="AQ54" i="56"/>
  <c r="AR54" i="56"/>
  <c r="O55" i="56"/>
  <c r="Q55" i="56"/>
  <c r="U55" i="56"/>
  <c r="V55" i="56"/>
  <c r="W55" i="56"/>
  <c r="X55" i="56"/>
  <c r="AB55" i="56"/>
  <c r="AL55" i="56"/>
  <c r="Y55" i="56"/>
  <c r="AF55" i="56"/>
  <c r="Z55" i="56"/>
  <c r="AC55" i="56"/>
  <c r="AJ55" i="56"/>
  <c r="AE55" i="56"/>
  <c r="AO55" i="56"/>
  <c r="AQ55" i="56"/>
  <c r="AR55" i="56"/>
  <c r="O56" i="56"/>
  <c r="Q56" i="56"/>
  <c r="U56" i="56"/>
  <c r="V56" i="56"/>
  <c r="W56" i="56"/>
  <c r="X56" i="56"/>
  <c r="AA56" i="56"/>
  <c r="Y56" i="56"/>
  <c r="Z56" i="56"/>
  <c r="AC56" i="56"/>
  <c r="AJ56" i="56"/>
  <c r="AE56" i="56"/>
  <c r="AO56" i="56"/>
  <c r="AQ56" i="56"/>
  <c r="AR56" i="56"/>
  <c r="O57" i="56"/>
  <c r="Q57" i="56"/>
  <c r="U57" i="56"/>
  <c r="V57" i="56"/>
  <c r="W57" i="56"/>
  <c r="X57" i="56"/>
  <c r="AA57" i="56"/>
  <c r="Y57" i="56"/>
  <c r="Z57" i="56"/>
  <c r="AC57" i="56"/>
  <c r="AJ57" i="56"/>
  <c r="AE57" i="56"/>
  <c r="AO57" i="56"/>
  <c r="AQ57" i="56"/>
  <c r="AS57" i="56"/>
  <c r="AR57" i="56"/>
  <c r="O58" i="56"/>
  <c r="Q58" i="56"/>
  <c r="U58" i="56"/>
  <c r="V58" i="56"/>
  <c r="W58" i="56"/>
  <c r="X58" i="56"/>
  <c r="AA58" i="56"/>
  <c r="Y58" i="56"/>
  <c r="Z58" i="56"/>
  <c r="AC58" i="56"/>
  <c r="AE58" i="56"/>
  <c r="AO58" i="56"/>
  <c r="AQ58" i="56"/>
  <c r="AR58" i="56"/>
  <c r="O59" i="56"/>
  <c r="Q59" i="56"/>
  <c r="U59" i="56"/>
  <c r="V59" i="56"/>
  <c r="W59" i="56"/>
  <c r="X59" i="56"/>
  <c r="Y59" i="56"/>
  <c r="Z59" i="56"/>
  <c r="AC59" i="56"/>
  <c r="AG59" i="56"/>
  <c r="AE59" i="56"/>
  <c r="AO59" i="56"/>
  <c r="AQ59" i="56"/>
  <c r="AS59" i="56"/>
  <c r="AR59" i="56"/>
  <c r="O60" i="56"/>
  <c r="Q60" i="56"/>
  <c r="U60" i="56"/>
  <c r="V60" i="56"/>
  <c r="W60" i="56"/>
  <c r="X60" i="56"/>
  <c r="AB60" i="56"/>
  <c r="Y60" i="56"/>
  <c r="Z60" i="56"/>
  <c r="AC60" i="56"/>
  <c r="AE60" i="56"/>
  <c r="AO60" i="56"/>
  <c r="AQ60" i="56"/>
  <c r="AS60" i="56"/>
  <c r="AR60" i="56"/>
  <c r="O61" i="56"/>
  <c r="Q61" i="56"/>
  <c r="U61" i="56"/>
  <c r="V61" i="56"/>
  <c r="W61" i="56"/>
  <c r="X61" i="56"/>
  <c r="AA61" i="56"/>
  <c r="Y61" i="56"/>
  <c r="Z61" i="56"/>
  <c r="AC61" i="56"/>
  <c r="AE61" i="56"/>
  <c r="AO61" i="56"/>
  <c r="AQ61" i="56"/>
  <c r="AR61" i="56"/>
  <c r="O62" i="56"/>
  <c r="Q62" i="56"/>
  <c r="U62" i="56"/>
  <c r="V62" i="56"/>
  <c r="W62" i="56"/>
  <c r="X62" i="56"/>
  <c r="Y62" i="56"/>
  <c r="Z62" i="56"/>
  <c r="AC62" i="56"/>
  <c r="AE62" i="56"/>
  <c r="AO62" i="56"/>
  <c r="AQ62" i="56"/>
  <c r="AR62" i="56"/>
  <c r="O63" i="56"/>
  <c r="Q63" i="56"/>
  <c r="U63" i="56"/>
  <c r="V63" i="56"/>
  <c r="W63" i="56"/>
  <c r="X63" i="56"/>
  <c r="AA63" i="56"/>
  <c r="Y63" i="56"/>
  <c r="Z63" i="56"/>
  <c r="AC63" i="56"/>
  <c r="AE63" i="56"/>
  <c r="AO63" i="56"/>
  <c r="AQ63" i="56"/>
  <c r="AR63" i="56"/>
  <c r="O64" i="56"/>
  <c r="Q64" i="56"/>
  <c r="U64" i="56"/>
  <c r="V64" i="56"/>
  <c r="W64" i="56"/>
  <c r="X64" i="56"/>
  <c r="AA64" i="56"/>
  <c r="Y64" i="56"/>
  <c r="Z64" i="56"/>
  <c r="AC64" i="56"/>
  <c r="AE64" i="56"/>
  <c r="AO64" i="56"/>
  <c r="AQ64" i="56"/>
  <c r="AR64" i="56"/>
  <c r="O65" i="56"/>
  <c r="Q65" i="56"/>
  <c r="U65" i="56"/>
  <c r="V65" i="56"/>
  <c r="W65" i="56"/>
  <c r="X65" i="56"/>
  <c r="AA65" i="56"/>
  <c r="Y65" i="56"/>
  <c r="Z65" i="56"/>
  <c r="AC65" i="56"/>
  <c r="AE65" i="56"/>
  <c r="AO65" i="56"/>
  <c r="AQ65" i="56"/>
  <c r="AR65" i="56"/>
  <c r="O66" i="56"/>
  <c r="Q66" i="56"/>
  <c r="U66" i="56"/>
  <c r="V66" i="56"/>
  <c r="W66" i="56"/>
  <c r="X66" i="56"/>
  <c r="Y66" i="56"/>
  <c r="Z66" i="56"/>
  <c r="AC66" i="56"/>
  <c r="AJ66" i="56"/>
  <c r="AE66" i="56"/>
  <c r="AO66" i="56"/>
  <c r="AQ66" i="56"/>
  <c r="AR66" i="56"/>
  <c r="AS66" i="56"/>
  <c r="O67" i="56"/>
  <c r="Q67" i="56"/>
  <c r="U67" i="56"/>
  <c r="V67" i="56"/>
  <c r="W67" i="56"/>
  <c r="X67" i="56"/>
  <c r="AA67" i="56"/>
  <c r="Y67" i="56"/>
  <c r="Z67" i="56"/>
  <c r="AC67" i="56"/>
  <c r="AJ67" i="56"/>
  <c r="AE67" i="56"/>
  <c r="AO67" i="56"/>
  <c r="AQ67" i="56"/>
  <c r="AR67" i="56"/>
  <c r="O68" i="56"/>
  <c r="Q68" i="56"/>
  <c r="U68" i="56"/>
  <c r="V68" i="56"/>
  <c r="W68" i="56"/>
  <c r="X68" i="56"/>
  <c r="AA68" i="56"/>
  <c r="Y68" i="56"/>
  <c r="Z68" i="56"/>
  <c r="AC68" i="56"/>
  <c r="AE68" i="56"/>
  <c r="AO68" i="56"/>
  <c r="AQ68" i="56"/>
  <c r="AR68" i="56"/>
  <c r="O69" i="56"/>
  <c r="Q69" i="56"/>
  <c r="U69" i="56"/>
  <c r="V69" i="56"/>
  <c r="W69" i="56"/>
  <c r="X69" i="56"/>
  <c r="AA69" i="56"/>
  <c r="Y69" i="56"/>
  <c r="Z69" i="56"/>
  <c r="AC69" i="56"/>
  <c r="AE69" i="56"/>
  <c r="AO69" i="56"/>
  <c r="AQ69" i="56"/>
  <c r="AR69" i="56"/>
  <c r="O70" i="56"/>
  <c r="Q70" i="56"/>
  <c r="U70" i="56"/>
  <c r="V70" i="56"/>
  <c r="W70" i="56"/>
  <c r="X70" i="56"/>
  <c r="AB70" i="56"/>
  <c r="AL70" i="56"/>
  <c r="Y70" i="56"/>
  <c r="AF70" i="56"/>
  <c r="AD70" i="56"/>
  <c r="Z70" i="56"/>
  <c r="AC70" i="56"/>
  <c r="AJ70" i="56"/>
  <c r="AE70" i="56"/>
  <c r="AO70" i="56"/>
  <c r="AQ70" i="56"/>
  <c r="AR70" i="56"/>
  <c r="O71" i="56"/>
  <c r="Q71" i="56"/>
  <c r="U71" i="56"/>
  <c r="V71" i="56"/>
  <c r="W71" i="56"/>
  <c r="X71" i="56"/>
  <c r="AB71" i="56"/>
  <c r="AM71" i="56"/>
  <c r="Y71" i="56"/>
  <c r="Z71" i="56"/>
  <c r="AC71" i="56"/>
  <c r="AG71" i="56"/>
  <c r="AE71" i="56"/>
  <c r="AO71" i="56"/>
  <c r="AQ71" i="56"/>
  <c r="AR71" i="56"/>
  <c r="O72" i="56"/>
  <c r="Q72" i="56"/>
  <c r="U72" i="56"/>
  <c r="V72" i="56"/>
  <c r="W72" i="56"/>
  <c r="X72" i="56"/>
  <c r="AA72" i="56"/>
  <c r="Y72" i="56"/>
  <c r="Z72" i="56"/>
  <c r="AC72" i="56"/>
  <c r="AG72" i="56"/>
  <c r="AE72" i="56"/>
  <c r="AO72" i="56"/>
  <c r="AQ72" i="56"/>
  <c r="AR72" i="56"/>
  <c r="O73" i="56"/>
  <c r="Q73" i="56"/>
  <c r="U73" i="56"/>
  <c r="V73" i="56"/>
  <c r="W73" i="56"/>
  <c r="X73" i="56"/>
  <c r="AA73" i="56"/>
  <c r="Y73" i="56"/>
  <c r="Z73" i="56"/>
  <c r="AC73" i="56"/>
  <c r="AJ73" i="56"/>
  <c r="AE73" i="56"/>
  <c r="AO73" i="56"/>
  <c r="AQ73" i="56"/>
  <c r="AR73" i="56"/>
  <c r="O74" i="56"/>
  <c r="Q74" i="56"/>
  <c r="U74" i="56"/>
  <c r="V74" i="56"/>
  <c r="W74" i="56"/>
  <c r="X74" i="56"/>
  <c r="AB74" i="56"/>
  <c r="AL74" i="56"/>
  <c r="Y74" i="56"/>
  <c r="Z74" i="56"/>
  <c r="AC74" i="56"/>
  <c r="AG74" i="56"/>
  <c r="AE74" i="56"/>
  <c r="AO74" i="56"/>
  <c r="AQ74" i="56"/>
  <c r="AR74" i="56"/>
  <c r="AS74" i="56"/>
  <c r="O75" i="56"/>
  <c r="Q75" i="56"/>
  <c r="U75" i="56"/>
  <c r="V75" i="56"/>
  <c r="W75" i="56"/>
  <c r="X75" i="56"/>
  <c r="AB75" i="56"/>
  <c r="Y75" i="56"/>
  <c r="Z75" i="56"/>
  <c r="AC75" i="56"/>
  <c r="AG75" i="56"/>
  <c r="AE75" i="56"/>
  <c r="AO75" i="56"/>
  <c r="AQ75" i="56"/>
  <c r="AR75" i="56"/>
  <c r="AS75" i="56"/>
  <c r="O76" i="56"/>
  <c r="Q76" i="56"/>
  <c r="U76" i="56"/>
  <c r="V76" i="56"/>
  <c r="W76" i="56"/>
  <c r="X76" i="56"/>
  <c r="AB76" i="56"/>
  <c r="Y76" i="56"/>
  <c r="Z76" i="56"/>
  <c r="AC76" i="56"/>
  <c r="AJ76" i="56"/>
  <c r="AE76" i="56"/>
  <c r="AO76" i="56"/>
  <c r="AQ76" i="56"/>
  <c r="AR76" i="56"/>
  <c r="O77" i="56"/>
  <c r="Q77" i="56"/>
  <c r="U77" i="56"/>
  <c r="V77" i="56"/>
  <c r="W77" i="56"/>
  <c r="X77" i="56"/>
  <c r="AA77" i="56"/>
  <c r="Y77" i="56"/>
  <c r="Z77" i="56"/>
  <c r="AC77" i="56"/>
  <c r="AG77" i="56"/>
  <c r="AE77" i="56"/>
  <c r="AO77" i="56"/>
  <c r="AQ77" i="56"/>
  <c r="AR77" i="56"/>
  <c r="O78" i="56"/>
  <c r="Q78" i="56"/>
  <c r="U78" i="56"/>
  <c r="V78" i="56"/>
  <c r="W78" i="56"/>
  <c r="X78" i="56"/>
  <c r="Y78" i="56"/>
  <c r="Z78" i="56"/>
  <c r="AC78" i="56"/>
  <c r="AE78" i="56"/>
  <c r="AO78" i="56"/>
  <c r="AQ78" i="56"/>
  <c r="AR78" i="56"/>
  <c r="O79" i="56"/>
  <c r="Q79" i="56"/>
  <c r="U79" i="56"/>
  <c r="V79" i="56"/>
  <c r="W79" i="56"/>
  <c r="X79" i="56"/>
  <c r="Y79" i="56"/>
  <c r="Z79" i="56"/>
  <c r="AC79" i="56"/>
  <c r="AJ79" i="56"/>
  <c r="AE79" i="56"/>
  <c r="AO79" i="56"/>
  <c r="AQ79" i="56"/>
  <c r="AR79" i="56"/>
  <c r="O80" i="56"/>
  <c r="Q80" i="56"/>
  <c r="U80" i="56"/>
  <c r="V80" i="56"/>
  <c r="W80" i="56"/>
  <c r="X80" i="56"/>
  <c r="Y80" i="56"/>
  <c r="Z80" i="56"/>
  <c r="AC80" i="56"/>
  <c r="AG80" i="56"/>
  <c r="AE80" i="56"/>
  <c r="AO80" i="56"/>
  <c r="AQ80" i="56"/>
  <c r="AR80" i="56"/>
  <c r="O81" i="56"/>
  <c r="Q81" i="56"/>
  <c r="U81" i="56"/>
  <c r="V81" i="56"/>
  <c r="W81" i="56"/>
  <c r="X81" i="56"/>
  <c r="AB81" i="56"/>
  <c r="AM81" i="56"/>
  <c r="Y81" i="56"/>
  <c r="Z81" i="56"/>
  <c r="AC81" i="56"/>
  <c r="AG81" i="56"/>
  <c r="AE81" i="56"/>
  <c r="AO81" i="56"/>
  <c r="AQ81" i="56"/>
  <c r="AR81" i="56"/>
  <c r="O82" i="56"/>
  <c r="Q82" i="56"/>
  <c r="U82" i="56"/>
  <c r="V82" i="56"/>
  <c r="W82" i="56"/>
  <c r="X82" i="56"/>
  <c r="AA82" i="56"/>
  <c r="Y82" i="56"/>
  <c r="Z82" i="56"/>
  <c r="AC82" i="56"/>
  <c r="AJ82" i="56"/>
  <c r="AE82" i="56"/>
  <c r="AO82" i="56"/>
  <c r="AQ82" i="56"/>
  <c r="AR82" i="56"/>
  <c r="O83" i="56"/>
  <c r="Q83" i="56"/>
  <c r="U83" i="56"/>
  <c r="V83" i="56"/>
  <c r="W83" i="56"/>
  <c r="X83" i="56"/>
  <c r="Y83" i="56"/>
  <c r="Z83" i="56"/>
  <c r="AC83" i="56"/>
  <c r="AG83" i="56"/>
  <c r="AE83" i="56"/>
  <c r="AO83" i="56"/>
  <c r="AQ83" i="56"/>
  <c r="AR83" i="56"/>
  <c r="O84" i="56"/>
  <c r="Q84" i="56"/>
  <c r="U84" i="56"/>
  <c r="V84" i="56"/>
  <c r="W84" i="56"/>
  <c r="X84" i="56"/>
  <c r="AB84" i="56"/>
  <c r="Y84" i="56"/>
  <c r="Z84" i="56"/>
  <c r="AC84" i="56"/>
  <c r="AE84" i="56"/>
  <c r="AO84" i="56"/>
  <c r="AQ84" i="56"/>
  <c r="AR84" i="56"/>
  <c r="O85" i="56"/>
  <c r="Q85" i="56"/>
  <c r="U85" i="56"/>
  <c r="V85" i="56"/>
  <c r="W85" i="56"/>
  <c r="X85" i="56"/>
  <c r="AA85" i="56"/>
  <c r="Y85" i="56"/>
  <c r="Z85" i="56"/>
  <c r="AC85" i="56"/>
  <c r="AE85" i="56"/>
  <c r="AO85" i="56"/>
  <c r="AQ85" i="56"/>
  <c r="AR85" i="56"/>
  <c r="O86" i="56"/>
  <c r="Q86" i="56"/>
  <c r="U86" i="56"/>
  <c r="V86" i="56"/>
  <c r="W86" i="56"/>
  <c r="X86" i="56"/>
  <c r="AA86" i="56"/>
  <c r="Y86" i="56"/>
  <c r="Z86" i="56"/>
  <c r="AC86" i="56"/>
  <c r="AG86" i="56"/>
  <c r="AE86" i="56"/>
  <c r="AO86" i="56"/>
  <c r="AQ86" i="56"/>
  <c r="AR86" i="56"/>
  <c r="O87" i="56"/>
  <c r="Q87" i="56"/>
  <c r="U87" i="56"/>
  <c r="V87" i="56"/>
  <c r="W87" i="56"/>
  <c r="X87" i="56"/>
  <c r="AB87" i="56"/>
  <c r="Y87" i="56"/>
  <c r="Z87" i="56"/>
  <c r="AC87" i="56"/>
  <c r="AJ87" i="56"/>
  <c r="AE87" i="56"/>
  <c r="AO87" i="56"/>
  <c r="AQ87" i="56"/>
  <c r="AR87" i="56"/>
  <c r="O88" i="56"/>
  <c r="Q88" i="56"/>
  <c r="U88" i="56"/>
  <c r="V88" i="56"/>
  <c r="W88" i="56"/>
  <c r="X88" i="56"/>
  <c r="Y88" i="56"/>
  <c r="Z88" i="56"/>
  <c r="AC88" i="56"/>
  <c r="AG88" i="56"/>
  <c r="AE88" i="56"/>
  <c r="AO88" i="56"/>
  <c r="AQ88" i="56"/>
  <c r="AR88" i="56"/>
  <c r="O89" i="56"/>
  <c r="Q89" i="56"/>
  <c r="U89" i="56"/>
  <c r="V89" i="56"/>
  <c r="W89" i="56"/>
  <c r="X89" i="56"/>
  <c r="AB89" i="56"/>
  <c r="AI89" i="56"/>
  <c r="Y89" i="56"/>
  <c r="Z89" i="56"/>
  <c r="AC89" i="56"/>
  <c r="AG89" i="56"/>
  <c r="AE89" i="56"/>
  <c r="AO89" i="56"/>
  <c r="AQ89" i="56"/>
  <c r="AR89" i="56"/>
  <c r="O90" i="56"/>
  <c r="Q90" i="56"/>
  <c r="U90" i="56"/>
  <c r="V90" i="56"/>
  <c r="W90" i="56"/>
  <c r="X90" i="56"/>
  <c r="Y90" i="56"/>
  <c r="Z90" i="56"/>
  <c r="AC90" i="56"/>
  <c r="AJ90" i="56"/>
  <c r="AE90" i="56"/>
  <c r="AO90" i="56"/>
  <c r="AQ90" i="56"/>
  <c r="AR90" i="56"/>
  <c r="O91" i="56"/>
  <c r="Q91" i="56"/>
  <c r="U91" i="56"/>
  <c r="V91" i="56"/>
  <c r="W91" i="56"/>
  <c r="X91" i="56"/>
  <c r="Y91" i="56"/>
  <c r="Z91" i="56"/>
  <c r="AC91" i="56"/>
  <c r="AG91" i="56"/>
  <c r="AE91" i="56"/>
  <c r="AO91" i="56"/>
  <c r="AQ91" i="56"/>
  <c r="AR91" i="56"/>
  <c r="O92" i="56"/>
  <c r="Q92" i="56"/>
  <c r="U92" i="56"/>
  <c r="V92" i="56"/>
  <c r="W92" i="56"/>
  <c r="X92" i="56"/>
  <c r="AA92" i="56"/>
  <c r="Y92" i="56"/>
  <c r="Z92" i="56"/>
  <c r="AC92" i="56"/>
  <c r="AE92" i="56"/>
  <c r="AO92" i="56"/>
  <c r="AQ92" i="56"/>
  <c r="AR92" i="56"/>
  <c r="O93" i="56"/>
  <c r="Q93" i="56"/>
  <c r="U93" i="56"/>
  <c r="V93" i="56"/>
  <c r="W93" i="56"/>
  <c r="X93" i="56"/>
  <c r="AA93" i="56"/>
  <c r="Y93" i="56"/>
  <c r="Z93" i="56"/>
  <c r="AC93" i="56"/>
  <c r="AE93" i="56"/>
  <c r="AO93" i="56"/>
  <c r="AQ93" i="56"/>
  <c r="AR93" i="56"/>
  <c r="O94" i="56"/>
  <c r="Q94" i="56"/>
  <c r="U94" i="56"/>
  <c r="V94" i="56"/>
  <c r="W94" i="56"/>
  <c r="X94" i="56"/>
  <c r="AB94" i="56"/>
  <c r="AL94" i="56"/>
  <c r="Y94" i="56"/>
  <c r="Z94" i="56"/>
  <c r="AC94" i="56"/>
  <c r="AG94" i="56"/>
  <c r="AE94" i="56"/>
  <c r="AO94" i="56"/>
  <c r="AQ94" i="56"/>
  <c r="AR94" i="56"/>
  <c r="O95" i="56"/>
  <c r="Q95" i="56"/>
  <c r="U95" i="56"/>
  <c r="V95" i="56"/>
  <c r="W95" i="56"/>
  <c r="X95" i="56"/>
  <c r="AA95" i="56"/>
  <c r="Y95" i="56"/>
  <c r="Z95" i="56"/>
  <c r="AC95" i="56"/>
  <c r="AE95" i="56"/>
  <c r="AO95" i="56"/>
  <c r="AQ95" i="56"/>
  <c r="AR95" i="56"/>
  <c r="O96" i="56"/>
  <c r="Q96" i="56"/>
  <c r="U96" i="56"/>
  <c r="V96" i="56"/>
  <c r="W96" i="56"/>
  <c r="X96" i="56"/>
  <c r="AB96" i="56"/>
  <c r="AM96" i="56"/>
  <c r="Y96" i="56"/>
  <c r="Z96" i="56"/>
  <c r="AC96" i="56"/>
  <c r="AE96" i="56"/>
  <c r="AO96" i="56"/>
  <c r="AQ96" i="56"/>
  <c r="AR96" i="56"/>
  <c r="AS96" i="56"/>
  <c r="O97" i="56"/>
  <c r="Q97" i="56"/>
  <c r="U97" i="56"/>
  <c r="V97" i="56"/>
  <c r="W97" i="56"/>
  <c r="X97" i="56"/>
  <c r="Y97" i="56"/>
  <c r="Z97" i="56"/>
  <c r="AC97" i="56"/>
  <c r="AJ97" i="56"/>
  <c r="AE97" i="56"/>
  <c r="AO97" i="56"/>
  <c r="AQ97" i="56"/>
  <c r="AR97" i="56"/>
  <c r="O98" i="56"/>
  <c r="Q98" i="56"/>
  <c r="U98" i="56"/>
  <c r="V98" i="56"/>
  <c r="W98" i="56"/>
  <c r="X98" i="56"/>
  <c r="AB98" i="56"/>
  <c r="Y98" i="56"/>
  <c r="Z98" i="56"/>
  <c r="AC98" i="56"/>
  <c r="AG98" i="56"/>
  <c r="AE98" i="56"/>
  <c r="AO98" i="56"/>
  <c r="AQ98" i="56"/>
  <c r="AR98" i="56"/>
  <c r="O99" i="56"/>
  <c r="Q99" i="56"/>
  <c r="U99" i="56"/>
  <c r="V99" i="56"/>
  <c r="W99" i="56"/>
  <c r="X99" i="56"/>
  <c r="Y99" i="56"/>
  <c r="Z99" i="56"/>
  <c r="AC99" i="56"/>
  <c r="AG99" i="56"/>
  <c r="AE99" i="56"/>
  <c r="AO99" i="56"/>
  <c r="AQ99" i="56"/>
  <c r="AR99" i="56"/>
  <c r="O100" i="56"/>
  <c r="Q100" i="56"/>
  <c r="U100" i="56"/>
  <c r="V100" i="56"/>
  <c r="W100" i="56"/>
  <c r="X100" i="56"/>
  <c r="AA100" i="56"/>
  <c r="Y100" i="56"/>
  <c r="Z100" i="56"/>
  <c r="AC100" i="56"/>
  <c r="AG100" i="56"/>
  <c r="AE100" i="56"/>
  <c r="AO100" i="56"/>
  <c r="AQ100" i="56"/>
  <c r="AR100" i="56"/>
  <c r="O101" i="56"/>
  <c r="Q101" i="56"/>
  <c r="U101" i="56"/>
  <c r="V101" i="56"/>
  <c r="W101" i="56"/>
  <c r="X101" i="56"/>
  <c r="Y101" i="56"/>
  <c r="Z101" i="56"/>
  <c r="AC101" i="56"/>
  <c r="AG101" i="56"/>
  <c r="AE101" i="56"/>
  <c r="AO101" i="56"/>
  <c r="AQ101" i="56"/>
  <c r="AR101" i="56"/>
  <c r="O102" i="56"/>
  <c r="Q102" i="56"/>
  <c r="U102" i="56"/>
  <c r="V102" i="56"/>
  <c r="W102" i="56"/>
  <c r="X102" i="56"/>
  <c r="AB102" i="56"/>
  <c r="AL102" i="56"/>
  <c r="Y102" i="56"/>
  <c r="Z102" i="56"/>
  <c r="AC102" i="56"/>
  <c r="AE102" i="56"/>
  <c r="AO102" i="56"/>
  <c r="AQ102" i="56"/>
  <c r="AR102" i="56"/>
  <c r="AS102" i="56"/>
  <c r="O103" i="56"/>
  <c r="Q103" i="56"/>
  <c r="U103" i="56"/>
  <c r="V103" i="56"/>
  <c r="W103" i="56"/>
  <c r="X103" i="56"/>
  <c r="AB103" i="56"/>
  <c r="AM103" i="56"/>
  <c r="Y103" i="56"/>
  <c r="Z103" i="56"/>
  <c r="AC103" i="56"/>
  <c r="AE103" i="56"/>
  <c r="AO103" i="56"/>
  <c r="AQ103" i="56"/>
  <c r="AR103" i="56"/>
  <c r="O104" i="56"/>
  <c r="Q104" i="56"/>
  <c r="U104" i="56"/>
  <c r="V104" i="56"/>
  <c r="W104" i="56"/>
  <c r="X104" i="56"/>
  <c r="AB104" i="56"/>
  <c r="Y104" i="56"/>
  <c r="Z104" i="56"/>
  <c r="AC104" i="56"/>
  <c r="AJ104" i="56"/>
  <c r="AE104" i="56"/>
  <c r="AO104" i="56"/>
  <c r="AQ104" i="56"/>
  <c r="AR104" i="56"/>
  <c r="O105" i="56"/>
  <c r="Q105" i="56"/>
  <c r="U105" i="56"/>
  <c r="V105" i="56"/>
  <c r="W105" i="56"/>
  <c r="X105" i="56"/>
  <c r="Y105" i="56"/>
  <c r="Z105" i="56"/>
  <c r="AC105" i="56"/>
  <c r="AG105" i="56"/>
  <c r="AE105" i="56"/>
  <c r="AO105" i="56"/>
  <c r="AQ105" i="56"/>
  <c r="AR105" i="56"/>
  <c r="O106" i="56"/>
  <c r="Q106" i="56"/>
  <c r="U106" i="56"/>
  <c r="V106" i="56"/>
  <c r="W106" i="56"/>
  <c r="X106" i="56"/>
  <c r="Y106" i="56"/>
  <c r="Z106" i="56"/>
  <c r="AC106" i="56"/>
  <c r="AJ106" i="56"/>
  <c r="AE106" i="56"/>
  <c r="AO106" i="56"/>
  <c r="AQ106" i="56"/>
  <c r="AR106" i="56"/>
  <c r="O107" i="56"/>
  <c r="Q107" i="56"/>
  <c r="U107" i="56"/>
  <c r="V107" i="56"/>
  <c r="W107" i="56"/>
  <c r="X107" i="56"/>
  <c r="Y107" i="56"/>
  <c r="Z107" i="56"/>
  <c r="AC107" i="56"/>
  <c r="AG107" i="56"/>
  <c r="AE107" i="56"/>
  <c r="AO107" i="56"/>
  <c r="AQ107" i="56"/>
  <c r="AR107" i="56"/>
  <c r="O108" i="56"/>
  <c r="Q108" i="56"/>
  <c r="U108" i="56"/>
  <c r="V108" i="56"/>
  <c r="W108" i="56"/>
  <c r="X108" i="56"/>
  <c r="Y108" i="56"/>
  <c r="Z108" i="56"/>
  <c r="AC108" i="56"/>
  <c r="AJ108" i="56"/>
  <c r="AE108" i="56"/>
  <c r="AO108" i="56"/>
  <c r="AQ108" i="56"/>
  <c r="AS108" i="56"/>
  <c r="AR108" i="56"/>
  <c r="O109" i="56"/>
  <c r="Q109" i="56"/>
  <c r="U109" i="56"/>
  <c r="V109" i="56"/>
  <c r="W109" i="56"/>
  <c r="X109" i="56"/>
  <c r="AA109" i="56"/>
  <c r="Y109" i="56"/>
  <c r="Z109" i="56"/>
  <c r="AC109" i="56"/>
  <c r="AE109" i="56"/>
  <c r="AO109" i="56"/>
  <c r="AQ109" i="56"/>
  <c r="AR109" i="56"/>
  <c r="O110" i="56"/>
  <c r="Q110" i="56"/>
  <c r="U110" i="56"/>
  <c r="V110" i="56"/>
  <c r="W110" i="56"/>
  <c r="X110" i="56"/>
  <c r="AB110" i="56"/>
  <c r="AL110" i="56"/>
  <c r="Y110" i="56"/>
  <c r="AF110" i="56"/>
  <c r="Z110" i="56"/>
  <c r="AC110" i="56"/>
  <c r="AJ110" i="56"/>
  <c r="AE110" i="56"/>
  <c r="AO110" i="56"/>
  <c r="AQ110" i="56"/>
  <c r="AR110" i="56"/>
  <c r="O111" i="56"/>
  <c r="Q111" i="56"/>
  <c r="U111" i="56"/>
  <c r="V111" i="56"/>
  <c r="W111" i="56"/>
  <c r="X111" i="56"/>
  <c r="Y111" i="56"/>
  <c r="Z111" i="56"/>
  <c r="AC111" i="56"/>
  <c r="AJ111" i="56"/>
  <c r="AE111" i="56"/>
  <c r="AO111" i="56"/>
  <c r="AQ111" i="56"/>
  <c r="AR111" i="56"/>
  <c r="O112" i="56"/>
  <c r="Q112" i="56"/>
  <c r="U112" i="56"/>
  <c r="V112" i="56"/>
  <c r="W112" i="56"/>
  <c r="X112" i="56"/>
  <c r="AB112" i="56"/>
  <c r="Y112" i="56"/>
  <c r="Z112" i="56"/>
  <c r="AC112" i="56"/>
  <c r="AJ112" i="56"/>
  <c r="AE112" i="56"/>
  <c r="AO112" i="56"/>
  <c r="AQ112" i="56"/>
  <c r="AR112" i="56"/>
  <c r="O113" i="56"/>
  <c r="Q113" i="56"/>
  <c r="U113" i="56"/>
  <c r="V113" i="56"/>
  <c r="W113" i="56"/>
  <c r="X113" i="56"/>
  <c r="AB113" i="56"/>
  <c r="Y113" i="56"/>
  <c r="Z113" i="56"/>
  <c r="AC113" i="56"/>
  <c r="AG113" i="56"/>
  <c r="AE113" i="56"/>
  <c r="AO113" i="56"/>
  <c r="AQ113" i="56"/>
  <c r="AR113" i="56"/>
  <c r="O114" i="56"/>
  <c r="Q114" i="56"/>
  <c r="U114" i="56"/>
  <c r="V114" i="56"/>
  <c r="W114" i="56"/>
  <c r="X114" i="56"/>
  <c r="Y114" i="56"/>
  <c r="Z114" i="56"/>
  <c r="AC114" i="56"/>
  <c r="AJ114" i="56"/>
  <c r="AE114" i="56"/>
  <c r="AO114" i="56"/>
  <c r="AQ114" i="56"/>
  <c r="AR114" i="56"/>
  <c r="O115" i="56"/>
  <c r="Q115" i="56"/>
  <c r="U115" i="56"/>
  <c r="V115" i="56"/>
  <c r="W115" i="56"/>
  <c r="X115" i="56"/>
  <c r="AB115" i="56"/>
  <c r="AI115" i="56"/>
  <c r="Y115" i="56"/>
  <c r="Z115" i="56"/>
  <c r="AC115" i="56"/>
  <c r="AG115" i="56"/>
  <c r="AE115" i="56"/>
  <c r="AO115" i="56"/>
  <c r="AQ115" i="56"/>
  <c r="AR115" i="56"/>
  <c r="O116" i="56"/>
  <c r="Q116" i="56"/>
  <c r="U116" i="56"/>
  <c r="V116" i="56"/>
  <c r="W116" i="56"/>
  <c r="X116" i="56"/>
  <c r="AB116" i="56"/>
  <c r="AM116" i="56"/>
  <c r="Y116" i="56"/>
  <c r="Z116" i="56"/>
  <c r="AC116" i="56"/>
  <c r="AJ116" i="56"/>
  <c r="AE116" i="56"/>
  <c r="AO116" i="56"/>
  <c r="AQ116" i="56"/>
  <c r="AR116" i="56"/>
  <c r="O117" i="56"/>
  <c r="Q117" i="56"/>
  <c r="U117" i="56"/>
  <c r="V117" i="56"/>
  <c r="W117" i="56"/>
  <c r="X117" i="56"/>
  <c r="AA117" i="56"/>
  <c r="Y117" i="56"/>
  <c r="Z117" i="56"/>
  <c r="AC117" i="56"/>
  <c r="AJ117" i="56"/>
  <c r="AE117" i="56"/>
  <c r="AO117" i="56"/>
  <c r="AQ117" i="56"/>
  <c r="AR117" i="56"/>
  <c r="O118" i="56"/>
  <c r="Q118" i="56"/>
  <c r="U118" i="56"/>
  <c r="V118" i="56"/>
  <c r="W118" i="56"/>
  <c r="X118" i="56"/>
  <c r="AA118" i="56"/>
  <c r="Y118" i="56"/>
  <c r="Z118" i="56"/>
  <c r="AC118" i="56"/>
  <c r="AG118" i="56"/>
  <c r="AJ118" i="56"/>
  <c r="AE118" i="56"/>
  <c r="AO118" i="56"/>
  <c r="AQ118" i="56"/>
  <c r="AR118" i="56"/>
  <c r="O119" i="56"/>
  <c r="Q119" i="56"/>
  <c r="U119" i="56"/>
  <c r="V119" i="56"/>
  <c r="W119" i="56"/>
  <c r="X119" i="56"/>
  <c r="AB119" i="56"/>
  <c r="AM119" i="56"/>
  <c r="Y119" i="56"/>
  <c r="Z119" i="56"/>
  <c r="AC119" i="56"/>
  <c r="AJ119" i="56"/>
  <c r="AE119" i="56"/>
  <c r="AO119" i="56"/>
  <c r="AQ119" i="56"/>
  <c r="AR119" i="56"/>
  <c r="AS119" i="56"/>
  <c r="O120" i="56"/>
  <c r="Q120" i="56"/>
  <c r="U120" i="56"/>
  <c r="V120" i="56"/>
  <c r="W120" i="56"/>
  <c r="X120" i="56"/>
  <c r="AB120" i="56"/>
  <c r="Y120" i="56"/>
  <c r="Z120" i="56"/>
  <c r="AC120" i="56"/>
  <c r="AG120" i="56"/>
  <c r="AE120" i="56"/>
  <c r="AO120" i="56"/>
  <c r="AQ120" i="56"/>
  <c r="AR120" i="56"/>
  <c r="O121" i="56"/>
  <c r="Q121" i="56"/>
  <c r="U121" i="56"/>
  <c r="V121" i="56"/>
  <c r="W121" i="56"/>
  <c r="X121" i="56"/>
  <c r="AB121" i="56"/>
  <c r="Y121" i="56"/>
  <c r="Z121" i="56"/>
  <c r="AC121" i="56"/>
  <c r="AE121" i="56"/>
  <c r="AO121" i="56"/>
  <c r="AQ121" i="56"/>
  <c r="AR121" i="56"/>
  <c r="O122" i="56"/>
  <c r="Q122" i="56"/>
  <c r="U122" i="56"/>
  <c r="V122" i="56"/>
  <c r="W122" i="56"/>
  <c r="X122" i="56"/>
  <c r="AB122" i="56"/>
  <c r="Y122" i="56"/>
  <c r="Z122" i="56"/>
  <c r="AC122" i="56"/>
  <c r="AG122" i="56"/>
  <c r="AE122" i="56"/>
  <c r="AO122" i="56"/>
  <c r="AQ122" i="56"/>
  <c r="AS122" i="56"/>
  <c r="AR122" i="56"/>
  <c r="O123" i="56"/>
  <c r="Q123" i="56"/>
  <c r="U123" i="56"/>
  <c r="V123" i="56"/>
  <c r="W123" i="56"/>
  <c r="X123" i="56"/>
  <c r="AB123" i="56"/>
  <c r="AL123" i="56"/>
  <c r="Y123" i="56"/>
  <c r="Z123" i="56"/>
  <c r="AC123" i="56"/>
  <c r="AG123" i="56"/>
  <c r="AE123" i="56"/>
  <c r="AO123" i="56"/>
  <c r="AQ123" i="56"/>
  <c r="AR123" i="56"/>
  <c r="O124" i="56"/>
  <c r="Q124" i="56"/>
  <c r="U124" i="56"/>
  <c r="V124" i="56"/>
  <c r="W124" i="56"/>
  <c r="X124" i="56"/>
  <c r="AB124" i="56"/>
  <c r="Y124" i="56"/>
  <c r="Z124" i="56"/>
  <c r="AC124" i="56"/>
  <c r="AE124" i="56"/>
  <c r="AO124" i="56"/>
  <c r="AQ124" i="56"/>
  <c r="AR124" i="56"/>
  <c r="O125" i="56"/>
  <c r="Q125" i="56"/>
  <c r="U125" i="56"/>
  <c r="V125" i="56"/>
  <c r="W125" i="56"/>
  <c r="X125" i="56"/>
  <c r="AA125" i="56"/>
  <c r="Y125" i="56"/>
  <c r="Z125" i="56"/>
  <c r="AC125" i="56"/>
  <c r="AJ125" i="56"/>
  <c r="AE125" i="56"/>
  <c r="AO125" i="56"/>
  <c r="AQ125" i="56"/>
  <c r="AR125" i="56"/>
  <c r="O126" i="56"/>
  <c r="Q126" i="56"/>
  <c r="U126" i="56"/>
  <c r="V126" i="56"/>
  <c r="W126" i="56"/>
  <c r="X126" i="56"/>
  <c r="AA126" i="56"/>
  <c r="Y126" i="56"/>
  <c r="Z126" i="56"/>
  <c r="AC126" i="56"/>
  <c r="AJ126" i="56"/>
  <c r="AE126" i="56"/>
  <c r="AO126" i="56"/>
  <c r="AQ126" i="56"/>
  <c r="AR126" i="56"/>
  <c r="O127" i="56"/>
  <c r="Q127" i="56"/>
  <c r="U127" i="56"/>
  <c r="V127" i="56"/>
  <c r="W127" i="56"/>
  <c r="X127" i="56"/>
  <c r="Y127" i="56"/>
  <c r="Z127" i="56"/>
  <c r="AC127" i="56"/>
  <c r="AJ127" i="56"/>
  <c r="AE127" i="56"/>
  <c r="AO127" i="56"/>
  <c r="AQ127" i="56"/>
  <c r="AR127" i="56"/>
  <c r="O128" i="56"/>
  <c r="Q128" i="56"/>
  <c r="U128" i="56"/>
  <c r="V128" i="56"/>
  <c r="W128" i="56"/>
  <c r="X128" i="56"/>
  <c r="Y128" i="56"/>
  <c r="Z128" i="56"/>
  <c r="AC128" i="56"/>
  <c r="AG128" i="56"/>
  <c r="AE128" i="56"/>
  <c r="AO128" i="56"/>
  <c r="AQ128" i="56"/>
  <c r="AS128" i="56"/>
  <c r="AR128" i="56"/>
  <c r="O129" i="56"/>
  <c r="Q129" i="56"/>
  <c r="U129" i="56"/>
  <c r="V129" i="56"/>
  <c r="W129" i="56"/>
  <c r="X129" i="56"/>
  <c r="AB129" i="56"/>
  <c r="Y129" i="56"/>
  <c r="Z129" i="56"/>
  <c r="AC129" i="56"/>
  <c r="AE129" i="56"/>
  <c r="AO129" i="56"/>
  <c r="AQ129" i="56"/>
  <c r="AR129" i="56"/>
  <c r="O130" i="56"/>
  <c r="Q130" i="56"/>
  <c r="U130" i="56"/>
  <c r="V130" i="56"/>
  <c r="W130" i="56"/>
  <c r="X130" i="56"/>
  <c r="AB130" i="56"/>
  <c r="Y130" i="56"/>
  <c r="Z130" i="56"/>
  <c r="AC130" i="56"/>
  <c r="AE130" i="56"/>
  <c r="AO130" i="56"/>
  <c r="AQ130" i="56"/>
  <c r="AR130" i="56"/>
  <c r="O131" i="56"/>
  <c r="Q131" i="56"/>
  <c r="U131" i="56"/>
  <c r="V131" i="56"/>
  <c r="W131" i="56"/>
  <c r="X131" i="56"/>
  <c r="AB131" i="56"/>
  <c r="Y131" i="56"/>
  <c r="Z131" i="56"/>
  <c r="AC131" i="56"/>
  <c r="AJ131" i="56"/>
  <c r="AE131" i="56"/>
  <c r="AO131" i="56"/>
  <c r="AQ131" i="56"/>
  <c r="AR131" i="56"/>
  <c r="O132" i="56"/>
  <c r="Q132" i="56"/>
  <c r="U132" i="56"/>
  <c r="V132" i="56"/>
  <c r="W132" i="56"/>
  <c r="X132" i="56"/>
  <c r="AA132" i="56"/>
  <c r="Y132" i="56"/>
  <c r="Z132" i="56"/>
  <c r="AC132" i="56"/>
  <c r="AG132" i="56"/>
  <c r="AE132" i="56"/>
  <c r="AO132" i="56"/>
  <c r="AQ132" i="56"/>
  <c r="AR132" i="56"/>
  <c r="O133" i="56"/>
  <c r="Q133" i="56"/>
  <c r="U133" i="56"/>
  <c r="V133" i="56"/>
  <c r="W133" i="56"/>
  <c r="X133" i="56"/>
  <c r="Y133" i="56"/>
  <c r="Z133" i="56"/>
  <c r="AC133" i="56"/>
  <c r="AE133" i="56"/>
  <c r="AO133" i="56"/>
  <c r="AQ133" i="56"/>
  <c r="AR133" i="56"/>
  <c r="O134" i="56"/>
  <c r="Q134" i="56"/>
  <c r="U134" i="56"/>
  <c r="V134" i="56"/>
  <c r="W134" i="56"/>
  <c r="X134" i="56"/>
  <c r="AA134" i="56"/>
  <c r="Y134" i="56"/>
  <c r="Z134" i="56"/>
  <c r="AC134" i="56"/>
  <c r="AG134" i="56"/>
  <c r="AE134" i="56"/>
  <c r="AO134" i="56"/>
  <c r="AQ134" i="56"/>
  <c r="AR134" i="56"/>
  <c r="O135" i="56"/>
  <c r="Q135" i="56"/>
  <c r="U135" i="56"/>
  <c r="V135" i="56"/>
  <c r="W135" i="56"/>
  <c r="X135" i="56"/>
  <c r="Y135" i="56"/>
  <c r="Z135" i="56"/>
  <c r="AC135" i="56"/>
  <c r="AE135" i="56"/>
  <c r="AO135" i="56"/>
  <c r="AQ135" i="56"/>
  <c r="AR135" i="56"/>
  <c r="O136" i="56"/>
  <c r="Q136" i="56"/>
  <c r="U136" i="56"/>
  <c r="V136" i="56"/>
  <c r="W136" i="56"/>
  <c r="X136" i="56"/>
  <c r="AB136" i="56"/>
  <c r="AI136" i="56"/>
  <c r="Y136" i="56"/>
  <c r="Z136" i="56"/>
  <c r="AC136" i="56"/>
  <c r="AG136" i="56"/>
  <c r="AE136" i="56"/>
  <c r="AO136" i="56"/>
  <c r="AQ136" i="56"/>
  <c r="AR136" i="56"/>
  <c r="O137" i="56"/>
  <c r="Q137" i="56"/>
  <c r="U137" i="56"/>
  <c r="V137" i="56"/>
  <c r="W137" i="56"/>
  <c r="X137" i="56"/>
  <c r="AB137" i="56"/>
  <c r="Y137" i="56"/>
  <c r="Z137" i="56"/>
  <c r="AC137" i="56"/>
  <c r="AJ137" i="56"/>
  <c r="AE137" i="56"/>
  <c r="AO137" i="56"/>
  <c r="AQ137" i="56"/>
  <c r="AR137" i="56"/>
  <c r="O138" i="56"/>
  <c r="Q138" i="56"/>
  <c r="U138" i="56"/>
  <c r="V138" i="56"/>
  <c r="W138" i="56"/>
  <c r="X138" i="56"/>
  <c r="Y138" i="56"/>
  <c r="Z138" i="56"/>
  <c r="AC138" i="56"/>
  <c r="AJ138" i="56"/>
  <c r="AE138" i="56"/>
  <c r="AO138" i="56"/>
  <c r="AQ138" i="56"/>
  <c r="AR138" i="56"/>
  <c r="O139" i="56"/>
  <c r="Q139" i="56"/>
  <c r="U139" i="56"/>
  <c r="V139" i="56"/>
  <c r="W139" i="56"/>
  <c r="X139" i="56"/>
  <c r="AB139" i="56"/>
  <c r="Y139" i="56"/>
  <c r="Z139" i="56"/>
  <c r="AC139" i="56"/>
  <c r="AG139" i="56"/>
  <c r="AE139" i="56"/>
  <c r="AO139" i="56"/>
  <c r="AQ139" i="56"/>
  <c r="AR139" i="56"/>
  <c r="O140" i="56"/>
  <c r="Q140" i="56"/>
  <c r="U140" i="56"/>
  <c r="V140" i="56"/>
  <c r="W140" i="56"/>
  <c r="X140" i="56"/>
  <c r="AA140" i="56"/>
  <c r="Y140" i="56"/>
  <c r="Z140" i="56"/>
  <c r="AC140" i="56"/>
  <c r="AJ140" i="56"/>
  <c r="AE140" i="56"/>
  <c r="AO140" i="56"/>
  <c r="AQ140" i="56"/>
  <c r="AR140" i="56"/>
  <c r="O141" i="56"/>
  <c r="Q141" i="56"/>
  <c r="U141" i="56"/>
  <c r="V141" i="56"/>
  <c r="W141" i="56"/>
  <c r="X141" i="56"/>
  <c r="Y141" i="56"/>
  <c r="Z141" i="56"/>
  <c r="AC141" i="56"/>
  <c r="AG141" i="56"/>
  <c r="AE141" i="56"/>
  <c r="AO141" i="56"/>
  <c r="AQ141" i="56"/>
  <c r="AR141" i="56"/>
  <c r="O142" i="56"/>
  <c r="Q142" i="56"/>
  <c r="U142" i="56"/>
  <c r="V142" i="56"/>
  <c r="W142" i="56"/>
  <c r="X142" i="56"/>
  <c r="Y142" i="56"/>
  <c r="Z142" i="56"/>
  <c r="AC142" i="56"/>
  <c r="AJ142" i="56"/>
  <c r="AE142" i="56"/>
  <c r="AO142" i="56"/>
  <c r="AQ142" i="56"/>
  <c r="AR142" i="56"/>
  <c r="O143" i="56"/>
  <c r="Q143" i="56"/>
  <c r="U143" i="56"/>
  <c r="V143" i="56"/>
  <c r="W143" i="56"/>
  <c r="X143" i="56"/>
  <c r="AB143" i="56"/>
  <c r="Y143" i="56"/>
  <c r="Z143" i="56"/>
  <c r="AC143" i="56"/>
  <c r="AE143" i="56"/>
  <c r="AO143" i="56"/>
  <c r="AQ143" i="56"/>
  <c r="AR143" i="56"/>
  <c r="O144" i="56"/>
  <c r="Q144" i="56"/>
  <c r="U144" i="56"/>
  <c r="V144" i="56"/>
  <c r="W144" i="56"/>
  <c r="X144" i="56"/>
  <c r="Y144" i="56"/>
  <c r="Z144" i="56"/>
  <c r="AC144" i="56"/>
  <c r="AE144" i="56"/>
  <c r="AO144" i="56"/>
  <c r="AQ144" i="56"/>
  <c r="AR144" i="56"/>
  <c r="O145" i="56"/>
  <c r="Q145" i="56"/>
  <c r="U145" i="56"/>
  <c r="V145" i="56"/>
  <c r="W145" i="56"/>
  <c r="X145" i="56"/>
  <c r="AB145" i="56"/>
  <c r="Y145" i="56"/>
  <c r="Z145" i="56"/>
  <c r="AC145" i="56"/>
  <c r="AJ145" i="56"/>
  <c r="AE145" i="56"/>
  <c r="AO145" i="56"/>
  <c r="AQ145" i="56"/>
  <c r="AR145" i="56"/>
  <c r="O146" i="56"/>
  <c r="Q146" i="56"/>
  <c r="U146" i="56"/>
  <c r="V146" i="56"/>
  <c r="W146" i="56"/>
  <c r="X146" i="56"/>
  <c r="AA146" i="56"/>
  <c r="Y146" i="56"/>
  <c r="Z146" i="56"/>
  <c r="AC146" i="56"/>
  <c r="AE146" i="56"/>
  <c r="AO146" i="56"/>
  <c r="AQ146" i="56"/>
  <c r="AR146" i="56"/>
  <c r="O147" i="56"/>
  <c r="Q147" i="56"/>
  <c r="U147" i="56"/>
  <c r="V147" i="56"/>
  <c r="W147" i="56"/>
  <c r="X147" i="56"/>
  <c r="AB147" i="56"/>
  <c r="AI147" i="56"/>
  <c r="Y147" i="56"/>
  <c r="Z147" i="56"/>
  <c r="AC147" i="56"/>
  <c r="AJ147" i="56"/>
  <c r="AE147" i="56"/>
  <c r="AO147" i="56"/>
  <c r="AQ147" i="56"/>
  <c r="AS147" i="56"/>
  <c r="AR147" i="56"/>
  <c r="O148" i="56"/>
  <c r="Q148" i="56"/>
  <c r="U148" i="56"/>
  <c r="V148" i="56"/>
  <c r="W148" i="56"/>
  <c r="X148" i="56"/>
  <c r="Y148" i="56"/>
  <c r="Z148" i="56"/>
  <c r="AC148" i="56"/>
  <c r="AJ148" i="56"/>
  <c r="AE148" i="56"/>
  <c r="AO148" i="56"/>
  <c r="AQ148" i="56"/>
  <c r="AR148" i="56"/>
  <c r="O149" i="56"/>
  <c r="Q149" i="56"/>
  <c r="U149" i="56"/>
  <c r="V149" i="56"/>
  <c r="W149" i="56"/>
  <c r="X149" i="56"/>
  <c r="AA149" i="56"/>
  <c r="Y149" i="56"/>
  <c r="Z149" i="56"/>
  <c r="AC149" i="56"/>
  <c r="AG149" i="56"/>
  <c r="AE149" i="56"/>
  <c r="AO149" i="56"/>
  <c r="AQ149" i="56"/>
  <c r="AR149" i="56"/>
  <c r="AS149" i="56"/>
  <c r="O150" i="56"/>
  <c r="Q150" i="56"/>
  <c r="U150" i="56"/>
  <c r="V150" i="56"/>
  <c r="W150" i="56"/>
  <c r="X150" i="56"/>
  <c r="AA150" i="56"/>
  <c r="Y150" i="56"/>
  <c r="Z150" i="56"/>
  <c r="AC150" i="56"/>
  <c r="AE150" i="56"/>
  <c r="AO150" i="56"/>
  <c r="AQ150" i="56"/>
  <c r="AR150" i="56"/>
  <c r="O151" i="56"/>
  <c r="Q151" i="56"/>
  <c r="U151" i="56"/>
  <c r="V151" i="56"/>
  <c r="W151" i="56"/>
  <c r="X151" i="56"/>
  <c r="Y151" i="56"/>
  <c r="Z151" i="56"/>
  <c r="AC151" i="56"/>
  <c r="AJ151" i="56"/>
  <c r="AE151" i="56"/>
  <c r="AO151" i="56"/>
  <c r="AQ151" i="56"/>
  <c r="AR151" i="56"/>
  <c r="O152" i="56"/>
  <c r="Q152" i="56"/>
  <c r="U152" i="56"/>
  <c r="V152" i="56"/>
  <c r="W152" i="56"/>
  <c r="X152" i="56"/>
  <c r="Y152" i="56"/>
  <c r="Z152" i="56"/>
  <c r="AC152" i="56"/>
  <c r="AJ152" i="56"/>
  <c r="AE152" i="56"/>
  <c r="AO152" i="56"/>
  <c r="AQ152" i="56"/>
  <c r="AR152" i="56"/>
  <c r="O153" i="56"/>
  <c r="Q153" i="56"/>
  <c r="U153" i="56"/>
  <c r="V153" i="56"/>
  <c r="W153" i="56"/>
  <c r="X153" i="56"/>
  <c r="Y153" i="56"/>
  <c r="Z153" i="56"/>
  <c r="AC153" i="56"/>
  <c r="AE153" i="56"/>
  <c r="AO153" i="56"/>
  <c r="AQ153" i="56"/>
  <c r="AR153" i="56"/>
  <c r="O154" i="56"/>
  <c r="Q154" i="56"/>
  <c r="U154" i="56"/>
  <c r="V154" i="56"/>
  <c r="W154" i="56"/>
  <c r="X154" i="56"/>
  <c r="AB154" i="56"/>
  <c r="Y154" i="56"/>
  <c r="Z154" i="56"/>
  <c r="AC154" i="56"/>
  <c r="AE154" i="56"/>
  <c r="AO154" i="56"/>
  <c r="AQ154" i="56"/>
  <c r="AR154" i="56"/>
  <c r="O155" i="56"/>
  <c r="Q155" i="56"/>
  <c r="U155" i="56"/>
  <c r="V155" i="56"/>
  <c r="W155" i="56"/>
  <c r="X155" i="56"/>
  <c r="AA155" i="56"/>
  <c r="Y155" i="56"/>
  <c r="Z155" i="56"/>
  <c r="AC155" i="56"/>
  <c r="AE155" i="56"/>
  <c r="AO155" i="56"/>
  <c r="AQ155" i="56"/>
  <c r="AR155" i="56"/>
  <c r="O156" i="56"/>
  <c r="Q156" i="56"/>
  <c r="U156" i="56"/>
  <c r="V156" i="56"/>
  <c r="W156" i="56"/>
  <c r="X156" i="56"/>
  <c r="Y156" i="56"/>
  <c r="Z156" i="56"/>
  <c r="AC156" i="56"/>
  <c r="AJ156" i="56"/>
  <c r="AE156" i="56"/>
  <c r="AO156" i="56"/>
  <c r="AQ156" i="56"/>
  <c r="AR156" i="56"/>
  <c r="O157" i="56"/>
  <c r="Q157" i="56"/>
  <c r="U157" i="56"/>
  <c r="V157" i="56"/>
  <c r="W157" i="56"/>
  <c r="X157" i="56"/>
  <c r="AA157" i="56"/>
  <c r="Y157" i="56"/>
  <c r="Z157" i="56"/>
  <c r="AC157" i="56"/>
  <c r="AE157" i="56"/>
  <c r="AO157" i="56"/>
  <c r="AQ157" i="56"/>
  <c r="AR157" i="56"/>
  <c r="O158" i="56"/>
  <c r="Q158" i="56"/>
  <c r="U158" i="56"/>
  <c r="V158" i="56"/>
  <c r="W158" i="56"/>
  <c r="X158" i="56"/>
  <c r="AA158" i="56"/>
  <c r="Y158" i="56"/>
  <c r="Z158" i="56"/>
  <c r="AC158" i="56"/>
  <c r="AJ158" i="56"/>
  <c r="AE158" i="56"/>
  <c r="AO158" i="56"/>
  <c r="AQ158" i="56"/>
  <c r="AR158" i="56"/>
  <c r="O159" i="56"/>
  <c r="Q159" i="56"/>
  <c r="U159" i="56"/>
  <c r="V159" i="56"/>
  <c r="W159" i="56"/>
  <c r="X159" i="56"/>
  <c r="AB159" i="56"/>
  <c r="Y159" i="56"/>
  <c r="Z159" i="56"/>
  <c r="AC159" i="56"/>
  <c r="AE159" i="56"/>
  <c r="AO159" i="56"/>
  <c r="AQ159" i="56"/>
  <c r="AR159" i="56"/>
  <c r="O160" i="56"/>
  <c r="Q160" i="56"/>
  <c r="U160" i="56"/>
  <c r="V160" i="56"/>
  <c r="W160" i="56"/>
  <c r="X160" i="56"/>
  <c r="AB160" i="56"/>
  <c r="Y160" i="56"/>
  <c r="Z160" i="56"/>
  <c r="AC160" i="56"/>
  <c r="AJ160" i="56"/>
  <c r="AE160" i="56"/>
  <c r="AO160" i="56"/>
  <c r="AQ160" i="56"/>
  <c r="AR160" i="56"/>
  <c r="O161" i="56"/>
  <c r="Q161" i="56"/>
  <c r="U161" i="56"/>
  <c r="V161" i="56"/>
  <c r="W161" i="56"/>
  <c r="X161" i="56"/>
  <c r="AB161" i="56"/>
  <c r="AL161" i="56"/>
  <c r="Y161" i="56"/>
  <c r="Z161" i="56"/>
  <c r="AC161" i="56"/>
  <c r="AE161" i="56"/>
  <c r="AO161" i="56"/>
  <c r="AQ161" i="56"/>
  <c r="AR161" i="56"/>
  <c r="O162" i="56"/>
  <c r="Q162" i="56"/>
  <c r="U162" i="56"/>
  <c r="V162" i="56"/>
  <c r="W162" i="56"/>
  <c r="X162" i="56"/>
  <c r="Y162" i="56"/>
  <c r="Z162" i="56"/>
  <c r="AC162" i="56"/>
  <c r="AJ162" i="56"/>
  <c r="AE162" i="56"/>
  <c r="AO162" i="56"/>
  <c r="AQ162" i="56"/>
  <c r="AR162" i="56"/>
  <c r="O163" i="56"/>
  <c r="Q163" i="56"/>
  <c r="U163" i="56"/>
  <c r="V163" i="56"/>
  <c r="W163" i="56"/>
  <c r="X163" i="56"/>
  <c r="AB163" i="56"/>
  <c r="AI163" i="56"/>
  <c r="Y163" i="56"/>
  <c r="Z163" i="56"/>
  <c r="AC163" i="56"/>
  <c r="AG163" i="56"/>
  <c r="AE163" i="56"/>
  <c r="AO163" i="56"/>
  <c r="AQ163" i="56"/>
  <c r="AR163" i="56"/>
  <c r="O164" i="56"/>
  <c r="Q164" i="56"/>
  <c r="U164" i="56"/>
  <c r="V164" i="56"/>
  <c r="W164" i="56"/>
  <c r="X164" i="56"/>
  <c r="Y164" i="56"/>
  <c r="Z164" i="56"/>
  <c r="AC164" i="56"/>
  <c r="AE164" i="56"/>
  <c r="AO164" i="56"/>
  <c r="AQ164" i="56"/>
  <c r="AR164" i="56"/>
  <c r="O165" i="56"/>
  <c r="Q165" i="56"/>
  <c r="U165" i="56"/>
  <c r="V165" i="56"/>
  <c r="W165" i="56"/>
  <c r="X165" i="56"/>
  <c r="AA165" i="56"/>
  <c r="Y165" i="56"/>
  <c r="Z165" i="56"/>
  <c r="AC165" i="56"/>
  <c r="AE165" i="56"/>
  <c r="AO165" i="56"/>
  <c r="AQ165" i="56"/>
  <c r="AR165" i="56"/>
  <c r="O166" i="56"/>
  <c r="Q166" i="56"/>
  <c r="U166" i="56"/>
  <c r="V166" i="56"/>
  <c r="W166" i="56"/>
  <c r="X166" i="56"/>
  <c r="Y166" i="56"/>
  <c r="Z166" i="56"/>
  <c r="AC166" i="56"/>
  <c r="AF166" i="56"/>
  <c r="AE166" i="56"/>
  <c r="AO166" i="56"/>
  <c r="AQ166" i="56"/>
  <c r="AR166" i="56"/>
  <c r="O167" i="56"/>
  <c r="Q167" i="56"/>
  <c r="U167" i="56"/>
  <c r="V167" i="56"/>
  <c r="W167" i="56"/>
  <c r="X167" i="56"/>
  <c r="AA167" i="56"/>
  <c r="Y167" i="56"/>
  <c r="Z167" i="56"/>
  <c r="AC167" i="56"/>
  <c r="AE167" i="56"/>
  <c r="AO167" i="56"/>
  <c r="AQ167" i="56"/>
  <c r="AR167" i="56"/>
  <c r="O168" i="56"/>
  <c r="Q168" i="56"/>
  <c r="U168" i="56"/>
  <c r="V168" i="56"/>
  <c r="W168" i="56"/>
  <c r="X168" i="56"/>
  <c r="AA168" i="56"/>
  <c r="Y168" i="56"/>
  <c r="Z168" i="56"/>
  <c r="AC168" i="56"/>
  <c r="AJ168" i="56"/>
  <c r="AE168" i="56"/>
  <c r="AO168" i="56"/>
  <c r="AQ168" i="56"/>
  <c r="AR168" i="56"/>
  <c r="O169" i="56"/>
  <c r="Q169" i="56"/>
  <c r="U169" i="56"/>
  <c r="V169" i="56"/>
  <c r="W169" i="56"/>
  <c r="X169" i="56"/>
  <c r="AB169" i="56"/>
  <c r="Y169" i="56"/>
  <c r="Z169" i="56"/>
  <c r="AC169" i="56"/>
  <c r="AJ169" i="56"/>
  <c r="AE169" i="56"/>
  <c r="AO169" i="56"/>
  <c r="AQ169" i="56"/>
  <c r="AR169" i="56"/>
  <c r="O170" i="56"/>
  <c r="Q170" i="56"/>
  <c r="U170" i="56"/>
  <c r="V170" i="56"/>
  <c r="W170" i="56"/>
  <c r="X170" i="56"/>
  <c r="Y170" i="56"/>
  <c r="Z170" i="56"/>
  <c r="AC170" i="56"/>
  <c r="AE170" i="56"/>
  <c r="AO170" i="56"/>
  <c r="AQ170" i="56"/>
  <c r="AR170" i="56"/>
  <c r="O171" i="56"/>
  <c r="Q171" i="56"/>
  <c r="U171" i="56"/>
  <c r="V171" i="56"/>
  <c r="W171" i="56"/>
  <c r="X171" i="56"/>
  <c r="AB171" i="56"/>
  <c r="AN171" i="56"/>
  <c r="Y171" i="56"/>
  <c r="Z171" i="56"/>
  <c r="AC171" i="56"/>
  <c r="AJ171" i="56"/>
  <c r="AE171" i="56"/>
  <c r="AO171" i="56"/>
  <c r="AQ171" i="56"/>
  <c r="AR171" i="56"/>
  <c r="O172" i="56"/>
  <c r="Q172" i="56"/>
  <c r="U172" i="56"/>
  <c r="V172" i="56"/>
  <c r="W172" i="56"/>
  <c r="X172" i="56"/>
  <c r="AA172" i="56"/>
  <c r="Y172" i="56"/>
  <c r="Z172" i="56"/>
  <c r="AC172" i="56"/>
  <c r="AG172" i="56"/>
  <c r="AE172" i="56"/>
  <c r="AO172" i="56"/>
  <c r="AQ172" i="56"/>
  <c r="AR172" i="56"/>
  <c r="AS172" i="56"/>
  <c r="O173" i="56"/>
  <c r="Q173" i="56"/>
  <c r="U173" i="56"/>
  <c r="V173" i="56"/>
  <c r="W173" i="56"/>
  <c r="X173" i="56"/>
  <c r="Y173" i="56"/>
  <c r="Z173" i="56"/>
  <c r="AC173" i="56"/>
  <c r="AJ173" i="56"/>
  <c r="AE173" i="56"/>
  <c r="AO173" i="56"/>
  <c r="AQ173" i="56"/>
  <c r="AS173" i="56"/>
  <c r="AR173" i="56"/>
  <c r="O174" i="56"/>
  <c r="Q174" i="56"/>
  <c r="U174" i="56"/>
  <c r="V174" i="56"/>
  <c r="W174" i="56"/>
  <c r="X174" i="56"/>
  <c r="Y174" i="56"/>
  <c r="Z174" i="56"/>
  <c r="AC174" i="56"/>
  <c r="AG174" i="56"/>
  <c r="AE174" i="56"/>
  <c r="AO174" i="56"/>
  <c r="AQ174" i="56"/>
  <c r="AR174" i="56"/>
  <c r="O175" i="56"/>
  <c r="Q175" i="56"/>
  <c r="U175" i="56"/>
  <c r="V175" i="56"/>
  <c r="W175" i="56"/>
  <c r="X175" i="56"/>
  <c r="AB175" i="56"/>
  <c r="AN175" i="56"/>
  <c r="Y175" i="56"/>
  <c r="Z175" i="56"/>
  <c r="AC175" i="56"/>
  <c r="AE175" i="56"/>
  <c r="AO175" i="56"/>
  <c r="AQ175" i="56"/>
  <c r="AR175" i="56"/>
  <c r="O176" i="56"/>
  <c r="Q176" i="56"/>
  <c r="U176" i="56"/>
  <c r="V176" i="56"/>
  <c r="W176" i="56"/>
  <c r="X176" i="56"/>
  <c r="AB176" i="56"/>
  <c r="AN176" i="56"/>
  <c r="Y176" i="56"/>
  <c r="Z176" i="56"/>
  <c r="AC176" i="56"/>
  <c r="AJ176" i="56"/>
  <c r="AE176" i="56"/>
  <c r="AO176" i="56"/>
  <c r="AQ176" i="56"/>
  <c r="AR176" i="56"/>
  <c r="O177" i="56"/>
  <c r="Q177" i="56"/>
  <c r="U177" i="56"/>
  <c r="V177" i="56"/>
  <c r="W177" i="56"/>
  <c r="X177" i="56"/>
  <c r="AA177" i="56"/>
  <c r="Y177" i="56"/>
  <c r="Z177" i="56"/>
  <c r="AC177" i="56"/>
  <c r="AG177" i="56"/>
  <c r="AE177" i="56"/>
  <c r="AO177" i="56"/>
  <c r="AQ177" i="56"/>
  <c r="AR177" i="56"/>
  <c r="O178" i="56"/>
  <c r="Q178" i="56"/>
  <c r="U178" i="56"/>
  <c r="V178" i="56"/>
  <c r="W178" i="56"/>
  <c r="X178" i="56"/>
  <c r="Y178" i="56"/>
  <c r="Z178" i="56"/>
  <c r="AC178" i="56"/>
  <c r="AE178" i="56"/>
  <c r="AO178" i="56"/>
  <c r="AQ178" i="56"/>
  <c r="AS178" i="56"/>
  <c r="AR178" i="56"/>
  <c r="O179" i="56"/>
  <c r="Q179" i="56"/>
  <c r="U179" i="56"/>
  <c r="V179" i="56"/>
  <c r="W179" i="56"/>
  <c r="X179" i="56"/>
  <c r="Y179" i="56"/>
  <c r="Z179" i="56"/>
  <c r="AC179" i="56"/>
  <c r="AG179" i="56"/>
  <c r="AE179" i="56"/>
  <c r="AO179" i="56"/>
  <c r="AQ179" i="56"/>
  <c r="AR179" i="56"/>
  <c r="O180" i="56"/>
  <c r="Q180" i="56"/>
  <c r="U180" i="56"/>
  <c r="V180" i="56"/>
  <c r="W180" i="56"/>
  <c r="X180" i="56"/>
  <c r="AA180" i="56"/>
  <c r="Y180" i="56"/>
  <c r="Z180" i="56"/>
  <c r="AC180" i="56"/>
  <c r="AG180" i="56"/>
  <c r="AE180" i="56"/>
  <c r="AO180" i="56"/>
  <c r="AQ180" i="56"/>
  <c r="AR180" i="56"/>
  <c r="O181" i="56"/>
  <c r="Q181" i="56"/>
  <c r="U181" i="56"/>
  <c r="V181" i="56"/>
  <c r="W181" i="56"/>
  <c r="X181" i="56"/>
  <c r="AB181" i="56"/>
  <c r="Y181" i="56"/>
  <c r="Z181" i="56"/>
  <c r="AC181" i="56"/>
  <c r="AG181" i="56"/>
  <c r="AE181" i="56"/>
  <c r="AO181" i="56"/>
  <c r="AQ181" i="56"/>
  <c r="AR181" i="56"/>
  <c r="O182" i="56"/>
  <c r="Q182" i="56"/>
  <c r="U182" i="56"/>
  <c r="V182" i="56"/>
  <c r="W182" i="56"/>
  <c r="X182" i="56"/>
  <c r="AA182" i="56"/>
  <c r="Y182" i="56"/>
  <c r="Z182" i="56"/>
  <c r="AC182" i="56"/>
  <c r="AJ182" i="56"/>
  <c r="AE182" i="56"/>
  <c r="AO182" i="56"/>
  <c r="AQ182" i="56"/>
  <c r="AR182" i="56"/>
  <c r="O183" i="56"/>
  <c r="Q183" i="56"/>
  <c r="U183" i="56"/>
  <c r="V183" i="56"/>
  <c r="W183" i="56"/>
  <c r="X183" i="56"/>
  <c r="AA183" i="56"/>
  <c r="Y183" i="56"/>
  <c r="Z183" i="56"/>
  <c r="AC183" i="56"/>
  <c r="AJ183" i="56"/>
  <c r="AE183" i="56"/>
  <c r="AO183" i="56"/>
  <c r="AQ183" i="56"/>
  <c r="AR183" i="56"/>
  <c r="O184" i="56"/>
  <c r="Q184" i="56"/>
  <c r="U184" i="56"/>
  <c r="V184" i="56"/>
  <c r="W184" i="56"/>
  <c r="X184" i="56"/>
  <c r="AA184" i="56"/>
  <c r="Y184" i="56"/>
  <c r="Z184" i="56"/>
  <c r="AC184" i="56"/>
  <c r="AJ184" i="56"/>
  <c r="AE184" i="56"/>
  <c r="AO184" i="56"/>
  <c r="AQ184" i="56"/>
  <c r="AS184" i="56"/>
  <c r="AR184" i="56"/>
  <c r="O185" i="56"/>
  <c r="Q185" i="56"/>
  <c r="U185" i="56"/>
  <c r="V185" i="56"/>
  <c r="W185" i="56"/>
  <c r="X185" i="56"/>
  <c r="AA185" i="56"/>
  <c r="Y185" i="56"/>
  <c r="Z185" i="56"/>
  <c r="AC185" i="56"/>
  <c r="AG185" i="56"/>
  <c r="AE185" i="56"/>
  <c r="AO185" i="56"/>
  <c r="AQ185" i="56"/>
  <c r="AR185" i="56"/>
  <c r="O186" i="56"/>
  <c r="Q186" i="56"/>
  <c r="U186" i="56"/>
  <c r="V186" i="56"/>
  <c r="W186" i="56"/>
  <c r="X186" i="56"/>
  <c r="AA186" i="56"/>
  <c r="Y186" i="56"/>
  <c r="Z186" i="56"/>
  <c r="AC186" i="56"/>
  <c r="AJ186" i="56"/>
  <c r="AG186" i="56"/>
  <c r="AE186" i="56"/>
  <c r="AO186" i="56"/>
  <c r="AQ186" i="56"/>
  <c r="AR186" i="56"/>
  <c r="O187" i="56"/>
  <c r="Q187" i="56"/>
  <c r="U187" i="56"/>
  <c r="V187" i="56"/>
  <c r="W187" i="56"/>
  <c r="X187" i="56"/>
  <c r="AA187" i="56"/>
  <c r="Y187" i="56"/>
  <c r="Z187" i="56"/>
  <c r="AC187" i="56"/>
  <c r="AG187" i="56"/>
  <c r="AE187" i="56"/>
  <c r="AO187" i="56"/>
  <c r="AQ187" i="56"/>
  <c r="AS187" i="56"/>
  <c r="AR187" i="56"/>
  <c r="O188" i="56"/>
  <c r="Q188" i="56"/>
  <c r="U188" i="56"/>
  <c r="V188" i="56"/>
  <c r="W188" i="56"/>
  <c r="X188" i="56"/>
  <c r="Y188" i="56"/>
  <c r="Z188" i="56"/>
  <c r="AC188" i="56"/>
  <c r="AE188" i="56"/>
  <c r="AO188" i="56"/>
  <c r="AQ188" i="56"/>
  <c r="AS188" i="56"/>
  <c r="AR188" i="56"/>
  <c r="O189" i="56"/>
  <c r="Q189" i="56"/>
  <c r="U189" i="56"/>
  <c r="V189" i="56"/>
  <c r="W189" i="56"/>
  <c r="X189" i="56"/>
  <c r="AA189" i="56"/>
  <c r="Y189" i="56"/>
  <c r="Z189" i="56"/>
  <c r="AC189" i="56"/>
  <c r="AJ189" i="56"/>
  <c r="AE189" i="56"/>
  <c r="AO189" i="56"/>
  <c r="AQ189" i="56"/>
  <c r="AS189" i="56"/>
  <c r="AR189" i="56"/>
  <c r="O190" i="56"/>
  <c r="Q190" i="56"/>
  <c r="U190" i="56"/>
  <c r="V190" i="56"/>
  <c r="W190" i="56"/>
  <c r="X190" i="56"/>
  <c r="Y190" i="56"/>
  <c r="Z190" i="56"/>
  <c r="AC190" i="56"/>
  <c r="AJ190" i="56"/>
  <c r="AE190" i="56"/>
  <c r="AO190" i="56"/>
  <c r="AQ190" i="56"/>
  <c r="AR190" i="56"/>
  <c r="AS190" i="56"/>
  <c r="O191" i="56"/>
  <c r="Q191" i="56"/>
  <c r="U191" i="56"/>
  <c r="V191" i="56"/>
  <c r="W191" i="56"/>
  <c r="X191" i="56"/>
  <c r="Y191" i="56"/>
  <c r="Z191" i="56"/>
  <c r="AC191" i="56"/>
  <c r="AE191" i="56"/>
  <c r="AO191" i="56"/>
  <c r="AQ191" i="56"/>
  <c r="AR191" i="56"/>
  <c r="O192" i="56"/>
  <c r="Q192" i="56"/>
  <c r="U192" i="56"/>
  <c r="V192" i="56"/>
  <c r="W192" i="56"/>
  <c r="X192" i="56"/>
  <c r="Y192" i="56"/>
  <c r="Z192" i="56"/>
  <c r="AC192" i="56"/>
  <c r="AG192" i="56"/>
  <c r="AE192" i="56"/>
  <c r="AO192" i="56"/>
  <c r="AQ192" i="56"/>
  <c r="AR192" i="56"/>
  <c r="O193" i="56"/>
  <c r="Q193" i="56"/>
  <c r="U193" i="56"/>
  <c r="V193" i="56"/>
  <c r="W193" i="56"/>
  <c r="X193" i="56"/>
  <c r="Y193" i="56"/>
  <c r="Z193" i="56"/>
  <c r="AC193" i="56"/>
  <c r="AJ193" i="56"/>
  <c r="AE193" i="56"/>
  <c r="AO193" i="56"/>
  <c r="AQ193" i="56"/>
  <c r="AR193" i="56"/>
  <c r="O194" i="56"/>
  <c r="Q194" i="56"/>
  <c r="U194" i="56"/>
  <c r="V194" i="56"/>
  <c r="W194" i="56"/>
  <c r="X194" i="56"/>
  <c r="Y194" i="56"/>
  <c r="Z194" i="56"/>
  <c r="AC194" i="56"/>
  <c r="AG194" i="56"/>
  <c r="AE194" i="56"/>
  <c r="AO194" i="56"/>
  <c r="AQ194" i="56"/>
  <c r="AR194" i="56"/>
  <c r="O195" i="56"/>
  <c r="Q195" i="56"/>
  <c r="U195" i="56"/>
  <c r="V195" i="56"/>
  <c r="W195" i="56"/>
  <c r="X195" i="56"/>
  <c r="AB195" i="56"/>
  <c r="AI195" i="56"/>
  <c r="Y195" i="56"/>
  <c r="Z195" i="56"/>
  <c r="AC195" i="56"/>
  <c r="AG195" i="56"/>
  <c r="AE195" i="56"/>
  <c r="AO195" i="56"/>
  <c r="AQ195" i="56"/>
  <c r="AR195" i="56"/>
  <c r="O196" i="56"/>
  <c r="Q196" i="56"/>
  <c r="U196" i="56"/>
  <c r="V196" i="56"/>
  <c r="W196" i="56"/>
  <c r="X196" i="56"/>
  <c r="Y196" i="56"/>
  <c r="Z196" i="56"/>
  <c r="AC196" i="56"/>
  <c r="AE196" i="56"/>
  <c r="AO196" i="56"/>
  <c r="AQ196" i="56"/>
  <c r="AR196" i="56"/>
  <c r="O197" i="56"/>
  <c r="Q197" i="56"/>
  <c r="U197" i="56"/>
  <c r="V197" i="56"/>
  <c r="W197" i="56"/>
  <c r="X197" i="56"/>
  <c r="Y197" i="56"/>
  <c r="Z197" i="56"/>
  <c r="AC197" i="56"/>
  <c r="AJ197" i="56"/>
  <c r="AE197" i="56"/>
  <c r="AO197" i="56"/>
  <c r="AQ197" i="56"/>
  <c r="AR197" i="56"/>
  <c r="O198" i="56"/>
  <c r="Q198" i="56"/>
  <c r="U198" i="56"/>
  <c r="V198" i="56"/>
  <c r="W198" i="56"/>
  <c r="X198" i="56"/>
  <c r="AB198" i="56"/>
  <c r="Y198" i="56"/>
  <c r="Z198" i="56"/>
  <c r="AC198" i="56"/>
  <c r="AJ198" i="56"/>
  <c r="AE198" i="56"/>
  <c r="AO198" i="56"/>
  <c r="AQ198" i="56"/>
  <c r="AR198" i="56"/>
  <c r="O199" i="56"/>
  <c r="Q199" i="56"/>
  <c r="U199" i="56"/>
  <c r="V199" i="56"/>
  <c r="W199" i="56"/>
  <c r="X199" i="56"/>
  <c r="AA199" i="56"/>
  <c r="Y199" i="56"/>
  <c r="Z199" i="56"/>
  <c r="AC199" i="56"/>
  <c r="AJ199" i="56"/>
  <c r="AE199" i="56"/>
  <c r="AO199" i="56"/>
  <c r="AQ199" i="56"/>
  <c r="AR199" i="56"/>
  <c r="O200" i="56"/>
  <c r="Q200" i="56"/>
  <c r="U200" i="56"/>
  <c r="V200" i="56"/>
  <c r="W200" i="56"/>
  <c r="X200" i="56"/>
  <c r="AB200" i="56"/>
  <c r="AI200" i="56"/>
  <c r="Y200" i="56"/>
  <c r="Z200" i="56"/>
  <c r="AC200" i="56"/>
  <c r="AG200" i="56"/>
  <c r="AE200" i="56"/>
  <c r="AO200" i="56"/>
  <c r="AQ200" i="56"/>
  <c r="AR200" i="56"/>
  <c r="O201" i="56"/>
  <c r="Q201" i="56"/>
  <c r="U201" i="56"/>
  <c r="V201" i="56"/>
  <c r="W201" i="56"/>
  <c r="X201" i="56"/>
  <c r="AA201" i="56"/>
  <c r="Y201" i="56"/>
  <c r="Z201" i="56"/>
  <c r="AC201" i="56"/>
  <c r="AE201" i="56"/>
  <c r="AO201" i="56"/>
  <c r="AQ201" i="56"/>
  <c r="AR201" i="56"/>
  <c r="O202" i="56"/>
  <c r="Q202" i="56"/>
  <c r="U202" i="56"/>
  <c r="V202" i="56"/>
  <c r="W202" i="56"/>
  <c r="X202" i="56"/>
  <c r="Y202" i="56"/>
  <c r="Z202" i="56"/>
  <c r="AC202" i="56"/>
  <c r="AG202" i="56"/>
  <c r="AE202" i="56"/>
  <c r="AO202" i="56"/>
  <c r="AQ202" i="56"/>
  <c r="AS202" i="56"/>
  <c r="AR202" i="56"/>
  <c r="O203" i="56"/>
  <c r="Q203" i="56"/>
  <c r="U203" i="56"/>
  <c r="V203" i="56"/>
  <c r="W203" i="56"/>
  <c r="X203" i="56"/>
  <c r="AB203" i="56"/>
  <c r="AL203" i="56"/>
  <c r="Y203" i="56"/>
  <c r="Z203" i="56"/>
  <c r="AC203" i="56"/>
  <c r="AE203" i="56"/>
  <c r="AO203" i="56"/>
  <c r="AQ203" i="56"/>
  <c r="AS203" i="56"/>
  <c r="AR203" i="56"/>
  <c r="O204" i="56"/>
  <c r="Q204" i="56"/>
  <c r="U204" i="56"/>
  <c r="V204" i="56"/>
  <c r="W204" i="56"/>
  <c r="X204" i="56"/>
  <c r="Y204" i="56"/>
  <c r="Z204" i="56"/>
  <c r="AC204" i="56"/>
  <c r="AG204" i="56"/>
  <c r="AE204" i="56"/>
  <c r="AO204" i="56"/>
  <c r="AQ204" i="56"/>
  <c r="AR204" i="56"/>
  <c r="O205" i="56"/>
  <c r="Q205" i="56"/>
  <c r="U205" i="56"/>
  <c r="V205" i="56"/>
  <c r="W205" i="56"/>
  <c r="X205" i="56"/>
  <c r="AB205" i="56"/>
  <c r="Y205" i="56"/>
  <c r="Z205" i="56"/>
  <c r="AC205" i="56"/>
  <c r="AE205" i="56"/>
  <c r="AO205" i="56"/>
  <c r="AQ205" i="56"/>
  <c r="AR205" i="56"/>
  <c r="O206" i="56"/>
  <c r="Q206" i="56"/>
  <c r="U206" i="56"/>
  <c r="V206" i="56"/>
  <c r="W206" i="56"/>
  <c r="X206" i="56"/>
  <c r="Y206" i="56"/>
  <c r="Z206" i="56"/>
  <c r="AC206" i="56"/>
  <c r="AE206" i="56"/>
  <c r="AO206" i="56"/>
  <c r="AQ206" i="56"/>
  <c r="AR206" i="56"/>
  <c r="O207" i="56"/>
  <c r="Q207" i="56"/>
  <c r="U207" i="56"/>
  <c r="V207" i="56"/>
  <c r="W207" i="56"/>
  <c r="X207" i="56"/>
  <c r="Y207" i="56"/>
  <c r="Z207" i="56"/>
  <c r="AC207" i="56"/>
  <c r="AG207" i="56"/>
  <c r="AE207" i="56"/>
  <c r="AO207" i="56"/>
  <c r="AQ207" i="56"/>
  <c r="AR207" i="56"/>
  <c r="O208" i="56"/>
  <c r="Q208" i="56"/>
  <c r="U208" i="56"/>
  <c r="V208" i="56"/>
  <c r="W208" i="56"/>
  <c r="X208" i="56"/>
  <c r="Y208" i="56"/>
  <c r="Z208" i="56"/>
  <c r="AC208" i="56"/>
  <c r="AJ208" i="56"/>
  <c r="AE208" i="56"/>
  <c r="AO208" i="56"/>
  <c r="AQ208" i="56"/>
  <c r="AS208" i="56"/>
  <c r="AR208" i="56"/>
  <c r="O209" i="56"/>
  <c r="Q209" i="56"/>
  <c r="U209" i="56"/>
  <c r="V209" i="56"/>
  <c r="W209" i="56"/>
  <c r="X209" i="56"/>
  <c r="AA209" i="56"/>
  <c r="Y209" i="56"/>
  <c r="Z209" i="56"/>
  <c r="AC209" i="56"/>
  <c r="AG209" i="56"/>
  <c r="AE209" i="56"/>
  <c r="AO209" i="56"/>
  <c r="AQ209" i="56"/>
  <c r="AR209" i="56"/>
  <c r="O210" i="56"/>
  <c r="Q210" i="56"/>
  <c r="U210" i="56"/>
  <c r="V210" i="56"/>
  <c r="W210" i="56"/>
  <c r="X210" i="56"/>
  <c r="Y210" i="56"/>
  <c r="AF210" i="56"/>
  <c r="Z210" i="56"/>
  <c r="AC210" i="56"/>
  <c r="AG210" i="56"/>
  <c r="AE210" i="56"/>
  <c r="AO210" i="56"/>
  <c r="AQ210" i="56"/>
  <c r="AR210" i="56"/>
  <c r="O211" i="56"/>
  <c r="Q211" i="56"/>
  <c r="U211" i="56"/>
  <c r="V211" i="56"/>
  <c r="W211" i="56"/>
  <c r="X211" i="56"/>
  <c r="AA211" i="56"/>
  <c r="Y211" i="56"/>
  <c r="Z211" i="56"/>
  <c r="AC211" i="56"/>
  <c r="AJ211" i="56"/>
  <c r="AE211" i="56"/>
  <c r="AO211" i="56"/>
  <c r="AQ211" i="56"/>
  <c r="AR211" i="56"/>
  <c r="O212" i="56"/>
  <c r="Q212" i="56"/>
  <c r="U212" i="56"/>
  <c r="V212" i="56"/>
  <c r="W212" i="56"/>
  <c r="X212" i="56"/>
  <c r="AA212" i="56"/>
  <c r="Y212" i="56"/>
  <c r="Z212" i="56"/>
  <c r="AC212" i="56"/>
  <c r="AJ212" i="56"/>
  <c r="AE212" i="56"/>
  <c r="AO212" i="56"/>
  <c r="AQ212" i="56"/>
  <c r="AR212" i="56"/>
  <c r="O213" i="56"/>
  <c r="Q213" i="56"/>
  <c r="U213" i="56"/>
  <c r="V213" i="56"/>
  <c r="W213" i="56"/>
  <c r="X213" i="56"/>
  <c r="Y213" i="56"/>
  <c r="Z213" i="56"/>
  <c r="AC213" i="56"/>
  <c r="AE213" i="56"/>
  <c r="AO213" i="56"/>
  <c r="AQ213" i="56"/>
  <c r="AR213" i="56"/>
  <c r="O214" i="56"/>
  <c r="Q214" i="56"/>
  <c r="U214" i="56"/>
  <c r="V214" i="56"/>
  <c r="W214" i="56"/>
  <c r="X214" i="56"/>
  <c r="AA214" i="56"/>
  <c r="Y214" i="56"/>
  <c r="Z214" i="56"/>
  <c r="AC214" i="56"/>
  <c r="AG214" i="56"/>
  <c r="AE214" i="56"/>
  <c r="AO214" i="56"/>
  <c r="AQ214" i="56"/>
  <c r="AR214" i="56"/>
  <c r="O215" i="56"/>
  <c r="Q215" i="56"/>
  <c r="U215" i="56"/>
  <c r="V215" i="56"/>
  <c r="W215" i="56"/>
  <c r="X215" i="56"/>
  <c r="AA215" i="56"/>
  <c r="Y215" i="56"/>
  <c r="Z215" i="56"/>
  <c r="AC215" i="56"/>
  <c r="AE215" i="56"/>
  <c r="AO215" i="56"/>
  <c r="AQ215" i="56"/>
  <c r="AR215" i="56"/>
  <c r="O216" i="56"/>
  <c r="Q216" i="56"/>
  <c r="U216" i="56"/>
  <c r="V216" i="56"/>
  <c r="W216" i="56"/>
  <c r="X216" i="56"/>
  <c r="AA216" i="56"/>
  <c r="Y216" i="56"/>
  <c r="Z216" i="56"/>
  <c r="AC216" i="56"/>
  <c r="AJ216" i="56"/>
  <c r="AE216" i="56"/>
  <c r="AO216" i="56"/>
  <c r="AQ216" i="56"/>
  <c r="AR216" i="56"/>
  <c r="O217" i="56"/>
  <c r="Q217" i="56"/>
  <c r="U217" i="56"/>
  <c r="V217" i="56"/>
  <c r="W217" i="56"/>
  <c r="X217" i="56"/>
  <c r="Y217" i="56"/>
  <c r="Z217" i="56"/>
  <c r="AC217" i="56"/>
  <c r="AG217" i="56"/>
  <c r="AE217" i="56"/>
  <c r="AO217" i="56"/>
  <c r="AQ217" i="56"/>
  <c r="AR217" i="56"/>
  <c r="O218" i="56"/>
  <c r="Q218" i="56"/>
  <c r="U218" i="56"/>
  <c r="V218" i="56"/>
  <c r="W218" i="56"/>
  <c r="X218" i="56"/>
  <c r="Y218" i="56"/>
  <c r="Z218" i="56"/>
  <c r="AC218" i="56"/>
  <c r="AG218" i="56"/>
  <c r="AE218" i="56"/>
  <c r="AO218" i="56"/>
  <c r="AQ218" i="56"/>
  <c r="AR218" i="56"/>
  <c r="O219" i="56"/>
  <c r="Q219" i="56"/>
  <c r="U219" i="56"/>
  <c r="V219" i="56"/>
  <c r="W219" i="56"/>
  <c r="X219" i="56"/>
  <c r="AB219" i="56"/>
  <c r="Y219" i="56"/>
  <c r="Z219" i="56"/>
  <c r="AC219" i="56"/>
  <c r="AJ219" i="56"/>
  <c r="AE219" i="56"/>
  <c r="AO219" i="56"/>
  <c r="AQ219" i="56"/>
  <c r="AR219" i="56"/>
  <c r="O220" i="56"/>
  <c r="Q220" i="56"/>
  <c r="U220" i="56"/>
  <c r="V220" i="56"/>
  <c r="W220" i="56"/>
  <c r="X220" i="56"/>
  <c r="AB220" i="56"/>
  <c r="AN220" i="56"/>
  <c r="Y220" i="56"/>
  <c r="Z220" i="56"/>
  <c r="AC220" i="56"/>
  <c r="AE220" i="56"/>
  <c r="AO220" i="56"/>
  <c r="AQ220" i="56"/>
  <c r="AR220" i="56"/>
  <c r="O221" i="56"/>
  <c r="Q221" i="56"/>
  <c r="U221" i="56"/>
  <c r="V221" i="56"/>
  <c r="W221" i="56"/>
  <c r="X221" i="56"/>
  <c r="AB221" i="56"/>
  <c r="Y221" i="56"/>
  <c r="Z221" i="56"/>
  <c r="AC221" i="56"/>
  <c r="AJ221" i="56"/>
  <c r="AE221" i="56"/>
  <c r="AO221" i="56"/>
  <c r="AQ221" i="56"/>
  <c r="AS221" i="56"/>
  <c r="AR221" i="56"/>
  <c r="O222" i="56"/>
  <c r="Q222" i="56"/>
  <c r="U222" i="56"/>
  <c r="V222" i="56"/>
  <c r="W222" i="56"/>
  <c r="X222" i="56"/>
  <c r="AA222" i="56"/>
  <c r="Y222" i="56"/>
  <c r="Z222" i="56"/>
  <c r="AC222" i="56"/>
  <c r="AE222" i="56"/>
  <c r="AO222" i="56"/>
  <c r="AQ222" i="56"/>
  <c r="AR222" i="56"/>
  <c r="O223" i="56"/>
  <c r="Q223" i="56"/>
  <c r="U223" i="56"/>
  <c r="V223" i="56"/>
  <c r="W223" i="56"/>
  <c r="X223" i="56"/>
  <c r="Y223" i="56"/>
  <c r="Z223" i="56"/>
  <c r="AC223" i="56"/>
  <c r="AE223" i="56"/>
  <c r="AO223" i="56"/>
  <c r="AQ223" i="56"/>
  <c r="AR223" i="56"/>
  <c r="O224" i="56"/>
  <c r="Q224" i="56"/>
  <c r="U224" i="56"/>
  <c r="V224" i="56"/>
  <c r="W224" i="56"/>
  <c r="X224" i="56"/>
  <c r="AA224" i="56"/>
  <c r="Y224" i="56"/>
  <c r="Z224" i="56"/>
  <c r="AC224" i="56"/>
  <c r="AG224" i="56"/>
  <c r="AE224" i="56"/>
  <c r="AO224" i="56"/>
  <c r="AQ224" i="56"/>
  <c r="AR224" i="56"/>
  <c r="O225" i="56"/>
  <c r="Q225" i="56"/>
  <c r="U225" i="56"/>
  <c r="V225" i="56"/>
  <c r="W225" i="56"/>
  <c r="X225" i="56"/>
  <c r="Y225" i="56"/>
  <c r="Z225" i="56"/>
  <c r="AC225" i="56"/>
  <c r="AJ225" i="56"/>
  <c r="AE225" i="56"/>
  <c r="AO225" i="56"/>
  <c r="AQ225" i="56"/>
  <c r="AR225" i="56"/>
  <c r="O226" i="56"/>
  <c r="Q226" i="56"/>
  <c r="U226" i="56"/>
  <c r="V226" i="56"/>
  <c r="W226" i="56"/>
  <c r="X226" i="56"/>
  <c r="AB226" i="56"/>
  <c r="AN226" i="56"/>
  <c r="Y226" i="56"/>
  <c r="Z226" i="56"/>
  <c r="AC226" i="56"/>
  <c r="AJ226" i="56"/>
  <c r="AE226" i="56"/>
  <c r="AO226" i="56"/>
  <c r="AQ226" i="56"/>
  <c r="AR226" i="56"/>
  <c r="O227" i="56"/>
  <c r="Q227" i="56"/>
  <c r="U227" i="56"/>
  <c r="V227" i="56"/>
  <c r="W227" i="56"/>
  <c r="X227" i="56"/>
  <c r="AA227" i="56"/>
  <c r="Y227" i="56"/>
  <c r="Z227" i="56"/>
  <c r="AC227" i="56"/>
  <c r="AE227" i="56"/>
  <c r="AO227" i="56"/>
  <c r="AQ227" i="56"/>
  <c r="AS227" i="56"/>
  <c r="AR227" i="56"/>
  <c r="O228" i="56"/>
  <c r="Q228" i="56"/>
  <c r="U228" i="56"/>
  <c r="V228" i="56"/>
  <c r="W228" i="56"/>
  <c r="X228" i="56"/>
  <c r="AA228" i="56"/>
  <c r="Y228" i="56"/>
  <c r="Z228" i="56"/>
  <c r="AC228" i="56"/>
  <c r="AE228" i="56"/>
  <c r="AO228" i="56"/>
  <c r="AQ228" i="56"/>
  <c r="AR228" i="56"/>
  <c r="O229" i="56"/>
  <c r="Q229" i="56"/>
  <c r="U229" i="56"/>
  <c r="V229" i="56"/>
  <c r="W229" i="56"/>
  <c r="X229" i="56"/>
  <c r="AA229" i="56"/>
  <c r="Y229" i="56"/>
  <c r="Z229" i="56"/>
  <c r="AC229" i="56"/>
  <c r="AE229" i="56"/>
  <c r="AO229" i="56"/>
  <c r="AQ229" i="56"/>
  <c r="AR229" i="56"/>
  <c r="O230" i="56"/>
  <c r="Q230" i="56"/>
  <c r="U230" i="56"/>
  <c r="V230" i="56"/>
  <c r="W230" i="56"/>
  <c r="X230" i="56"/>
  <c r="Y230" i="56"/>
  <c r="Z230" i="56"/>
  <c r="AC230" i="56"/>
  <c r="AG230" i="56"/>
  <c r="AE230" i="56"/>
  <c r="AO230" i="56"/>
  <c r="AQ230" i="56"/>
  <c r="AR230" i="56"/>
  <c r="O231" i="56"/>
  <c r="Q231" i="56"/>
  <c r="U231" i="56"/>
  <c r="V231" i="56"/>
  <c r="W231" i="56"/>
  <c r="X231" i="56"/>
  <c r="Y231" i="56"/>
  <c r="Z231" i="56"/>
  <c r="AC231" i="56"/>
  <c r="AE231" i="56"/>
  <c r="AO231" i="56"/>
  <c r="AQ231" i="56"/>
  <c r="AR231" i="56"/>
  <c r="O232" i="56"/>
  <c r="Q232" i="56"/>
  <c r="U232" i="56"/>
  <c r="V232" i="56"/>
  <c r="W232" i="56"/>
  <c r="X232" i="56"/>
  <c r="AB232" i="56"/>
  <c r="AM232" i="56"/>
  <c r="Y232" i="56"/>
  <c r="Z232" i="56"/>
  <c r="AC232" i="56"/>
  <c r="AE232" i="56"/>
  <c r="AO232" i="56"/>
  <c r="AQ232" i="56"/>
  <c r="AS232" i="56"/>
  <c r="AR232" i="56"/>
  <c r="O233" i="56"/>
  <c r="Q233" i="56"/>
  <c r="U233" i="56"/>
  <c r="V233" i="56"/>
  <c r="W233" i="56"/>
  <c r="X233" i="56"/>
  <c r="Y233" i="56"/>
  <c r="Z233" i="56"/>
  <c r="AC233" i="56"/>
  <c r="AE233" i="56"/>
  <c r="AO233" i="56"/>
  <c r="AQ233" i="56"/>
  <c r="AR233" i="56"/>
  <c r="O234" i="56"/>
  <c r="Q234" i="56"/>
  <c r="U234" i="56"/>
  <c r="V234" i="56"/>
  <c r="W234" i="56"/>
  <c r="X234" i="56"/>
  <c r="AB234" i="56"/>
  <c r="AM234" i="56"/>
  <c r="Y234" i="56"/>
  <c r="Z234" i="56"/>
  <c r="AC234" i="56"/>
  <c r="AJ234" i="56"/>
  <c r="AE234" i="56"/>
  <c r="AO234" i="56"/>
  <c r="AQ234" i="56"/>
  <c r="AR234" i="56"/>
  <c r="O235" i="56"/>
  <c r="Q235" i="56"/>
  <c r="U235" i="56"/>
  <c r="V235" i="56"/>
  <c r="W235" i="56"/>
  <c r="X235" i="56"/>
  <c r="AB235" i="56"/>
  <c r="AI235" i="56"/>
  <c r="Y235" i="56"/>
  <c r="Z235" i="56"/>
  <c r="AC235" i="56"/>
  <c r="AJ235" i="56"/>
  <c r="AE235" i="56"/>
  <c r="AO235" i="56"/>
  <c r="AQ235" i="56"/>
  <c r="AR235" i="56"/>
  <c r="O236" i="56"/>
  <c r="Q236" i="56"/>
  <c r="U236" i="56"/>
  <c r="V236" i="56"/>
  <c r="W236" i="56"/>
  <c r="X236" i="56"/>
  <c r="Y236" i="56"/>
  <c r="Z236" i="56"/>
  <c r="AC236" i="56"/>
  <c r="AG236" i="56"/>
  <c r="AE236" i="56"/>
  <c r="AO236" i="56"/>
  <c r="AQ236" i="56"/>
  <c r="AR236" i="56"/>
  <c r="O237" i="56"/>
  <c r="Q237" i="56"/>
  <c r="U237" i="56"/>
  <c r="V237" i="56"/>
  <c r="W237" i="56"/>
  <c r="X237" i="56"/>
  <c r="AB237" i="56"/>
  <c r="Y237" i="56"/>
  <c r="Z237" i="56"/>
  <c r="AC237" i="56"/>
  <c r="AE237" i="56"/>
  <c r="AO237" i="56"/>
  <c r="AQ237" i="56"/>
  <c r="AR237" i="56"/>
  <c r="O238" i="56"/>
  <c r="Q238" i="56"/>
  <c r="U238" i="56"/>
  <c r="V238" i="56"/>
  <c r="W238" i="56"/>
  <c r="X238" i="56"/>
  <c r="AA238" i="56"/>
  <c r="Y238" i="56"/>
  <c r="Z238" i="56"/>
  <c r="AC238" i="56"/>
  <c r="AG238" i="56"/>
  <c r="AE238" i="56"/>
  <c r="AO238" i="56"/>
  <c r="AQ238" i="56"/>
  <c r="AR238" i="56"/>
  <c r="O239" i="56"/>
  <c r="Q239" i="56"/>
  <c r="U239" i="56"/>
  <c r="V239" i="56"/>
  <c r="W239" i="56"/>
  <c r="X239" i="56"/>
  <c r="AB239" i="56"/>
  <c r="Y239" i="56"/>
  <c r="Z239" i="56"/>
  <c r="AC239" i="56"/>
  <c r="AG239" i="56"/>
  <c r="AE239" i="56"/>
  <c r="AO239" i="56"/>
  <c r="AQ239" i="56"/>
  <c r="AR239" i="56"/>
  <c r="O240" i="56"/>
  <c r="Q240" i="56"/>
  <c r="U240" i="56"/>
  <c r="V240" i="56"/>
  <c r="W240" i="56"/>
  <c r="X240" i="56"/>
  <c r="Y240" i="56"/>
  <c r="Z240" i="56"/>
  <c r="AC240" i="56"/>
  <c r="AG240" i="56"/>
  <c r="AE240" i="56"/>
  <c r="AO240" i="56"/>
  <c r="AQ240" i="56"/>
  <c r="AR240" i="56"/>
  <c r="O241" i="56"/>
  <c r="Q241" i="56"/>
  <c r="U241" i="56"/>
  <c r="V241" i="56"/>
  <c r="W241" i="56"/>
  <c r="X241" i="56"/>
  <c r="AB241" i="56"/>
  <c r="AN241" i="56"/>
  <c r="Y241" i="56"/>
  <c r="Z241" i="56"/>
  <c r="AC241" i="56"/>
  <c r="AE241" i="56"/>
  <c r="AO241" i="56"/>
  <c r="AQ241" i="56"/>
  <c r="AR241" i="56"/>
  <c r="AS241" i="56"/>
  <c r="O242" i="56"/>
  <c r="Q242" i="56"/>
  <c r="U242" i="56"/>
  <c r="V242" i="56"/>
  <c r="W242" i="56"/>
  <c r="X242" i="56"/>
  <c r="AB242" i="56"/>
  <c r="AI242" i="56"/>
  <c r="Y242" i="56"/>
  <c r="Z242" i="56"/>
  <c r="AC242" i="56"/>
  <c r="AE242" i="56"/>
  <c r="AO242" i="56"/>
  <c r="AQ242" i="56"/>
  <c r="AR242" i="56"/>
  <c r="AS242" i="56"/>
  <c r="O243" i="56"/>
  <c r="Q243" i="56"/>
  <c r="U243" i="56"/>
  <c r="V243" i="56"/>
  <c r="W243" i="56"/>
  <c r="X243" i="56"/>
  <c r="AA243" i="56"/>
  <c r="Y243" i="56"/>
  <c r="Z243" i="56"/>
  <c r="AC243" i="56"/>
  <c r="AE243" i="56"/>
  <c r="AO243" i="56"/>
  <c r="AQ243" i="56"/>
  <c r="AR243" i="56"/>
  <c r="O244" i="56"/>
  <c r="Q244" i="56"/>
  <c r="R244" i="56"/>
  <c r="U244" i="56"/>
  <c r="V244" i="56"/>
  <c r="W244" i="56"/>
  <c r="X244" i="56"/>
  <c r="Y244" i="56"/>
  <c r="Z244" i="56"/>
  <c r="AC244" i="56"/>
  <c r="AE244" i="56"/>
  <c r="AO244" i="56"/>
  <c r="AQ244" i="56"/>
  <c r="AR244" i="56"/>
  <c r="O245" i="56"/>
  <c r="Q245" i="56"/>
  <c r="U245" i="56"/>
  <c r="V245" i="56"/>
  <c r="W245" i="56"/>
  <c r="X245" i="56"/>
  <c r="AB245" i="56"/>
  <c r="Y245" i="56"/>
  <c r="Z245" i="56"/>
  <c r="AC245" i="56"/>
  <c r="AG245" i="56"/>
  <c r="AE245" i="56"/>
  <c r="AO245" i="56"/>
  <c r="AQ245" i="56"/>
  <c r="AR245" i="56"/>
  <c r="AS245" i="56"/>
  <c r="O246" i="56"/>
  <c r="Q246" i="56"/>
  <c r="U246" i="56"/>
  <c r="V246" i="56"/>
  <c r="W246" i="56"/>
  <c r="X246" i="56"/>
  <c r="AB246" i="56"/>
  <c r="AI246" i="56"/>
  <c r="Y246" i="56"/>
  <c r="Z246" i="56"/>
  <c r="AC246" i="56"/>
  <c r="AJ246" i="56"/>
  <c r="AE246" i="56"/>
  <c r="AO246" i="56"/>
  <c r="AQ246" i="56"/>
  <c r="AR246" i="56"/>
  <c r="O247" i="56"/>
  <c r="Q247" i="56"/>
  <c r="U247" i="56"/>
  <c r="V247" i="56"/>
  <c r="W247" i="56"/>
  <c r="X247" i="56"/>
  <c r="Y247" i="56"/>
  <c r="Z247" i="56"/>
  <c r="AC247" i="56"/>
  <c r="AG247" i="56"/>
  <c r="AE247" i="56"/>
  <c r="AO247" i="56"/>
  <c r="AQ247" i="56"/>
  <c r="AR247" i="56"/>
  <c r="O248" i="56"/>
  <c r="Q248" i="56"/>
  <c r="U248" i="56"/>
  <c r="V248" i="56"/>
  <c r="W248" i="56"/>
  <c r="X248" i="56"/>
  <c r="AB248" i="56"/>
  <c r="AI248" i="56"/>
  <c r="Y248" i="56"/>
  <c r="Z248" i="56"/>
  <c r="AC248" i="56"/>
  <c r="AJ248" i="56"/>
  <c r="AE248" i="56"/>
  <c r="AO248" i="56"/>
  <c r="AQ248" i="56"/>
  <c r="AR248" i="56"/>
  <c r="O249" i="56"/>
  <c r="Q249" i="56"/>
  <c r="U249" i="56"/>
  <c r="V249" i="56"/>
  <c r="W249" i="56"/>
  <c r="X249" i="56"/>
  <c r="AB249" i="56"/>
  <c r="AM249" i="56"/>
  <c r="Y249" i="56"/>
  <c r="Z249" i="56"/>
  <c r="AC249" i="56"/>
  <c r="AJ249" i="56"/>
  <c r="AE249" i="56"/>
  <c r="AO249" i="56"/>
  <c r="AQ249" i="56"/>
  <c r="AR249" i="56"/>
  <c r="O250" i="56"/>
  <c r="Q250" i="56"/>
  <c r="U250" i="56"/>
  <c r="V250" i="56"/>
  <c r="W250" i="56"/>
  <c r="X250" i="56"/>
  <c r="Y250" i="56"/>
  <c r="Z250" i="56"/>
  <c r="AC250" i="56"/>
  <c r="AE250" i="56"/>
  <c r="AO250" i="56"/>
  <c r="AQ250" i="56"/>
  <c r="AR250" i="56"/>
  <c r="O251" i="56"/>
  <c r="Q251" i="56"/>
  <c r="U251" i="56"/>
  <c r="V251" i="56"/>
  <c r="W251" i="56"/>
  <c r="X251" i="56"/>
  <c r="AB251" i="56"/>
  <c r="Y251" i="56"/>
  <c r="Z251" i="56"/>
  <c r="AC251" i="56"/>
  <c r="AE251" i="56"/>
  <c r="AO251" i="56"/>
  <c r="AQ251" i="56"/>
  <c r="AR251" i="56"/>
  <c r="O252" i="56"/>
  <c r="Q252" i="56"/>
  <c r="U252" i="56"/>
  <c r="V252" i="56"/>
  <c r="W252" i="56"/>
  <c r="X252" i="56"/>
  <c r="AA252" i="56"/>
  <c r="Y252" i="56"/>
  <c r="Z252" i="56"/>
  <c r="AC252" i="56"/>
  <c r="AE252" i="56"/>
  <c r="AO252" i="56"/>
  <c r="AQ252" i="56"/>
  <c r="AR252" i="56"/>
  <c r="O253" i="56"/>
  <c r="Q253" i="56"/>
  <c r="U253" i="56"/>
  <c r="V253" i="56"/>
  <c r="W253" i="56"/>
  <c r="X253" i="56"/>
  <c r="AA253" i="56"/>
  <c r="Y253" i="56"/>
  <c r="Z253" i="56"/>
  <c r="AC253" i="56"/>
  <c r="AJ253" i="56"/>
  <c r="AE253" i="56"/>
  <c r="AO253" i="56"/>
  <c r="AQ253" i="56"/>
  <c r="AR253" i="56"/>
  <c r="O254" i="56"/>
  <c r="Q254" i="56"/>
  <c r="U254" i="56"/>
  <c r="V254" i="56"/>
  <c r="W254" i="56"/>
  <c r="X254" i="56"/>
  <c r="Y254" i="56"/>
  <c r="Z254" i="56"/>
  <c r="AC254" i="56"/>
  <c r="AJ254" i="56"/>
  <c r="AE254" i="56"/>
  <c r="AO254" i="56"/>
  <c r="AQ254" i="56"/>
  <c r="AR254" i="56"/>
  <c r="O255" i="56"/>
  <c r="Q255" i="56"/>
  <c r="U255" i="56"/>
  <c r="V255" i="56"/>
  <c r="W255" i="56"/>
  <c r="X255" i="56"/>
  <c r="Y255" i="56"/>
  <c r="Z255" i="56"/>
  <c r="AC255" i="56"/>
  <c r="AG255" i="56"/>
  <c r="AE255" i="56"/>
  <c r="AO255" i="56"/>
  <c r="AQ255" i="56"/>
  <c r="AR255" i="56"/>
  <c r="O256" i="56"/>
  <c r="Q256" i="56"/>
  <c r="U256" i="56"/>
  <c r="V256" i="56"/>
  <c r="W256" i="56"/>
  <c r="X256" i="56"/>
  <c r="AB256" i="56"/>
  <c r="Y256" i="56"/>
  <c r="Z256" i="56"/>
  <c r="AC256" i="56"/>
  <c r="AJ256" i="56"/>
  <c r="AE256" i="56"/>
  <c r="AO256" i="56"/>
  <c r="AQ256" i="56"/>
  <c r="AR256" i="56"/>
  <c r="O257" i="56"/>
  <c r="Q257" i="56"/>
  <c r="U257" i="56"/>
  <c r="V257" i="56"/>
  <c r="W257" i="56"/>
  <c r="X257" i="56"/>
  <c r="AA257" i="56"/>
  <c r="Y257" i="56"/>
  <c r="Z257" i="56"/>
  <c r="AC257" i="56"/>
  <c r="AE257" i="56"/>
  <c r="AO257" i="56"/>
  <c r="AQ257" i="56"/>
  <c r="AR257" i="56"/>
  <c r="O258" i="56"/>
  <c r="Q258" i="56"/>
  <c r="U258" i="56"/>
  <c r="V258" i="56"/>
  <c r="W258" i="56"/>
  <c r="X258" i="56"/>
  <c r="AB258" i="56"/>
  <c r="Y258" i="56"/>
  <c r="Z258" i="56"/>
  <c r="AC258" i="56"/>
  <c r="AG258" i="56"/>
  <c r="AE258" i="56"/>
  <c r="AO258" i="56"/>
  <c r="AQ258" i="56"/>
  <c r="AR258" i="56"/>
  <c r="AS258" i="56"/>
  <c r="O259" i="56"/>
  <c r="Q259" i="56"/>
  <c r="U259" i="56"/>
  <c r="V259" i="56"/>
  <c r="W259" i="56"/>
  <c r="X259" i="56"/>
  <c r="AA259" i="56"/>
  <c r="Y259" i="56"/>
  <c r="Z259" i="56"/>
  <c r="AC259" i="56"/>
  <c r="AE259" i="56"/>
  <c r="AO259" i="56"/>
  <c r="AQ259" i="56"/>
  <c r="AR259" i="56"/>
  <c r="O260" i="56"/>
  <c r="Q260" i="56"/>
  <c r="U260" i="56"/>
  <c r="V260" i="56"/>
  <c r="W260" i="56"/>
  <c r="X260" i="56"/>
  <c r="AA260" i="56"/>
  <c r="Y260" i="56"/>
  <c r="Z260" i="56"/>
  <c r="AC260" i="56"/>
  <c r="AJ260" i="56"/>
  <c r="AE260" i="56"/>
  <c r="AO260" i="56"/>
  <c r="AQ260" i="56"/>
  <c r="AR260" i="56"/>
  <c r="O261" i="56"/>
  <c r="Q261" i="56"/>
  <c r="U261" i="56"/>
  <c r="V261" i="56"/>
  <c r="W261" i="56"/>
  <c r="X261" i="56"/>
  <c r="Y261" i="56"/>
  <c r="Z261" i="56"/>
  <c r="AC261" i="56"/>
  <c r="AJ261" i="56"/>
  <c r="AE261" i="56"/>
  <c r="AO261" i="56"/>
  <c r="AQ261" i="56"/>
  <c r="AR261" i="56"/>
  <c r="O262" i="56"/>
  <c r="Q262" i="56"/>
  <c r="U262" i="56"/>
  <c r="V262" i="56"/>
  <c r="W262" i="56"/>
  <c r="X262" i="56"/>
  <c r="AA262" i="56"/>
  <c r="Y262" i="56"/>
  <c r="Z262" i="56"/>
  <c r="AC262" i="56"/>
  <c r="AG262" i="56"/>
  <c r="AE262" i="56"/>
  <c r="AO262" i="56"/>
  <c r="AQ262" i="56"/>
  <c r="AR262" i="56"/>
  <c r="O263" i="56"/>
  <c r="Q263" i="56"/>
  <c r="U263" i="56"/>
  <c r="V263" i="56"/>
  <c r="W263" i="56"/>
  <c r="X263" i="56"/>
  <c r="AA263" i="56"/>
  <c r="Y263" i="56"/>
  <c r="Z263" i="56"/>
  <c r="AC263" i="56"/>
  <c r="AJ263" i="56"/>
  <c r="AE263" i="56"/>
  <c r="AO263" i="56"/>
  <c r="AQ263" i="56"/>
  <c r="AR263" i="56"/>
  <c r="O264" i="56"/>
  <c r="Q264" i="56"/>
  <c r="U264" i="56"/>
  <c r="V264" i="56"/>
  <c r="W264" i="56"/>
  <c r="X264" i="56"/>
  <c r="AA264" i="56"/>
  <c r="Y264" i="56"/>
  <c r="Z264" i="56"/>
  <c r="AC264" i="56"/>
  <c r="AG264" i="56"/>
  <c r="AE264" i="56"/>
  <c r="AO264" i="56"/>
  <c r="AQ264" i="56"/>
  <c r="AR264" i="56"/>
  <c r="O265" i="56"/>
  <c r="Q265" i="56"/>
  <c r="U265" i="56"/>
  <c r="V265" i="56"/>
  <c r="W265" i="56"/>
  <c r="X265" i="56"/>
  <c r="AB265" i="56"/>
  <c r="Y265" i="56"/>
  <c r="Z265" i="56"/>
  <c r="AC265" i="56"/>
  <c r="AE265" i="56"/>
  <c r="AO265" i="56"/>
  <c r="AQ265" i="56"/>
  <c r="AR265" i="56"/>
  <c r="O266" i="56"/>
  <c r="Q266" i="56"/>
  <c r="U266" i="56"/>
  <c r="V266" i="56"/>
  <c r="W266" i="56"/>
  <c r="X266" i="56"/>
  <c r="AA266" i="56"/>
  <c r="Y266" i="56"/>
  <c r="Z266" i="56"/>
  <c r="AC266" i="56"/>
  <c r="AJ266" i="56"/>
  <c r="AE266" i="56"/>
  <c r="AO266" i="56"/>
  <c r="AQ266" i="56"/>
  <c r="AR266" i="56"/>
  <c r="O267" i="56"/>
  <c r="Q267" i="56"/>
  <c r="U267" i="56"/>
  <c r="V267" i="56"/>
  <c r="W267" i="56"/>
  <c r="X267" i="56"/>
  <c r="AA267" i="56"/>
  <c r="Y267" i="56"/>
  <c r="Z267" i="56"/>
  <c r="AC267" i="56"/>
  <c r="AG267" i="56"/>
  <c r="AE267" i="56"/>
  <c r="AO267" i="56"/>
  <c r="AQ267" i="56"/>
  <c r="AR267" i="56"/>
  <c r="O268" i="56"/>
  <c r="Q268" i="56"/>
  <c r="U268" i="56"/>
  <c r="V268" i="56"/>
  <c r="W268" i="56"/>
  <c r="X268" i="56"/>
  <c r="Y268" i="56"/>
  <c r="Z268" i="56"/>
  <c r="AC268" i="56"/>
  <c r="AE268" i="56"/>
  <c r="AO268" i="56"/>
  <c r="AQ268" i="56"/>
  <c r="AR268" i="56"/>
  <c r="O269" i="56"/>
  <c r="Q269" i="56"/>
  <c r="U269" i="56"/>
  <c r="V269" i="56"/>
  <c r="W269" i="56"/>
  <c r="X269" i="56"/>
  <c r="AB269" i="56"/>
  <c r="AL269" i="56"/>
  <c r="Y269" i="56"/>
  <c r="Z269" i="56"/>
  <c r="AC269" i="56"/>
  <c r="AG269" i="56"/>
  <c r="AE269" i="56"/>
  <c r="AO269" i="56"/>
  <c r="AQ269" i="56"/>
  <c r="AS269" i="56"/>
  <c r="AR269" i="56"/>
  <c r="O270" i="56"/>
  <c r="Q270" i="56"/>
  <c r="U270" i="56"/>
  <c r="V270" i="56"/>
  <c r="W270" i="56"/>
  <c r="X270" i="56"/>
  <c r="Y270" i="56"/>
  <c r="Z270" i="56"/>
  <c r="AC270" i="56"/>
  <c r="AE270" i="56"/>
  <c r="AO270" i="56"/>
  <c r="AQ270" i="56"/>
  <c r="AR270" i="56"/>
  <c r="O271" i="56"/>
  <c r="Q271" i="56"/>
  <c r="U271" i="56"/>
  <c r="V271" i="56"/>
  <c r="W271" i="56"/>
  <c r="X271" i="56"/>
  <c r="Y271" i="56"/>
  <c r="Z271" i="56"/>
  <c r="AC271" i="56"/>
  <c r="AE271" i="56"/>
  <c r="AO271" i="56"/>
  <c r="AQ271" i="56"/>
  <c r="AR271" i="56"/>
  <c r="O272" i="56"/>
  <c r="Q272" i="56"/>
  <c r="U272" i="56"/>
  <c r="V272" i="56"/>
  <c r="W272" i="56"/>
  <c r="X272" i="56"/>
  <c r="AA272" i="56"/>
  <c r="Y272" i="56"/>
  <c r="Z272" i="56"/>
  <c r="AC272" i="56"/>
  <c r="AJ272" i="56"/>
  <c r="AE272" i="56"/>
  <c r="AO272" i="56"/>
  <c r="AQ272" i="56"/>
  <c r="AR272" i="56"/>
  <c r="O273" i="56"/>
  <c r="Q273" i="56"/>
  <c r="U273" i="56"/>
  <c r="V273" i="56"/>
  <c r="W273" i="56"/>
  <c r="X273" i="56"/>
  <c r="Y273" i="56"/>
  <c r="Z273" i="56"/>
  <c r="AC273" i="56"/>
  <c r="AJ273" i="56"/>
  <c r="AE273" i="56"/>
  <c r="AO273" i="56"/>
  <c r="AQ273" i="56"/>
  <c r="AR273" i="56"/>
  <c r="O274" i="56"/>
  <c r="Q274" i="56"/>
  <c r="U274" i="56"/>
  <c r="V274" i="56"/>
  <c r="W274" i="56"/>
  <c r="X274" i="56"/>
  <c r="Y274" i="56"/>
  <c r="Z274" i="56"/>
  <c r="AC274" i="56"/>
  <c r="AG274" i="56"/>
  <c r="AE274" i="56"/>
  <c r="AO274" i="56"/>
  <c r="AQ274" i="56"/>
  <c r="AR274" i="56"/>
  <c r="O275" i="56"/>
  <c r="Q275" i="56"/>
  <c r="U275" i="56"/>
  <c r="V275" i="56"/>
  <c r="W275" i="56"/>
  <c r="X275" i="56"/>
  <c r="AB275" i="56"/>
  <c r="AI275" i="56"/>
  <c r="Y275" i="56"/>
  <c r="Z275" i="56"/>
  <c r="AC275" i="56"/>
  <c r="AE275" i="56"/>
  <c r="AO275" i="56"/>
  <c r="AQ275" i="56"/>
  <c r="AR275" i="56"/>
  <c r="O276" i="56"/>
  <c r="Q276" i="56"/>
  <c r="U276" i="56"/>
  <c r="V276" i="56"/>
  <c r="W276" i="56"/>
  <c r="X276" i="56"/>
  <c r="Y276" i="56"/>
  <c r="Z276" i="56"/>
  <c r="AC276" i="56"/>
  <c r="AJ276" i="56"/>
  <c r="AE276" i="56"/>
  <c r="AO276" i="56"/>
  <c r="AQ276" i="56"/>
  <c r="AR276" i="56"/>
  <c r="O277" i="56"/>
  <c r="Q277" i="56"/>
  <c r="U277" i="56"/>
  <c r="V277" i="56"/>
  <c r="W277" i="56"/>
  <c r="X277" i="56"/>
  <c r="AB277" i="56"/>
  <c r="Y277" i="56"/>
  <c r="Z277" i="56"/>
  <c r="AC277" i="56"/>
  <c r="AG277" i="56"/>
  <c r="AE277" i="56"/>
  <c r="AO277" i="56"/>
  <c r="AQ277" i="56"/>
  <c r="AR277" i="56"/>
  <c r="O278" i="56"/>
  <c r="Q278" i="56"/>
  <c r="U278" i="56"/>
  <c r="V278" i="56"/>
  <c r="W278" i="56"/>
  <c r="X278" i="56"/>
  <c r="Y278" i="56"/>
  <c r="Z278" i="56"/>
  <c r="AC278" i="56"/>
  <c r="AE278" i="56"/>
  <c r="AO278" i="56"/>
  <c r="AQ278" i="56"/>
  <c r="AR278" i="56"/>
  <c r="O279" i="56"/>
  <c r="Q279" i="56"/>
  <c r="U279" i="56"/>
  <c r="V279" i="56"/>
  <c r="W279" i="56"/>
  <c r="X279" i="56"/>
  <c r="AA279" i="56"/>
  <c r="Y279" i="56"/>
  <c r="Z279" i="56"/>
  <c r="AC279" i="56"/>
  <c r="AJ279" i="56"/>
  <c r="AE279" i="56"/>
  <c r="AO279" i="56"/>
  <c r="AQ279" i="56"/>
  <c r="AR279" i="56"/>
  <c r="O280" i="56"/>
  <c r="Q280" i="56"/>
  <c r="U280" i="56"/>
  <c r="V280" i="56"/>
  <c r="W280" i="56"/>
  <c r="X280" i="56"/>
  <c r="Y280" i="56"/>
  <c r="Z280" i="56"/>
  <c r="AC280" i="56"/>
  <c r="AE280" i="56"/>
  <c r="AO280" i="56"/>
  <c r="AQ280" i="56"/>
  <c r="AR280" i="56"/>
  <c r="O281" i="56"/>
  <c r="Q281" i="56"/>
  <c r="U281" i="56"/>
  <c r="V281" i="56"/>
  <c r="W281" i="56"/>
  <c r="X281" i="56"/>
  <c r="AB281" i="56"/>
  <c r="Y281" i="56"/>
  <c r="Z281" i="56"/>
  <c r="AC281" i="56"/>
  <c r="AG281" i="56"/>
  <c r="AE281" i="56"/>
  <c r="AO281" i="56"/>
  <c r="AQ281" i="56"/>
  <c r="AR281" i="56"/>
  <c r="O282" i="56"/>
  <c r="Q282" i="56"/>
  <c r="U282" i="56"/>
  <c r="V282" i="56"/>
  <c r="W282" i="56"/>
  <c r="X282" i="56"/>
  <c r="AA282" i="56"/>
  <c r="Y282" i="56"/>
  <c r="Z282" i="56"/>
  <c r="AC282" i="56"/>
  <c r="AJ282" i="56"/>
  <c r="AE282" i="56"/>
  <c r="AO282" i="56"/>
  <c r="AQ282" i="56"/>
  <c r="AR282" i="56"/>
  <c r="O283" i="56"/>
  <c r="Q283" i="56"/>
  <c r="U283" i="56"/>
  <c r="V283" i="56"/>
  <c r="W283" i="56"/>
  <c r="X283" i="56"/>
  <c r="Y283" i="56"/>
  <c r="Z283" i="56"/>
  <c r="AC283" i="56"/>
  <c r="AE283" i="56"/>
  <c r="AO283" i="56"/>
  <c r="AQ283" i="56"/>
  <c r="AR283" i="56"/>
  <c r="O284" i="56"/>
  <c r="Q284" i="56"/>
  <c r="U284" i="56"/>
  <c r="V284" i="56"/>
  <c r="W284" i="56"/>
  <c r="X284" i="56"/>
  <c r="AB284" i="56"/>
  <c r="Y284" i="56"/>
  <c r="Z284" i="56"/>
  <c r="AC284" i="56"/>
  <c r="AJ284" i="56"/>
  <c r="AE284" i="56"/>
  <c r="AO284" i="56"/>
  <c r="AQ284" i="56"/>
  <c r="AR284" i="56"/>
  <c r="O285" i="56"/>
  <c r="Q285" i="56"/>
  <c r="U285" i="56"/>
  <c r="V285" i="56"/>
  <c r="W285" i="56"/>
  <c r="X285" i="56"/>
  <c r="AB285" i="56"/>
  <c r="Y285" i="56"/>
  <c r="Z285" i="56"/>
  <c r="AC285" i="56"/>
  <c r="AJ285" i="56"/>
  <c r="AE285" i="56"/>
  <c r="AO285" i="56"/>
  <c r="AQ285" i="56"/>
  <c r="AR285" i="56"/>
  <c r="O286" i="56"/>
  <c r="Q286" i="56"/>
  <c r="U286" i="56"/>
  <c r="V286" i="56"/>
  <c r="W286" i="56"/>
  <c r="X286" i="56"/>
  <c r="Y286" i="56"/>
  <c r="Z286" i="56"/>
  <c r="AC286" i="56"/>
  <c r="AG286" i="56"/>
  <c r="AE286" i="56"/>
  <c r="AO286" i="56"/>
  <c r="AQ286" i="56"/>
  <c r="AR286" i="56"/>
  <c r="O287" i="56"/>
  <c r="Q287" i="56"/>
  <c r="U287" i="56"/>
  <c r="V287" i="56"/>
  <c r="W287" i="56"/>
  <c r="X287" i="56"/>
  <c r="AB287" i="56"/>
  <c r="Y287" i="56"/>
  <c r="Z287" i="56"/>
  <c r="AC287" i="56"/>
  <c r="AG287" i="56"/>
  <c r="AE287" i="56"/>
  <c r="AO287" i="56"/>
  <c r="AQ287" i="56"/>
  <c r="AR287" i="56"/>
  <c r="O288" i="56"/>
  <c r="Q288" i="56"/>
  <c r="U288" i="56"/>
  <c r="V288" i="56"/>
  <c r="W288" i="56"/>
  <c r="X288" i="56"/>
  <c r="Y288" i="56"/>
  <c r="Z288" i="56"/>
  <c r="AC288" i="56"/>
  <c r="AG288" i="56"/>
  <c r="AE288" i="56"/>
  <c r="AO288" i="56"/>
  <c r="AQ288" i="56"/>
  <c r="AR288" i="56"/>
  <c r="O289" i="56"/>
  <c r="Q289" i="56"/>
  <c r="U289" i="56"/>
  <c r="V289" i="56"/>
  <c r="W289" i="56"/>
  <c r="X289" i="56"/>
  <c r="AA289" i="56"/>
  <c r="Y289" i="56"/>
  <c r="Z289" i="56"/>
  <c r="AC289" i="56"/>
  <c r="AE289" i="56"/>
  <c r="AO289" i="56"/>
  <c r="AQ289" i="56"/>
  <c r="AR289" i="56"/>
  <c r="O290" i="56"/>
  <c r="Q290" i="56"/>
  <c r="U290" i="56"/>
  <c r="V290" i="56"/>
  <c r="W290" i="56"/>
  <c r="X290" i="56"/>
  <c r="Y290" i="56"/>
  <c r="Z290" i="56"/>
  <c r="AC290" i="56"/>
  <c r="AJ290" i="56"/>
  <c r="AE290" i="56"/>
  <c r="AO290" i="56"/>
  <c r="AQ290" i="56"/>
  <c r="AR290" i="56"/>
  <c r="O291" i="56"/>
  <c r="Q291" i="56"/>
  <c r="U291" i="56"/>
  <c r="V291" i="56"/>
  <c r="W291" i="56"/>
  <c r="X291" i="56"/>
  <c r="AA291" i="56"/>
  <c r="Y291" i="56"/>
  <c r="Z291" i="56"/>
  <c r="AC291" i="56"/>
  <c r="AJ291" i="56"/>
  <c r="AE291" i="56"/>
  <c r="AO291" i="56"/>
  <c r="AQ291" i="56"/>
  <c r="AR291" i="56"/>
  <c r="O292" i="56"/>
  <c r="Q292" i="56"/>
  <c r="U292" i="56"/>
  <c r="V292" i="56"/>
  <c r="W292" i="56"/>
  <c r="X292" i="56"/>
  <c r="AB292" i="56"/>
  <c r="Y292" i="56"/>
  <c r="Z292" i="56"/>
  <c r="AC292" i="56"/>
  <c r="AG292" i="56"/>
  <c r="AE292" i="56"/>
  <c r="AO292" i="56"/>
  <c r="AQ292" i="56"/>
  <c r="AR292" i="56"/>
  <c r="O293" i="56"/>
  <c r="Q293" i="56"/>
  <c r="U293" i="56"/>
  <c r="V293" i="56"/>
  <c r="W293" i="56"/>
  <c r="X293" i="56"/>
  <c r="Y293" i="56"/>
  <c r="Z293" i="56"/>
  <c r="AC293" i="56"/>
  <c r="AJ293" i="56"/>
  <c r="AE293" i="56"/>
  <c r="AO293" i="56"/>
  <c r="AQ293" i="56"/>
  <c r="AR293" i="56"/>
  <c r="O294" i="56"/>
  <c r="Q294" i="56"/>
  <c r="U294" i="56"/>
  <c r="V294" i="56"/>
  <c r="W294" i="56"/>
  <c r="X294" i="56"/>
  <c r="AB294" i="56"/>
  <c r="AN294" i="56"/>
  <c r="Y294" i="56"/>
  <c r="Z294" i="56"/>
  <c r="AC294" i="56"/>
  <c r="AE294" i="56"/>
  <c r="AO294" i="56"/>
  <c r="AQ294" i="56"/>
  <c r="AR294" i="56"/>
  <c r="O295" i="56"/>
  <c r="Q295" i="56"/>
  <c r="U295" i="56"/>
  <c r="V295" i="56"/>
  <c r="W295" i="56"/>
  <c r="X295" i="56"/>
  <c r="AA295" i="56"/>
  <c r="Y295" i="56"/>
  <c r="Z295" i="56"/>
  <c r="AC295" i="56"/>
  <c r="AE295" i="56"/>
  <c r="AO295" i="56"/>
  <c r="AQ295" i="56"/>
  <c r="AR295" i="56"/>
  <c r="O296" i="56"/>
  <c r="Q296" i="56"/>
  <c r="U296" i="56"/>
  <c r="V296" i="56"/>
  <c r="W296" i="56"/>
  <c r="X296" i="56"/>
  <c r="Y296" i="56"/>
  <c r="Z296" i="56"/>
  <c r="AC296" i="56"/>
  <c r="AG296" i="56"/>
  <c r="AE296" i="56"/>
  <c r="AO296" i="56"/>
  <c r="AQ296" i="56"/>
  <c r="AR296" i="56"/>
  <c r="O297" i="56"/>
  <c r="Q297" i="56"/>
  <c r="U297" i="56"/>
  <c r="V297" i="56"/>
  <c r="W297" i="56"/>
  <c r="X297" i="56"/>
  <c r="AA297" i="56"/>
  <c r="Y297" i="56"/>
  <c r="Z297" i="56"/>
  <c r="AC297" i="56"/>
  <c r="AJ297" i="56"/>
  <c r="AE297" i="56"/>
  <c r="AO297" i="56"/>
  <c r="AQ297" i="56"/>
  <c r="AR297" i="56"/>
  <c r="O298" i="56"/>
  <c r="Q298" i="56"/>
  <c r="U298" i="56"/>
  <c r="V298" i="56"/>
  <c r="W298" i="56"/>
  <c r="X298" i="56"/>
  <c r="Y298" i="56"/>
  <c r="Z298" i="56"/>
  <c r="AC298" i="56"/>
  <c r="AE298" i="56"/>
  <c r="AO298" i="56"/>
  <c r="AQ298" i="56"/>
  <c r="AR298" i="56"/>
  <c r="AS298" i="56"/>
  <c r="O299" i="56"/>
  <c r="Q299" i="56"/>
  <c r="U299" i="56"/>
  <c r="V299" i="56"/>
  <c r="W299" i="56"/>
  <c r="X299" i="56"/>
  <c r="AB299" i="56"/>
  <c r="Y299" i="56"/>
  <c r="Z299" i="56"/>
  <c r="AC299" i="56"/>
  <c r="AE299" i="56"/>
  <c r="AO299" i="56"/>
  <c r="AQ299" i="56"/>
  <c r="AR299" i="56"/>
  <c r="O300" i="56"/>
  <c r="Q300" i="56"/>
  <c r="U300" i="56"/>
  <c r="V300" i="56"/>
  <c r="W300" i="56"/>
  <c r="X300" i="56"/>
  <c r="Y300" i="56"/>
  <c r="Z300" i="56"/>
  <c r="AC300" i="56"/>
  <c r="AG300" i="56"/>
  <c r="AE300" i="56"/>
  <c r="AO300" i="56"/>
  <c r="AQ300" i="56"/>
  <c r="AR300" i="56"/>
  <c r="O301" i="56"/>
  <c r="Q301" i="56"/>
  <c r="U301" i="56"/>
  <c r="V301" i="56"/>
  <c r="W301" i="56"/>
  <c r="X301" i="56"/>
  <c r="Y301" i="56"/>
  <c r="Z301" i="56"/>
  <c r="AC301" i="56"/>
  <c r="AJ301" i="56"/>
  <c r="AE301" i="56"/>
  <c r="AO301" i="56"/>
  <c r="AQ301" i="56"/>
  <c r="AR301" i="56"/>
  <c r="O302" i="56"/>
  <c r="Q302" i="56"/>
  <c r="U302" i="56"/>
  <c r="V302" i="56"/>
  <c r="W302" i="56"/>
  <c r="X302" i="56"/>
  <c r="Y302" i="56"/>
  <c r="Z302" i="56"/>
  <c r="AC302" i="56"/>
  <c r="AJ302" i="56"/>
  <c r="AE302" i="56"/>
  <c r="AO302" i="56"/>
  <c r="AQ302" i="56"/>
  <c r="AR302" i="56"/>
  <c r="O303" i="56"/>
  <c r="Q303" i="56"/>
  <c r="U303" i="56"/>
  <c r="V303" i="56"/>
  <c r="W303" i="56"/>
  <c r="X303" i="56"/>
  <c r="AB303" i="56"/>
  <c r="Y303" i="56"/>
  <c r="Z303" i="56"/>
  <c r="AC303" i="56"/>
  <c r="AE303" i="56"/>
  <c r="AO303" i="56"/>
  <c r="AQ303" i="56"/>
  <c r="AR303" i="56"/>
  <c r="O304" i="56"/>
  <c r="Q304" i="56"/>
  <c r="U304" i="56"/>
  <c r="V304" i="56"/>
  <c r="W304" i="56"/>
  <c r="X304" i="56"/>
  <c r="AB304" i="56"/>
  <c r="AI304" i="56"/>
  <c r="Y304" i="56"/>
  <c r="Z304" i="56"/>
  <c r="AC304" i="56"/>
  <c r="AJ304" i="56"/>
  <c r="AE304" i="56"/>
  <c r="AO304" i="56"/>
  <c r="AQ304" i="56"/>
  <c r="AR304" i="56"/>
  <c r="O305" i="56"/>
  <c r="Q305" i="56"/>
  <c r="U305" i="56"/>
  <c r="V305" i="56"/>
  <c r="W305" i="56"/>
  <c r="X305" i="56"/>
  <c r="AA305" i="56"/>
  <c r="Y305" i="56"/>
  <c r="Z305" i="56"/>
  <c r="AC305" i="56"/>
  <c r="AG305" i="56"/>
  <c r="AE305" i="56"/>
  <c r="AO305" i="56"/>
  <c r="AQ305" i="56"/>
  <c r="AR305" i="56"/>
  <c r="AS305" i="56"/>
  <c r="O306" i="56"/>
  <c r="Q306" i="56"/>
  <c r="U306" i="56"/>
  <c r="V306" i="56"/>
  <c r="W306" i="56"/>
  <c r="X306" i="56"/>
  <c r="AB306" i="56"/>
  <c r="AL306" i="56"/>
  <c r="Y306" i="56"/>
  <c r="Z306" i="56"/>
  <c r="AC306" i="56"/>
  <c r="AG306" i="56"/>
  <c r="AE306" i="56"/>
  <c r="AO306" i="56"/>
  <c r="AQ306" i="56"/>
  <c r="AR306" i="56"/>
  <c r="O307" i="56"/>
  <c r="Q307" i="56"/>
  <c r="U307" i="56"/>
  <c r="V307" i="56"/>
  <c r="W307" i="56"/>
  <c r="X307" i="56"/>
  <c r="AA307" i="56"/>
  <c r="Y307" i="56"/>
  <c r="Z307" i="56"/>
  <c r="AC307" i="56"/>
  <c r="AJ307" i="56"/>
  <c r="AE307" i="56"/>
  <c r="AO307" i="56"/>
  <c r="AQ307" i="56"/>
  <c r="AR307" i="56"/>
  <c r="O308" i="56"/>
  <c r="Q308" i="56"/>
  <c r="U308" i="56"/>
  <c r="V308" i="56"/>
  <c r="W308" i="56"/>
  <c r="X308" i="56"/>
  <c r="Y308" i="56"/>
  <c r="Z308" i="56"/>
  <c r="AC308" i="56"/>
  <c r="AJ308" i="56"/>
  <c r="AE308" i="56"/>
  <c r="AO308" i="56"/>
  <c r="AQ308" i="56"/>
  <c r="AR308" i="56"/>
  <c r="AS308" i="56"/>
  <c r="O309" i="56"/>
  <c r="Q309" i="56"/>
  <c r="U309" i="56"/>
  <c r="V309" i="56"/>
  <c r="AF309" i="56"/>
  <c r="W309" i="56"/>
  <c r="X309" i="56"/>
  <c r="Y309" i="56"/>
  <c r="Z309" i="56"/>
  <c r="AC309" i="56"/>
  <c r="AE309" i="56"/>
  <c r="AO309" i="56"/>
  <c r="AQ309" i="56"/>
  <c r="AS309" i="56"/>
  <c r="AR309" i="56"/>
  <c r="O310" i="56"/>
  <c r="Q310" i="56"/>
  <c r="U310" i="56"/>
  <c r="V310" i="56"/>
  <c r="W310" i="56"/>
  <c r="X310" i="56"/>
  <c r="Y310" i="56"/>
  <c r="Z310" i="56"/>
  <c r="AC310" i="56"/>
  <c r="AJ310" i="56"/>
  <c r="AE310" i="56"/>
  <c r="AO310" i="56"/>
  <c r="AQ310" i="56"/>
  <c r="AR310" i="56"/>
  <c r="O311" i="56"/>
  <c r="Q311" i="56"/>
  <c r="U311" i="56"/>
  <c r="V311" i="56"/>
  <c r="W311" i="56"/>
  <c r="X311" i="56"/>
  <c r="Y311" i="56"/>
  <c r="Z311" i="56"/>
  <c r="AC311" i="56"/>
  <c r="AJ311" i="56"/>
  <c r="AE311" i="56"/>
  <c r="AO311" i="56"/>
  <c r="AQ311" i="56"/>
  <c r="AR311" i="56"/>
  <c r="O312" i="56"/>
  <c r="Q312" i="56"/>
  <c r="U312" i="56"/>
  <c r="V312" i="56"/>
  <c r="W312" i="56"/>
  <c r="X312" i="56"/>
  <c r="AA312" i="56"/>
  <c r="Y312" i="56"/>
  <c r="Z312" i="56"/>
  <c r="AC312" i="56"/>
  <c r="AE312" i="56"/>
  <c r="AO312" i="56"/>
  <c r="AQ312" i="56"/>
  <c r="AR312" i="56"/>
  <c r="AS312" i="56"/>
  <c r="O313" i="56"/>
  <c r="Q313" i="56"/>
  <c r="U313" i="56"/>
  <c r="V313" i="56"/>
  <c r="W313" i="56"/>
  <c r="X313" i="56"/>
  <c r="AB313" i="56"/>
  <c r="Y313" i="56"/>
  <c r="Z313" i="56"/>
  <c r="AC313" i="56"/>
  <c r="AG313" i="56"/>
  <c r="AE313" i="56"/>
  <c r="AO313" i="56"/>
  <c r="AQ313" i="56"/>
  <c r="AR313" i="56"/>
  <c r="AS313" i="56"/>
  <c r="O314" i="56"/>
  <c r="Q314" i="56"/>
  <c r="U314" i="56"/>
  <c r="V314" i="56"/>
  <c r="W314" i="56"/>
  <c r="X314" i="56"/>
  <c r="AA314" i="56"/>
  <c r="Y314" i="56"/>
  <c r="Z314" i="56"/>
  <c r="AC314" i="56"/>
  <c r="AG314" i="56"/>
  <c r="AE314" i="56"/>
  <c r="AO314" i="56"/>
  <c r="AQ314" i="56"/>
  <c r="AR314" i="56"/>
  <c r="AS314" i="56"/>
  <c r="O315" i="56"/>
  <c r="Q315" i="56"/>
  <c r="U315" i="56"/>
  <c r="V315" i="56"/>
  <c r="W315" i="56"/>
  <c r="X315" i="56"/>
  <c r="Y315" i="56"/>
  <c r="Z315" i="56"/>
  <c r="AC315" i="56"/>
  <c r="AJ315" i="56"/>
  <c r="AE315" i="56"/>
  <c r="AO315" i="56"/>
  <c r="AQ315" i="56"/>
  <c r="AR315" i="56"/>
  <c r="O316" i="56"/>
  <c r="Q316" i="56"/>
  <c r="U316" i="56"/>
  <c r="V316" i="56"/>
  <c r="W316" i="56"/>
  <c r="X316" i="56"/>
  <c r="Y316" i="56"/>
  <c r="Z316" i="56"/>
  <c r="AC316" i="56"/>
  <c r="AE316" i="56"/>
  <c r="AO316" i="56"/>
  <c r="AQ316" i="56"/>
  <c r="AR316" i="56"/>
  <c r="O317" i="56"/>
  <c r="Q317" i="56"/>
  <c r="U317" i="56"/>
  <c r="V317" i="56"/>
  <c r="W317" i="56"/>
  <c r="X317" i="56"/>
  <c r="AB317" i="56"/>
  <c r="Y317" i="56"/>
  <c r="Z317" i="56"/>
  <c r="AC317" i="56"/>
  <c r="AE317" i="56"/>
  <c r="AO317" i="56"/>
  <c r="AQ317" i="56"/>
  <c r="AR317" i="56"/>
  <c r="O318" i="56"/>
  <c r="Q318" i="56"/>
  <c r="U318" i="56"/>
  <c r="V318" i="56"/>
  <c r="W318" i="56"/>
  <c r="X318" i="56"/>
  <c r="Y318" i="56"/>
  <c r="Z318" i="56"/>
  <c r="AC318" i="56"/>
  <c r="AE318" i="56"/>
  <c r="AO318" i="56"/>
  <c r="AQ318" i="56"/>
  <c r="AR318" i="56"/>
  <c r="AS318" i="56"/>
  <c r="O319" i="56"/>
  <c r="Q319" i="56"/>
  <c r="U319" i="56"/>
  <c r="V319" i="56"/>
  <c r="W319" i="56"/>
  <c r="X319" i="56"/>
  <c r="AA319" i="56"/>
  <c r="Y319" i="56"/>
  <c r="Z319" i="56"/>
  <c r="AC319" i="56"/>
  <c r="AG319" i="56"/>
  <c r="AE319" i="56"/>
  <c r="AO319" i="56"/>
  <c r="AQ319" i="56"/>
  <c r="AR319" i="56"/>
  <c r="O320" i="56"/>
  <c r="Q320" i="56"/>
  <c r="U320" i="56"/>
  <c r="V320" i="56"/>
  <c r="W320" i="56"/>
  <c r="X320" i="56"/>
  <c r="AA320" i="56"/>
  <c r="Y320" i="56"/>
  <c r="Z320" i="56"/>
  <c r="AC320" i="56"/>
  <c r="AG320" i="56"/>
  <c r="AE320" i="56"/>
  <c r="AO320" i="56"/>
  <c r="AQ320" i="56"/>
  <c r="AR320" i="56"/>
  <c r="O321" i="56"/>
  <c r="Q321" i="56"/>
  <c r="U321" i="56"/>
  <c r="V321" i="56"/>
  <c r="W321" i="56"/>
  <c r="X321" i="56"/>
  <c r="Y321" i="56"/>
  <c r="Z321" i="56"/>
  <c r="AC321" i="56"/>
  <c r="AE321" i="56"/>
  <c r="AO321" i="56"/>
  <c r="AQ321" i="56"/>
  <c r="AS321" i="56"/>
  <c r="AR321" i="56"/>
  <c r="O322" i="56"/>
  <c r="Q322" i="56"/>
  <c r="U322" i="56"/>
  <c r="V322" i="56"/>
  <c r="W322" i="56"/>
  <c r="X322" i="56"/>
  <c r="AB322" i="56"/>
  <c r="AL322" i="56"/>
  <c r="Y322" i="56"/>
  <c r="Z322" i="56"/>
  <c r="AC322" i="56"/>
  <c r="AE322" i="56"/>
  <c r="AO322" i="56"/>
  <c r="AQ322" i="56"/>
  <c r="AR322" i="56"/>
  <c r="O323" i="56"/>
  <c r="Q323" i="56"/>
  <c r="U323" i="56"/>
  <c r="V323" i="56"/>
  <c r="W323" i="56"/>
  <c r="X323" i="56"/>
  <c r="AB323" i="56"/>
  <c r="AI323" i="56"/>
  <c r="Y323" i="56"/>
  <c r="Z323" i="56"/>
  <c r="AC323" i="56"/>
  <c r="AE323" i="56"/>
  <c r="AO323" i="56"/>
  <c r="AQ323" i="56"/>
  <c r="AR323" i="56"/>
  <c r="O324" i="56"/>
  <c r="Q324" i="56"/>
  <c r="U324" i="56"/>
  <c r="V324" i="56"/>
  <c r="W324" i="56"/>
  <c r="X324" i="56"/>
  <c r="AB324" i="56"/>
  <c r="AM324" i="56"/>
  <c r="Y324" i="56"/>
  <c r="Z324" i="56"/>
  <c r="AC324" i="56"/>
  <c r="AG324" i="56"/>
  <c r="AE324" i="56"/>
  <c r="AO324" i="56"/>
  <c r="AQ324" i="56"/>
  <c r="AR324" i="56"/>
  <c r="O325" i="56"/>
  <c r="Q325" i="56"/>
  <c r="U325" i="56"/>
  <c r="V325" i="56"/>
  <c r="W325" i="56"/>
  <c r="X325" i="56"/>
  <c r="AB325" i="56"/>
  <c r="Y325" i="56"/>
  <c r="Z325" i="56"/>
  <c r="AC325" i="56"/>
  <c r="AE325" i="56"/>
  <c r="AO325" i="56"/>
  <c r="AQ325" i="56"/>
  <c r="AR325" i="56"/>
  <c r="O326" i="56"/>
  <c r="Q326" i="56"/>
  <c r="U326" i="56"/>
  <c r="V326" i="56"/>
  <c r="W326" i="56"/>
  <c r="X326" i="56"/>
  <c r="AB326" i="56"/>
  <c r="Y326" i="56"/>
  <c r="Z326" i="56"/>
  <c r="AC326" i="56"/>
  <c r="AE326" i="56"/>
  <c r="AO326" i="56"/>
  <c r="AQ326" i="56"/>
  <c r="AS326" i="56"/>
  <c r="AR326" i="56"/>
  <c r="O327" i="56"/>
  <c r="Q327" i="56"/>
  <c r="U327" i="56"/>
  <c r="V327" i="56"/>
  <c r="W327" i="56"/>
  <c r="X327" i="56"/>
  <c r="AB327" i="56"/>
  <c r="Y327" i="56"/>
  <c r="Z327" i="56"/>
  <c r="AC327" i="56"/>
  <c r="AG327" i="56"/>
  <c r="AE327" i="56"/>
  <c r="AO327" i="56"/>
  <c r="AQ327" i="56"/>
  <c r="AR327" i="56"/>
  <c r="O328" i="56"/>
  <c r="Q328" i="56"/>
  <c r="U328" i="56"/>
  <c r="V328" i="56"/>
  <c r="W328" i="56"/>
  <c r="X328" i="56"/>
  <c r="AB328" i="56"/>
  <c r="Y328" i="56"/>
  <c r="Z328" i="56"/>
  <c r="AC328" i="56"/>
  <c r="AG328" i="56"/>
  <c r="AE328" i="56"/>
  <c r="AO328" i="56"/>
  <c r="AQ328" i="56"/>
  <c r="AR328" i="56"/>
  <c r="O329" i="56"/>
  <c r="Q329" i="56"/>
  <c r="U329" i="56"/>
  <c r="V329" i="56"/>
  <c r="W329" i="56"/>
  <c r="X329" i="56"/>
  <c r="AA329" i="56"/>
  <c r="Y329" i="56"/>
  <c r="Z329" i="56"/>
  <c r="AC329" i="56"/>
  <c r="AE329" i="56"/>
  <c r="AO329" i="56"/>
  <c r="AQ329" i="56"/>
  <c r="AR329" i="56"/>
  <c r="O330" i="56"/>
  <c r="Q330" i="56"/>
  <c r="U330" i="56"/>
  <c r="V330" i="56"/>
  <c r="W330" i="56"/>
  <c r="X330" i="56"/>
  <c r="Y330" i="56"/>
  <c r="Z330" i="56"/>
  <c r="AC330" i="56"/>
  <c r="AJ330" i="56"/>
  <c r="AE330" i="56"/>
  <c r="AO330" i="56"/>
  <c r="AQ330" i="56"/>
  <c r="AS330" i="56"/>
  <c r="AR330" i="56"/>
  <c r="O331" i="56"/>
  <c r="Q331" i="56"/>
  <c r="U331" i="56"/>
  <c r="V331" i="56"/>
  <c r="W331" i="56"/>
  <c r="X331" i="56"/>
  <c r="AB331" i="56"/>
  <c r="Y331" i="56"/>
  <c r="Z331" i="56"/>
  <c r="AC331" i="56"/>
  <c r="AG331" i="56"/>
  <c r="AE331" i="56"/>
  <c r="AO331" i="56"/>
  <c r="AQ331" i="56"/>
  <c r="AR331" i="56"/>
  <c r="O332" i="56"/>
  <c r="Q332" i="56"/>
  <c r="U332" i="56"/>
  <c r="V332" i="56"/>
  <c r="W332" i="56"/>
  <c r="X332" i="56"/>
  <c r="AB332" i="56"/>
  <c r="Y332" i="56"/>
  <c r="Z332" i="56"/>
  <c r="AC332" i="56"/>
  <c r="AE332" i="56"/>
  <c r="AO332" i="56"/>
  <c r="AQ332" i="56"/>
  <c r="AR332" i="56"/>
  <c r="O333" i="56"/>
  <c r="Q333" i="56"/>
  <c r="U333" i="56"/>
  <c r="V333" i="56"/>
  <c r="W333" i="56"/>
  <c r="X333" i="56"/>
  <c r="AB333" i="56"/>
  <c r="Y333" i="56"/>
  <c r="Z333" i="56"/>
  <c r="AC333" i="56"/>
  <c r="AE333" i="56"/>
  <c r="AO333" i="56"/>
  <c r="AQ333" i="56"/>
  <c r="AR333" i="56"/>
  <c r="O334" i="56"/>
  <c r="Q334" i="56"/>
  <c r="U334" i="56"/>
  <c r="V334" i="56"/>
  <c r="W334" i="56"/>
  <c r="X334" i="56"/>
  <c r="AB334" i="56"/>
  <c r="Y334" i="56"/>
  <c r="Z334" i="56"/>
  <c r="AC334" i="56"/>
  <c r="AE334" i="56"/>
  <c r="AO334" i="56"/>
  <c r="AQ334" i="56"/>
  <c r="AR334" i="56"/>
  <c r="O335" i="56"/>
  <c r="Q335" i="56"/>
  <c r="U335" i="56"/>
  <c r="V335" i="56"/>
  <c r="W335" i="56"/>
  <c r="X335" i="56"/>
  <c r="Y335" i="56"/>
  <c r="Z335" i="56"/>
  <c r="AC335" i="56"/>
  <c r="AJ335" i="56"/>
  <c r="AE335" i="56"/>
  <c r="AO335" i="56"/>
  <c r="AQ335" i="56"/>
  <c r="AR335" i="56"/>
  <c r="O336" i="56"/>
  <c r="Q336" i="56"/>
  <c r="U336" i="56"/>
  <c r="V336" i="56"/>
  <c r="W336" i="56"/>
  <c r="X336" i="56"/>
  <c r="Y336" i="56"/>
  <c r="Z336" i="56"/>
  <c r="AC336" i="56"/>
  <c r="AJ336" i="56"/>
  <c r="AE336" i="56"/>
  <c r="AO336" i="56"/>
  <c r="AQ336" i="56"/>
  <c r="AR336" i="56"/>
  <c r="O337" i="56"/>
  <c r="Q337" i="56"/>
  <c r="U337" i="56"/>
  <c r="V337" i="56"/>
  <c r="W337" i="56"/>
  <c r="X337" i="56"/>
  <c r="AA337" i="56"/>
  <c r="Y337" i="56"/>
  <c r="Z337" i="56"/>
  <c r="AC337" i="56"/>
  <c r="AE337" i="56"/>
  <c r="AO337" i="56"/>
  <c r="AQ337" i="56"/>
  <c r="AR337" i="56"/>
  <c r="O338" i="56"/>
  <c r="Q338" i="56"/>
  <c r="U338" i="56"/>
  <c r="V338" i="56"/>
  <c r="W338" i="56"/>
  <c r="X338" i="56"/>
  <c r="AA338" i="56"/>
  <c r="Y338" i="56"/>
  <c r="Z338" i="56"/>
  <c r="AC338" i="56"/>
  <c r="AG338" i="56"/>
  <c r="AE338" i="56"/>
  <c r="AO338" i="56"/>
  <c r="AQ338" i="56"/>
  <c r="AR338" i="56"/>
  <c r="O339" i="56"/>
  <c r="Q339" i="56"/>
  <c r="U339" i="56"/>
  <c r="V339" i="56"/>
  <c r="W339" i="56"/>
  <c r="X339" i="56"/>
  <c r="AA339" i="56"/>
  <c r="Y339" i="56"/>
  <c r="Z339" i="56"/>
  <c r="AC339" i="56"/>
  <c r="AJ339" i="56"/>
  <c r="AE339" i="56"/>
  <c r="AO339" i="56"/>
  <c r="AQ339" i="56"/>
  <c r="AR339" i="56"/>
  <c r="O340" i="56"/>
  <c r="Q340" i="56"/>
  <c r="U340" i="56"/>
  <c r="V340" i="56"/>
  <c r="W340" i="56"/>
  <c r="X340" i="56"/>
  <c r="AB340" i="56"/>
  <c r="Y340" i="56"/>
  <c r="Z340" i="56"/>
  <c r="AC340" i="56"/>
  <c r="AE340" i="56"/>
  <c r="AO340" i="56"/>
  <c r="AQ340" i="56"/>
  <c r="AR340" i="56"/>
  <c r="O341" i="56"/>
  <c r="Q341" i="56"/>
  <c r="U341" i="56"/>
  <c r="V341" i="56"/>
  <c r="W341" i="56"/>
  <c r="X341" i="56"/>
  <c r="AB341" i="56"/>
  <c r="Y341" i="56"/>
  <c r="Z341" i="56"/>
  <c r="AC341" i="56"/>
  <c r="AJ341" i="56"/>
  <c r="AE341" i="56"/>
  <c r="AO341" i="56"/>
  <c r="AQ341" i="56"/>
  <c r="AR341" i="56"/>
  <c r="O342" i="56"/>
  <c r="Q342" i="56"/>
  <c r="U342" i="56"/>
  <c r="V342" i="56"/>
  <c r="W342" i="56"/>
  <c r="X342" i="56"/>
  <c r="AA342" i="56"/>
  <c r="Y342" i="56"/>
  <c r="Z342" i="56"/>
  <c r="AC342" i="56"/>
  <c r="AG342" i="56"/>
  <c r="AE342" i="56"/>
  <c r="AO342" i="56"/>
  <c r="AQ342" i="56"/>
  <c r="AR342" i="56"/>
  <c r="AS342" i="56"/>
  <c r="O343" i="56"/>
  <c r="Q343" i="56"/>
  <c r="U343" i="56"/>
  <c r="V343" i="56"/>
  <c r="W343" i="56"/>
  <c r="X343" i="56"/>
  <c r="AA343" i="56"/>
  <c r="Y343" i="56"/>
  <c r="Z343" i="56"/>
  <c r="AC343" i="56"/>
  <c r="AJ343" i="56"/>
  <c r="AE343" i="56"/>
  <c r="AO343" i="56"/>
  <c r="AQ343" i="56"/>
  <c r="AR343" i="56"/>
  <c r="AS343" i="56"/>
  <c r="O344" i="56"/>
  <c r="Q344" i="56"/>
  <c r="U344" i="56"/>
  <c r="V344" i="56"/>
  <c r="W344" i="56"/>
  <c r="X344" i="56"/>
  <c r="AA344" i="56"/>
  <c r="Y344" i="56"/>
  <c r="Z344" i="56"/>
  <c r="AC344" i="56"/>
  <c r="AE344" i="56"/>
  <c r="AO344" i="56"/>
  <c r="AQ344" i="56"/>
  <c r="AS344" i="56"/>
  <c r="AR344" i="56"/>
  <c r="O345" i="56"/>
  <c r="Q345" i="56"/>
  <c r="U345" i="56"/>
  <c r="V345" i="56"/>
  <c r="W345" i="56"/>
  <c r="X345" i="56"/>
  <c r="AB345" i="56"/>
  <c r="Y345" i="56"/>
  <c r="Z345" i="56"/>
  <c r="AC345" i="56"/>
  <c r="AG345" i="56"/>
  <c r="AE345" i="56"/>
  <c r="AO345" i="56"/>
  <c r="AQ345" i="56"/>
  <c r="AR345" i="56"/>
  <c r="O346" i="56"/>
  <c r="Q346" i="56"/>
  <c r="U346" i="56"/>
  <c r="V346" i="56"/>
  <c r="W346" i="56"/>
  <c r="X346" i="56"/>
  <c r="AA346" i="56"/>
  <c r="Y346" i="56"/>
  <c r="Z346" i="56"/>
  <c r="AC346" i="56"/>
  <c r="AJ346" i="56"/>
  <c r="AE346" i="56"/>
  <c r="AO346" i="56"/>
  <c r="AQ346" i="56"/>
  <c r="AR346" i="56"/>
  <c r="O347" i="56"/>
  <c r="Q347" i="56"/>
  <c r="U347" i="56"/>
  <c r="V347" i="56"/>
  <c r="AF347" i="56"/>
  <c r="W347" i="56"/>
  <c r="X347" i="56"/>
  <c r="AB347" i="56"/>
  <c r="Y347" i="56"/>
  <c r="Z347" i="56"/>
  <c r="AC347" i="56"/>
  <c r="AE347" i="56"/>
  <c r="AO347" i="56"/>
  <c r="AQ347" i="56"/>
  <c r="AR347" i="56"/>
  <c r="O348" i="56"/>
  <c r="Q348" i="56"/>
  <c r="U348" i="56"/>
  <c r="V348" i="56"/>
  <c r="W348" i="56"/>
  <c r="X348" i="56"/>
  <c r="AB348" i="56"/>
  <c r="Y348" i="56"/>
  <c r="Z348" i="56"/>
  <c r="AC348" i="56"/>
  <c r="AE348" i="56"/>
  <c r="AO348" i="56"/>
  <c r="AQ348" i="56"/>
  <c r="AR348" i="56"/>
  <c r="O349" i="56"/>
  <c r="Q349" i="56"/>
  <c r="U349" i="56"/>
  <c r="V349" i="56"/>
  <c r="W349" i="56"/>
  <c r="X349" i="56"/>
  <c r="AB349" i="56"/>
  <c r="AL349" i="56"/>
  <c r="Y349" i="56"/>
  <c r="Z349" i="56"/>
  <c r="AC349" i="56"/>
  <c r="AJ349" i="56"/>
  <c r="AE349" i="56"/>
  <c r="AO349" i="56"/>
  <c r="AQ349" i="56"/>
  <c r="AR349" i="56"/>
  <c r="O350" i="56"/>
  <c r="Q350" i="56"/>
  <c r="U350" i="56"/>
  <c r="V350" i="56"/>
  <c r="W350" i="56"/>
  <c r="X350" i="56"/>
  <c r="Y350" i="56"/>
  <c r="Z350" i="56"/>
  <c r="AC350" i="56"/>
  <c r="AG350" i="56"/>
  <c r="AE350" i="56"/>
  <c r="AO350" i="56"/>
  <c r="AQ350" i="56"/>
  <c r="AR350" i="56"/>
  <c r="O351" i="56"/>
  <c r="Q351" i="56"/>
  <c r="U351" i="56"/>
  <c r="V351" i="56"/>
  <c r="W351" i="56"/>
  <c r="X351" i="56"/>
  <c r="AA351" i="56"/>
  <c r="Y351" i="56"/>
  <c r="Z351" i="56"/>
  <c r="AC351" i="56"/>
  <c r="AG351" i="56"/>
  <c r="AE351" i="56"/>
  <c r="AO351" i="56"/>
  <c r="AQ351" i="56"/>
  <c r="AR351" i="56"/>
  <c r="O352" i="56"/>
  <c r="Q352" i="56"/>
  <c r="U352" i="56"/>
  <c r="V352" i="56"/>
  <c r="W352" i="56"/>
  <c r="X352" i="56"/>
  <c r="AA352" i="56"/>
  <c r="Y352" i="56"/>
  <c r="Z352" i="56"/>
  <c r="AC352" i="56"/>
  <c r="AG352" i="56"/>
  <c r="AE352" i="56"/>
  <c r="AO352" i="56"/>
  <c r="AQ352" i="56"/>
  <c r="AR352" i="56"/>
  <c r="O353" i="56"/>
  <c r="Q353" i="56"/>
  <c r="U353" i="56"/>
  <c r="V353" i="56"/>
  <c r="W353" i="56"/>
  <c r="X353" i="56"/>
  <c r="Y353" i="56"/>
  <c r="Z353" i="56"/>
  <c r="AC353" i="56"/>
  <c r="AG353" i="56"/>
  <c r="AE353" i="56"/>
  <c r="AO353" i="56"/>
  <c r="AQ353" i="56"/>
  <c r="AS353" i="56"/>
  <c r="AR353" i="56"/>
  <c r="O354" i="56"/>
  <c r="Q354" i="56"/>
  <c r="U354" i="56"/>
  <c r="V354" i="56"/>
  <c r="W354" i="56"/>
  <c r="X354" i="56"/>
  <c r="AA354" i="56"/>
  <c r="Y354" i="56"/>
  <c r="Z354" i="56"/>
  <c r="AC354" i="56"/>
  <c r="AE354" i="56"/>
  <c r="AO354" i="56"/>
  <c r="AQ354" i="56"/>
  <c r="AR354" i="56"/>
  <c r="O355" i="56"/>
  <c r="Q355" i="56"/>
  <c r="U355" i="56"/>
  <c r="V355" i="56"/>
  <c r="W355" i="56"/>
  <c r="X355" i="56"/>
  <c r="Y355" i="56"/>
  <c r="Z355" i="56"/>
  <c r="AC355" i="56"/>
  <c r="AE355" i="56"/>
  <c r="AO355" i="56"/>
  <c r="AQ355" i="56"/>
  <c r="AS355" i="56"/>
  <c r="AR355" i="56"/>
  <c r="O356" i="56"/>
  <c r="Q356" i="56"/>
  <c r="U356" i="56"/>
  <c r="V356" i="56"/>
  <c r="W356" i="56"/>
  <c r="X356" i="56"/>
  <c r="Y356" i="56"/>
  <c r="Z356" i="56"/>
  <c r="AC356" i="56"/>
  <c r="AE356" i="56"/>
  <c r="AO356" i="56"/>
  <c r="AQ356" i="56"/>
  <c r="AR356" i="56"/>
  <c r="O357" i="56"/>
  <c r="Q357" i="56"/>
  <c r="U357" i="56"/>
  <c r="V357" i="56"/>
  <c r="W357" i="56"/>
  <c r="X357" i="56"/>
  <c r="AA357" i="56"/>
  <c r="Y357" i="56"/>
  <c r="Z357" i="56"/>
  <c r="AC357" i="56"/>
  <c r="AE357" i="56"/>
  <c r="AO357" i="56"/>
  <c r="AQ357" i="56"/>
  <c r="AR357" i="56"/>
  <c r="O358" i="56"/>
  <c r="Q358" i="56"/>
  <c r="U358" i="56"/>
  <c r="V358" i="56"/>
  <c r="W358" i="56"/>
  <c r="X358" i="56"/>
  <c r="Y358" i="56"/>
  <c r="Z358" i="56"/>
  <c r="AC358" i="56"/>
  <c r="AE358" i="56"/>
  <c r="AO358" i="56"/>
  <c r="AQ358" i="56"/>
  <c r="AR358" i="56"/>
  <c r="O359" i="56"/>
  <c r="Q359" i="56"/>
  <c r="U359" i="56"/>
  <c r="V359" i="56"/>
  <c r="W359" i="56"/>
  <c r="X359" i="56"/>
  <c r="AA359" i="56"/>
  <c r="Y359" i="56"/>
  <c r="Z359" i="56"/>
  <c r="AC359" i="56"/>
  <c r="AG359" i="56"/>
  <c r="AE359" i="56"/>
  <c r="AO359" i="56"/>
  <c r="AQ359" i="56"/>
  <c r="AR359" i="56"/>
  <c r="O360" i="56"/>
  <c r="Q360" i="56"/>
  <c r="U360" i="56"/>
  <c r="V360" i="56"/>
  <c r="W360" i="56"/>
  <c r="X360" i="56"/>
  <c r="Y360" i="56"/>
  <c r="Z360" i="56"/>
  <c r="AC360" i="56"/>
  <c r="AJ360" i="56"/>
  <c r="AE360" i="56"/>
  <c r="AO360" i="56"/>
  <c r="AQ360" i="56"/>
  <c r="AR360" i="56"/>
  <c r="O361" i="56"/>
  <c r="Q361" i="56"/>
  <c r="U361" i="56"/>
  <c r="V361" i="56"/>
  <c r="W361" i="56"/>
  <c r="X361" i="56"/>
  <c r="Y361" i="56"/>
  <c r="Z361" i="56"/>
  <c r="AC361" i="56"/>
  <c r="AE361" i="56"/>
  <c r="AO361" i="56"/>
  <c r="AQ361" i="56"/>
  <c r="AR361" i="56"/>
  <c r="O362" i="56"/>
  <c r="Q362" i="56"/>
  <c r="U362" i="56"/>
  <c r="V362" i="56"/>
  <c r="W362" i="56"/>
  <c r="X362" i="56"/>
  <c r="AA362" i="56"/>
  <c r="Y362" i="56"/>
  <c r="Z362" i="56"/>
  <c r="AC362" i="56"/>
  <c r="AE362" i="56"/>
  <c r="AO362" i="56"/>
  <c r="AQ362" i="56"/>
  <c r="AR362" i="56"/>
  <c r="O363" i="56"/>
  <c r="Q363" i="56"/>
  <c r="U363" i="56"/>
  <c r="V363" i="56"/>
  <c r="W363" i="56"/>
  <c r="X363" i="56"/>
  <c r="AA363" i="56"/>
  <c r="Y363" i="56"/>
  <c r="Z363" i="56"/>
  <c r="AC363" i="56"/>
  <c r="AE363" i="56"/>
  <c r="AO363" i="56"/>
  <c r="AQ363" i="56"/>
  <c r="AR363" i="56"/>
  <c r="O364" i="56"/>
  <c r="Q364" i="56"/>
  <c r="U364" i="56"/>
  <c r="V364" i="56"/>
  <c r="W364" i="56"/>
  <c r="X364" i="56"/>
  <c r="AA364" i="56"/>
  <c r="Y364" i="56"/>
  <c r="Z364" i="56"/>
  <c r="AC364" i="56"/>
  <c r="AE364" i="56"/>
  <c r="AO364" i="56"/>
  <c r="AQ364" i="56"/>
  <c r="AR364" i="56"/>
  <c r="O365" i="56"/>
  <c r="Q365" i="56"/>
  <c r="U365" i="56"/>
  <c r="V365" i="56"/>
  <c r="W365" i="56"/>
  <c r="X365" i="56"/>
  <c r="AB365" i="56"/>
  <c r="Y365" i="56"/>
  <c r="Z365" i="56"/>
  <c r="AC365" i="56"/>
  <c r="AE365" i="56"/>
  <c r="AO365" i="56"/>
  <c r="AQ365" i="56"/>
  <c r="AR365" i="56"/>
  <c r="O366" i="56"/>
  <c r="Q366" i="56"/>
  <c r="U366" i="56"/>
  <c r="V366" i="56"/>
  <c r="W366" i="56"/>
  <c r="X366" i="56"/>
  <c r="Y366" i="56"/>
  <c r="Z366" i="56"/>
  <c r="AC366" i="56"/>
  <c r="AG366" i="56"/>
  <c r="AE366" i="56"/>
  <c r="AO366" i="56"/>
  <c r="AQ366" i="56"/>
  <c r="AR366" i="56"/>
  <c r="O367" i="56"/>
  <c r="Q367" i="56"/>
  <c r="U367" i="56"/>
  <c r="V367" i="56"/>
  <c r="AF367" i="56"/>
  <c r="W367" i="56"/>
  <c r="X367" i="56"/>
  <c r="Y367" i="56"/>
  <c r="Z367" i="56"/>
  <c r="AC367" i="56"/>
  <c r="AG367" i="56"/>
  <c r="AE367" i="56"/>
  <c r="AO367" i="56"/>
  <c r="AQ367" i="56"/>
  <c r="AS367" i="56"/>
  <c r="AR367" i="56"/>
  <c r="O368" i="56"/>
  <c r="Q368" i="56"/>
  <c r="U368" i="56"/>
  <c r="V368" i="56"/>
  <c r="W368" i="56"/>
  <c r="X368" i="56"/>
  <c r="AB368" i="56"/>
  <c r="Y368" i="56"/>
  <c r="Z368" i="56"/>
  <c r="AC368" i="56"/>
  <c r="AE368" i="56"/>
  <c r="AO368" i="56"/>
  <c r="AQ368" i="56"/>
  <c r="AR368" i="56"/>
  <c r="O369" i="56"/>
  <c r="Q369" i="56"/>
  <c r="U369" i="56"/>
  <c r="V369" i="56"/>
  <c r="AF369" i="56"/>
  <c r="W369" i="56"/>
  <c r="X369" i="56"/>
  <c r="Y369" i="56"/>
  <c r="Z369" i="56"/>
  <c r="AC369" i="56"/>
  <c r="AE369" i="56"/>
  <c r="AO369" i="56"/>
  <c r="AQ369" i="56"/>
  <c r="AS369" i="56"/>
  <c r="AR369" i="56"/>
  <c r="O370" i="56"/>
  <c r="Q370" i="56"/>
  <c r="U370" i="56"/>
  <c r="V370" i="56"/>
  <c r="W370" i="56"/>
  <c r="X370" i="56"/>
  <c r="AA370" i="56"/>
  <c r="Y370" i="56"/>
  <c r="Z370" i="56"/>
  <c r="AC370" i="56"/>
  <c r="AE370" i="56"/>
  <c r="AO370" i="56"/>
  <c r="AQ370" i="56"/>
  <c r="AR370" i="56"/>
  <c r="O371" i="56"/>
  <c r="Q371" i="56"/>
  <c r="U371" i="56"/>
  <c r="V371" i="56"/>
  <c r="W371" i="56"/>
  <c r="X371" i="56"/>
  <c r="AA371" i="56"/>
  <c r="Y371" i="56"/>
  <c r="Z371" i="56"/>
  <c r="AC371" i="56"/>
  <c r="AJ371" i="56"/>
  <c r="AE371" i="56"/>
  <c r="AO371" i="56"/>
  <c r="AQ371" i="56"/>
  <c r="AR371" i="56"/>
  <c r="AS371" i="56"/>
  <c r="O372" i="56"/>
  <c r="Q372" i="56"/>
  <c r="U372" i="56"/>
  <c r="V372" i="56"/>
  <c r="W372" i="56"/>
  <c r="X372" i="56"/>
  <c r="AA372" i="56"/>
  <c r="Y372" i="56"/>
  <c r="Z372" i="56"/>
  <c r="AC372" i="56"/>
  <c r="AE372" i="56"/>
  <c r="AO372" i="56"/>
  <c r="AQ372" i="56"/>
  <c r="AR372" i="56"/>
  <c r="O373" i="56"/>
  <c r="Q373" i="56"/>
  <c r="U373" i="56"/>
  <c r="V373" i="56"/>
  <c r="W373" i="56"/>
  <c r="X373" i="56"/>
  <c r="AA373" i="56"/>
  <c r="Y373" i="56"/>
  <c r="Z373" i="56"/>
  <c r="AC373" i="56"/>
  <c r="AE373" i="56"/>
  <c r="AO373" i="56"/>
  <c r="AQ373" i="56"/>
  <c r="AR373" i="56"/>
  <c r="O374" i="56"/>
  <c r="Q374" i="56"/>
  <c r="U374" i="56"/>
  <c r="V374" i="56"/>
  <c r="W374" i="56"/>
  <c r="X374" i="56"/>
  <c r="AB374" i="56"/>
  <c r="Y374" i="56"/>
  <c r="Z374" i="56"/>
  <c r="AC374" i="56"/>
  <c r="AJ374" i="56"/>
  <c r="AE374" i="56"/>
  <c r="AO374" i="56"/>
  <c r="AQ374" i="56"/>
  <c r="AR374" i="56"/>
  <c r="O375" i="56"/>
  <c r="Q375" i="56"/>
  <c r="U375" i="56"/>
  <c r="V375" i="56"/>
  <c r="W375" i="56"/>
  <c r="X375" i="56"/>
  <c r="Y375" i="56"/>
  <c r="Z375" i="56"/>
  <c r="AC375" i="56"/>
  <c r="AE375" i="56"/>
  <c r="AO375" i="56"/>
  <c r="AQ375" i="56"/>
  <c r="AR375" i="56"/>
  <c r="O376" i="56"/>
  <c r="Q376" i="56"/>
  <c r="U376" i="56"/>
  <c r="V376" i="56"/>
  <c r="W376" i="56"/>
  <c r="X376" i="56"/>
  <c r="AA376" i="56"/>
  <c r="Y376" i="56"/>
  <c r="Z376" i="56"/>
  <c r="AC376" i="56"/>
  <c r="AJ376" i="56"/>
  <c r="AE376" i="56"/>
  <c r="AO376" i="56"/>
  <c r="AQ376" i="56"/>
  <c r="AR376" i="56"/>
  <c r="O377" i="56"/>
  <c r="Q377" i="56"/>
  <c r="U377" i="56"/>
  <c r="V377" i="56"/>
  <c r="W377" i="56"/>
  <c r="X377" i="56"/>
  <c r="AA377" i="56"/>
  <c r="Y377" i="56"/>
  <c r="Z377" i="56"/>
  <c r="AC377" i="56"/>
  <c r="AE377" i="56"/>
  <c r="AO377" i="56"/>
  <c r="AQ377" i="56"/>
  <c r="AR377" i="56"/>
  <c r="O378" i="56"/>
  <c r="Q378" i="56"/>
  <c r="U378" i="56"/>
  <c r="V378" i="56"/>
  <c r="W378" i="56"/>
  <c r="X378" i="56"/>
  <c r="AB378" i="56"/>
  <c r="AM378" i="56"/>
  <c r="Y378" i="56"/>
  <c r="Z378" i="56"/>
  <c r="AC378" i="56"/>
  <c r="AG378" i="56"/>
  <c r="AE378" i="56"/>
  <c r="AO378" i="56"/>
  <c r="AQ378" i="56"/>
  <c r="AR378" i="56"/>
  <c r="AS378" i="56"/>
  <c r="O379" i="56"/>
  <c r="Q379" i="56"/>
  <c r="U379" i="56"/>
  <c r="V379" i="56"/>
  <c r="W379" i="56"/>
  <c r="X379" i="56"/>
  <c r="AB379" i="56"/>
  <c r="AI379" i="56"/>
  <c r="Y379" i="56"/>
  <c r="AF379" i="56"/>
  <c r="AD379" i="56"/>
  <c r="Z379" i="56"/>
  <c r="AC379" i="56"/>
  <c r="AJ379" i="56"/>
  <c r="AE379" i="56"/>
  <c r="AO379" i="56"/>
  <c r="AQ379" i="56"/>
  <c r="AR379" i="56"/>
  <c r="O380" i="56"/>
  <c r="Q380" i="56"/>
  <c r="U380" i="56"/>
  <c r="V380" i="56"/>
  <c r="W380" i="56"/>
  <c r="X380" i="56"/>
  <c r="AB380" i="56"/>
  <c r="AI380" i="56"/>
  <c r="Y380" i="56"/>
  <c r="Z380" i="56"/>
  <c r="AC380" i="56"/>
  <c r="AJ380" i="56"/>
  <c r="AE380" i="56"/>
  <c r="AO380" i="56"/>
  <c r="AQ380" i="56"/>
  <c r="AR380" i="56"/>
  <c r="O381" i="56"/>
  <c r="Q381" i="56"/>
  <c r="U381" i="56"/>
  <c r="V381" i="56"/>
  <c r="W381" i="56"/>
  <c r="X381" i="56"/>
  <c r="AB381" i="56"/>
  <c r="Y381" i="56"/>
  <c r="Z381" i="56"/>
  <c r="AC381" i="56"/>
  <c r="AE381" i="56"/>
  <c r="AO381" i="56"/>
  <c r="AQ381" i="56"/>
  <c r="AS381" i="56"/>
  <c r="AR381" i="56"/>
  <c r="O382" i="56"/>
  <c r="Q382" i="56"/>
  <c r="U382" i="56"/>
  <c r="V382" i="56"/>
  <c r="W382" i="56"/>
  <c r="X382" i="56"/>
  <c r="AB382" i="56"/>
  <c r="Y382" i="56"/>
  <c r="Z382" i="56"/>
  <c r="AC382" i="56"/>
  <c r="AG382" i="56"/>
  <c r="AE382" i="56"/>
  <c r="AO382" i="56"/>
  <c r="AQ382" i="56"/>
  <c r="AR382" i="56"/>
  <c r="O383" i="56"/>
  <c r="Q383" i="56"/>
  <c r="U383" i="56"/>
  <c r="V383" i="56"/>
  <c r="W383" i="56"/>
  <c r="X383" i="56"/>
  <c r="Y383" i="56"/>
  <c r="Z383" i="56"/>
  <c r="AC383" i="56"/>
  <c r="AE383" i="56"/>
  <c r="AO383" i="56"/>
  <c r="AQ383" i="56"/>
  <c r="AR383" i="56"/>
  <c r="O384" i="56"/>
  <c r="Q384" i="56"/>
  <c r="U384" i="56"/>
  <c r="V384" i="56"/>
  <c r="W384" i="56"/>
  <c r="X384" i="56"/>
  <c r="AA384" i="56"/>
  <c r="Y384" i="56"/>
  <c r="Z384" i="56"/>
  <c r="AC384" i="56"/>
  <c r="AE384" i="56"/>
  <c r="AO384" i="56"/>
  <c r="AQ384" i="56"/>
  <c r="AR384" i="56"/>
  <c r="O385" i="56"/>
  <c r="Q385" i="56"/>
  <c r="U385" i="56"/>
  <c r="V385" i="56"/>
  <c r="W385" i="56"/>
  <c r="X385" i="56"/>
  <c r="Y385" i="56"/>
  <c r="Z385" i="56"/>
  <c r="AC385" i="56"/>
  <c r="AE385" i="56"/>
  <c r="AO385" i="56"/>
  <c r="AQ385" i="56"/>
  <c r="AS385" i="56"/>
  <c r="AR385" i="56"/>
  <c r="O386" i="56"/>
  <c r="Q386" i="56"/>
  <c r="U386" i="56"/>
  <c r="V386" i="56"/>
  <c r="W386" i="56"/>
  <c r="X386" i="56"/>
  <c r="Y386" i="56"/>
  <c r="Z386" i="56"/>
  <c r="AC386" i="56"/>
  <c r="AG386" i="56"/>
  <c r="AE386" i="56"/>
  <c r="AO386" i="56"/>
  <c r="AQ386" i="56"/>
  <c r="AR386" i="56"/>
  <c r="O387" i="56"/>
  <c r="Q387" i="56"/>
  <c r="U387" i="56"/>
  <c r="V387" i="56"/>
  <c r="W387" i="56"/>
  <c r="X387" i="56"/>
  <c r="AA387" i="56"/>
  <c r="Y387" i="56"/>
  <c r="Z387" i="56"/>
  <c r="AC387" i="56"/>
  <c r="AG387" i="56"/>
  <c r="AE387" i="56"/>
  <c r="AO387" i="56"/>
  <c r="AQ387" i="56"/>
  <c r="AS387" i="56"/>
  <c r="AR387" i="56"/>
  <c r="O388" i="56"/>
  <c r="Q388" i="56"/>
  <c r="U388" i="56"/>
  <c r="V388" i="56"/>
  <c r="W388" i="56"/>
  <c r="X388" i="56"/>
  <c r="Y388" i="56"/>
  <c r="Z388" i="56"/>
  <c r="AC388" i="56"/>
  <c r="AE388" i="56"/>
  <c r="AO388" i="56"/>
  <c r="AQ388" i="56"/>
  <c r="AR388" i="56"/>
  <c r="O389" i="56"/>
  <c r="Q389" i="56"/>
  <c r="U389" i="56"/>
  <c r="V389" i="56"/>
  <c r="W389" i="56"/>
  <c r="X389" i="56"/>
  <c r="AB389" i="56"/>
  <c r="AI389" i="56"/>
  <c r="Y389" i="56"/>
  <c r="Z389" i="56"/>
  <c r="AC389" i="56"/>
  <c r="AG389" i="56"/>
  <c r="AE389" i="56"/>
  <c r="AO389" i="56"/>
  <c r="AQ389" i="56"/>
  <c r="AR389" i="56"/>
  <c r="O390" i="56"/>
  <c r="Q390" i="56"/>
  <c r="U390" i="56"/>
  <c r="V390" i="56"/>
  <c r="W390" i="56"/>
  <c r="X390" i="56"/>
  <c r="AA390" i="56"/>
  <c r="Y390" i="56"/>
  <c r="Z390" i="56"/>
  <c r="AC390" i="56"/>
  <c r="AJ390" i="56"/>
  <c r="AE390" i="56"/>
  <c r="AO390" i="56"/>
  <c r="AQ390" i="56"/>
  <c r="AR390" i="56"/>
  <c r="O391" i="56"/>
  <c r="Q391" i="56"/>
  <c r="U391" i="56"/>
  <c r="V391" i="56"/>
  <c r="W391" i="56"/>
  <c r="X391" i="56"/>
  <c r="AB391" i="56"/>
  <c r="Y391" i="56"/>
  <c r="Z391" i="56"/>
  <c r="AC391" i="56"/>
  <c r="AG391" i="56"/>
  <c r="AE391" i="56"/>
  <c r="AO391" i="56"/>
  <c r="AQ391" i="56"/>
  <c r="AR391" i="56"/>
  <c r="AS391" i="56"/>
  <c r="O392" i="56"/>
  <c r="Q392" i="56"/>
  <c r="U392" i="56"/>
  <c r="V392" i="56"/>
  <c r="W392" i="56"/>
  <c r="X392" i="56"/>
  <c r="AA392" i="56"/>
  <c r="Y392" i="56"/>
  <c r="Z392" i="56"/>
  <c r="AC392" i="56"/>
  <c r="AJ392" i="56"/>
  <c r="AE392" i="56"/>
  <c r="AO392" i="56"/>
  <c r="AQ392" i="56"/>
  <c r="AR392" i="56"/>
  <c r="O393" i="56"/>
  <c r="Q393" i="56"/>
  <c r="U393" i="56"/>
  <c r="V393" i="56"/>
  <c r="W393" i="56"/>
  <c r="X393" i="56"/>
  <c r="Y393" i="56"/>
  <c r="Z393" i="56"/>
  <c r="AC393" i="56"/>
  <c r="AG393" i="56"/>
  <c r="AE393" i="56"/>
  <c r="AO393" i="56"/>
  <c r="AQ393" i="56"/>
  <c r="AS393" i="56"/>
  <c r="AR393" i="56"/>
  <c r="O394" i="56"/>
  <c r="Q394" i="56"/>
  <c r="U394" i="56"/>
  <c r="V394" i="56"/>
  <c r="W394" i="56"/>
  <c r="X394" i="56"/>
  <c r="AB394" i="56"/>
  <c r="AI394" i="56"/>
  <c r="Y394" i="56"/>
  <c r="Z394" i="56"/>
  <c r="AC394" i="56"/>
  <c r="AG394" i="56"/>
  <c r="AE394" i="56"/>
  <c r="AO394" i="56"/>
  <c r="AQ394" i="56"/>
  <c r="AR394" i="56"/>
  <c r="O395" i="56"/>
  <c r="Q395" i="56"/>
  <c r="U395" i="56"/>
  <c r="V395" i="56"/>
  <c r="W395" i="56"/>
  <c r="X395" i="56"/>
  <c r="AB395" i="56"/>
  <c r="AM395" i="56"/>
  <c r="Y395" i="56"/>
  <c r="Z395" i="56"/>
  <c r="AC395" i="56"/>
  <c r="AG395" i="56"/>
  <c r="AE395" i="56"/>
  <c r="AO395" i="56"/>
  <c r="AQ395" i="56"/>
  <c r="AR395" i="56"/>
  <c r="O396" i="56"/>
  <c r="Q396" i="56"/>
  <c r="U396" i="56"/>
  <c r="V396" i="56"/>
  <c r="W396" i="56"/>
  <c r="X396" i="56"/>
  <c r="AB396" i="56"/>
  <c r="Y396" i="56"/>
  <c r="Z396" i="56"/>
  <c r="AC396" i="56"/>
  <c r="AG396" i="56"/>
  <c r="AE396" i="56"/>
  <c r="AO396" i="56"/>
  <c r="AQ396" i="56"/>
  <c r="AR396" i="56"/>
  <c r="O397" i="56"/>
  <c r="Q397" i="56"/>
  <c r="U397" i="56"/>
  <c r="V397" i="56"/>
  <c r="W397" i="56"/>
  <c r="X397" i="56"/>
  <c r="AA397" i="56"/>
  <c r="Y397" i="56"/>
  <c r="Z397" i="56"/>
  <c r="AC397" i="56"/>
  <c r="AG397" i="56"/>
  <c r="AE397" i="56"/>
  <c r="AO397" i="56"/>
  <c r="AQ397" i="56"/>
  <c r="AR397" i="56"/>
  <c r="O398" i="56"/>
  <c r="Q398" i="56"/>
  <c r="U398" i="56"/>
  <c r="V398" i="56"/>
  <c r="W398" i="56"/>
  <c r="X398" i="56"/>
  <c r="AA398" i="56"/>
  <c r="Y398" i="56"/>
  <c r="Z398" i="56"/>
  <c r="AC398" i="56"/>
  <c r="AG398" i="56"/>
  <c r="AE398" i="56"/>
  <c r="AO398" i="56"/>
  <c r="AQ398" i="56"/>
  <c r="AR398" i="56"/>
  <c r="O399" i="56"/>
  <c r="Q399" i="56"/>
  <c r="U399" i="56"/>
  <c r="V399" i="56"/>
  <c r="W399" i="56"/>
  <c r="X399" i="56"/>
  <c r="AA399" i="56"/>
  <c r="Y399" i="56"/>
  <c r="Z399" i="56"/>
  <c r="AC399" i="56"/>
  <c r="AE399" i="56"/>
  <c r="AO399" i="56"/>
  <c r="AQ399" i="56"/>
  <c r="AR399" i="56"/>
  <c r="O400" i="56"/>
  <c r="Q400" i="56"/>
  <c r="U400" i="56"/>
  <c r="V400" i="56"/>
  <c r="W400" i="56"/>
  <c r="X400" i="56"/>
  <c r="AB400" i="56"/>
  <c r="Y400" i="56"/>
  <c r="Z400" i="56"/>
  <c r="AC400" i="56"/>
  <c r="AE400" i="56"/>
  <c r="AO400" i="56"/>
  <c r="AQ400" i="56"/>
  <c r="AR400" i="56"/>
  <c r="O401" i="56"/>
  <c r="Q401" i="56"/>
  <c r="U401" i="56"/>
  <c r="V401" i="56"/>
  <c r="W401" i="56"/>
  <c r="X401" i="56"/>
  <c r="AA401" i="56"/>
  <c r="Y401" i="56"/>
  <c r="Z401" i="56"/>
  <c r="AC401" i="56"/>
  <c r="AJ401" i="56"/>
  <c r="AE401" i="56"/>
  <c r="AO401" i="56"/>
  <c r="AQ401" i="56"/>
  <c r="AS401" i="56"/>
  <c r="AR401" i="56"/>
  <c r="O402" i="56"/>
  <c r="Q402" i="56"/>
  <c r="U402" i="56"/>
  <c r="V402" i="56"/>
  <c r="W402" i="56"/>
  <c r="X402" i="56"/>
  <c r="AB402" i="56"/>
  <c r="AN402" i="56"/>
  <c r="Y402" i="56"/>
  <c r="Z402" i="56"/>
  <c r="AC402" i="56"/>
  <c r="AJ402" i="56"/>
  <c r="AE402" i="56"/>
  <c r="AO402" i="56"/>
  <c r="AQ402" i="56"/>
  <c r="AR402" i="56"/>
  <c r="O403" i="56"/>
  <c r="Q403" i="56"/>
  <c r="U403" i="56"/>
  <c r="V403" i="56"/>
  <c r="W403" i="56"/>
  <c r="X403" i="56"/>
  <c r="Y403" i="56"/>
  <c r="Z403" i="56"/>
  <c r="AC403" i="56"/>
  <c r="AE403" i="56"/>
  <c r="AO403" i="56"/>
  <c r="AQ403" i="56"/>
  <c r="AR403" i="56"/>
  <c r="O404" i="56"/>
  <c r="Q404" i="56"/>
  <c r="U404" i="56"/>
  <c r="V404" i="56"/>
  <c r="W404" i="56"/>
  <c r="X404" i="56"/>
  <c r="Y404" i="56"/>
  <c r="Z404" i="56"/>
  <c r="AC404" i="56"/>
  <c r="AG404" i="56"/>
  <c r="AE404" i="56"/>
  <c r="AO404" i="56"/>
  <c r="AQ404" i="56"/>
  <c r="AR404" i="56"/>
  <c r="O405" i="56"/>
  <c r="Q405" i="56"/>
  <c r="U405" i="56"/>
  <c r="V405" i="56"/>
  <c r="W405" i="56"/>
  <c r="X405" i="56"/>
  <c r="AA405" i="56"/>
  <c r="Y405" i="56"/>
  <c r="Z405" i="56"/>
  <c r="AC405" i="56"/>
  <c r="AG405" i="56"/>
  <c r="AE405" i="56"/>
  <c r="AO405" i="56"/>
  <c r="AQ405" i="56"/>
  <c r="AR405" i="56"/>
  <c r="O406" i="56"/>
  <c r="Q406" i="56"/>
  <c r="U406" i="56"/>
  <c r="V406" i="56"/>
  <c r="W406" i="56"/>
  <c r="X406" i="56"/>
  <c r="AB406" i="56"/>
  <c r="Y406" i="56"/>
  <c r="Z406" i="56"/>
  <c r="AC406" i="56"/>
  <c r="AG406" i="56"/>
  <c r="AE406" i="56"/>
  <c r="AO406" i="56"/>
  <c r="AQ406" i="56"/>
  <c r="AR406" i="56"/>
  <c r="O407" i="56"/>
  <c r="Q407" i="56"/>
  <c r="U407" i="56"/>
  <c r="V407" i="56"/>
  <c r="W407" i="56"/>
  <c r="X407" i="56"/>
  <c r="AA407" i="56"/>
  <c r="Y407" i="56"/>
  <c r="Z407" i="56"/>
  <c r="AC407" i="56"/>
  <c r="AG407" i="56"/>
  <c r="AE407" i="56"/>
  <c r="AO407" i="56"/>
  <c r="AQ407" i="56"/>
  <c r="AR407" i="56"/>
  <c r="O408" i="56"/>
  <c r="Q408" i="56"/>
  <c r="U408" i="56"/>
  <c r="V408" i="56"/>
  <c r="W408" i="56"/>
  <c r="X408" i="56"/>
  <c r="AB408" i="56"/>
  <c r="Y408" i="56"/>
  <c r="Z408" i="56"/>
  <c r="AC408" i="56"/>
  <c r="AE408" i="56"/>
  <c r="AO408" i="56"/>
  <c r="AQ408" i="56"/>
  <c r="AR408" i="56"/>
  <c r="O409" i="56"/>
  <c r="Q409" i="56"/>
  <c r="U409" i="56"/>
  <c r="V409" i="56"/>
  <c r="W409" i="56"/>
  <c r="X409" i="56"/>
  <c r="Y409" i="56"/>
  <c r="Z409" i="56"/>
  <c r="AC409" i="56"/>
  <c r="AE409" i="56"/>
  <c r="AO409" i="56"/>
  <c r="AQ409" i="56"/>
  <c r="AR409" i="56"/>
  <c r="O410" i="56"/>
  <c r="Q410" i="56"/>
  <c r="U410" i="56"/>
  <c r="V410" i="56"/>
  <c r="W410" i="56"/>
  <c r="X410" i="56"/>
  <c r="Y410" i="56"/>
  <c r="Z410" i="56"/>
  <c r="AC410" i="56"/>
  <c r="AJ410" i="56"/>
  <c r="AE410" i="56"/>
  <c r="AO410" i="56"/>
  <c r="AQ410" i="56"/>
  <c r="AR410" i="56"/>
  <c r="O411" i="56"/>
  <c r="Q411" i="56"/>
  <c r="U411" i="56"/>
  <c r="V411" i="56"/>
  <c r="W411" i="56"/>
  <c r="X411" i="56"/>
  <c r="AB411" i="56"/>
  <c r="Y411" i="56"/>
  <c r="Z411" i="56"/>
  <c r="AC411" i="56"/>
  <c r="AE411" i="56"/>
  <c r="AO411" i="56"/>
  <c r="AQ411" i="56"/>
  <c r="AR411" i="56"/>
  <c r="O412" i="56"/>
  <c r="Q412" i="56"/>
  <c r="U412" i="56"/>
  <c r="V412" i="56"/>
  <c r="W412" i="56"/>
  <c r="X412" i="56"/>
  <c r="AA412" i="56"/>
  <c r="Y412" i="56"/>
  <c r="Z412" i="56"/>
  <c r="AC412" i="56"/>
  <c r="AG412" i="56"/>
  <c r="AE412" i="56"/>
  <c r="AO412" i="56"/>
  <c r="AQ412" i="56"/>
  <c r="AR412" i="56"/>
  <c r="O413" i="56"/>
  <c r="Q413" i="56"/>
  <c r="U413" i="56"/>
  <c r="V413" i="56"/>
  <c r="W413" i="56"/>
  <c r="X413" i="56"/>
  <c r="AB413" i="56"/>
  <c r="AL413" i="56"/>
  <c r="Y413" i="56"/>
  <c r="Z413" i="56"/>
  <c r="AC413" i="56"/>
  <c r="AJ413" i="56"/>
  <c r="AE413" i="56"/>
  <c r="AO413" i="56"/>
  <c r="AQ413" i="56"/>
  <c r="AR413" i="56"/>
  <c r="O414" i="56"/>
  <c r="Q414" i="56"/>
  <c r="U414" i="56"/>
  <c r="V414" i="56"/>
  <c r="W414" i="56"/>
  <c r="X414" i="56"/>
  <c r="Y414" i="56"/>
  <c r="Z414" i="56"/>
  <c r="AC414" i="56"/>
  <c r="AG414" i="56"/>
  <c r="AE414" i="56"/>
  <c r="AO414" i="56"/>
  <c r="AQ414" i="56"/>
  <c r="AR414" i="56"/>
  <c r="O415" i="56"/>
  <c r="Q415" i="56"/>
  <c r="U415" i="56"/>
  <c r="V415" i="56"/>
  <c r="W415" i="56"/>
  <c r="X415" i="56"/>
  <c r="AB415" i="56"/>
  <c r="AL415" i="56"/>
  <c r="Y415" i="56"/>
  <c r="Z415" i="56"/>
  <c r="AC415" i="56"/>
  <c r="AG415" i="56"/>
  <c r="AE415" i="56"/>
  <c r="AO415" i="56"/>
  <c r="AQ415" i="56"/>
  <c r="AR415" i="56"/>
  <c r="O416" i="56"/>
  <c r="Q416" i="56"/>
  <c r="U416" i="56"/>
  <c r="V416" i="56"/>
  <c r="W416" i="56"/>
  <c r="X416" i="56"/>
  <c r="Y416" i="56"/>
  <c r="Z416" i="56"/>
  <c r="AC416" i="56"/>
  <c r="AJ416" i="56"/>
  <c r="AE416" i="56"/>
  <c r="AO416" i="56"/>
  <c r="AQ416" i="56"/>
  <c r="AR416" i="56"/>
  <c r="O417" i="56"/>
  <c r="Q417" i="56"/>
  <c r="U417" i="56"/>
  <c r="V417" i="56"/>
  <c r="W417" i="56"/>
  <c r="X417" i="56"/>
  <c r="AB417" i="56"/>
  <c r="AI417" i="56"/>
  <c r="Y417" i="56"/>
  <c r="Z417" i="56"/>
  <c r="AC417" i="56"/>
  <c r="AJ417" i="56"/>
  <c r="AE417" i="56"/>
  <c r="AO417" i="56"/>
  <c r="AQ417" i="56"/>
  <c r="AR417" i="56"/>
  <c r="O418" i="56"/>
  <c r="Q418" i="56"/>
  <c r="U418" i="56"/>
  <c r="V418" i="56"/>
  <c r="W418" i="56"/>
  <c r="X418" i="56"/>
  <c r="AB418" i="56"/>
  <c r="Y418" i="56"/>
  <c r="Z418" i="56"/>
  <c r="AC418" i="56"/>
  <c r="AJ418" i="56"/>
  <c r="AE418" i="56"/>
  <c r="AO418" i="56"/>
  <c r="AQ418" i="56"/>
  <c r="AR418" i="56"/>
  <c r="O419" i="56"/>
  <c r="Q419" i="56"/>
  <c r="U419" i="56"/>
  <c r="V419" i="56"/>
  <c r="W419" i="56"/>
  <c r="X419" i="56"/>
  <c r="AB419" i="56"/>
  <c r="Y419" i="56"/>
  <c r="Z419" i="56"/>
  <c r="AC419" i="56"/>
  <c r="AG419" i="56"/>
  <c r="AE419" i="56"/>
  <c r="AO419" i="56"/>
  <c r="AQ419" i="56"/>
  <c r="AR419" i="56"/>
  <c r="AS419" i="56"/>
  <c r="O420" i="56"/>
  <c r="Q420" i="56"/>
  <c r="U420" i="56"/>
  <c r="V420" i="56"/>
  <c r="W420" i="56"/>
  <c r="X420" i="56"/>
  <c r="Y420" i="56"/>
  <c r="Z420" i="56"/>
  <c r="AC420" i="56"/>
  <c r="AE420" i="56"/>
  <c r="AO420" i="56"/>
  <c r="AQ420" i="56"/>
  <c r="AR420" i="56"/>
  <c r="O421" i="56"/>
  <c r="Q421" i="56"/>
  <c r="U421" i="56"/>
  <c r="V421" i="56"/>
  <c r="W421" i="56"/>
  <c r="X421" i="56"/>
  <c r="Y421" i="56"/>
  <c r="Z421" i="56"/>
  <c r="AC421" i="56"/>
  <c r="AE421" i="56"/>
  <c r="AO421" i="56"/>
  <c r="AQ421" i="56"/>
  <c r="AR421" i="56"/>
  <c r="O422" i="56"/>
  <c r="Q422" i="56"/>
  <c r="U422" i="56"/>
  <c r="V422" i="56"/>
  <c r="W422" i="56"/>
  <c r="X422" i="56"/>
  <c r="Y422" i="56"/>
  <c r="Z422" i="56"/>
  <c r="AC422" i="56"/>
  <c r="AJ422" i="56"/>
  <c r="AE422" i="56"/>
  <c r="AO422" i="56"/>
  <c r="AQ422" i="56"/>
  <c r="AR422" i="56"/>
  <c r="O423" i="56"/>
  <c r="Q423" i="56"/>
  <c r="U423" i="56"/>
  <c r="V423" i="56"/>
  <c r="W423" i="56"/>
  <c r="X423" i="56"/>
  <c r="AB423" i="56"/>
  <c r="Y423" i="56"/>
  <c r="Z423" i="56"/>
  <c r="AC423" i="56"/>
  <c r="AG423" i="56"/>
  <c r="AE423" i="56"/>
  <c r="AO423" i="56"/>
  <c r="AQ423" i="56"/>
  <c r="AR423" i="56"/>
  <c r="O424" i="56"/>
  <c r="Q424" i="56"/>
  <c r="U424" i="56"/>
  <c r="V424" i="56"/>
  <c r="W424" i="56"/>
  <c r="X424" i="56"/>
  <c r="AA424" i="56"/>
  <c r="Y424" i="56"/>
  <c r="Z424" i="56"/>
  <c r="AC424" i="56"/>
  <c r="AG424" i="56"/>
  <c r="AE424" i="56"/>
  <c r="AO424" i="56"/>
  <c r="AQ424" i="56"/>
  <c r="AR424" i="56"/>
  <c r="O425" i="56"/>
  <c r="Q425" i="56"/>
  <c r="U425" i="56"/>
  <c r="V425" i="56"/>
  <c r="W425" i="56"/>
  <c r="X425" i="56"/>
  <c r="Y425" i="56"/>
  <c r="Z425" i="56"/>
  <c r="AC425" i="56"/>
  <c r="AJ425" i="56"/>
  <c r="AE425" i="56"/>
  <c r="AO425" i="56"/>
  <c r="AQ425" i="56"/>
  <c r="AR425" i="56"/>
  <c r="O426" i="56"/>
  <c r="Q426" i="56"/>
  <c r="U426" i="56"/>
  <c r="V426" i="56"/>
  <c r="W426" i="56"/>
  <c r="X426" i="56"/>
  <c r="AB426" i="56"/>
  <c r="AN426" i="56"/>
  <c r="Y426" i="56"/>
  <c r="Z426" i="56"/>
  <c r="AC426" i="56"/>
  <c r="AE426" i="56"/>
  <c r="AO426" i="56"/>
  <c r="AQ426" i="56"/>
  <c r="AR426" i="56"/>
  <c r="O427" i="56"/>
  <c r="Q427" i="56"/>
  <c r="U427" i="56"/>
  <c r="V427" i="56"/>
  <c r="W427" i="56"/>
  <c r="X427" i="56"/>
  <c r="AA427" i="56"/>
  <c r="Y427" i="56"/>
  <c r="Z427" i="56"/>
  <c r="AC427" i="56"/>
  <c r="AG427" i="56"/>
  <c r="AE427" i="56"/>
  <c r="AO427" i="56"/>
  <c r="AQ427" i="56"/>
  <c r="AR427" i="56"/>
  <c r="AS427" i="56"/>
  <c r="O428" i="56"/>
  <c r="Q428" i="56"/>
  <c r="U428" i="56"/>
  <c r="V428" i="56"/>
  <c r="W428" i="56"/>
  <c r="X428" i="56"/>
  <c r="Y428" i="56"/>
  <c r="Z428" i="56"/>
  <c r="AC428" i="56"/>
  <c r="AE428" i="56"/>
  <c r="AO428" i="56"/>
  <c r="AQ428" i="56"/>
  <c r="AR428" i="56"/>
  <c r="O429" i="56"/>
  <c r="Q429" i="56"/>
  <c r="U429" i="56"/>
  <c r="V429" i="56"/>
  <c r="W429" i="56"/>
  <c r="X429" i="56"/>
  <c r="AB429" i="56"/>
  <c r="Y429" i="56"/>
  <c r="Z429" i="56"/>
  <c r="AC429" i="56"/>
  <c r="AG429" i="56"/>
  <c r="AE429" i="56"/>
  <c r="AO429" i="56"/>
  <c r="AQ429" i="56"/>
  <c r="AR429" i="56"/>
  <c r="O430" i="56"/>
  <c r="Q430" i="56"/>
  <c r="U430" i="56"/>
  <c r="V430" i="56"/>
  <c r="W430" i="56"/>
  <c r="X430" i="56"/>
  <c r="AB430" i="56"/>
  <c r="Y430" i="56"/>
  <c r="Z430" i="56"/>
  <c r="AC430" i="56"/>
  <c r="AG430" i="56"/>
  <c r="AE430" i="56"/>
  <c r="AO430" i="56"/>
  <c r="AQ430" i="56"/>
  <c r="AR430" i="56"/>
  <c r="O431" i="56"/>
  <c r="Q431" i="56"/>
  <c r="U431" i="56"/>
  <c r="V431" i="56"/>
  <c r="W431" i="56"/>
  <c r="X431" i="56"/>
  <c r="Y431" i="56"/>
  <c r="Z431" i="56"/>
  <c r="AC431" i="56"/>
  <c r="AG431" i="56"/>
  <c r="AE431" i="56"/>
  <c r="AO431" i="56"/>
  <c r="AQ431" i="56"/>
  <c r="AS431" i="56"/>
  <c r="AR431" i="56"/>
  <c r="O432" i="56"/>
  <c r="Q432" i="56"/>
  <c r="U432" i="56"/>
  <c r="V432" i="56"/>
  <c r="W432" i="56"/>
  <c r="X432" i="56"/>
  <c r="AB432" i="56"/>
  <c r="Y432" i="56"/>
  <c r="Z432" i="56"/>
  <c r="AC432" i="56"/>
  <c r="AE432" i="56"/>
  <c r="AO432" i="56"/>
  <c r="AQ432" i="56"/>
  <c r="AS432" i="56"/>
  <c r="AR432" i="56"/>
  <c r="O433" i="56"/>
  <c r="Q433" i="56"/>
  <c r="U433" i="56"/>
  <c r="V433" i="56"/>
  <c r="W433" i="56"/>
  <c r="X433" i="56"/>
  <c r="Y433" i="56"/>
  <c r="AF433" i="56"/>
  <c r="Z433" i="56"/>
  <c r="AC433" i="56"/>
  <c r="AE433" i="56"/>
  <c r="AO433" i="56"/>
  <c r="AQ433" i="56"/>
  <c r="AR433" i="56"/>
  <c r="O434" i="56"/>
  <c r="Q434" i="56"/>
  <c r="U434" i="56"/>
  <c r="V434" i="56"/>
  <c r="W434" i="56"/>
  <c r="X434" i="56"/>
  <c r="AA434" i="56"/>
  <c r="Y434" i="56"/>
  <c r="Z434" i="56"/>
  <c r="AC434" i="56"/>
  <c r="AJ434" i="56"/>
  <c r="AE434" i="56"/>
  <c r="AO434" i="56"/>
  <c r="AQ434" i="56"/>
  <c r="AR434" i="56"/>
  <c r="AS434" i="56"/>
  <c r="O435" i="56"/>
  <c r="Q435" i="56"/>
  <c r="U435" i="56"/>
  <c r="V435" i="56"/>
  <c r="AF435" i="56"/>
  <c r="W435" i="56"/>
  <c r="X435" i="56"/>
  <c r="Y435" i="56"/>
  <c r="Z435" i="56"/>
  <c r="AC435" i="56"/>
  <c r="AE435" i="56"/>
  <c r="AO435" i="56"/>
  <c r="AQ435" i="56"/>
  <c r="AS435" i="56"/>
  <c r="AR435" i="56"/>
  <c r="O436" i="56"/>
  <c r="Q436" i="56"/>
  <c r="U436" i="56"/>
  <c r="V436" i="56"/>
  <c r="W436" i="56"/>
  <c r="X436" i="56"/>
  <c r="AA436" i="56"/>
  <c r="Y436" i="56"/>
  <c r="Z436" i="56"/>
  <c r="AC436" i="56"/>
  <c r="AG436" i="56"/>
  <c r="AE436" i="56"/>
  <c r="AO436" i="56"/>
  <c r="AQ436" i="56"/>
  <c r="AR436" i="56"/>
  <c r="AS436" i="56"/>
  <c r="O437" i="56"/>
  <c r="Q437" i="56"/>
  <c r="U437" i="56"/>
  <c r="V437" i="56"/>
  <c r="AF437" i="56"/>
  <c r="W437" i="56"/>
  <c r="X437" i="56"/>
  <c r="AB437" i="56"/>
  <c r="Y437" i="56"/>
  <c r="Z437" i="56"/>
  <c r="AC437" i="56"/>
  <c r="AG437" i="56"/>
  <c r="AE437" i="56"/>
  <c r="AO437" i="56"/>
  <c r="AQ437" i="56"/>
  <c r="AR437" i="56"/>
  <c r="O438" i="56"/>
  <c r="Q438" i="56"/>
  <c r="U438" i="56"/>
  <c r="V438" i="56"/>
  <c r="W438" i="56"/>
  <c r="X438" i="56"/>
  <c r="Y438" i="56"/>
  <c r="Z438" i="56"/>
  <c r="AC438" i="56"/>
  <c r="AG438" i="56"/>
  <c r="AE438" i="56"/>
  <c r="AO438" i="56"/>
  <c r="AQ438" i="56"/>
  <c r="AS438" i="56"/>
  <c r="AR438" i="56"/>
  <c r="O439" i="56"/>
  <c r="Q439" i="56"/>
  <c r="U439" i="56"/>
  <c r="V439" i="56"/>
  <c r="W439" i="56"/>
  <c r="X439" i="56"/>
  <c r="AA439" i="56"/>
  <c r="Y439" i="56"/>
  <c r="Z439" i="56"/>
  <c r="AC439" i="56"/>
  <c r="AG439" i="56"/>
  <c r="AE439" i="56"/>
  <c r="AO439" i="56"/>
  <c r="AQ439" i="56"/>
  <c r="AR439" i="56"/>
  <c r="O440" i="56"/>
  <c r="Q440" i="56"/>
  <c r="U440" i="56"/>
  <c r="V440" i="56"/>
  <c r="W440" i="56"/>
  <c r="X440" i="56"/>
  <c r="AA440" i="56"/>
  <c r="Y440" i="56"/>
  <c r="Z440" i="56"/>
  <c r="AC440" i="56"/>
  <c r="AE440" i="56"/>
  <c r="AO440" i="56"/>
  <c r="AQ440" i="56"/>
  <c r="AR440" i="56"/>
  <c r="O441" i="56"/>
  <c r="Q441" i="56"/>
  <c r="U441" i="56"/>
  <c r="V441" i="56"/>
  <c r="W441" i="56"/>
  <c r="X441" i="56"/>
  <c r="Y441" i="56"/>
  <c r="Z441" i="56"/>
  <c r="AC441" i="56"/>
  <c r="AG441" i="56"/>
  <c r="AE441" i="56"/>
  <c r="AO441" i="56"/>
  <c r="AQ441" i="56"/>
  <c r="AR441" i="56"/>
  <c r="O442" i="56"/>
  <c r="Q442" i="56"/>
  <c r="U442" i="56"/>
  <c r="V442" i="56"/>
  <c r="W442" i="56"/>
  <c r="X442" i="56"/>
  <c r="AA442" i="56"/>
  <c r="Y442" i="56"/>
  <c r="Z442" i="56"/>
  <c r="AC442" i="56"/>
  <c r="AJ442" i="56"/>
  <c r="AE442" i="56"/>
  <c r="AO442" i="56"/>
  <c r="AQ442" i="56"/>
  <c r="AR442" i="56"/>
  <c r="O443" i="56"/>
  <c r="Q443" i="56"/>
  <c r="U443" i="56"/>
  <c r="V443" i="56"/>
  <c r="W443" i="56"/>
  <c r="X443" i="56"/>
  <c r="AB443" i="56"/>
  <c r="Y443" i="56"/>
  <c r="Z443" i="56"/>
  <c r="AC443" i="56"/>
  <c r="AG443" i="56"/>
  <c r="AE443" i="56"/>
  <c r="AO443" i="56"/>
  <c r="AQ443" i="56"/>
  <c r="AR443" i="56"/>
  <c r="AS443" i="56"/>
  <c r="O444" i="56"/>
  <c r="Q444" i="56"/>
  <c r="U444" i="56"/>
  <c r="V444" i="56"/>
  <c r="W444" i="56"/>
  <c r="X444" i="56"/>
  <c r="AB444" i="56"/>
  <c r="Y444" i="56"/>
  <c r="Z444" i="56"/>
  <c r="AC444" i="56"/>
  <c r="AE444" i="56"/>
  <c r="AO444" i="56"/>
  <c r="AQ444" i="56"/>
  <c r="AS444" i="56"/>
  <c r="AR444" i="56"/>
  <c r="O445" i="56"/>
  <c r="Q445" i="56"/>
  <c r="U445" i="56"/>
  <c r="V445" i="56"/>
  <c r="W445" i="56"/>
  <c r="X445" i="56"/>
  <c r="AA445" i="56"/>
  <c r="Y445" i="56"/>
  <c r="Z445" i="56"/>
  <c r="AC445" i="56"/>
  <c r="AE445" i="56"/>
  <c r="AO445" i="56"/>
  <c r="AQ445" i="56"/>
  <c r="AR445" i="56"/>
  <c r="AS445" i="56"/>
  <c r="O446" i="56"/>
  <c r="Q446" i="56"/>
  <c r="U446" i="56"/>
  <c r="V446" i="56"/>
  <c r="W446" i="56"/>
  <c r="X446" i="56"/>
  <c r="AB446" i="56"/>
  <c r="Y446" i="56"/>
  <c r="Z446" i="56"/>
  <c r="AC446" i="56"/>
  <c r="AE446" i="56"/>
  <c r="AO446" i="56"/>
  <c r="AQ446" i="56"/>
  <c r="AR446" i="56"/>
  <c r="O447" i="56"/>
  <c r="Q447" i="56"/>
  <c r="U447" i="56"/>
  <c r="V447" i="56"/>
  <c r="W447" i="56"/>
  <c r="X447" i="56"/>
  <c r="Y447" i="56"/>
  <c r="Z447" i="56"/>
  <c r="AC447" i="56"/>
  <c r="AE447" i="56"/>
  <c r="AO447" i="56"/>
  <c r="AQ447" i="56"/>
  <c r="AR447" i="56"/>
  <c r="O448" i="56"/>
  <c r="Q448" i="56"/>
  <c r="U448" i="56"/>
  <c r="V448" i="56"/>
  <c r="W448" i="56"/>
  <c r="X448" i="56"/>
  <c r="AB448" i="56"/>
  <c r="Y448" i="56"/>
  <c r="Z448" i="56"/>
  <c r="AC448" i="56"/>
  <c r="AE448" i="56"/>
  <c r="AO448" i="56"/>
  <c r="AQ448" i="56"/>
  <c r="AR448" i="56"/>
  <c r="O449" i="56"/>
  <c r="Q449" i="56"/>
  <c r="U449" i="56"/>
  <c r="V449" i="56"/>
  <c r="W449" i="56"/>
  <c r="X449" i="56"/>
  <c r="AB449" i="56"/>
  <c r="Y449" i="56"/>
  <c r="Z449" i="56"/>
  <c r="AC449" i="56"/>
  <c r="AE449" i="56"/>
  <c r="AO449" i="56"/>
  <c r="AQ449" i="56"/>
  <c r="AR449" i="56"/>
  <c r="O450" i="56"/>
  <c r="Q450" i="56"/>
  <c r="U450" i="56"/>
  <c r="V450" i="56"/>
  <c r="W450" i="56"/>
  <c r="X450" i="56"/>
  <c r="Y450" i="56"/>
  <c r="Z450" i="56"/>
  <c r="AC450" i="56"/>
  <c r="AE450" i="56"/>
  <c r="AO450" i="56"/>
  <c r="AQ450" i="56"/>
  <c r="AR450" i="56"/>
  <c r="O451" i="56"/>
  <c r="Q451" i="56"/>
  <c r="U451" i="56"/>
  <c r="V451" i="56"/>
  <c r="W451" i="56"/>
  <c r="X451" i="56"/>
  <c r="Y451" i="56"/>
  <c r="Z451" i="56"/>
  <c r="AC451" i="56"/>
  <c r="AG451" i="56"/>
  <c r="AE451" i="56"/>
  <c r="AO451" i="56"/>
  <c r="AQ451" i="56"/>
  <c r="AS451" i="56"/>
  <c r="AR451" i="56"/>
  <c r="O452" i="56"/>
  <c r="Q452" i="56"/>
  <c r="U452" i="56"/>
  <c r="V452" i="56"/>
  <c r="W452" i="56"/>
  <c r="X452" i="56"/>
  <c r="AA452" i="56"/>
  <c r="Y452" i="56"/>
  <c r="Z452" i="56"/>
  <c r="AC452" i="56"/>
  <c r="AE452" i="56"/>
  <c r="AO452" i="56"/>
  <c r="AQ452" i="56"/>
  <c r="AR452" i="56"/>
  <c r="O453" i="56"/>
  <c r="Q453" i="56"/>
  <c r="U453" i="56"/>
  <c r="V453" i="56"/>
  <c r="W453" i="56"/>
  <c r="X453" i="56"/>
  <c r="AB453" i="56"/>
  <c r="Y453" i="56"/>
  <c r="Z453" i="56"/>
  <c r="AC453" i="56"/>
  <c r="AE453" i="56"/>
  <c r="AO453" i="56"/>
  <c r="AQ453" i="56"/>
  <c r="AS453" i="56"/>
  <c r="AR453" i="56"/>
  <c r="O454" i="56"/>
  <c r="Q454" i="56"/>
  <c r="U454" i="56"/>
  <c r="V454" i="56"/>
  <c r="W454" i="56"/>
  <c r="X454" i="56"/>
  <c r="AB454" i="56"/>
  <c r="Y454" i="56"/>
  <c r="Z454" i="56"/>
  <c r="AC454" i="56"/>
  <c r="AE454" i="56"/>
  <c r="AO454" i="56"/>
  <c r="AQ454" i="56"/>
  <c r="AS454" i="56"/>
  <c r="AR454" i="56"/>
  <c r="O455" i="56"/>
  <c r="Q455" i="56"/>
  <c r="U455" i="56"/>
  <c r="V455" i="56"/>
  <c r="W455" i="56"/>
  <c r="X455" i="56"/>
  <c r="Y455" i="56"/>
  <c r="AF455" i="56"/>
  <c r="Z455" i="56"/>
  <c r="AC455" i="56"/>
  <c r="AJ455" i="56"/>
  <c r="AE455" i="56"/>
  <c r="AO455" i="56"/>
  <c r="AQ455" i="56"/>
  <c r="AR455" i="56"/>
  <c r="AS455" i="56"/>
  <c r="O456" i="56"/>
  <c r="Q456" i="56"/>
  <c r="U456" i="56"/>
  <c r="V456" i="56"/>
  <c r="W456" i="56"/>
  <c r="X456" i="56"/>
  <c r="AB456" i="56"/>
  <c r="Y456" i="56"/>
  <c r="Z456" i="56"/>
  <c r="AC456" i="56"/>
  <c r="AJ456" i="56"/>
  <c r="AE456" i="56"/>
  <c r="AO456" i="56"/>
  <c r="AQ456" i="56"/>
  <c r="AR456" i="56"/>
  <c r="O457" i="56"/>
  <c r="Q457" i="56"/>
  <c r="U457" i="56"/>
  <c r="V457" i="56"/>
  <c r="W457" i="56"/>
  <c r="X457" i="56"/>
  <c r="Y457" i="56"/>
  <c r="Z457" i="56"/>
  <c r="AC457" i="56"/>
  <c r="AJ457" i="56"/>
  <c r="AE457" i="56"/>
  <c r="AO457" i="56"/>
  <c r="AQ457" i="56"/>
  <c r="AS457" i="56"/>
  <c r="AR457" i="56"/>
  <c r="O458" i="56"/>
  <c r="Q458" i="56"/>
  <c r="U458" i="56"/>
  <c r="V458" i="56"/>
  <c r="W458" i="56"/>
  <c r="X458" i="56"/>
  <c r="AB458" i="56"/>
  <c r="Y458" i="56"/>
  <c r="Z458" i="56"/>
  <c r="AC458" i="56"/>
  <c r="AJ458" i="56"/>
  <c r="AE458" i="56"/>
  <c r="AO458" i="56"/>
  <c r="AQ458" i="56"/>
  <c r="AS458" i="56"/>
  <c r="AR458" i="56"/>
  <c r="O459" i="56"/>
  <c r="Q459" i="56"/>
  <c r="U459" i="56"/>
  <c r="V459" i="56"/>
  <c r="W459" i="56"/>
  <c r="X459" i="56"/>
  <c r="AB459" i="56"/>
  <c r="Y459" i="56"/>
  <c r="Z459" i="56"/>
  <c r="AC459" i="56"/>
  <c r="AG459" i="56"/>
  <c r="AE459" i="56"/>
  <c r="AO459" i="56"/>
  <c r="AQ459" i="56"/>
  <c r="AR459" i="56"/>
  <c r="O460" i="56"/>
  <c r="Q460" i="56"/>
  <c r="U460" i="56"/>
  <c r="V460" i="56"/>
  <c r="W460" i="56"/>
  <c r="X460" i="56"/>
  <c r="AB460" i="56"/>
  <c r="Y460" i="56"/>
  <c r="Z460" i="56"/>
  <c r="AC460" i="56"/>
  <c r="AG460" i="56"/>
  <c r="AE460" i="56"/>
  <c r="AO460" i="56"/>
  <c r="AQ460" i="56"/>
  <c r="AR460" i="56"/>
  <c r="O461" i="56"/>
  <c r="Q461" i="56"/>
  <c r="U461" i="56"/>
  <c r="V461" i="56"/>
  <c r="W461" i="56"/>
  <c r="X461" i="56"/>
  <c r="Y461" i="56"/>
  <c r="Z461" i="56"/>
  <c r="AC461" i="56"/>
  <c r="AJ461" i="56"/>
  <c r="AE461" i="56"/>
  <c r="AO461" i="56"/>
  <c r="AQ461" i="56"/>
  <c r="AR461" i="56"/>
  <c r="O462" i="56"/>
  <c r="Q462" i="56"/>
  <c r="U462" i="56"/>
  <c r="V462" i="56"/>
  <c r="W462" i="56"/>
  <c r="X462" i="56"/>
  <c r="Y462" i="56"/>
  <c r="Z462" i="56"/>
  <c r="AC462" i="56"/>
  <c r="AG462" i="56"/>
  <c r="AE462" i="56"/>
  <c r="AO462" i="56"/>
  <c r="AQ462" i="56"/>
  <c r="AR462" i="56"/>
  <c r="O463" i="56"/>
  <c r="Q463" i="56"/>
  <c r="U463" i="56"/>
  <c r="V463" i="56"/>
  <c r="W463" i="56"/>
  <c r="X463" i="56"/>
  <c r="Y463" i="56"/>
  <c r="Z463" i="56"/>
  <c r="AC463" i="56"/>
  <c r="AE463" i="56"/>
  <c r="AO463" i="56"/>
  <c r="AQ463" i="56"/>
  <c r="AR463" i="56"/>
  <c r="O464" i="56"/>
  <c r="Q464" i="56"/>
  <c r="U464" i="56"/>
  <c r="V464" i="56"/>
  <c r="W464" i="56"/>
  <c r="X464" i="56"/>
  <c r="AA464" i="56"/>
  <c r="Y464" i="56"/>
  <c r="Z464" i="56"/>
  <c r="AC464" i="56"/>
  <c r="AG464" i="56"/>
  <c r="AE464" i="56"/>
  <c r="AO464" i="56"/>
  <c r="AQ464" i="56"/>
  <c r="AR464" i="56"/>
  <c r="AS464" i="56"/>
  <c r="O465" i="56"/>
  <c r="Q465" i="56"/>
  <c r="U465" i="56"/>
  <c r="V465" i="56"/>
  <c r="W465" i="56"/>
  <c r="X465" i="56"/>
  <c r="AA465" i="56"/>
  <c r="Y465" i="56"/>
  <c r="Z465" i="56"/>
  <c r="AC465" i="56"/>
  <c r="AE465" i="56"/>
  <c r="AO465" i="56"/>
  <c r="AQ465" i="56"/>
  <c r="AR465" i="56"/>
  <c r="O466" i="56"/>
  <c r="Q466" i="56"/>
  <c r="U466" i="56"/>
  <c r="V466" i="56"/>
  <c r="W466" i="56"/>
  <c r="X466" i="56"/>
  <c r="AA466" i="56"/>
  <c r="Y466" i="56"/>
  <c r="Z466" i="56"/>
  <c r="AC466" i="56"/>
  <c r="AJ466" i="56"/>
  <c r="AE466" i="56"/>
  <c r="AO466" i="56"/>
  <c r="AQ466" i="56"/>
  <c r="AS466" i="56"/>
  <c r="AR466" i="56"/>
  <c r="O467" i="56"/>
  <c r="Q467" i="56"/>
  <c r="U467" i="56"/>
  <c r="V467" i="56"/>
  <c r="W467" i="56"/>
  <c r="X467" i="56"/>
  <c r="AA467" i="56"/>
  <c r="Y467" i="56"/>
  <c r="Z467" i="56"/>
  <c r="AC467" i="56"/>
  <c r="AE467" i="56"/>
  <c r="AO467" i="56"/>
  <c r="AQ467" i="56"/>
  <c r="AR467" i="56"/>
  <c r="O468" i="56"/>
  <c r="Q468" i="56"/>
  <c r="U468" i="56"/>
  <c r="V468" i="56"/>
  <c r="W468" i="56"/>
  <c r="X468" i="56"/>
  <c r="AB468" i="56"/>
  <c r="Y468" i="56"/>
  <c r="Z468" i="56"/>
  <c r="AC468" i="56"/>
  <c r="AE468" i="56"/>
  <c r="AO468" i="56"/>
  <c r="AQ468" i="56"/>
  <c r="AR468" i="56"/>
  <c r="O469" i="56"/>
  <c r="Q469" i="56"/>
  <c r="U469" i="56"/>
  <c r="V469" i="56"/>
  <c r="W469" i="56"/>
  <c r="X469" i="56"/>
  <c r="AB469" i="56"/>
  <c r="Y469" i="56"/>
  <c r="Z469" i="56"/>
  <c r="AC469" i="56"/>
  <c r="AE469" i="56"/>
  <c r="AO469" i="56"/>
  <c r="AQ469" i="56"/>
  <c r="AR469" i="56"/>
  <c r="O470" i="56"/>
  <c r="Q470" i="56"/>
  <c r="U470" i="56"/>
  <c r="V470" i="56"/>
  <c r="W470" i="56"/>
  <c r="X470" i="56"/>
  <c r="Y470" i="56"/>
  <c r="Z470" i="56"/>
  <c r="AC470" i="56"/>
  <c r="AG470" i="56"/>
  <c r="AE470" i="56"/>
  <c r="AO470" i="56"/>
  <c r="AQ470" i="56"/>
  <c r="AR470" i="56"/>
  <c r="O471" i="56"/>
  <c r="Q471" i="56"/>
  <c r="U471" i="56"/>
  <c r="V471" i="56"/>
  <c r="W471" i="56"/>
  <c r="X471" i="56"/>
  <c r="AB471" i="56"/>
  <c r="Y471" i="56"/>
  <c r="Z471" i="56"/>
  <c r="AC471" i="56"/>
  <c r="AG471" i="56"/>
  <c r="AE471" i="56"/>
  <c r="AO471" i="56"/>
  <c r="AQ471" i="56"/>
  <c r="AR471" i="56"/>
  <c r="AS471" i="56"/>
  <c r="O472" i="56"/>
  <c r="Q472" i="56"/>
  <c r="U472" i="56"/>
  <c r="V472" i="56"/>
  <c r="W472" i="56"/>
  <c r="X472" i="56"/>
  <c r="AA472" i="56"/>
  <c r="Y472" i="56"/>
  <c r="Z472" i="56"/>
  <c r="AC472" i="56"/>
  <c r="AE472" i="56"/>
  <c r="AO472" i="56"/>
  <c r="AQ472" i="56"/>
  <c r="AR472" i="56"/>
  <c r="O473" i="56"/>
  <c r="Q473" i="56"/>
  <c r="U473" i="56"/>
  <c r="V473" i="56"/>
  <c r="W473" i="56"/>
  <c r="X473" i="56"/>
  <c r="AA473" i="56"/>
  <c r="Y473" i="56"/>
  <c r="Z473" i="56"/>
  <c r="AC473" i="56"/>
  <c r="AE473" i="56"/>
  <c r="AO473" i="56"/>
  <c r="AQ473" i="56"/>
  <c r="AR473" i="56"/>
  <c r="O474" i="56"/>
  <c r="Q474" i="56"/>
  <c r="U474" i="56"/>
  <c r="V474" i="56"/>
  <c r="W474" i="56"/>
  <c r="X474" i="56"/>
  <c r="AB474" i="56"/>
  <c r="AI474" i="56"/>
  <c r="Y474" i="56"/>
  <c r="Z474" i="56"/>
  <c r="AC474" i="56"/>
  <c r="AE474" i="56"/>
  <c r="AO474" i="56"/>
  <c r="AQ474" i="56"/>
  <c r="AR474" i="56"/>
  <c r="O475" i="56"/>
  <c r="Q475" i="56"/>
  <c r="U475" i="56"/>
  <c r="V475" i="56"/>
  <c r="W475" i="56"/>
  <c r="X475" i="56"/>
  <c r="Y475" i="56"/>
  <c r="Z475" i="56"/>
  <c r="AC475" i="56"/>
  <c r="AJ475" i="56"/>
  <c r="AE475" i="56"/>
  <c r="AO475" i="56"/>
  <c r="AQ475" i="56"/>
  <c r="AR475" i="56"/>
  <c r="O476" i="56"/>
  <c r="Q476" i="56"/>
  <c r="U476" i="56"/>
  <c r="V476" i="56"/>
  <c r="W476" i="56"/>
  <c r="X476" i="56"/>
  <c r="Y476" i="56"/>
  <c r="Z476" i="56"/>
  <c r="AC476" i="56"/>
  <c r="AE476" i="56"/>
  <c r="AO476" i="56"/>
  <c r="AQ476" i="56"/>
  <c r="AR476" i="56"/>
  <c r="O477" i="56"/>
  <c r="Q477" i="56"/>
  <c r="U477" i="56"/>
  <c r="V477" i="56"/>
  <c r="W477" i="56"/>
  <c r="X477" i="56"/>
  <c r="AA477" i="56"/>
  <c r="Y477" i="56"/>
  <c r="Z477" i="56"/>
  <c r="AC477" i="56"/>
  <c r="AG477" i="56"/>
  <c r="AE477" i="56"/>
  <c r="AO477" i="56"/>
  <c r="AQ477" i="56"/>
  <c r="AR477" i="56"/>
  <c r="O478" i="56"/>
  <c r="Q478" i="56"/>
  <c r="U478" i="56"/>
  <c r="V478" i="56"/>
  <c r="W478" i="56"/>
  <c r="X478" i="56"/>
  <c r="Y478" i="56"/>
  <c r="Z478" i="56"/>
  <c r="AC478" i="56"/>
  <c r="AJ478" i="56"/>
  <c r="AE478" i="56"/>
  <c r="AO478" i="56"/>
  <c r="AQ478" i="56"/>
  <c r="AR478" i="56"/>
  <c r="O479" i="56"/>
  <c r="Q479" i="56"/>
  <c r="U479" i="56"/>
  <c r="V479" i="56"/>
  <c r="W479" i="56"/>
  <c r="X479" i="56"/>
  <c r="Y479" i="56"/>
  <c r="Z479" i="56"/>
  <c r="AC479" i="56"/>
  <c r="AG479" i="56"/>
  <c r="AE479" i="56"/>
  <c r="AO479" i="56"/>
  <c r="AQ479" i="56"/>
  <c r="AR479" i="56"/>
  <c r="O480" i="56"/>
  <c r="Q480" i="56"/>
  <c r="U480" i="56"/>
  <c r="V480" i="56"/>
  <c r="W480" i="56"/>
  <c r="X480" i="56"/>
  <c r="AA480" i="56"/>
  <c r="Y480" i="56"/>
  <c r="Z480" i="56"/>
  <c r="AC480" i="56"/>
  <c r="AJ480" i="56"/>
  <c r="AE480" i="56"/>
  <c r="AO480" i="56"/>
  <c r="AQ480" i="56"/>
  <c r="AR480" i="56"/>
  <c r="O481" i="56"/>
  <c r="Q481" i="56"/>
  <c r="U481" i="56"/>
  <c r="V481" i="56"/>
  <c r="W481" i="56"/>
  <c r="X481" i="56"/>
  <c r="AB481" i="56"/>
  <c r="Y481" i="56"/>
  <c r="Z481" i="56"/>
  <c r="AC481" i="56"/>
  <c r="AJ481" i="56"/>
  <c r="AE481" i="56"/>
  <c r="AO481" i="56"/>
  <c r="AQ481" i="56"/>
  <c r="AR481" i="56"/>
  <c r="O482" i="56"/>
  <c r="Q482" i="56"/>
  <c r="U482" i="56"/>
  <c r="V482" i="56"/>
  <c r="W482" i="56"/>
  <c r="X482" i="56"/>
  <c r="AB482" i="56"/>
  <c r="AL482" i="56"/>
  <c r="Y482" i="56"/>
  <c r="Z482" i="56"/>
  <c r="AC482" i="56"/>
  <c r="AE482" i="56"/>
  <c r="AO482" i="56"/>
  <c r="AQ482" i="56"/>
  <c r="AS482" i="56"/>
  <c r="AR482" i="56"/>
  <c r="O483" i="56"/>
  <c r="Q483" i="56"/>
  <c r="U483" i="56"/>
  <c r="V483" i="56"/>
  <c r="W483" i="56"/>
  <c r="X483" i="56"/>
  <c r="AA483" i="56"/>
  <c r="Y483" i="56"/>
  <c r="Z483" i="56"/>
  <c r="AC483" i="56"/>
  <c r="AJ483" i="56"/>
  <c r="AE483" i="56"/>
  <c r="AO483" i="56"/>
  <c r="AQ483" i="56"/>
  <c r="AR483" i="56"/>
  <c r="O484" i="56"/>
  <c r="Q484" i="56"/>
  <c r="U484" i="56"/>
  <c r="V484" i="56"/>
  <c r="W484" i="56"/>
  <c r="X484" i="56"/>
  <c r="AB484" i="56"/>
  <c r="Y484" i="56"/>
  <c r="Z484" i="56"/>
  <c r="AC484" i="56"/>
  <c r="AG484" i="56"/>
  <c r="AE484" i="56"/>
  <c r="AO484" i="56"/>
  <c r="AQ484" i="56"/>
  <c r="AR484" i="56"/>
  <c r="O485" i="56"/>
  <c r="Q485" i="56"/>
  <c r="U485" i="56"/>
  <c r="V485" i="56"/>
  <c r="W485" i="56"/>
  <c r="X485" i="56"/>
  <c r="AA485" i="56"/>
  <c r="Y485" i="56"/>
  <c r="Z485" i="56"/>
  <c r="AC485" i="56"/>
  <c r="AJ485" i="56"/>
  <c r="AE485" i="56"/>
  <c r="AO485" i="56"/>
  <c r="AQ485" i="56"/>
  <c r="AR485" i="56"/>
  <c r="O486" i="56"/>
  <c r="Q486" i="56"/>
  <c r="U486" i="56"/>
  <c r="V486" i="56"/>
  <c r="W486" i="56"/>
  <c r="X486" i="56"/>
  <c r="Y486" i="56"/>
  <c r="Z486" i="56"/>
  <c r="AC486" i="56"/>
  <c r="AG486" i="56"/>
  <c r="AE486" i="56"/>
  <c r="AO486" i="56"/>
  <c r="AQ486" i="56"/>
  <c r="AR486" i="56"/>
  <c r="AS486" i="56"/>
  <c r="O487" i="56"/>
  <c r="Q487" i="56"/>
  <c r="U487" i="56"/>
  <c r="V487" i="56"/>
  <c r="W487" i="56"/>
  <c r="X487" i="56"/>
  <c r="Y487" i="56"/>
  <c r="Z487" i="56"/>
  <c r="AC487" i="56"/>
  <c r="AG487" i="56"/>
  <c r="AE487" i="56"/>
  <c r="AO487" i="56"/>
  <c r="AQ487" i="56"/>
  <c r="AR487" i="56"/>
  <c r="O488" i="56"/>
  <c r="Q488" i="56"/>
  <c r="U488" i="56"/>
  <c r="V488" i="56"/>
  <c r="W488" i="56"/>
  <c r="X488" i="56"/>
  <c r="AB488" i="56"/>
  <c r="Y488" i="56"/>
  <c r="Z488" i="56"/>
  <c r="AC488" i="56"/>
  <c r="AE488" i="56"/>
  <c r="AO488" i="56"/>
  <c r="AQ488" i="56"/>
  <c r="AR488" i="56"/>
  <c r="O489" i="56"/>
  <c r="Q489" i="56"/>
  <c r="U489" i="56"/>
  <c r="V489" i="56"/>
  <c r="W489" i="56"/>
  <c r="X489" i="56"/>
  <c r="AB489" i="56"/>
  <c r="Y489" i="56"/>
  <c r="Z489" i="56"/>
  <c r="AC489" i="56"/>
  <c r="AG489" i="56"/>
  <c r="AE489" i="56"/>
  <c r="AO489" i="56"/>
  <c r="AQ489" i="56"/>
  <c r="AS489" i="56"/>
  <c r="AR489" i="56"/>
  <c r="O490" i="56"/>
  <c r="Q490" i="56"/>
  <c r="U490" i="56"/>
  <c r="V490" i="56"/>
  <c r="W490" i="56"/>
  <c r="X490" i="56"/>
  <c r="Y490" i="56"/>
  <c r="Z490" i="56"/>
  <c r="AC490" i="56"/>
  <c r="AG490" i="56"/>
  <c r="AE490" i="56"/>
  <c r="AO490" i="56"/>
  <c r="AQ490" i="56"/>
  <c r="AR490" i="56"/>
  <c r="O491" i="56"/>
  <c r="Q491" i="56"/>
  <c r="U491" i="56"/>
  <c r="V491" i="56"/>
  <c r="W491" i="56"/>
  <c r="X491" i="56"/>
  <c r="Y491" i="56"/>
  <c r="Z491" i="56"/>
  <c r="AC491" i="56"/>
  <c r="AJ491" i="56"/>
  <c r="AE491" i="56"/>
  <c r="AO491" i="56"/>
  <c r="AQ491" i="56"/>
  <c r="AR491" i="56"/>
  <c r="O492" i="56"/>
  <c r="Q492" i="56"/>
  <c r="U492" i="56"/>
  <c r="V492" i="56"/>
  <c r="W492" i="56"/>
  <c r="X492" i="56"/>
  <c r="AB492" i="56"/>
  <c r="Y492" i="56"/>
  <c r="Z492" i="56"/>
  <c r="AC492" i="56"/>
  <c r="AG492" i="56"/>
  <c r="AE492" i="56"/>
  <c r="AO492" i="56"/>
  <c r="AQ492" i="56"/>
  <c r="AR492" i="56"/>
  <c r="AS492" i="56"/>
  <c r="O493" i="56"/>
  <c r="Q493" i="56"/>
  <c r="U493" i="56"/>
  <c r="V493" i="56"/>
  <c r="W493" i="56"/>
  <c r="X493" i="56"/>
  <c r="AB493" i="56"/>
  <c r="Y493" i="56"/>
  <c r="Z493" i="56"/>
  <c r="AC493" i="56"/>
  <c r="AJ493" i="56"/>
  <c r="AE493" i="56"/>
  <c r="AO493" i="56"/>
  <c r="AQ493" i="56"/>
  <c r="AR493" i="56"/>
  <c r="O494" i="56"/>
  <c r="Q494" i="56"/>
  <c r="U494" i="56"/>
  <c r="V494" i="56"/>
  <c r="W494" i="56"/>
  <c r="X494" i="56"/>
  <c r="Y494" i="56"/>
  <c r="Z494" i="56"/>
  <c r="AC494" i="56"/>
  <c r="AJ494" i="56"/>
  <c r="AE494" i="56"/>
  <c r="AO494" i="56"/>
  <c r="AQ494" i="56"/>
  <c r="AR494" i="56"/>
  <c r="O495" i="56"/>
  <c r="Q495" i="56"/>
  <c r="U495" i="56"/>
  <c r="V495" i="56"/>
  <c r="W495" i="56"/>
  <c r="X495" i="56"/>
  <c r="AB495" i="56"/>
  <c r="AI495" i="56"/>
  <c r="Y495" i="56"/>
  <c r="Z495" i="56"/>
  <c r="AC495" i="56"/>
  <c r="AG495" i="56"/>
  <c r="AE495" i="56"/>
  <c r="AO495" i="56"/>
  <c r="AQ495" i="56"/>
  <c r="AR495" i="56"/>
  <c r="O496" i="56"/>
  <c r="Q496" i="56"/>
  <c r="U496" i="56"/>
  <c r="V496" i="56"/>
  <c r="W496" i="56"/>
  <c r="X496" i="56"/>
  <c r="AB496" i="56"/>
  <c r="Y496" i="56"/>
  <c r="Z496" i="56"/>
  <c r="AC496" i="56"/>
  <c r="AE496" i="56"/>
  <c r="AO496" i="56"/>
  <c r="AQ496" i="56"/>
  <c r="AR496" i="56"/>
  <c r="O497" i="56"/>
  <c r="Q497" i="56"/>
  <c r="U497" i="56"/>
  <c r="V497" i="56"/>
  <c r="W497" i="56"/>
  <c r="X497" i="56"/>
  <c r="AA497" i="56"/>
  <c r="Y497" i="56"/>
  <c r="Z497" i="56"/>
  <c r="AC497" i="56"/>
  <c r="AE497" i="56"/>
  <c r="AO497" i="56"/>
  <c r="AQ497" i="56"/>
  <c r="AR497" i="56"/>
  <c r="O498" i="56"/>
  <c r="Q498" i="56"/>
  <c r="U498" i="56"/>
  <c r="V498" i="56"/>
  <c r="W498" i="56"/>
  <c r="X498" i="56"/>
  <c r="AB498" i="56"/>
  <c r="Y498" i="56"/>
  <c r="Z498" i="56"/>
  <c r="AC498" i="56"/>
  <c r="AG498" i="56"/>
  <c r="AE498" i="56"/>
  <c r="AO498" i="56"/>
  <c r="AQ498" i="56"/>
  <c r="AR498" i="56"/>
  <c r="O499" i="56"/>
  <c r="Q499" i="56"/>
  <c r="U499" i="56"/>
  <c r="V499" i="56"/>
  <c r="W499" i="56"/>
  <c r="X499" i="56"/>
  <c r="Y499" i="56"/>
  <c r="Z499" i="56"/>
  <c r="AC499" i="56"/>
  <c r="AG499" i="56"/>
  <c r="AE499" i="56"/>
  <c r="AO499" i="56"/>
  <c r="AQ499" i="56"/>
  <c r="AR499" i="56"/>
  <c r="AS499" i="56"/>
  <c r="O500" i="56"/>
  <c r="Q500" i="56"/>
  <c r="U500" i="56"/>
  <c r="V500" i="56"/>
  <c r="W500" i="56"/>
  <c r="X500" i="56"/>
  <c r="Y500" i="56"/>
  <c r="Z500" i="56"/>
  <c r="AC500" i="56"/>
  <c r="AE500" i="56"/>
  <c r="AO500" i="56"/>
  <c r="AQ500" i="56"/>
  <c r="AR500" i="56"/>
  <c r="O501" i="56"/>
  <c r="Q501" i="56"/>
  <c r="U501" i="56"/>
  <c r="V501" i="56"/>
  <c r="W501" i="56"/>
  <c r="X501" i="56"/>
  <c r="AA501" i="56"/>
  <c r="Y501" i="56"/>
  <c r="Z501" i="56"/>
  <c r="AC501" i="56"/>
  <c r="AE501" i="56"/>
  <c r="AO501" i="56"/>
  <c r="AQ501" i="56"/>
  <c r="AR501" i="56"/>
  <c r="O502" i="56"/>
  <c r="Q502" i="56"/>
  <c r="U502" i="56"/>
  <c r="V502" i="56"/>
  <c r="W502" i="56"/>
  <c r="X502" i="56"/>
  <c r="AA502" i="56"/>
  <c r="Y502" i="56"/>
  <c r="Z502" i="56"/>
  <c r="AC502" i="56"/>
  <c r="AJ502" i="56"/>
  <c r="AE502" i="56"/>
  <c r="AO502" i="56"/>
  <c r="AQ502" i="56"/>
  <c r="AR502" i="56"/>
  <c r="O503" i="56"/>
  <c r="Q503" i="56"/>
  <c r="U503" i="56"/>
  <c r="V503" i="56"/>
  <c r="W503" i="56"/>
  <c r="X503" i="56"/>
  <c r="Y503" i="56"/>
  <c r="Z503" i="56"/>
  <c r="AC503" i="56"/>
  <c r="AJ503" i="56"/>
  <c r="AE503" i="56"/>
  <c r="AO503" i="56"/>
  <c r="AQ503" i="56"/>
  <c r="AR503" i="56"/>
  <c r="O504" i="56"/>
  <c r="Q504" i="56"/>
  <c r="U504" i="56"/>
  <c r="V504" i="56"/>
  <c r="W504" i="56"/>
  <c r="X504" i="56"/>
  <c r="AB504" i="56"/>
  <c r="AN504" i="56"/>
  <c r="Y504" i="56"/>
  <c r="Z504" i="56"/>
  <c r="AC504" i="56"/>
  <c r="AG504" i="56"/>
  <c r="AE504" i="56"/>
  <c r="AO504" i="56"/>
  <c r="AQ504" i="56"/>
  <c r="AR504" i="56"/>
  <c r="AS504" i="56"/>
  <c r="O505" i="56"/>
  <c r="Q505" i="56"/>
  <c r="U505" i="56"/>
  <c r="V505" i="56"/>
  <c r="W505" i="56"/>
  <c r="X505" i="56"/>
  <c r="AB505" i="56"/>
  <c r="Y505" i="56"/>
  <c r="Z505" i="56"/>
  <c r="AC505" i="56"/>
  <c r="AG505" i="56"/>
  <c r="AE505" i="56"/>
  <c r="AO505" i="56"/>
  <c r="AQ505" i="56"/>
  <c r="AR505" i="56"/>
  <c r="O506" i="56"/>
  <c r="Q506" i="56"/>
  <c r="U506" i="56"/>
  <c r="V506" i="56"/>
  <c r="W506" i="56"/>
  <c r="X506" i="56"/>
  <c r="AB506" i="56"/>
  <c r="Y506" i="56"/>
  <c r="Z506" i="56"/>
  <c r="AC506" i="56"/>
  <c r="AG506" i="56"/>
  <c r="AE506" i="56"/>
  <c r="AO506" i="56"/>
  <c r="AQ506" i="56"/>
  <c r="AR506" i="56"/>
  <c r="O507" i="56"/>
  <c r="Q507" i="56"/>
  <c r="U507" i="56"/>
  <c r="V507" i="56"/>
  <c r="W507" i="56"/>
  <c r="X507" i="56"/>
  <c r="Y507" i="56"/>
  <c r="Z507" i="56"/>
  <c r="AC507" i="56"/>
  <c r="AE507" i="56"/>
  <c r="AO507" i="56"/>
  <c r="AQ507" i="56"/>
  <c r="AS507" i="56"/>
  <c r="AR507" i="56"/>
  <c r="O508" i="56"/>
  <c r="Q508" i="56"/>
  <c r="U508" i="56"/>
  <c r="V508" i="56"/>
  <c r="W508" i="56"/>
  <c r="X508" i="56"/>
  <c r="Y508" i="56"/>
  <c r="Z508" i="56"/>
  <c r="AC508" i="56"/>
  <c r="AE508" i="56"/>
  <c r="AO508" i="56"/>
  <c r="AQ508" i="56"/>
  <c r="AS508" i="56"/>
  <c r="AR508" i="56"/>
  <c r="O509" i="56"/>
  <c r="Q509" i="56"/>
  <c r="U509" i="56"/>
  <c r="V509" i="56"/>
  <c r="W509" i="56"/>
  <c r="X509" i="56"/>
  <c r="AB509" i="56"/>
  <c r="Y509" i="56"/>
  <c r="Z509" i="56"/>
  <c r="AC509" i="56"/>
  <c r="AJ509" i="56"/>
  <c r="AE509" i="56"/>
  <c r="AO509" i="56"/>
  <c r="AQ509" i="56"/>
  <c r="AR509" i="56"/>
  <c r="O510" i="56"/>
  <c r="Q510" i="56"/>
  <c r="U510" i="56"/>
  <c r="V510" i="56"/>
  <c r="W510" i="56"/>
  <c r="X510" i="56"/>
  <c r="Y510" i="56"/>
  <c r="Z510" i="56"/>
  <c r="AC510" i="56"/>
  <c r="AJ510" i="56"/>
  <c r="AE510" i="56"/>
  <c r="AO510" i="56"/>
  <c r="AQ510" i="56"/>
  <c r="AR510" i="56"/>
  <c r="O511" i="56"/>
  <c r="Q511" i="56"/>
  <c r="U511" i="56"/>
  <c r="V511" i="56"/>
  <c r="W511" i="56"/>
  <c r="X511" i="56"/>
  <c r="Y511" i="56"/>
  <c r="Z511" i="56"/>
  <c r="AC511" i="56"/>
  <c r="AG511" i="56"/>
  <c r="AE511" i="56"/>
  <c r="AO511" i="56"/>
  <c r="AQ511" i="56"/>
  <c r="AR511" i="56"/>
  <c r="O512" i="56"/>
  <c r="Q512" i="56"/>
  <c r="U512" i="56"/>
  <c r="V512" i="56"/>
  <c r="W512" i="56"/>
  <c r="X512" i="56"/>
  <c r="AA512" i="56"/>
  <c r="Y512" i="56"/>
  <c r="Z512" i="56"/>
  <c r="AC512" i="56"/>
  <c r="AE512" i="56"/>
  <c r="AO512" i="56"/>
  <c r="AQ512" i="56"/>
  <c r="AR512" i="56"/>
  <c r="O513" i="56"/>
  <c r="Q513" i="56"/>
  <c r="U513" i="56"/>
  <c r="V513" i="56"/>
  <c r="W513" i="56"/>
  <c r="X513" i="56"/>
  <c r="AB513" i="56"/>
  <c r="Y513" i="56"/>
  <c r="Z513" i="56"/>
  <c r="AC513" i="56"/>
  <c r="AG513" i="56"/>
  <c r="AE513" i="56"/>
  <c r="AO513" i="56"/>
  <c r="AQ513" i="56"/>
  <c r="AR513" i="56"/>
  <c r="O514" i="56"/>
  <c r="Q514" i="56"/>
  <c r="U514" i="56"/>
  <c r="V514" i="56"/>
  <c r="W514" i="56"/>
  <c r="X514" i="56"/>
  <c r="AB514" i="56"/>
  <c r="Y514" i="56"/>
  <c r="Z514" i="56"/>
  <c r="AC514" i="56"/>
  <c r="AG514" i="56"/>
  <c r="AE514" i="56"/>
  <c r="AO514" i="56"/>
  <c r="AQ514" i="56"/>
  <c r="AR514" i="56"/>
  <c r="O515" i="56"/>
  <c r="Q515" i="56"/>
  <c r="U515" i="56"/>
  <c r="V515" i="56"/>
  <c r="W515" i="56"/>
  <c r="X515" i="56"/>
  <c r="AA515" i="56"/>
  <c r="Y515" i="56"/>
  <c r="Z515" i="56"/>
  <c r="AC515" i="56"/>
  <c r="AG515" i="56"/>
  <c r="AE515" i="56"/>
  <c r="AO515" i="56"/>
  <c r="AQ515" i="56"/>
  <c r="AR515" i="56"/>
  <c r="AB384" i="56"/>
  <c r="AA380" i="56"/>
  <c r="AA333" i="56"/>
  <c r="AG303" i="56"/>
  <c r="AJ303" i="56"/>
  <c r="AG146" i="56"/>
  <c r="AJ146" i="56"/>
  <c r="AB466" i="56"/>
  <c r="AB452" i="56"/>
  <c r="AM452" i="56"/>
  <c r="AG276" i="56"/>
  <c r="AJ271" i="56"/>
  <c r="AG271" i="56"/>
  <c r="AA153" i="56"/>
  <c r="AB153" i="56"/>
  <c r="AG66" i="56"/>
  <c r="AB343" i="56"/>
  <c r="AJ120" i="56"/>
  <c r="AA119" i="56"/>
  <c r="AA368" i="56"/>
  <c r="AA356" i="56"/>
  <c r="AB356" i="56"/>
  <c r="AA178" i="56"/>
  <c r="AB178" i="56"/>
  <c r="AB118" i="56"/>
  <c r="AS38" i="56"/>
  <c r="AJ406" i="56"/>
  <c r="AA391" i="56"/>
  <c r="AG50" i="56"/>
  <c r="AJ50" i="56"/>
  <c r="AG44" i="56"/>
  <c r="AJ394" i="56"/>
  <c r="AJ94" i="56"/>
  <c r="AJ88" i="56"/>
  <c r="AG182" i="56"/>
  <c r="AB100" i="56"/>
  <c r="AJ95" i="56"/>
  <c r="AG95" i="56"/>
  <c r="AG79" i="56"/>
  <c r="AJ45" i="56"/>
  <c r="AG45" i="56"/>
  <c r="AA347" i="56"/>
  <c r="AJ214" i="56"/>
  <c r="AB38" i="56"/>
  <c r="AA38" i="56"/>
  <c r="AI281" i="56"/>
  <c r="AA281" i="56"/>
  <c r="AB68" i="56"/>
  <c r="AA131" i="56"/>
  <c r="AA130" i="56"/>
  <c r="AF116" i="56"/>
  <c r="AA55" i="56"/>
  <c r="AB457" i="56"/>
  <c r="AA457" i="56"/>
  <c r="AJ415" i="56"/>
  <c r="AJ419" i="56"/>
  <c r="AG349" i="56"/>
  <c r="AA242" i="56"/>
  <c r="AF242" i="56"/>
  <c r="AB467" i="56"/>
  <c r="AL467" i="56"/>
  <c r="AA408" i="56"/>
  <c r="AB243" i="56"/>
  <c r="AL243" i="56"/>
  <c r="AB179" i="56"/>
  <c r="AN179" i="56"/>
  <c r="AA179" i="56"/>
  <c r="AB439" i="56"/>
  <c r="AN439" i="56"/>
  <c r="AG226" i="56"/>
  <c r="AG491" i="56"/>
  <c r="AG248" i="56"/>
  <c r="AA232" i="56"/>
  <c r="AJ191" i="56"/>
  <c r="AG191" i="56"/>
  <c r="AJ460" i="56"/>
  <c r="AA409" i="56"/>
  <c r="AB409" i="56"/>
  <c r="AL409" i="56"/>
  <c r="AJ405" i="56"/>
  <c r="AB305" i="56"/>
  <c r="AA444" i="56"/>
  <c r="AB397" i="56"/>
  <c r="AL397" i="56"/>
  <c r="AB387" i="56"/>
  <c r="AJ188" i="56"/>
  <c r="AG188" i="56"/>
  <c r="AJ490" i="56"/>
  <c r="AJ139" i="56"/>
  <c r="AA419" i="56"/>
  <c r="AS383" i="56"/>
  <c r="AB296" i="56"/>
  <c r="AA296" i="56"/>
  <c r="AG293" i="56"/>
  <c r="AG344" i="56"/>
  <c r="AJ344" i="56"/>
  <c r="AA246" i="56"/>
  <c r="AA234" i="56"/>
  <c r="AG208" i="56"/>
  <c r="AB109" i="56"/>
  <c r="AM109" i="56"/>
  <c r="AM94" i="56"/>
  <c r="AG330" i="56"/>
  <c r="AA294" i="56"/>
  <c r="AB270" i="56"/>
  <c r="AA270" i="56"/>
  <c r="AB201" i="56"/>
  <c r="AB186" i="56"/>
  <c r="AA331" i="56"/>
  <c r="AG263" i="56"/>
  <c r="AA239" i="56"/>
  <c r="AB222" i="56"/>
  <c r="AN222" i="56"/>
  <c r="AB199" i="56"/>
  <c r="AA136" i="56"/>
  <c r="AA124" i="56"/>
  <c r="AA195" i="56"/>
  <c r="AG130" i="56"/>
  <c r="AB223" i="56"/>
  <c r="AL223" i="56"/>
  <c r="AA223" i="56"/>
  <c r="AA144" i="56"/>
  <c r="AB144" i="56"/>
  <c r="AL144" i="56"/>
  <c r="AA22" i="56"/>
  <c r="AG231" i="56"/>
  <c r="AJ231" i="56"/>
  <c r="AI176" i="56"/>
  <c r="AJ132" i="56"/>
  <c r="AG36" i="56"/>
  <c r="AJ36" i="56"/>
  <c r="AG127" i="56"/>
  <c r="AG58" i="56"/>
  <c r="AJ58" i="56"/>
  <c r="AA97" i="56"/>
  <c r="AB97" i="56"/>
  <c r="AG73" i="56"/>
  <c r="AB58" i="56"/>
  <c r="AM58" i="56"/>
  <c r="AE25" i="56"/>
  <c r="AB24" i="56"/>
  <c r="AI24" i="56"/>
  <c r="AJ200" i="56"/>
  <c r="AJ194" i="56"/>
  <c r="AE35" i="56"/>
  <c r="AS281" i="56"/>
  <c r="AS243" i="56"/>
  <c r="AB224" i="56"/>
  <c r="AB214" i="56"/>
  <c r="AL214" i="56"/>
  <c r="AG39" i="56"/>
  <c r="AB39" i="56"/>
  <c r="AI39" i="56"/>
  <c r="AS229" i="56"/>
  <c r="AA51" i="56"/>
  <c r="AA115" i="56"/>
  <c r="AS46" i="56"/>
  <c r="AJ72" i="56"/>
  <c r="AA348" i="56"/>
  <c r="AJ421" i="56"/>
  <c r="AG421" i="56"/>
  <c r="AJ427" i="56"/>
  <c r="AG379" i="56"/>
  <c r="AG425" i="56"/>
  <c r="AJ479" i="56"/>
  <c r="AB470" i="56"/>
  <c r="AL470" i="56"/>
  <c r="AA470" i="56"/>
  <c r="AB238" i="56"/>
  <c r="AL238" i="56"/>
  <c r="AA423" i="56"/>
  <c r="AA335" i="56"/>
  <c r="AB335" i="56"/>
  <c r="AM335" i="56"/>
  <c r="AJ345" i="56"/>
  <c r="AS360" i="56"/>
  <c r="AB354" i="56"/>
  <c r="AI354" i="56"/>
  <c r="AG413" i="56"/>
  <c r="AJ511" i="56"/>
  <c r="AG456" i="56"/>
  <c r="AA313" i="56"/>
  <c r="AG380" i="56"/>
  <c r="AB370" i="56"/>
  <c r="AI370" i="56"/>
  <c r="AG363" i="56"/>
  <c r="AJ363" i="56"/>
  <c r="AG242" i="56"/>
  <c r="AJ242" i="56"/>
  <c r="AA225" i="56"/>
  <c r="AB225" i="56"/>
  <c r="AI225" i="56"/>
  <c r="AB253" i="56"/>
  <c r="AG229" i="56"/>
  <c r="AJ229" i="56"/>
  <c r="AJ338" i="56"/>
  <c r="AJ320" i="56"/>
  <c r="AJ288" i="56"/>
  <c r="AA315" i="56"/>
  <c r="AB315" i="56"/>
  <c r="AL315" i="56"/>
  <c r="AJ172" i="56"/>
  <c r="AG337" i="56"/>
  <c r="AJ337" i="56"/>
  <c r="AJ313" i="56"/>
  <c r="AA254" i="56"/>
  <c r="AB254" i="56"/>
  <c r="AG249" i="56"/>
  <c r="AA217" i="56"/>
  <c r="AB217" i="56"/>
  <c r="AN217" i="56"/>
  <c r="AJ267" i="56"/>
  <c r="AA251" i="56"/>
  <c r="AA104" i="56"/>
  <c r="AG265" i="56"/>
  <c r="AJ265" i="56"/>
  <c r="AJ230" i="56"/>
  <c r="AG304" i="56"/>
  <c r="AG282" i="56"/>
  <c r="AS270" i="56"/>
  <c r="AJ181" i="56"/>
  <c r="AB93" i="56"/>
  <c r="AS76" i="56"/>
  <c r="AG164" i="56"/>
  <c r="AJ164" i="56"/>
  <c r="AB45" i="56"/>
  <c r="AJ180" i="56"/>
  <c r="AG97" i="56"/>
  <c r="AA197" i="56"/>
  <c r="AB197" i="56"/>
  <c r="AN197" i="56"/>
  <c r="AJ187" i="56"/>
  <c r="AB82" i="56"/>
  <c r="AN82" i="56"/>
  <c r="AF82" i="56"/>
  <c r="AG62" i="56"/>
  <c r="AJ62" i="56"/>
  <c r="AG212" i="56"/>
  <c r="AG211" i="56"/>
  <c r="AJ179" i="56"/>
  <c r="AA114" i="56"/>
  <c r="AB114" i="56"/>
  <c r="AN114" i="56"/>
  <c r="AG131" i="56"/>
  <c r="AG125" i="56"/>
  <c r="AA133" i="56"/>
  <c r="AB133" i="56"/>
  <c r="AB86" i="56"/>
  <c r="AN86" i="56"/>
  <c r="AE29" i="56"/>
  <c r="AG121" i="56"/>
  <c r="AJ121" i="56"/>
  <c r="AA62" i="56"/>
  <c r="AB62" i="56"/>
  <c r="AJ71" i="56"/>
  <c r="AG70" i="56"/>
  <c r="AN55" i="56"/>
  <c r="AA84" i="56"/>
  <c r="AG63" i="56"/>
  <c r="AJ63" i="56"/>
  <c r="AE32" i="56"/>
  <c r="AJ128" i="56"/>
  <c r="AJ115" i="56"/>
  <c r="AG56" i="56"/>
  <c r="AJ123" i="56"/>
  <c r="AG90" i="56"/>
  <c r="AB85" i="56"/>
  <c r="AG67" i="56"/>
  <c r="AE20" i="56"/>
  <c r="AJ49" i="56"/>
  <c r="AA70" i="56"/>
  <c r="AS40" i="56"/>
  <c r="AL84" i="56"/>
  <c r="AM84" i="56"/>
  <c r="AI348" i="56"/>
  <c r="AN348" i="56"/>
  <c r="AA18" i="56"/>
  <c r="AE18" i="56"/>
  <c r="AJ26" i="56"/>
  <c r="P26" i="56"/>
  <c r="R26" i="56"/>
  <c r="AA17" i="56"/>
  <c r="AE17" i="56"/>
  <c r="AB17" i="56"/>
  <c r="O18" i="56"/>
  <c r="Q18" i="56"/>
  <c r="AA27" i="56"/>
  <c r="AE27" i="56"/>
  <c r="AB27" i="56"/>
  <c r="AF27" i="56"/>
  <c r="AE34" i="56"/>
  <c r="AE24" i="56"/>
  <c r="AE22" i="56"/>
  <c r="AE33" i="56"/>
  <c r="AE21" i="56"/>
  <c r="AE23" i="56"/>
  <c r="AG26" i="56"/>
  <c r="O26" i="56"/>
  <c r="Q26" i="56"/>
  <c r="O25" i="56"/>
  <c r="Q25" i="56"/>
  <c r="P25" i="56"/>
  <c r="R25" i="56"/>
  <c r="P24" i="56"/>
  <c r="R24" i="56"/>
  <c r="P35" i="56"/>
  <c r="R35" i="56"/>
  <c r="O23" i="56"/>
  <c r="Q23" i="56"/>
  <c r="AJ23" i="56"/>
  <c r="P23" i="56"/>
  <c r="R23" i="56"/>
  <c r="AG21" i="56"/>
  <c r="O21" i="56"/>
  <c r="Q21" i="56"/>
  <c r="P21" i="56"/>
  <c r="R21" i="56"/>
  <c r="O32" i="56"/>
  <c r="Q32" i="56"/>
  <c r="P32" i="56"/>
  <c r="R32" i="56"/>
  <c r="AH485" i="61"/>
  <c r="AH120" i="61"/>
  <c r="AH468" i="61"/>
  <c r="AE346" i="61"/>
  <c r="AE426" i="61"/>
  <c r="AE359" i="61"/>
  <c r="AP359" i="61"/>
  <c r="AD400" i="61"/>
  <c r="AD374" i="61"/>
  <c r="AH374" i="61"/>
  <c r="AE336" i="61"/>
  <c r="AL336" i="61"/>
  <c r="AE279" i="61"/>
  <c r="AO279" i="61"/>
  <c r="AE72" i="61"/>
  <c r="AL72" i="61"/>
  <c r="AD308" i="61"/>
  <c r="AH308" i="61"/>
  <c r="AE293" i="61"/>
  <c r="AD348" i="61"/>
  <c r="AH348" i="61"/>
  <c r="AH342" i="61"/>
  <c r="AD223" i="61"/>
  <c r="AD175" i="61"/>
  <c r="AH77" i="61"/>
  <c r="AD36" i="61"/>
  <c r="AH36" i="61"/>
  <c r="AE118" i="61"/>
  <c r="AQ118" i="61"/>
  <c r="AD118" i="61"/>
  <c r="AH118" i="61"/>
  <c r="AE80" i="61"/>
  <c r="AL80" i="61"/>
  <c r="O22" i="56"/>
  <c r="Q22" i="56"/>
  <c r="AB215" i="56"/>
  <c r="AJ91" i="56"/>
  <c r="AG82" i="56"/>
  <c r="AA81" i="56"/>
  <c r="O20" i="56"/>
  <c r="Q20" i="56"/>
  <c r="P20" i="56"/>
  <c r="R20" i="56"/>
  <c r="P33" i="56"/>
  <c r="R33" i="56"/>
  <c r="AG33" i="56"/>
  <c r="O33" i="56"/>
  <c r="Q33" i="56"/>
  <c r="AJ28" i="56"/>
  <c r="P28" i="56"/>
  <c r="R28" i="56"/>
  <c r="O27" i="56"/>
  <c r="Q27" i="56"/>
  <c r="AG28" i="56"/>
  <c r="O28" i="56"/>
  <c r="Q28" i="56"/>
  <c r="AJ247" i="56"/>
  <c r="AG339" i="56"/>
  <c r="AJ245" i="56"/>
  <c r="AG155" i="56"/>
  <c r="AJ155" i="56"/>
  <c r="AA154" i="56"/>
  <c r="AJ150" i="56"/>
  <c r="AG150" i="56"/>
  <c r="AG112" i="56"/>
  <c r="AB111" i="56"/>
  <c r="AA111" i="56"/>
  <c r="O29" i="56"/>
  <c r="Q29" i="56"/>
  <c r="P29" i="56"/>
  <c r="R29" i="56"/>
  <c r="AJ439" i="56"/>
  <c r="AA358" i="56"/>
  <c r="AB358" i="56"/>
  <c r="AN358" i="56"/>
  <c r="AJ174" i="56"/>
  <c r="AA258" i="56"/>
  <c r="AG24" i="56"/>
  <c r="O24" i="56"/>
  <c r="Q24" i="56"/>
  <c r="AJ89" i="56"/>
  <c r="AB271" i="56"/>
  <c r="AN271" i="56"/>
  <c r="AA271" i="56"/>
  <c r="AM243" i="56"/>
  <c r="AG316" i="56"/>
  <c r="AJ316" i="56"/>
  <c r="AJ498" i="56"/>
  <c r="AG371" i="56"/>
  <c r="AJ287" i="56"/>
  <c r="AG216" i="56"/>
  <c r="AA492" i="56"/>
  <c r="AB216" i="56"/>
  <c r="AL216" i="56"/>
  <c r="AB213" i="56"/>
  <c r="AF213" i="56"/>
  <c r="AA213" i="56"/>
  <c r="AJ43" i="56"/>
  <c r="AB240" i="56"/>
  <c r="AA240" i="56"/>
  <c r="AS426" i="56"/>
  <c r="AG76" i="56"/>
  <c r="AS244" i="56"/>
  <c r="AJ207" i="56"/>
  <c r="AS339" i="56"/>
  <c r="AA198" i="56"/>
  <c r="AS54" i="56"/>
  <c r="AS49" i="56"/>
  <c r="AG87" i="56"/>
  <c r="AJ42" i="56"/>
  <c r="P27" i="56"/>
  <c r="R27" i="56"/>
  <c r="P18" i="56"/>
  <c r="R18" i="56"/>
  <c r="AN123" i="56"/>
  <c r="AJ255" i="56"/>
  <c r="AA102" i="56"/>
  <c r="AB67" i="56"/>
  <c r="AL67" i="56"/>
  <c r="AG53" i="56"/>
  <c r="AG176" i="56"/>
  <c r="AE19" i="56"/>
  <c r="AB463" i="56"/>
  <c r="AA463" i="56"/>
  <c r="AA426" i="56"/>
  <c r="AA383" i="56"/>
  <c r="AB383" i="56"/>
  <c r="AL383" i="56"/>
  <c r="AG104" i="56"/>
  <c r="O35" i="56"/>
  <c r="Q35" i="56"/>
  <c r="AN234" i="56"/>
  <c r="AJ238" i="56"/>
  <c r="AJ372" i="56"/>
  <c r="AG372" i="56"/>
  <c r="AM304" i="56"/>
  <c r="AA381" i="56"/>
  <c r="AA406" i="56"/>
  <c r="AA402" i="56"/>
  <c r="AG307" i="56"/>
  <c r="AB301" i="56"/>
  <c r="AA301" i="56"/>
  <c r="AA205" i="56"/>
  <c r="AB228" i="56"/>
  <c r="AM228" i="56"/>
  <c r="AG418" i="56"/>
  <c r="AA293" i="56"/>
  <c r="AB293" i="56"/>
  <c r="AJ239" i="56"/>
  <c r="AG336" i="56"/>
  <c r="AA275" i="56"/>
  <c r="AG108" i="56"/>
  <c r="AA489" i="56"/>
  <c r="AA303" i="56"/>
  <c r="AG143" i="56"/>
  <c r="AJ143" i="56"/>
  <c r="AB168" i="56"/>
  <c r="AL168" i="56"/>
  <c r="AA110" i="56"/>
  <c r="AE26" i="56"/>
  <c r="AA332" i="56"/>
  <c r="AA302" i="56"/>
  <c r="AB302" i="56"/>
  <c r="AI302" i="56"/>
  <c r="AG193" i="56"/>
  <c r="AF160" i="56"/>
  <c r="AA160" i="56"/>
  <c r="AS347" i="56"/>
  <c r="AJ201" i="56"/>
  <c r="AG201" i="56"/>
  <c r="AJ218" i="56"/>
  <c r="AG152" i="56"/>
  <c r="AB41" i="56"/>
  <c r="AN41" i="56"/>
  <c r="AA47" i="56"/>
  <c r="AJ286" i="56"/>
  <c r="AJ264" i="56"/>
  <c r="AJ209" i="56"/>
  <c r="AG246" i="56"/>
  <c r="AE30" i="56"/>
  <c r="AB48" i="56"/>
  <c r="P22" i="56"/>
  <c r="R22" i="56"/>
  <c r="AG34" i="56"/>
  <c r="O34" i="56"/>
  <c r="Q34" i="56"/>
  <c r="AJ34" i="56"/>
  <c r="P34" i="56"/>
  <c r="R34" i="56"/>
  <c r="O17" i="56"/>
  <c r="Q17" i="56"/>
  <c r="P17" i="56"/>
  <c r="R17" i="56"/>
  <c r="AF198" i="56"/>
  <c r="AM102" i="56"/>
  <c r="AI160" i="56"/>
  <c r="AL160" i="56"/>
  <c r="AN47" i="56"/>
  <c r="AL47" i="56"/>
  <c r="AL426" i="56"/>
  <c r="AI426" i="56"/>
  <c r="AI381" i="56"/>
  <c r="AN381" i="56"/>
  <c r="AN235" i="56"/>
  <c r="O30" i="56"/>
  <c r="Q30" i="56"/>
  <c r="P30" i="56"/>
  <c r="R30" i="56"/>
  <c r="AG19" i="56"/>
  <c r="O19" i="56"/>
  <c r="Q19" i="56"/>
  <c r="AJ19" i="56"/>
  <c r="P19" i="56"/>
  <c r="R19" i="56"/>
  <c r="AB23" i="56"/>
  <c r="AI23" i="56"/>
  <c r="AJ18" i="56"/>
  <c r="AB19" i="56"/>
  <c r="AE182" i="61"/>
  <c r="AP182" i="61"/>
  <c r="AH127" i="61"/>
  <c r="AE173" i="61"/>
  <c r="AD84" i="61"/>
  <c r="AH84" i="61"/>
  <c r="AH381" i="61"/>
  <c r="AE250" i="61"/>
  <c r="AH249" i="61"/>
  <c r="AE249" i="61"/>
  <c r="AD32" i="61"/>
  <c r="AH32" i="61"/>
  <c r="AD377" i="61"/>
  <c r="AH459" i="61"/>
  <c r="AH385" i="61"/>
  <c r="AE474" i="61"/>
  <c r="AL474" i="61"/>
  <c r="AD160" i="61"/>
  <c r="AH160" i="61"/>
  <c r="AH446" i="61"/>
  <c r="AD411" i="61"/>
  <c r="AV386" i="61"/>
  <c r="AD347" i="61"/>
  <c r="AH347" i="61"/>
  <c r="AD230" i="61"/>
  <c r="AE362" i="61"/>
  <c r="AH362" i="61"/>
  <c r="AV106" i="61"/>
  <c r="AD20" i="61"/>
  <c r="AH20" i="61"/>
  <c r="AH154" i="61"/>
  <c r="AH344" i="61"/>
  <c r="AH429" i="61"/>
  <c r="AD414" i="61"/>
  <c r="AH414" i="61"/>
  <c r="AE439" i="61"/>
  <c r="AL439" i="61"/>
  <c r="AD396" i="61"/>
  <c r="AH396" i="61"/>
  <c r="AE483" i="61"/>
  <c r="AH240" i="61"/>
  <c r="AD425" i="61"/>
  <c r="AE299" i="61"/>
  <c r="AE203" i="61"/>
  <c r="AO203" i="61"/>
  <c r="AD203" i="61"/>
  <c r="AH203" i="61"/>
  <c r="AE186" i="61"/>
  <c r="AO186" i="61"/>
  <c r="AH186" i="61"/>
  <c r="AE449" i="61"/>
  <c r="AL449" i="61"/>
  <c r="AD437" i="61"/>
  <c r="AH437" i="61"/>
  <c r="AE241" i="61"/>
  <c r="AE365" i="61"/>
  <c r="AO365" i="61"/>
  <c r="AD337" i="61"/>
  <c r="AP422" i="61"/>
  <c r="AH369" i="61"/>
  <c r="AD341" i="61"/>
  <c r="AH341" i="61"/>
  <c r="AD273" i="61"/>
  <c r="AH207" i="61"/>
  <c r="AE168" i="61"/>
  <c r="AV365" i="61"/>
  <c r="AD282" i="61"/>
  <c r="AD312" i="61"/>
  <c r="AV102" i="61"/>
  <c r="AE239" i="61"/>
  <c r="AE183" i="61"/>
  <c r="AH100" i="61"/>
  <c r="AE499" i="61"/>
  <c r="AQ499" i="61"/>
  <c r="AD499" i="61"/>
  <c r="AD343" i="61"/>
  <c r="AH343" i="61"/>
  <c r="AD357" i="61"/>
  <c r="AH357" i="61"/>
  <c r="AD509" i="61"/>
  <c r="AH361" i="61"/>
  <c r="AE233" i="61"/>
  <c r="AD233" i="61"/>
  <c r="AH233" i="61"/>
  <c r="AE67" i="61"/>
  <c r="AH452" i="61"/>
  <c r="AD75" i="61"/>
  <c r="AH75" i="61"/>
  <c r="AE492" i="61"/>
  <c r="AO492" i="61"/>
  <c r="AE451" i="61"/>
  <c r="AL451" i="61"/>
  <c r="AD370" i="61"/>
  <c r="AH370" i="61"/>
  <c r="AD458" i="61"/>
  <c r="AE458" i="61"/>
  <c r="AE399" i="61"/>
  <c r="AL399" i="61"/>
  <c r="AH366" i="61"/>
  <c r="AE366" i="61"/>
  <c r="AD379" i="61"/>
  <c r="AH379" i="61"/>
  <c r="AD387" i="61"/>
  <c r="AH387" i="61"/>
  <c r="AE387" i="61"/>
  <c r="AO387" i="61"/>
  <c r="AE124" i="61"/>
  <c r="AD124" i="61"/>
  <c r="AH124" i="61"/>
  <c r="AD418" i="61"/>
  <c r="AH418" i="61"/>
  <c r="AD403" i="61"/>
  <c r="AH403" i="61"/>
  <c r="AE378" i="61"/>
  <c r="AE368" i="61"/>
  <c r="AO368" i="61"/>
  <c r="AP368" i="61"/>
  <c r="AD419" i="61"/>
  <c r="AH419" i="61"/>
  <c r="AE401" i="61"/>
  <c r="AO401" i="61"/>
  <c r="AV266" i="61"/>
  <c r="AE265" i="61"/>
  <c r="AH513" i="61"/>
  <c r="AH351" i="61"/>
  <c r="AV313" i="61"/>
  <c r="AE243" i="61"/>
  <c r="AP243" i="61"/>
  <c r="AD128" i="61"/>
  <c r="AH128" i="61"/>
  <c r="AE128" i="61"/>
  <c r="AH68" i="61"/>
  <c r="AV457" i="61"/>
  <c r="AE126" i="61"/>
  <c r="AH126" i="61"/>
  <c r="AE158" i="61"/>
  <c r="AD114" i="61"/>
  <c r="AI489" i="56"/>
  <c r="AI110" i="56"/>
  <c r="AG169" i="56"/>
  <c r="AJ404" i="56"/>
  <c r="AJ347" i="56"/>
  <c r="AG347" i="56"/>
  <c r="AF179" i="56"/>
  <c r="AJ178" i="56"/>
  <c r="AG178" i="56"/>
  <c r="AJ167" i="56"/>
  <c r="AG167" i="56"/>
  <c r="AG145" i="56"/>
  <c r="AB142" i="56"/>
  <c r="AL142" i="56"/>
  <c r="AA142" i="56"/>
  <c r="AA122" i="56"/>
  <c r="AI296" i="56"/>
  <c r="AI116" i="56"/>
  <c r="AG496" i="56"/>
  <c r="AJ496" i="56"/>
  <c r="AJ474" i="56"/>
  <c r="AG474" i="56"/>
  <c r="AM41" i="56"/>
  <c r="AN253" i="56"/>
  <c r="AB250" i="56"/>
  <c r="AA250" i="56"/>
  <c r="AB236" i="56"/>
  <c r="AN236" i="56"/>
  <c r="AA236" i="56"/>
  <c r="AG220" i="56"/>
  <c r="AJ220" i="56"/>
  <c r="AA204" i="56"/>
  <c r="AB204" i="56"/>
  <c r="AJ202" i="56"/>
  <c r="AI86" i="56"/>
  <c r="AI123" i="56"/>
  <c r="AA323" i="56"/>
  <c r="AJ312" i="56"/>
  <c r="AG312" i="56"/>
  <c r="AB264" i="56"/>
  <c r="AL264" i="56"/>
  <c r="AA169" i="56"/>
  <c r="AA103" i="56"/>
  <c r="AL113" i="56"/>
  <c r="AG190" i="56"/>
  <c r="AJ161" i="56"/>
  <c r="AG161" i="56"/>
  <c r="AB149" i="56"/>
  <c r="AL149" i="56"/>
  <c r="AA147" i="56"/>
  <c r="AA129" i="56"/>
  <c r="AN97" i="56"/>
  <c r="AB392" i="56"/>
  <c r="AG254" i="56"/>
  <c r="AJ196" i="56"/>
  <c r="AG196" i="56"/>
  <c r="AB295" i="56"/>
  <c r="AA288" i="56"/>
  <c r="AB288" i="56"/>
  <c r="AL288" i="56"/>
  <c r="AG257" i="56"/>
  <c r="AJ257" i="56"/>
  <c r="AG219" i="56"/>
  <c r="AA218" i="56"/>
  <c r="AB218" i="56"/>
  <c r="AF218" i="56"/>
  <c r="AA76" i="56"/>
  <c r="AA71" i="56"/>
  <c r="AG65" i="56"/>
  <c r="AJ65" i="56"/>
  <c r="AA145" i="56"/>
  <c r="AB346" i="56"/>
  <c r="AN346" i="56"/>
  <c r="AG311" i="56"/>
  <c r="AJ298" i="56"/>
  <c r="AG298" i="56"/>
  <c r="AA66" i="56"/>
  <c r="AB66" i="56"/>
  <c r="AG57" i="56"/>
  <c r="AB362" i="56"/>
  <c r="AN362" i="56"/>
  <c r="AJ352" i="56"/>
  <c r="AM348" i="56"/>
  <c r="AL348" i="56"/>
  <c r="AG308" i="56"/>
  <c r="AB177" i="56"/>
  <c r="AM177" i="56"/>
  <c r="AI131" i="56"/>
  <c r="AA488" i="56"/>
  <c r="AB478" i="56"/>
  <c r="AA478" i="56"/>
  <c r="AG333" i="56"/>
  <c r="AJ333" i="56"/>
  <c r="AG323" i="56"/>
  <c r="AJ323" i="56"/>
  <c r="AB261" i="56"/>
  <c r="AA261" i="56"/>
  <c r="AA193" i="56"/>
  <c r="AB193" i="56"/>
  <c r="AA181" i="56"/>
  <c r="AA42" i="56"/>
  <c r="AN100" i="56"/>
  <c r="AG468" i="56"/>
  <c r="AJ468" i="56"/>
  <c r="AG465" i="56"/>
  <c r="AJ465" i="56"/>
  <c r="AB450" i="56"/>
  <c r="AN450" i="56"/>
  <c r="AM450" i="56"/>
  <c r="AA450" i="56"/>
  <c r="AG442" i="56"/>
  <c r="AN335" i="56"/>
  <c r="AB511" i="56"/>
  <c r="AI511" i="56"/>
  <c r="AA511" i="56"/>
  <c r="AB229" i="56"/>
  <c r="AN229" i="56"/>
  <c r="AA107" i="56"/>
  <c r="AB107" i="56"/>
  <c r="AI107" i="56"/>
  <c r="AN84" i="56"/>
  <c r="AM136" i="56"/>
  <c r="AL380" i="56"/>
  <c r="AJ185" i="56"/>
  <c r="AB132" i="56"/>
  <c r="AM115" i="56"/>
  <c r="AM70" i="56"/>
  <c r="AB63" i="56"/>
  <c r="AL246" i="56"/>
  <c r="AA449" i="56"/>
  <c r="AA369" i="56"/>
  <c r="AB369" i="56"/>
  <c r="AS337" i="56"/>
  <c r="AS97" i="56"/>
  <c r="AJ54" i="56"/>
  <c r="AA50" i="56"/>
  <c r="AB440" i="56"/>
  <c r="AS395" i="56"/>
  <c r="AS348" i="56"/>
  <c r="AJ205" i="56"/>
  <c r="AG205" i="56"/>
  <c r="AG160" i="56"/>
  <c r="AA453" i="56"/>
  <c r="AJ382" i="56"/>
  <c r="AB361" i="56"/>
  <c r="AA361" i="56"/>
  <c r="AS220" i="56"/>
  <c r="AA105" i="56"/>
  <c r="AB105" i="56"/>
  <c r="AI105" i="56"/>
  <c r="AM50" i="56"/>
  <c r="AS45" i="56"/>
  <c r="AG40" i="56"/>
  <c r="AJ101" i="56"/>
  <c r="AB307" i="56"/>
  <c r="AB337" i="56"/>
  <c r="AA96" i="56"/>
  <c r="AJ81" i="56"/>
  <c r="AB329" i="56"/>
  <c r="AS198" i="56"/>
  <c r="AS415" i="56"/>
  <c r="AS271" i="56"/>
  <c r="AS252" i="56"/>
  <c r="AS509" i="56"/>
  <c r="AS129" i="56"/>
  <c r="AS67" i="56"/>
  <c r="AS320" i="56"/>
  <c r="AS145" i="56"/>
  <c r="AS117" i="56"/>
  <c r="AS363" i="56"/>
  <c r="AS341" i="56"/>
  <c r="AS88" i="56"/>
  <c r="AS77" i="56"/>
  <c r="AS30" i="56"/>
  <c r="AB92" i="56"/>
  <c r="AM92" i="56"/>
  <c r="AA87" i="56"/>
  <c r="AJ99" i="56"/>
  <c r="AA78" i="56"/>
  <c r="AB78" i="56"/>
  <c r="AI78" i="56"/>
  <c r="AI47" i="56"/>
  <c r="AI214" i="56"/>
  <c r="AM214" i="56"/>
  <c r="AJ136" i="56"/>
  <c r="AG133" i="56"/>
  <c r="AJ133" i="56"/>
  <c r="AB40" i="56"/>
  <c r="AA481" i="56"/>
  <c r="AI51" i="56"/>
  <c r="AL51" i="56"/>
  <c r="AM51" i="56"/>
  <c r="AA285" i="56"/>
  <c r="AJ165" i="56"/>
  <c r="AG165" i="56"/>
  <c r="AL492" i="56"/>
  <c r="AG343" i="56"/>
  <c r="AJ340" i="56"/>
  <c r="AG340" i="56"/>
  <c r="AG374" i="56"/>
  <c r="AM154" i="56"/>
  <c r="AL27" i="56"/>
  <c r="AJ141" i="56"/>
  <c r="AB140" i="56"/>
  <c r="AB371" i="56"/>
  <c r="AM118" i="56"/>
  <c r="AM239" i="56"/>
  <c r="AG503" i="56"/>
  <c r="AA484" i="56"/>
  <c r="AB399" i="56"/>
  <c r="AL399" i="56"/>
  <c r="AJ387" i="56"/>
  <c r="AJ370" i="56"/>
  <c r="AF269" i="56"/>
  <c r="AL281" i="56"/>
  <c r="AL119" i="56"/>
  <c r="AN119" i="56"/>
  <c r="AG400" i="56"/>
  <c r="AJ400" i="56"/>
  <c r="AB33" i="56"/>
  <c r="AA33" i="56"/>
  <c r="AM238" i="56"/>
  <c r="AM153" i="56"/>
  <c r="AJ367" i="56"/>
  <c r="AL334" i="56"/>
  <c r="AJ317" i="56"/>
  <c r="AG317" i="56"/>
  <c r="AG52" i="56"/>
  <c r="AJ368" i="56"/>
  <c r="AG368" i="56"/>
  <c r="AG364" i="56"/>
  <c r="AJ364" i="56"/>
  <c r="AG360" i="56"/>
  <c r="AA292" i="56"/>
  <c r="AN265" i="56"/>
  <c r="AI175" i="56"/>
  <c r="AN470" i="56"/>
  <c r="AA334" i="56"/>
  <c r="AG401" i="56"/>
  <c r="AB473" i="56"/>
  <c r="AI473" i="56"/>
  <c r="AG410" i="56"/>
  <c r="AF136" i="56"/>
  <c r="AA278" i="56"/>
  <c r="AB278" i="56"/>
  <c r="AI278" i="56"/>
  <c r="AG183" i="56"/>
  <c r="AA137" i="56"/>
  <c r="AB126" i="56"/>
  <c r="AF126" i="56"/>
  <c r="AS510" i="56"/>
  <c r="AB480" i="56"/>
  <c r="AM480" i="56"/>
  <c r="AA435" i="56"/>
  <c r="AB435" i="56"/>
  <c r="AL435" i="56"/>
  <c r="AA326" i="56"/>
  <c r="AL226" i="56"/>
  <c r="AN144" i="56"/>
  <c r="AI144" i="56"/>
  <c r="AM179" i="56"/>
  <c r="AL179" i="56"/>
  <c r="AI38" i="56"/>
  <c r="AL38" i="56"/>
  <c r="AJ424" i="56"/>
  <c r="AB372" i="56"/>
  <c r="AL372" i="56"/>
  <c r="AB257" i="56"/>
  <c r="AN257" i="56"/>
  <c r="AG184" i="56"/>
  <c r="AG116" i="56"/>
  <c r="AA418" i="56"/>
  <c r="AA396" i="56"/>
  <c r="AB339" i="56"/>
  <c r="AI339" i="56"/>
  <c r="AG315" i="56"/>
  <c r="AG261" i="56"/>
  <c r="AB260" i="56"/>
  <c r="AL260" i="56"/>
  <c r="AA309" i="56"/>
  <c r="AB309" i="56"/>
  <c r="AN309" i="56"/>
  <c r="AJ86" i="56"/>
  <c r="AI84" i="56"/>
  <c r="AB172" i="56"/>
  <c r="AM172" i="56"/>
  <c r="AJ100" i="56"/>
  <c r="AA420" i="56"/>
  <c r="AB420" i="56"/>
  <c r="AI420" i="56"/>
  <c r="AA139" i="56"/>
  <c r="AA88" i="56"/>
  <c r="AB88" i="56"/>
  <c r="AI88" i="56"/>
  <c r="AJ277" i="56"/>
  <c r="AG399" i="56"/>
  <c r="AJ399" i="56"/>
  <c r="AB336" i="56"/>
  <c r="AL336" i="56"/>
  <c r="AA336" i="56"/>
  <c r="AA324" i="56"/>
  <c r="AG103" i="56"/>
  <c r="AJ103" i="56"/>
  <c r="AG284" i="56"/>
  <c r="AM296" i="56"/>
  <c r="AI103" i="56"/>
  <c r="AS477" i="56"/>
  <c r="AA287" i="56"/>
  <c r="AS185" i="56"/>
  <c r="AS18" i="56"/>
  <c r="AL419" i="61"/>
  <c r="AM35" i="56"/>
  <c r="AL450" i="56"/>
  <c r="AM147" i="56"/>
  <c r="AN103" i="56"/>
  <c r="AL103" i="56"/>
  <c r="AN323" i="56"/>
  <c r="AN493" i="56"/>
  <c r="AI493" i="56"/>
  <c r="AM181" i="56"/>
  <c r="AL172" i="56"/>
  <c r="AM140" i="56"/>
  <c r="AM285" i="56"/>
  <c r="AF265" i="56"/>
  <c r="AD473" i="61"/>
  <c r="AH473" i="61"/>
  <c r="AE473" i="61"/>
  <c r="AP473" i="61"/>
  <c r="AH330" i="61"/>
  <c r="AE330" i="61"/>
  <c r="AD404" i="61"/>
  <c r="AH404" i="61"/>
  <c r="AL370" i="61"/>
  <c r="AH171" i="61"/>
  <c r="AD438" i="61"/>
  <c r="AH438" i="61"/>
  <c r="AH376" i="61"/>
  <c r="AD480" i="61"/>
  <c r="AH480" i="61"/>
  <c r="AH511" i="61"/>
  <c r="AH430" i="61"/>
  <c r="AD388" i="61"/>
  <c r="AD166" i="61"/>
  <c r="AH166" i="61"/>
  <c r="AD487" i="61"/>
  <c r="AE349" i="61"/>
  <c r="AE130" i="61"/>
  <c r="AL130" i="61"/>
  <c r="AD130" i="61"/>
  <c r="AH130" i="61"/>
  <c r="AH291" i="61"/>
  <c r="AE443" i="61"/>
  <c r="AO443" i="61"/>
  <c r="AD300" i="61"/>
  <c r="AH300" i="61"/>
  <c r="AE300" i="61"/>
  <c r="AE191" i="61"/>
  <c r="AE136" i="61"/>
  <c r="AL453" i="56"/>
  <c r="AB352" i="56"/>
  <c r="AJ342" i="56"/>
  <c r="AA340" i="56"/>
  <c r="AA328" i="56"/>
  <c r="AJ163" i="56"/>
  <c r="AB125" i="56"/>
  <c r="AL125" i="56"/>
  <c r="AJ22" i="56"/>
  <c r="AA20" i="56"/>
  <c r="AB20" i="56"/>
  <c r="AF20" i="56"/>
  <c r="AL480" i="56"/>
  <c r="AB166" i="56"/>
  <c r="AI166" i="56"/>
  <c r="AN166" i="56"/>
  <c r="AA166" i="56"/>
  <c r="AI96" i="56"/>
  <c r="AL96" i="56"/>
  <c r="AI249" i="56"/>
  <c r="AM18" i="56"/>
  <c r="AN18" i="56"/>
  <c r="AF18" i="56"/>
  <c r="AI18" i="56"/>
  <c r="AM216" i="56"/>
  <c r="AF181" i="56"/>
  <c r="AJ462" i="56"/>
  <c r="AN275" i="56"/>
  <c r="AL275" i="56"/>
  <c r="AM275" i="56"/>
  <c r="AN154" i="56"/>
  <c r="AL154" i="56"/>
  <c r="AL332" i="56"/>
  <c r="AM258" i="56"/>
  <c r="AA448" i="56"/>
  <c r="AB373" i="56"/>
  <c r="AG322" i="56"/>
  <c r="AJ322" i="56"/>
  <c r="AB311" i="56"/>
  <c r="AM311" i="56"/>
  <c r="AA311" i="56"/>
  <c r="AA79" i="56"/>
  <c r="AB79" i="56"/>
  <c r="AL225" i="56"/>
  <c r="AI457" i="56"/>
  <c r="AN457" i="56"/>
  <c r="AA350" i="56"/>
  <c r="AB350" i="56"/>
  <c r="AN350" i="56"/>
  <c r="AL331" i="56"/>
  <c r="AA318" i="56"/>
  <c r="AB318" i="56"/>
  <c r="AL318" i="56"/>
  <c r="AJ80" i="56"/>
  <c r="AI50" i="56"/>
  <c r="AN203" i="56"/>
  <c r="AM203" i="56"/>
  <c r="AI222" i="56"/>
  <c r="AL222" i="56"/>
  <c r="AM222" i="56"/>
  <c r="AB477" i="56"/>
  <c r="AI477" i="56"/>
  <c r="AL477" i="56"/>
  <c r="AB366" i="56"/>
  <c r="AN366" i="56"/>
  <c r="AA366" i="56"/>
  <c r="AB208" i="56"/>
  <c r="AN208" i="56"/>
  <c r="AM208" i="56"/>
  <c r="AA208" i="56"/>
  <c r="AJ203" i="56"/>
  <c r="AG203" i="56"/>
  <c r="AM242" i="56"/>
  <c r="AL242" i="56"/>
  <c r="AJ391" i="56"/>
  <c r="AA171" i="56"/>
  <c r="AI171" i="56"/>
  <c r="AB83" i="56"/>
  <c r="AM83" i="56"/>
  <c r="AA83" i="56"/>
  <c r="AA325" i="56"/>
  <c r="AB209" i="56"/>
  <c r="AA190" i="56"/>
  <c r="AB190" i="56"/>
  <c r="AN190" i="56"/>
  <c r="AB330" i="56"/>
  <c r="AA330" i="56"/>
  <c r="AG453" i="56"/>
  <c r="AJ453" i="56"/>
  <c r="AG309" i="56"/>
  <c r="AJ309" i="56"/>
  <c r="AB274" i="56"/>
  <c r="AF274" i="56"/>
  <c r="AA274" i="56"/>
  <c r="AG237" i="56"/>
  <c r="AJ237" i="56"/>
  <c r="AS154" i="56"/>
  <c r="AG493" i="56"/>
  <c r="AA284" i="56"/>
  <c r="AB252" i="56"/>
  <c r="AI252" i="56"/>
  <c r="AS214" i="56"/>
  <c r="AJ51" i="56"/>
  <c r="AG51" i="56"/>
  <c r="AS437" i="56"/>
  <c r="AB272" i="56"/>
  <c r="AL272" i="56"/>
  <c r="AJ233" i="56"/>
  <c r="AG233" i="56"/>
  <c r="AG510" i="56"/>
  <c r="AA509" i="56"/>
  <c r="AA277" i="56"/>
  <c r="AS200" i="56"/>
  <c r="AB189" i="56"/>
  <c r="AA162" i="56"/>
  <c r="AB162" i="56"/>
  <c r="AS144" i="56"/>
  <c r="AS84" i="56"/>
  <c r="AS63" i="56"/>
  <c r="AS316" i="56"/>
  <c r="AG215" i="56"/>
  <c r="AJ215" i="56"/>
  <c r="AF197" i="56"/>
  <c r="AJ74" i="56"/>
  <c r="AM481" i="61"/>
  <c r="Q481" i="61"/>
  <c r="S481" i="61"/>
  <c r="AN272" i="56"/>
  <c r="AF352" i="56"/>
  <c r="AN328" i="56"/>
  <c r="AI330" i="56"/>
  <c r="AL330" i="56"/>
  <c r="AN415" i="56"/>
  <c r="AM284" i="56"/>
  <c r="AM274" i="56"/>
  <c r="AE16" i="56"/>
  <c r="H12" i="63"/>
  <c r="H10" i="63"/>
  <c r="S21" i="63"/>
  <c r="AD505" i="61"/>
  <c r="AE392" i="61"/>
  <c r="AO392" i="61"/>
  <c r="AD391" i="61"/>
  <c r="AH391" i="61"/>
  <c r="AQ331" i="61"/>
  <c r="AL331" i="61"/>
  <c r="AE169" i="61"/>
  <c r="AO169" i="61"/>
  <c r="AD264" i="61"/>
  <c r="AH264" i="61"/>
  <c r="AE455" i="61"/>
  <c r="AL455" i="61"/>
  <c r="AV326" i="61"/>
  <c r="AV359" i="61"/>
  <c r="AD190" i="61"/>
  <c r="AH190" i="61"/>
  <c r="AV325" i="61"/>
  <c r="AV193" i="61"/>
  <c r="AE421" i="61"/>
  <c r="AO421" i="61"/>
  <c r="AD421" i="61"/>
  <c r="AH421" i="61"/>
  <c r="AD318" i="61"/>
  <c r="AH318" i="61"/>
  <c r="AE318" i="61"/>
  <c r="AP318" i="61"/>
  <c r="AE389" i="61"/>
  <c r="AL219" i="61"/>
  <c r="AD292" i="61"/>
  <c r="AE292" i="61"/>
  <c r="AD450" i="61"/>
  <c r="AE187" i="61"/>
  <c r="T20" i="63"/>
  <c r="T6" i="63"/>
  <c r="F21" i="63"/>
  <c r="H6" i="63"/>
  <c r="P21" i="63"/>
  <c r="L21" i="63"/>
  <c r="U15" i="63"/>
  <c r="H15" i="63"/>
  <c r="J21" i="63"/>
  <c r="AD371" i="61"/>
  <c r="AH371" i="61"/>
  <c r="AE371" i="61"/>
  <c r="AQ371" i="61"/>
  <c r="T18" i="63"/>
  <c r="O21" i="63"/>
  <c r="H8" i="63"/>
  <c r="U8" i="63"/>
  <c r="H18" i="63"/>
  <c r="K18" i="63"/>
  <c r="U18" i="63"/>
  <c r="U12" i="63"/>
  <c r="M21" i="63"/>
  <c r="I21" i="63"/>
  <c r="U6" i="63"/>
  <c r="G21" i="63"/>
  <c r="U14" i="63"/>
  <c r="T19" i="63"/>
  <c r="T7" i="63"/>
  <c r="U9" i="63"/>
  <c r="H9" i="63"/>
  <c r="H19" i="63"/>
  <c r="K19" i="63"/>
  <c r="N19" i="63"/>
  <c r="Q19" i="63"/>
  <c r="U19" i="63"/>
  <c r="U13" i="63"/>
  <c r="U7" i="63"/>
  <c r="U20" i="63"/>
  <c r="U10" i="63"/>
  <c r="U17" i="63"/>
  <c r="AO345" i="61"/>
  <c r="AQ438" i="61"/>
  <c r="R21" i="63"/>
  <c r="AJ360" i="61"/>
  <c r="P360" i="61"/>
  <c r="R360" i="61"/>
  <c r="AH386" i="61"/>
  <c r="AE238" i="61"/>
  <c r="AL238" i="61"/>
  <c r="AD238" i="61"/>
  <c r="AH238" i="61"/>
  <c r="AH384" i="61"/>
  <c r="AE384" i="61"/>
  <c r="AO384" i="61"/>
  <c r="AE353" i="61"/>
  <c r="AP353" i="61"/>
  <c r="AH340" i="61"/>
  <c r="AD441" i="61"/>
  <c r="AH313" i="61"/>
  <c r="AD304" i="61"/>
  <c r="AH304" i="61"/>
  <c r="AE304" i="61"/>
  <c r="AL304" i="61"/>
  <c r="AE246" i="61"/>
  <c r="AV240" i="61"/>
  <c r="AD440" i="61"/>
  <c r="AH440" i="61"/>
  <c r="AE214" i="61"/>
  <c r="AP214" i="61"/>
  <c r="AQ214" i="61"/>
  <c r="AD393" i="61"/>
  <c r="AE393" i="61"/>
  <c r="AE140" i="61"/>
  <c r="AD103" i="61"/>
  <c r="AH103" i="61"/>
  <c r="AE434" i="61"/>
  <c r="AQ434" i="61"/>
  <c r="AD289" i="61"/>
  <c r="AH289" i="61"/>
  <c r="AM414" i="61"/>
  <c r="Q414" i="61"/>
  <c r="S414" i="61"/>
  <c r="AH315" i="61"/>
  <c r="AE315" i="61"/>
  <c r="AQ315" i="61"/>
  <c r="AE306" i="61"/>
  <c r="AL306" i="61"/>
  <c r="AD306" i="61"/>
  <c r="AH306" i="61"/>
  <c r="AE301" i="61"/>
  <c r="AD301" i="61"/>
  <c r="AH301" i="61"/>
  <c r="AD469" i="61"/>
  <c r="AH469" i="61"/>
  <c r="AE469" i="61"/>
  <c r="AQ469" i="61"/>
  <c r="AV253" i="61"/>
  <c r="AN264" i="56"/>
  <c r="AN463" i="56"/>
  <c r="AA248" i="56"/>
  <c r="AJ243" i="56"/>
  <c r="AG243" i="56"/>
  <c r="AA43" i="56"/>
  <c r="AB43" i="56"/>
  <c r="AI43" i="56"/>
  <c r="AJ20" i="56"/>
  <c r="AG235" i="56"/>
  <c r="AA504" i="56"/>
  <c r="AA355" i="56"/>
  <c r="AB355" i="56"/>
  <c r="AL355" i="56"/>
  <c r="AA316" i="56"/>
  <c r="AB316" i="56"/>
  <c r="AM316" i="56"/>
  <c r="AF316" i="56"/>
  <c r="AG106" i="56"/>
  <c r="AB34" i="56"/>
  <c r="AF34" i="56"/>
  <c r="AA34" i="56"/>
  <c r="AF21" i="56"/>
  <c r="AI21" i="56"/>
  <c r="AM21" i="56"/>
  <c r="AN107" i="56"/>
  <c r="AG446" i="56"/>
  <c r="AJ446" i="56"/>
  <c r="AJ436" i="56"/>
  <c r="AA194" i="56"/>
  <c r="AB194" i="56"/>
  <c r="AF194" i="56"/>
  <c r="AJ159" i="56"/>
  <c r="AG159" i="56"/>
  <c r="AG156" i="56"/>
  <c r="AJ78" i="56"/>
  <c r="AG78" i="56"/>
  <c r="AJ240" i="56"/>
  <c r="AG69" i="56"/>
  <c r="AJ69" i="56"/>
  <c r="AN74" i="56"/>
  <c r="AF74" i="56"/>
  <c r="AJ109" i="56"/>
  <c r="AG109" i="56"/>
  <c r="AJ60" i="56"/>
  <c r="AG60" i="56"/>
  <c r="AI409" i="56"/>
  <c r="AG435" i="56"/>
  <c r="AJ435" i="56"/>
  <c r="AA382" i="56"/>
  <c r="AA327" i="56"/>
  <c r="AN327" i="56"/>
  <c r="AB182" i="56"/>
  <c r="AI285" i="56"/>
  <c r="AI307" i="56"/>
  <c r="AL261" i="56"/>
  <c r="AI261" i="56"/>
  <c r="AF133" i="56"/>
  <c r="AB210" i="56"/>
  <c r="AM210" i="56"/>
  <c r="AA210" i="56"/>
  <c r="AG206" i="56"/>
  <c r="AJ206" i="56"/>
  <c r="AB185" i="56"/>
  <c r="AI185" i="56"/>
  <c r="AG162" i="56"/>
  <c r="AM229" i="56"/>
  <c r="AL229" i="56"/>
  <c r="AF341" i="56"/>
  <c r="AG266" i="56"/>
  <c r="AI208" i="56"/>
  <c r="AL309" i="56"/>
  <c r="AL361" i="56"/>
  <c r="AL37" i="56"/>
  <c r="AF238" i="56"/>
  <c r="AN356" i="56"/>
  <c r="AM356" i="56"/>
  <c r="AG502" i="56"/>
  <c r="AJ487" i="56"/>
  <c r="AA421" i="56"/>
  <c r="AB421" i="56"/>
  <c r="AF284" i="56"/>
  <c r="AL249" i="56"/>
  <c r="AB268" i="56"/>
  <c r="AI268" i="56"/>
  <c r="AA268" i="56"/>
  <c r="AB262" i="56"/>
  <c r="AL262" i="56"/>
  <c r="AA219" i="56"/>
  <c r="AG142" i="56"/>
  <c r="AG37" i="56"/>
  <c r="AA36" i="56"/>
  <c r="AB36" i="56"/>
  <c r="AI36" i="56"/>
  <c r="AF36" i="56"/>
  <c r="AI274" i="56"/>
  <c r="AN140" i="56"/>
  <c r="AI140" i="56"/>
  <c r="AN40" i="56"/>
  <c r="AM39" i="56"/>
  <c r="AF39" i="56"/>
  <c r="AN109" i="56"/>
  <c r="AB282" i="56"/>
  <c r="AM282" i="56"/>
  <c r="AJ270" i="56"/>
  <c r="AG270" i="56"/>
  <c r="AJ107" i="56"/>
  <c r="AA101" i="56"/>
  <c r="AB101" i="56"/>
  <c r="AM477" i="56"/>
  <c r="AN477" i="56"/>
  <c r="AM257" i="56"/>
  <c r="AG411" i="56"/>
  <c r="AJ411" i="56"/>
  <c r="AA306" i="56"/>
  <c r="AF306" i="56"/>
  <c r="AJ296" i="56"/>
  <c r="AB170" i="56"/>
  <c r="AN170" i="56"/>
  <c r="AA170" i="56"/>
  <c r="AA156" i="56"/>
  <c r="AB156" i="56"/>
  <c r="AB117" i="56"/>
  <c r="AM117" i="56"/>
  <c r="AN117" i="56"/>
  <c r="AB25" i="56"/>
  <c r="AL171" i="56"/>
  <c r="AM171" i="56"/>
  <c r="AN96" i="56"/>
  <c r="AM143" i="56"/>
  <c r="AA500" i="56"/>
  <c r="AB500" i="56"/>
  <c r="AN500" i="56"/>
  <c r="AG332" i="56"/>
  <c r="AJ332" i="56"/>
  <c r="AG158" i="56"/>
  <c r="AG41" i="56"/>
  <c r="AN252" i="56"/>
  <c r="AI440" i="56"/>
  <c r="AI177" i="56"/>
  <c r="AN296" i="56"/>
  <c r="AL296" i="56"/>
  <c r="AJ486" i="56"/>
  <c r="AG417" i="56"/>
  <c r="AB385" i="56"/>
  <c r="AL385" i="56"/>
  <c r="AA385" i="56"/>
  <c r="AJ381" i="56"/>
  <c r="AG381" i="56"/>
  <c r="AS379" i="56"/>
  <c r="AF324" i="56"/>
  <c r="AN269" i="56"/>
  <c r="AB231" i="56"/>
  <c r="AN231" i="56"/>
  <c r="AA231" i="56"/>
  <c r="AA221" i="56"/>
  <c r="AG138" i="56"/>
  <c r="AN23" i="56"/>
  <c r="AL23" i="56"/>
  <c r="AM253" i="56"/>
  <c r="AM397" i="56"/>
  <c r="AG444" i="56"/>
  <c r="AJ444" i="56"/>
  <c r="AA388" i="56"/>
  <c r="AB388" i="56"/>
  <c r="AN303" i="56"/>
  <c r="AL303" i="56"/>
  <c r="AS282" i="56"/>
  <c r="AS248" i="56"/>
  <c r="AA237" i="56"/>
  <c r="AG223" i="56"/>
  <c r="AJ223" i="56"/>
  <c r="AA196" i="56"/>
  <c r="AB196" i="56"/>
  <c r="AF142" i="56"/>
  <c r="AL126" i="56"/>
  <c r="AL278" i="56"/>
  <c r="AN113" i="56"/>
  <c r="AM113" i="56"/>
  <c r="AI113" i="56"/>
  <c r="AA438" i="56"/>
  <c r="AB438" i="56"/>
  <c r="AN438" i="56"/>
  <c r="AB424" i="56"/>
  <c r="AG370" i="56"/>
  <c r="AF370" i="56"/>
  <c r="AJ319" i="56"/>
  <c r="AA235" i="56"/>
  <c r="AA175" i="56"/>
  <c r="AA121" i="56"/>
  <c r="AI55" i="56"/>
  <c r="AM55" i="56"/>
  <c r="AF50" i="56"/>
  <c r="AN50" i="56"/>
  <c r="AI190" i="56"/>
  <c r="AM420" i="56"/>
  <c r="AN149" i="56"/>
  <c r="AL323" i="56"/>
  <c r="AM323" i="56"/>
  <c r="AA461" i="56"/>
  <c r="AB461" i="56"/>
  <c r="AI461" i="56"/>
  <c r="AA430" i="56"/>
  <c r="AA428" i="56"/>
  <c r="AB428" i="56"/>
  <c r="AJ426" i="56"/>
  <c r="AG426" i="56"/>
  <c r="AS417" i="56"/>
  <c r="AG403" i="56"/>
  <c r="AJ403" i="56"/>
  <c r="AF246" i="56"/>
  <c r="AG241" i="56"/>
  <c r="AM235" i="56"/>
  <c r="AL235" i="56"/>
  <c r="AL181" i="56"/>
  <c r="AM175" i="56"/>
  <c r="AL175" i="56"/>
  <c r="AL136" i="56"/>
  <c r="AN136" i="56"/>
  <c r="AJ130" i="56"/>
  <c r="AJ122" i="56"/>
  <c r="AN102" i="56"/>
  <c r="AI102" i="56"/>
  <c r="AJ59" i="56"/>
  <c r="AL52" i="56"/>
  <c r="AM52" i="56"/>
  <c r="AM218" i="56"/>
  <c r="AN218" i="56"/>
  <c r="AL236" i="56"/>
  <c r="AI365" i="56"/>
  <c r="AL62" i="56"/>
  <c r="AI82" i="56"/>
  <c r="AM163" i="56"/>
  <c r="AN163" i="56"/>
  <c r="AA514" i="56"/>
  <c r="AG388" i="56"/>
  <c r="AJ388" i="56"/>
  <c r="AI349" i="56"/>
  <c r="AA349" i="56"/>
  <c r="AI232" i="56"/>
  <c r="AL232" i="56"/>
  <c r="AA174" i="56"/>
  <c r="AB174" i="56"/>
  <c r="AI174" i="56"/>
  <c r="AA89" i="56"/>
  <c r="AF47" i="56"/>
  <c r="AN332" i="56"/>
  <c r="AF489" i="56"/>
  <c r="AJ437" i="56"/>
  <c r="AJ409" i="56"/>
  <c r="AG409" i="56"/>
  <c r="AB405" i="56"/>
  <c r="AI405" i="56"/>
  <c r="AS390" i="56"/>
  <c r="AJ324" i="56"/>
  <c r="AF303" i="56"/>
  <c r="AJ289" i="56"/>
  <c r="AG289" i="56"/>
  <c r="AB266" i="56"/>
  <c r="AG221" i="56"/>
  <c r="AN195" i="56"/>
  <c r="AS194" i="56"/>
  <c r="AF186" i="56"/>
  <c r="AN115" i="56"/>
  <c r="AL115" i="56"/>
  <c r="AG64" i="56"/>
  <c r="AJ64" i="56"/>
  <c r="AF51" i="56"/>
  <c r="AM223" i="56"/>
  <c r="AM100" i="56"/>
  <c r="AN153" i="56"/>
  <c r="AI153" i="56"/>
  <c r="AM437" i="56"/>
  <c r="AS503" i="56"/>
  <c r="AB483" i="56"/>
  <c r="AA411" i="56"/>
  <c r="AS335" i="56"/>
  <c r="AL304" i="56"/>
  <c r="AG295" i="56"/>
  <c r="AJ295" i="56"/>
  <c r="AA241" i="56"/>
  <c r="AM241" i="56"/>
  <c r="AJ232" i="56"/>
  <c r="AG232" i="56"/>
  <c r="AB187" i="56"/>
  <c r="AG153" i="56"/>
  <c r="AJ153" i="56"/>
  <c r="AJ135" i="56"/>
  <c r="AG135" i="56"/>
  <c r="AG126" i="56"/>
  <c r="AJ75" i="56"/>
  <c r="AJ17" i="56"/>
  <c r="AG17" i="56"/>
  <c r="AN288" i="56"/>
  <c r="AM144" i="56"/>
  <c r="AJ366" i="56"/>
  <c r="AG335" i="56"/>
  <c r="AA322" i="56"/>
  <c r="AJ268" i="56"/>
  <c r="AB267" i="56"/>
  <c r="AL267" i="56"/>
  <c r="AA247" i="56"/>
  <c r="AB247" i="56"/>
  <c r="AI247" i="56"/>
  <c r="AG225" i="56"/>
  <c r="AJ224" i="56"/>
  <c r="AF224" i="56"/>
  <c r="AG198" i="56"/>
  <c r="AA188" i="56"/>
  <c r="AB188" i="56"/>
  <c r="AL188" i="56"/>
  <c r="AB184" i="56"/>
  <c r="AL184" i="56"/>
  <c r="AJ129" i="56"/>
  <c r="AG129" i="56"/>
  <c r="AJ105" i="56"/>
  <c r="AA98" i="56"/>
  <c r="AS78" i="56"/>
  <c r="AJ48" i="56"/>
  <c r="AG48" i="56"/>
  <c r="AA44" i="56"/>
  <c r="AB32" i="56"/>
  <c r="AM32" i="56"/>
  <c r="AF32" i="56"/>
  <c r="AN172" i="56"/>
  <c r="AA460" i="56"/>
  <c r="AB227" i="56"/>
  <c r="AF227" i="56"/>
  <c r="AN227" i="56"/>
  <c r="AJ195" i="56"/>
  <c r="AS109" i="56"/>
  <c r="AS276" i="56"/>
  <c r="AS138" i="56"/>
  <c r="AA173" i="56"/>
  <c r="AB173" i="56"/>
  <c r="AI173" i="56"/>
  <c r="AO371" i="61"/>
  <c r="Q501" i="61"/>
  <c r="S501" i="61"/>
  <c r="AJ351" i="61"/>
  <c r="P351" i="61"/>
  <c r="R351" i="61"/>
  <c r="AN161" i="56"/>
  <c r="AF161" i="56"/>
  <c r="AL316" i="56"/>
  <c r="AI316" i="56"/>
  <c r="AN316" i="56"/>
  <c r="AM417" i="56"/>
  <c r="AL417" i="56"/>
  <c r="AN89" i="56"/>
  <c r="AL89" i="56"/>
  <c r="AM89" i="56"/>
  <c r="AN36" i="56"/>
  <c r="AM36" i="56"/>
  <c r="AM421" i="56"/>
  <c r="AI34" i="56"/>
  <c r="AN34" i="56"/>
  <c r="AF248" i="56"/>
  <c r="AL248" i="56"/>
  <c r="AL241" i="56"/>
  <c r="AN101" i="56"/>
  <c r="AL101" i="56"/>
  <c r="AF156" i="56"/>
  <c r="AN306" i="56"/>
  <c r="AL185" i="56"/>
  <c r="AI210" i="56"/>
  <c r="AN210" i="56"/>
  <c r="AL210" i="56"/>
  <c r="AI327" i="56"/>
  <c r="AM327" i="56"/>
  <c r="AL327" i="56"/>
  <c r="AL194" i="56"/>
  <c r="AN194" i="56"/>
  <c r="AM194" i="56"/>
  <c r="AI44" i="56"/>
  <c r="AL44" i="56"/>
  <c r="AN44" i="56"/>
  <c r="AM262" i="56"/>
  <c r="AI355" i="56"/>
  <c r="AF349" i="56"/>
  <c r="AM388" i="56"/>
  <c r="AF221" i="56"/>
  <c r="AL500" i="56"/>
  <c r="H13" i="63"/>
  <c r="K6" i="63"/>
  <c r="K23" i="63"/>
  <c r="N6" i="63"/>
  <c r="N21" i="63"/>
  <c r="Q6" i="63"/>
  <c r="AE24" i="61"/>
  <c r="AM322" i="56"/>
  <c r="AI322" i="56"/>
  <c r="AF471" i="56"/>
  <c r="AI241" i="56"/>
  <c r="AI438" i="56"/>
  <c r="AM438" i="56"/>
  <c r="AL34" i="56"/>
  <c r="AM34" i="56"/>
  <c r="AM221" i="56"/>
  <c r="AI471" i="56"/>
  <c r="AF170" i="56"/>
  <c r="AL268" i="56"/>
  <c r="AN248" i="56"/>
  <c r="AM248" i="56"/>
  <c r="AI483" i="56"/>
  <c r="AL388" i="56"/>
  <c r="AI328" i="56"/>
  <c r="AM328" i="56"/>
  <c r="AL88" i="56"/>
  <c r="AL105" i="56"/>
  <c r="AL328" i="56"/>
  <c r="AI415" i="56"/>
  <c r="AM365" i="56"/>
  <c r="P487" i="61"/>
  <c r="R487" i="61"/>
  <c r="AM372" i="56"/>
  <c r="AF372" i="56"/>
  <c r="AI35" i="56"/>
  <c r="AN35" i="56"/>
  <c r="AI218" i="56"/>
  <c r="AL218" i="56"/>
  <c r="AL366" i="56"/>
  <c r="AN278" i="56"/>
  <c r="AM278" i="56"/>
  <c r="AM265" i="56"/>
  <c r="AM371" i="56"/>
  <c r="AN78" i="56"/>
  <c r="AQ370" i="61"/>
  <c r="AP370" i="61"/>
  <c r="AO241" i="61"/>
  <c r="AM380" i="56"/>
  <c r="AN380" i="56"/>
  <c r="AF358" i="56"/>
  <c r="AJ499" i="56"/>
  <c r="AA468" i="56"/>
  <c r="AB401" i="56"/>
  <c r="AL401" i="56"/>
  <c r="AJ378" i="56"/>
  <c r="AF323" i="56"/>
  <c r="AB312" i="56"/>
  <c r="AN312" i="56"/>
  <c r="AF62" i="56"/>
  <c r="AJ149" i="56"/>
  <c r="AF113" i="56"/>
  <c r="AE372" i="61"/>
  <c r="AO372" i="61"/>
  <c r="AD461" i="61"/>
  <c r="AH461" i="61"/>
  <c r="AG16" i="56"/>
  <c r="O16" i="56"/>
  <c r="Q16" i="56"/>
  <c r="AJ16" i="56"/>
  <c r="P16" i="56"/>
  <c r="R16" i="56"/>
  <c r="AE463" i="61"/>
  <c r="AO463" i="61"/>
  <c r="AD463" i="61"/>
  <c r="AH269" i="61"/>
  <c r="AE268" i="61"/>
  <c r="AD268" i="61"/>
  <c r="AH268" i="61"/>
  <c r="AE148" i="61"/>
  <c r="AD148" i="61"/>
  <c r="AH148" i="61"/>
  <c r="AE328" i="61"/>
  <c r="AD328" i="61"/>
  <c r="AH328" i="61"/>
  <c r="AE327" i="61"/>
  <c r="AD327" i="61"/>
  <c r="AH327" i="61"/>
  <c r="AD322" i="61"/>
  <c r="AH322" i="61"/>
  <c r="AE255" i="61"/>
  <c r="AD255" i="61"/>
  <c r="AE199" i="61"/>
  <c r="AL199" i="61"/>
  <c r="AV504" i="61"/>
  <c r="AE503" i="61"/>
  <c r="AO503" i="61"/>
  <c r="AV472" i="61"/>
  <c r="AV466" i="61"/>
  <c r="AV425" i="61"/>
  <c r="AV382" i="61"/>
  <c r="AV423" i="61"/>
  <c r="AV320" i="61"/>
  <c r="AD267" i="61"/>
  <c r="AV341" i="61"/>
  <c r="AH409" i="61"/>
  <c r="AE409" i="61"/>
  <c r="AQ409" i="61"/>
  <c r="AE408" i="61"/>
  <c r="AQ408" i="61"/>
  <c r="AD195" i="61"/>
  <c r="AH195" i="61"/>
  <c r="AE195" i="61"/>
  <c r="AI195" i="61"/>
  <c r="AD194" i="61"/>
  <c r="AH194" i="61"/>
  <c r="AE194" i="61"/>
  <c r="AP194" i="61"/>
  <c r="AE146" i="61"/>
  <c r="AQ146" i="61"/>
  <c r="AD146" i="61"/>
  <c r="AH146" i="61"/>
  <c r="AD144" i="61"/>
  <c r="AH144" i="61"/>
  <c r="AE144" i="61"/>
  <c r="AL144" i="61"/>
  <c r="AD142" i="61"/>
  <c r="AH142" i="61"/>
  <c r="AE142" i="61"/>
  <c r="AO142" i="61"/>
  <c r="AD50" i="61"/>
  <c r="AH50" i="61"/>
  <c r="AE138" i="61"/>
  <c r="AE339" i="61"/>
  <c r="AO339" i="61"/>
  <c r="AD339" i="61"/>
  <c r="AH339" i="61"/>
  <c r="AP219" i="61"/>
  <c r="AH331" i="61"/>
  <c r="AV270" i="61"/>
  <c r="AE252" i="61"/>
  <c r="AP252" i="61"/>
  <c r="AD364" i="61"/>
  <c r="AE364" i="61"/>
  <c r="AV19" i="61"/>
  <c r="AV502" i="61"/>
  <c r="AH490" i="61"/>
  <c r="AV436" i="61"/>
  <c r="AD262" i="61"/>
  <c r="AH262" i="61"/>
  <c r="AE262" i="61"/>
  <c r="AQ262" i="61"/>
  <c r="AV514" i="61"/>
  <c r="AV442" i="61"/>
  <c r="AV420" i="61"/>
  <c r="AV342" i="61"/>
  <c r="AV239" i="61"/>
  <c r="AV403" i="61"/>
  <c r="AQ345" i="61"/>
  <c r="AM389" i="61"/>
  <c r="Q389" i="61"/>
  <c r="S389" i="61"/>
  <c r="AL425" i="61"/>
  <c r="AQ425" i="61"/>
  <c r="AP425" i="61"/>
  <c r="AV329" i="61"/>
  <c r="AE286" i="61"/>
  <c r="AV228" i="61"/>
  <c r="AE99" i="61"/>
  <c r="AL99" i="61"/>
  <c r="AV283" i="61"/>
  <c r="AV398" i="61"/>
  <c r="AP374" i="61"/>
  <c r="AQ374" i="61"/>
  <c r="AO374" i="61"/>
  <c r="AL312" i="61"/>
  <c r="AP312" i="61"/>
  <c r="AV432" i="61"/>
  <c r="AV247" i="61"/>
  <c r="AV454" i="61"/>
  <c r="AE447" i="61"/>
  <c r="AQ447" i="61"/>
  <c r="AV236" i="61"/>
  <c r="AV232" i="61"/>
  <c r="AM408" i="61"/>
  <c r="Q408" i="61"/>
  <c r="S408" i="61"/>
  <c r="AI503" i="61"/>
  <c r="AJ489" i="61"/>
  <c r="P489" i="61"/>
  <c r="R489" i="61"/>
  <c r="AM489" i="61"/>
  <c r="Q489" i="61"/>
  <c r="S489" i="61"/>
  <c r="AV376" i="61"/>
  <c r="AV358" i="61"/>
  <c r="AV395" i="61"/>
  <c r="AV291" i="61"/>
  <c r="AV218" i="61"/>
  <c r="AV389" i="61"/>
  <c r="AV448" i="61"/>
  <c r="AV384" i="61"/>
  <c r="AV362" i="61"/>
  <c r="AV211" i="61"/>
  <c r="AV494" i="61"/>
  <c r="AV435" i="61"/>
  <c r="AV286" i="61"/>
  <c r="AV264" i="61"/>
  <c r="AV222" i="61"/>
  <c r="AJ260" i="61"/>
  <c r="P260" i="61"/>
  <c r="R260" i="61"/>
  <c r="AM396" i="56"/>
  <c r="AN396" i="56"/>
  <c r="AL396" i="56"/>
  <c r="AI396" i="56"/>
  <c r="AF389" i="56"/>
  <c r="AL313" i="56"/>
  <c r="AI313" i="56"/>
  <c r="AM313" i="56"/>
  <c r="AN313" i="56"/>
  <c r="AL287" i="56"/>
  <c r="AI287" i="56"/>
  <c r="AN287" i="56"/>
  <c r="AM287" i="56"/>
  <c r="AF237" i="56"/>
  <c r="AN98" i="56"/>
  <c r="AM98" i="56"/>
  <c r="AL98" i="56"/>
  <c r="AI98" i="56"/>
  <c r="Q343" i="61"/>
  <c r="S343" i="61"/>
  <c r="AM318" i="61"/>
  <c r="Q318" i="61"/>
  <c r="S318" i="61"/>
  <c r="AN430" i="56"/>
  <c r="AN423" i="56"/>
  <c r="AI423" i="56"/>
  <c r="AM423" i="56"/>
  <c r="AL423" i="56"/>
  <c r="AI413" i="56"/>
  <c r="AN413" i="56"/>
  <c r="AF413" i="56"/>
  <c r="AM413" i="56"/>
  <c r="AL395" i="56"/>
  <c r="AI395" i="56"/>
  <c r="AF395" i="56"/>
  <c r="AN395" i="56"/>
  <c r="AN374" i="56"/>
  <c r="AM374" i="56"/>
  <c r="AL374" i="56"/>
  <c r="AI374" i="56"/>
  <c r="AN299" i="56"/>
  <c r="AI299" i="56"/>
  <c r="AL299" i="56"/>
  <c r="AM299" i="56"/>
  <c r="AM256" i="56"/>
  <c r="AN256" i="56"/>
  <c r="AL256" i="56"/>
  <c r="AF256" i="56"/>
  <c r="AI256" i="56"/>
  <c r="AL169" i="56"/>
  <c r="AI169" i="56"/>
  <c r="AM169" i="56"/>
  <c r="AI76" i="56"/>
  <c r="AM76" i="56"/>
  <c r="AL76" i="56"/>
  <c r="AF76" i="56"/>
  <c r="AN76" i="56"/>
  <c r="AN42" i="56"/>
  <c r="AM42" i="56"/>
  <c r="AL42" i="56"/>
  <c r="AF42" i="56"/>
  <c r="AI42" i="56"/>
  <c r="AI506" i="56"/>
  <c r="AL506" i="56"/>
  <c r="AN506" i="56"/>
  <c r="AF506" i="56"/>
  <c r="AM506" i="56"/>
  <c r="AN449" i="56"/>
  <c r="AI449" i="56"/>
  <c r="AL449" i="56"/>
  <c r="AM449" i="56"/>
  <c r="AL394" i="56"/>
  <c r="AM394" i="56"/>
  <c r="AN394" i="56"/>
  <c r="AL347" i="56"/>
  <c r="AN347" i="56"/>
  <c r="AI347" i="56"/>
  <c r="AM347" i="56"/>
  <c r="AF287" i="56"/>
  <c r="AL237" i="56"/>
  <c r="AM237" i="56"/>
  <c r="AN237" i="56"/>
  <c r="AI237" i="56"/>
  <c r="AM137" i="56"/>
  <c r="AI137" i="56"/>
  <c r="AF137" i="56"/>
  <c r="AL137" i="56"/>
  <c r="AN137" i="56"/>
  <c r="AL129" i="56"/>
  <c r="AN129" i="56"/>
  <c r="AI129" i="56"/>
  <c r="AM129" i="56"/>
  <c r="AF129" i="56"/>
  <c r="AN122" i="56"/>
  <c r="AF122" i="56"/>
  <c r="AM122" i="56"/>
  <c r="AL122" i="56"/>
  <c r="AI122" i="56"/>
  <c r="AM75" i="56"/>
  <c r="AL75" i="56"/>
  <c r="AF75" i="56"/>
  <c r="AN75" i="56"/>
  <c r="AI75" i="56"/>
  <c r="AJ515" i="61"/>
  <c r="P515" i="61"/>
  <c r="R515" i="61"/>
  <c r="AM515" i="61"/>
  <c r="Q515" i="61"/>
  <c r="S515" i="61"/>
  <c r="AF423" i="56"/>
  <c r="AM317" i="56"/>
  <c r="AI317" i="56"/>
  <c r="AL317" i="56"/>
  <c r="AN317" i="56"/>
  <c r="AF317" i="56"/>
  <c r="AN292" i="56"/>
  <c r="AL292" i="56"/>
  <c r="AI292" i="56"/>
  <c r="AF292" i="56"/>
  <c r="AM292" i="56"/>
  <c r="AL251" i="56"/>
  <c r="AM251" i="56"/>
  <c r="AI251" i="56"/>
  <c r="AN251" i="56"/>
  <c r="AI245" i="56"/>
  <c r="AL245" i="56"/>
  <c r="AN245" i="56"/>
  <c r="AM245" i="56"/>
  <c r="AN219" i="56"/>
  <c r="AF219" i="56"/>
  <c r="AL219" i="56"/>
  <c r="AM219" i="56"/>
  <c r="AI219" i="56"/>
  <c r="AN205" i="56"/>
  <c r="AI205" i="56"/>
  <c r="AM205" i="56"/>
  <c r="AF205" i="56"/>
  <c r="AL205" i="56"/>
  <c r="AL200" i="56"/>
  <c r="AN200" i="56"/>
  <c r="AM200" i="56"/>
  <c r="AF200" i="56"/>
  <c r="AL145" i="56"/>
  <c r="AI145" i="56"/>
  <c r="AF145" i="56"/>
  <c r="AM145" i="56"/>
  <c r="AN145" i="56"/>
  <c r="AL139" i="56"/>
  <c r="AM139" i="56"/>
  <c r="AI139" i="56"/>
  <c r="AN139" i="56"/>
  <c r="AM104" i="56"/>
  <c r="AL104" i="56"/>
  <c r="AN104" i="56"/>
  <c r="AI104" i="56"/>
  <c r="AI87" i="56"/>
  <c r="AM87" i="56"/>
  <c r="AL87" i="56"/>
  <c r="AN87" i="56"/>
  <c r="AI22" i="56"/>
  <c r="AL22" i="56"/>
  <c r="AM22" i="56"/>
  <c r="AF22" i="56"/>
  <c r="AN22" i="56"/>
  <c r="AJ490" i="61"/>
  <c r="P490" i="61"/>
  <c r="R490" i="61"/>
  <c r="AM490" i="61"/>
  <c r="Q490" i="61"/>
  <c r="S490" i="61"/>
  <c r="AJ476" i="61"/>
  <c r="P476" i="61"/>
  <c r="R476" i="61"/>
  <c r="AJ389" i="61"/>
  <c r="P389" i="61"/>
  <c r="R389" i="61"/>
  <c r="AN184" i="56"/>
  <c r="AL266" i="56"/>
  <c r="AN156" i="56"/>
  <c r="AI156" i="56"/>
  <c r="AJ422" i="61"/>
  <c r="P422" i="61"/>
  <c r="R422" i="61"/>
  <c r="AI162" i="56"/>
  <c r="AM162" i="56"/>
  <c r="AL352" i="56"/>
  <c r="AM352" i="56"/>
  <c r="AN372" i="56"/>
  <c r="AN92" i="56"/>
  <c r="AM350" i="61"/>
  <c r="Q350" i="61"/>
  <c r="S350" i="61"/>
  <c r="AI58" i="56"/>
  <c r="AN186" i="56"/>
  <c r="AL186" i="56"/>
  <c r="AS506" i="56"/>
  <c r="AF477" i="56"/>
  <c r="AM303" i="56"/>
  <c r="AI303" i="56"/>
  <c r="AA276" i="56"/>
  <c r="AB276" i="56"/>
  <c r="AM276" i="56"/>
  <c r="AI239" i="56"/>
  <c r="AN239" i="56"/>
  <c r="AM131" i="56"/>
  <c r="AL131" i="56"/>
  <c r="AF111" i="56"/>
  <c r="AB80" i="56"/>
  <c r="AA80" i="56"/>
  <c r="AI455" i="61"/>
  <c r="AG455" i="61"/>
  <c r="AQ442" i="61"/>
  <c r="AJ396" i="61"/>
  <c r="P396" i="61"/>
  <c r="R396" i="61"/>
  <c r="AI447" i="61"/>
  <c r="AG447" i="61"/>
  <c r="AO488" i="61"/>
  <c r="Q366" i="61"/>
  <c r="S366" i="61"/>
  <c r="AE108" i="61"/>
  <c r="AL108" i="61"/>
  <c r="AD105" i="61"/>
  <c r="AJ359" i="61"/>
  <c r="P359" i="61"/>
  <c r="R359" i="61"/>
  <c r="AB157" i="56"/>
  <c r="AF271" i="56"/>
  <c r="AL159" i="56"/>
  <c r="AL265" i="61"/>
  <c r="AM156" i="56"/>
  <c r="AF438" i="56"/>
  <c r="AL43" i="56"/>
  <c r="AN262" i="56"/>
  <c r="AN185" i="56"/>
  <c r="AI306" i="56"/>
  <c r="AN247" i="56"/>
  <c r="AM471" i="56"/>
  <c r="AL117" i="56"/>
  <c r="AI266" i="56"/>
  <c r="AJ387" i="61"/>
  <c r="P387" i="61"/>
  <c r="R387" i="61"/>
  <c r="AQ121" i="61"/>
  <c r="AA299" i="56"/>
  <c r="AB464" i="56"/>
  <c r="AM370" i="56"/>
  <c r="AB338" i="56"/>
  <c r="AN387" i="56"/>
  <c r="AL294" i="56"/>
  <c r="AN270" i="56"/>
  <c r="AN232" i="56"/>
  <c r="AM48" i="56"/>
  <c r="AN52" i="56"/>
  <c r="AJ83" i="56"/>
  <c r="AJ236" i="56"/>
  <c r="AB183" i="56"/>
  <c r="AL183" i="56"/>
  <c r="AA341" i="56"/>
  <c r="AI63" i="56"/>
  <c r="AB515" i="56"/>
  <c r="AI515" i="56"/>
  <c r="AN318" i="56"/>
  <c r="AA317" i="56"/>
  <c r="AN39" i="56"/>
  <c r="AN142" i="56"/>
  <c r="AM37" i="56"/>
  <c r="AJ258" i="56"/>
  <c r="AG168" i="56"/>
  <c r="AN261" i="56"/>
  <c r="AE453" i="61"/>
  <c r="AM381" i="61"/>
  <c r="Q381" i="61"/>
  <c r="S381" i="61"/>
  <c r="AI331" i="61"/>
  <c r="AO331" i="61"/>
  <c r="AN162" i="56"/>
  <c r="AM190" i="56"/>
  <c r="AJ46" i="56"/>
  <c r="AF83" i="56"/>
  <c r="AN324" i="56"/>
  <c r="AM186" i="56"/>
  <c r="AB501" i="56"/>
  <c r="AJ177" i="56"/>
  <c r="AL111" i="56"/>
  <c r="AI216" i="56"/>
  <c r="AN469" i="56"/>
  <c r="AM440" i="56"/>
  <c r="AN147" i="56"/>
  <c r="AO500" i="61"/>
  <c r="AJ429" i="56"/>
  <c r="AM439" i="56"/>
  <c r="AL474" i="56"/>
  <c r="AG457" i="56"/>
  <c r="AN315" i="56"/>
  <c r="AN371" i="56"/>
  <c r="AI371" i="56"/>
  <c r="AB465" i="56"/>
  <c r="AI465" i="56"/>
  <c r="AN17" i="56"/>
  <c r="AA469" i="56"/>
  <c r="AM23" i="56"/>
  <c r="AM271" i="56"/>
  <c r="AL335" i="56"/>
  <c r="AA245" i="56"/>
  <c r="AA493" i="56"/>
  <c r="AM343" i="56"/>
  <c r="AJ77" i="56"/>
  <c r="AI220" i="56"/>
  <c r="AF147" i="56"/>
  <c r="AM123" i="56"/>
  <c r="AG111" i="56"/>
  <c r="AE367" i="61"/>
  <c r="AD335" i="61"/>
  <c r="AE398" i="61"/>
  <c r="AL398" i="61"/>
  <c r="AE256" i="61"/>
  <c r="AN27" i="56"/>
  <c r="AB212" i="56"/>
  <c r="AL212" i="56"/>
  <c r="AL239" i="56"/>
  <c r="AI81" i="56"/>
  <c r="AD219" i="61"/>
  <c r="AH219" i="61"/>
  <c r="AE237" i="61"/>
  <c r="AD245" i="61"/>
  <c r="AE280" i="61"/>
  <c r="AI280" i="61"/>
  <c r="AI70" i="56"/>
  <c r="AB54" i="56"/>
  <c r="AI54" i="56"/>
  <c r="AJ353" i="56"/>
  <c r="AJ513" i="56"/>
  <c r="AJ359" i="56"/>
  <c r="AJ306" i="56"/>
  <c r="AA203" i="56"/>
  <c r="AA123" i="56"/>
  <c r="AJ407" i="56"/>
  <c r="AA395" i="56"/>
  <c r="AG151" i="56"/>
  <c r="AB69" i="56"/>
  <c r="AA389" i="56"/>
  <c r="AS441" i="56"/>
  <c r="AF424" i="56"/>
  <c r="AF417" i="56"/>
  <c r="AL381" i="56"/>
  <c r="AM381" i="56"/>
  <c r="AF381" i="56"/>
  <c r="AS301" i="56"/>
  <c r="AI269" i="56"/>
  <c r="AM269" i="56"/>
  <c r="AS257" i="56"/>
  <c r="AF257" i="56"/>
  <c r="AS246" i="56"/>
  <c r="AF220" i="56"/>
  <c r="AS207" i="56"/>
  <c r="AS205" i="56"/>
  <c r="AS167" i="56"/>
  <c r="AS159" i="56"/>
  <c r="AS151" i="56"/>
  <c r="AS150" i="56"/>
  <c r="AS140" i="56"/>
  <c r="AF130" i="56"/>
  <c r="AG124" i="56"/>
  <c r="AJ124" i="56"/>
  <c r="AS101" i="56"/>
  <c r="AF94" i="56"/>
  <c r="AS92" i="56"/>
  <c r="AS83" i="56"/>
  <c r="AF67" i="56"/>
  <c r="AS58" i="56"/>
  <c r="AS25" i="56"/>
  <c r="AS19" i="56"/>
  <c r="AH465" i="61"/>
  <c r="AE465" i="61"/>
  <c r="AQ465" i="61"/>
  <c r="AE436" i="61"/>
  <c r="AD436" i="61"/>
  <c r="AV394" i="61"/>
  <c r="AV390" i="61"/>
  <c r="AO377" i="61"/>
  <c r="AL377" i="61"/>
  <c r="AV369" i="61"/>
  <c r="AV352" i="61"/>
  <c r="AV323" i="61"/>
  <c r="AV321" i="61"/>
  <c r="AV309" i="61"/>
  <c r="AD284" i="61"/>
  <c r="AH284" i="61"/>
  <c r="AE284" i="61"/>
  <c r="AV259" i="61"/>
  <c r="AE253" i="61"/>
  <c r="AD253" i="61"/>
  <c r="AH253" i="61"/>
  <c r="AO230" i="61"/>
  <c r="AD222" i="61"/>
  <c r="AH222" i="61"/>
  <c r="AE222" i="61"/>
  <c r="AI219" i="61"/>
  <c r="AL156" i="61"/>
  <c r="AV130" i="61"/>
  <c r="AD89" i="61"/>
  <c r="AH89" i="61"/>
  <c r="AE63" i="61"/>
  <c r="AJ374" i="61"/>
  <c r="P374" i="61"/>
  <c r="R374" i="61"/>
  <c r="P366" i="61"/>
  <c r="R366" i="61"/>
  <c r="AL312" i="56"/>
  <c r="AM500" i="56"/>
  <c r="AM227" i="56"/>
  <c r="AF185" i="56"/>
  <c r="AI117" i="56"/>
  <c r="AI421" i="56"/>
  <c r="AI187" i="56"/>
  <c r="AL282" i="56"/>
  <c r="AF190" i="56"/>
  <c r="AI366" i="56"/>
  <c r="AL369" i="56"/>
  <c r="AM66" i="56"/>
  <c r="AI66" i="56"/>
  <c r="AL346" i="56"/>
  <c r="AN392" i="56"/>
  <c r="AM392" i="56"/>
  <c r="AF204" i="56"/>
  <c r="AI204" i="56"/>
  <c r="AL422" i="61"/>
  <c r="AQ422" i="61"/>
  <c r="AI293" i="56"/>
  <c r="AM168" i="56"/>
  <c r="AI168" i="56"/>
  <c r="AQ279" i="61"/>
  <c r="AP279" i="61"/>
  <c r="AM68" i="56"/>
  <c r="AL68" i="56"/>
  <c r="AL118" i="56"/>
  <c r="AI118" i="56"/>
  <c r="AI334" i="56"/>
  <c r="AF334" i="56"/>
  <c r="AI284" i="56"/>
  <c r="AL284" i="56"/>
  <c r="AL265" i="56"/>
  <c r="AI265" i="56"/>
  <c r="AF195" i="56"/>
  <c r="AL124" i="56"/>
  <c r="AI124" i="56"/>
  <c r="AH247" i="61"/>
  <c r="AD211" i="61"/>
  <c r="AH211" i="61"/>
  <c r="AE211" i="61"/>
  <c r="AM252" i="61"/>
  <c r="Q252" i="61"/>
  <c r="S252" i="61"/>
  <c r="AM359" i="61"/>
  <c r="Q359" i="61"/>
  <c r="S359" i="61"/>
  <c r="AE285" i="61"/>
  <c r="AF312" i="56"/>
  <c r="AG478" i="56"/>
  <c r="AN250" i="56"/>
  <c r="AI500" i="56"/>
  <c r="AN385" i="56"/>
  <c r="AL156" i="56"/>
  <c r="AI188" i="56"/>
  <c r="AM173" i="56"/>
  <c r="AL438" i="56"/>
  <c r="AI161" i="56"/>
  <c r="AM410" i="61"/>
  <c r="Q410" i="61"/>
  <c r="S410" i="61"/>
  <c r="AG346" i="56"/>
  <c r="AG55" i="56"/>
  <c r="AF118" i="56"/>
  <c r="AN304" i="56"/>
  <c r="AJ27" i="56"/>
  <c r="AL163" i="56"/>
  <c r="AI67" i="56"/>
  <c r="AL176" i="56"/>
  <c r="AB364" i="56"/>
  <c r="AN364" i="56"/>
  <c r="AI149" i="56"/>
  <c r="AL420" i="56"/>
  <c r="AA446" i="56"/>
  <c r="AI271" i="56"/>
  <c r="AB320" i="56"/>
  <c r="AF320" i="56"/>
  <c r="AI469" i="56"/>
  <c r="AN397" i="56"/>
  <c r="AI253" i="56"/>
  <c r="AF23" i="56"/>
  <c r="AI324" i="56"/>
  <c r="AB314" i="56"/>
  <c r="AN314" i="56"/>
  <c r="AN204" i="56"/>
  <c r="AN352" i="56"/>
  <c r="AG110" i="56"/>
  <c r="AA456" i="56"/>
  <c r="AN249" i="56"/>
  <c r="AN238" i="56"/>
  <c r="AM33" i="56"/>
  <c r="AI309" i="56"/>
  <c r="AM341" i="56"/>
  <c r="AA161" i="56"/>
  <c r="AL133" i="56"/>
  <c r="AM379" i="56"/>
  <c r="AJ204" i="56"/>
  <c r="AF301" i="56"/>
  <c r="AM264" i="56"/>
  <c r="AL215" i="56"/>
  <c r="AP169" i="61"/>
  <c r="AD495" i="61"/>
  <c r="AE288" i="61"/>
  <c r="AQ318" i="61"/>
  <c r="AL318" i="61"/>
  <c r="AI279" i="61"/>
  <c r="AE394" i="61"/>
  <c r="AP500" i="61"/>
  <c r="AP366" i="61"/>
  <c r="AN19" i="56"/>
  <c r="AD321" i="61"/>
  <c r="AH375" i="61"/>
  <c r="AI372" i="56"/>
  <c r="AM204" i="56"/>
  <c r="AF52" i="56"/>
  <c r="AQ451" i="61"/>
  <c r="AQ365" i="61"/>
  <c r="AL58" i="56"/>
  <c r="AJ506" i="56"/>
  <c r="AI179" i="56"/>
  <c r="AM226" i="56"/>
  <c r="AB357" i="56"/>
  <c r="AM357" i="56"/>
  <c r="AL392" i="56"/>
  <c r="AG273" i="56"/>
  <c r="AN370" i="56"/>
  <c r="AA265" i="56"/>
  <c r="AL234" i="56"/>
  <c r="AN199" i="56"/>
  <c r="AA249" i="56"/>
  <c r="AF140" i="56"/>
  <c r="AL140" i="56"/>
  <c r="AN354" i="56"/>
  <c r="AB351" i="56"/>
  <c r="AF351" i="56"/>
  <c r="AM24" i="56"/>
  <c r="AB289" i="56"/>
  <c r="AN289" i="56"/>
  <c r="AL93" i="56"/>
  <c r="AL253" i="56"/>
  <c r="AI68" i="56"/>
  <c r="AL81" i="56"/>
  <c r="AM225" i="61"/>
  <c r="Q225" i="61"/>
  <c r="S225" i="61"/>
  <c r="AE456" i="61"/>
  <c r="AI456" i="61"/>
  <c r="AE416" i="61"/>
  <c r="AD373" i="61"/>
  <c r="AQ219" i="61"/>
  <c r="AJ25" i="56"/>
  <c r="AM426" i="56"/>
  <c r="AM198" i="56"/>
  <c r="AB165" i="56"/>
  <c r="AJ314" i="56"/>
  <c r="AA459" i="56"/>
  <c r="AI335" i="56"/>
  <c r="AJ192" i="56"/>
  <c r="AG285" i="56"/>
  <c r="AE352" i="61"/>
  <c r="AE454" i="61"/>
  <c r="AN124" i="56"/>
  <c r="AG173" i="56"/>
  <c r="AJ274" i="56"/>
  <c r="AJ328" i="56"/>
  <c r="AG234" i="56"/>
  <c r="AG297" i="56"/>
  <c r="AG260" i="56"/>
  <c r="AB512" i="56"/>
  <c r="AM512" i="56"/>
  <c r="AA394" i="56"/>
  <c r="AN131" i="56"/>
  <c r="AA176" i="56"/>
  <c r="AA256" i="56"/>
  <c r="AG189" i="56"/>
  <c r="AG402" i="56"/>
  <c r="AJ477" i="56"/>
  <c r="AF513" i="56"/>
  <c r="AG422" i="56"/>
  <c r="AI466" i="56"/>
  <c r="AL466" i="56"/>
  <c r="AS469" i="56"/>
  <c r="AS461" i="56"/>
  <c r="AM453" i="56"/>
  <c r="AN453" i="56"/>
  <c r="AG450" i="56"/>
  <c r="AJ450" i="56"/>
  <c r="AS411" i="56"/>
  <c r="AS409" i="56"/>
  <c r="AG383" i="56"/>
  <c r="AJ383" i="56"/>
  <c r="AF331" i="56"/>
  <c r="AI331" i="56"/>
  <c r="AN331" i="56"/>
  <c r="AF315" i="56"/>
  <c r="AF313" i="56"/>
  <c r="AJ408" i="61"/>
  <c r="P408" i="61"/>
  <c r="R408" i="61"/>
  <c r="AO255" i="61"/>
  <c r="AJ503" i="61"/>
  <c r="P503" i="61"/>
  <c r="R503" i="61"/>
  <c r="AL372" i="61"/>
  <c r="AQ339" i="61"/>
  <c r="AP345" i="61"/>
  <c r="AE139" i="61"/>
  <c r="AQ139" i="61"/>
  <c r="AM411" i="61"/>
  <c r="Q411" i="61"/>
  <c r="S411" i="61"/>
  <c r="AG114" i="56"/>
  <c r="AG302" i="56"/>
  <c r="AF81" i="56"/>
  <c r="AL66" i="56"/>
  <c r="AI453" i="56"/>
  <c r="AF311" i="56"/>
  <c r="AN209" i="56"/>
  <c r="AN159" i="56"/>
  <c r="AM415" i="56"/>
  <c r="AQ483" i="61"/>
  <c r="AM149" i="56"/>
  <c r="AI450" i="56"/>
  <c r="AL483" i="56"/>
  <c r="AM187" i="56"/>
  <c r="AM424" i="56"/>
  <c r="AL32" i="56"/>
  <c r="AN322" i="56"/>
  <c r="AN25" i="56"/>
  <c r="AM349" i="56"/>
  <c r="AN43" i="56"/>
  <c r="AI227" i="56"/>
  <c r="AM185" i="56"/>
  <c r="AM306" i="56"/>
  <c r="AN188" i="56"/>
  <c r="AL182" i="56"/>
  <c r="AI282" i="56"/>
  <c r="AN266" i="56"/>
  <c r="AN417" i="56"/>
  <c r="AI196" i="56"/>
  <c r="AM161" i="56"/>
  <c r="AM427" i="61"/>
  <c r="Q427" i="61"/>
  <c r="S427" i="61"/>
  <c r="AM360" i="61"/>
  <c r="Q360" i="61"/>
  <c r="S360" i="61"/>
  <c r="AG341" i="56"/>
  <c r="AA413" i="56"/>
  <c r="AN70" i="56"/>
  <c r="AL437" i="56"/>
  <c r="AM387" i="56"/>
  <c r="AG137" i="56"/>
  <c r="AM195" i="56"/>
  <c r="AA458" i="56"/>
  <c r="AN492" i="56"/>
  <c r="AN71" i="56"/>
  <c r="AJ217" i="56"/>
  <c r="AF232" i="56"/>
  <c r="AN214" i="56"/>
  <c r="AL82" i="56"/>
  <c r="AI48" i="56"/>
  <c r="AI236" i="56"/>
  <c r="AM176" i="56"/>
  <c r="AJ431" i="56"/>
  <c r="AL190" i="56"/>
  <c r="AF234" i="56"/>
  <c r="AM126" i="56"/>
  <c r="AI378" i="56"/>
  <c r="AA417" i="56"/>
  <c r="AL469" i="56"/>
  <c r="AG29" i="56"/>
  <c r="AL324" i="56"/>
  <c r="AI435" i="56"/>
  <c r="AI352" i="56"/>
  <c r="AL209" i="56"/>
  <c r="AM509" i="56"/>
  <c r="AA120" i="56"/>
  <c r="AG390" i="56"/>
  <c r="AL109" i="56"/>
  <c r="AL39" i="56"/>
  <c r="AF249" i="56"/>
  <c r="AN284" i="56"/>
  <c r="AM408" i="56"/>
  <c r="AA471" i="56"/>
  <c r="AJ489" i="56"/>
  <c r="AI238" i="56"/>
  <c r="AF33" i="56"/>
  <c r="AM309" i="56"/>
  <c r="AF189" i="56"/>
  <c r="AL341" i="56"/>
  <c r="AI228" i="56"/>
  <c r="AB146" i="56"/>
  <c r="AI146" i="56"/>
  <c r="AN133" i="56"/>
  <c r="AM261" i="56"/>
  <c r="AN379" i="56"/>
  <c r="AB445" i="56"/>
  <c r="AF445" i="56"/>
  <c r="AB155" i="56"/>
  <c r="AN155" i="56"/>
  <c r="AL21" i="56"/>
  <c r="AM301" i="56"/>
  <c r="AJ47" i="56"/>
  <c r="AI215" i="56"/>
  <c r="AI469" i="61"/>
  <c r="AG469" i="61"/>
  <c r="Q469" i="61"/>
  <c r="S469" i="61"/>
  <c r="AH501" i="61"/>
  <c r="AJ381" i="61"/>
  <c r="P381" i="61"/>
  <c r="R381" i="61"/>
  <c r="AJ391" i="61"/>
  <c r="P391" i="61"/>
  <c r="R391" i="61"/>
  <c r="AP377" i="61"/>
  <c r="AE491" i="61"/>
  <c r="AL491" i="61"/>
  <c r="AP118" i="61"/>
  <c r="AL365" i="61"/>
  <c r="AN274" i="56"/>
  <c r="AL162" i="56"/>
  <c r="AM125" i="56"/>
  <c r="AI125" i="56"/>
  <c r="AN130" i="56"/>
  <c r="AG455" i="56"/>
  <c r="AL83" i="56"/>
  <c r="AI83" i="56"/>
  <c r="AI186" i="56"/>
  <c r="AI203" i="56"/>
  <c r="AM331" i="56"/>
  <c r="AA498" i="56"/>
  <c r="AI429" i="56"/>
  <c r="AL258" i="56"/>
  <c r="AA415" i="56"/>
  <c r="AL19" i="56"/>
  <c r="AN440" i="56"/>
  <c r="AN216" i="56"/>
  <c r="AM166" i="56"/>
  <c r="AL166" i="56"/>
  <c r="AF163" i="56"/>
  <c r="AL118" i="61"/>
  <c r="AL371" i="56"/>
  <c r="AM473" i="56"/>
  <c r="AL257" i="56"/>
  <c r="AI126" i="56"/>
  <c r="AN435" i="56"/>
  <c r="AL493" i="56"/>
  <c r="AL147" i="56"/>
  <c r="AA220" i="56"/>
  <c r="AF24" i="56"/>
  <c r="AM384" i="56"/>
  <c r="AI392" i="56"/>
  <c r="AI226" i="56"/>
  <c r="AN337" i="56"/>
  <c r="AM435" i="56"/>
  <c r="AF392" i="56"/>
  <c r="AM474" i="56"/>
  <c r="AM334" i="56"/>
  <c r="AB485" i="56"/>
  <c r="AL485" i="56"/>
  <c r="AA26" i="56"/>
  <c r="AI119" i="56"/>
  <c r="AL195" i="56"/>
  <c r="AM315" i="56"/>
  <c r="AN118" i="56"/>
  <c r="AB427" i="56"/>
  <c r="AM427" i="56"/>
  <c r="AL379" i="56"/>
  <c r="AN168" i="56"/>
  <c r="AN224" i="56"/>
  <c r="AL204" i="56"/>
  <c r="AF131" i="56"/>
  <c r="AG256" i="56"/>
  <c r="AL307" i="56"/>
  <c r="AB158" i="56"/>
  <c r="AI158" i="56"/>
  <c r="AL24" i="56"/>
  <c r="AM246" i="56"/>
  <c r="AA35" i="56"/>
  <c r="AN378" i="56"/>
  <c r="AL107" i="56"/>
  <c r="AM93" i="56"/>
  <c r="AN384" i="56"/>
  <c r="AA159" i="56"/>
  <c r="AI343" i="56"/>
  <c r="AA52" i="56"/>
  <c r="AM288" i="56"/>
  <c r="AI288" i="56"/>
  <c r="AB297" i="56"/>
  <c r="AI297" i="56"/>
  <c r="AA200" i="56"/>
  <c r="AM220" i="56"/>
  <c r="AJ396" i="56"/>
  <c r="AL86" i="56"/>
  <c r="AN110" i="56"/>
  <c r="AN67" i="56"/>
  <c r="AN116" i="56"/>
  <c r="AL358" i="56"/>
  <c r="AN81" i="56"/>
  <c r="AD500" i="61"/>
  <c r="AH500" i="61"/>
  <c r="AE235" i="61"/>
  <c r="AM426" i="61"/>
  <c r="Q426" i="61"/>
  <c r="S426" i="61"/>
  <c r="AE412" i="61"/>
  <c r="AE502" i="61"/>
  <c r="AO502" i="61"/>
  <c r="AD338" i="61"/>
  <c r="AE254" i="61"/>
  <c r="AL254" i="61"/>
  <c r="AE329" i="61"/>
  <c r="AQ329" i="61"/>
  <c r="AJ329" i="61"/>
  <c r="P329" i="61"/>
  <c r="R329" i="61"/>
  <c r="AE290" i="61"/>
  <c r="AQ337" i="61"/>
  <c r="AL186" i="61"/>
  <c r="AH442" i="61"/>
  <c r="AD278" i="61"/>
  <c r="AE512" i="61"/>
  <c r="AO474" i="61"/>
  <c r="AP346" i="61"/>
  <c r="AI19" i="56"/>
  <c r="AL48" i="56"/>
  <c r="AM110" i="56"/>
  <c r="AL198" i="56"/>
  <c r="AO460" i="61"/>
  <c r="AG171" i="56"/>
  <c r="AB211" i="56"/>
  <c r="AM211" i="56"/>
  <c r="AI41" i="56"/>
  <c r="AL302" i="56"/>
  <c r="AF302" i="56"/>
  <c r="AJ269" i="56"/>
  <c r="AA506" i="56"/>
  <c r="AL45" i="56"/>
  <c r="AJ144" i="56"/>
  <c r="AB390" i="56"/>
  <c r="AF390" i="56"/>
  <c r="AA374" i="56"/>
  <c r="AN334" i="56"/>
  <c r="AM513" i="56"/>
  <c r="AJ305" i="56"/>
  <c r="AO118" i="61"/>
  <c r="AE226" i="61"/>
  <c r="AI27" i="56"/>
  <c r="AA112" i="56"/>
  <c r="AJ113" i="56"/>
  <c r="AB29" i="56"/>
  <c r="AI29" i="56"/>
  <c r="AM124" i="56"/>
  <c r="AB56" i="56"/>
  <c r="AL56" i="56"/>
  <c r="AM45" i="56"/>
  <c r="AJ281" i="56"/>
  <c r="AB150" i="56"/>
  <c r="AI150" i="56"/>
  <c r="AG290" i="56"/>
  <c r="AL370" i="56"/>
  <c r="AB291" i="56"/>
  <c r="AF291" i="56"/>
  <c r="AJ471" i="56"/>
  <c r="AJ464" i="56"/>
  <c r="AJ438" i="56"/>
  <c r="AB64" i="56"/>
  <c r="AI64" i="56"/>
  <c r="AB61" i="56"/>
  <c r="AI61" i="56"/>
  <c r="AL224" i="56"/>
  <c r="AA226" i="56"/>
  <c r="AG199" i="56"/>
  <c r="AA143" i="56"/>
  <c r="AJ210" i="56"/>
  <c r="AB77" i="56"/>
  <c r="AG279" i="56"/>
  <c r="AB167" i="56"/>
  <c r="AB180" i="56"/>
  <c r="AM180" i="56"/>
  <c r="AL439" i="56"/>
  <c r="AG485" i="56"/>
  <c r="AJ350" i="56"/>
  <c r="AG197" i="56"/>
  <c r="AL116" i="56"/>
  <c r="AN474" i="56"/>
  <c r="AB134" i="56"/>
  <c r="AM134" i="56"/>
  <c r="AJ514" i="56"/>
  <c r="AG301" i="56"/>
  <c r="AA75" i="56"/>
  <c r="AA437" i="56"/>
  <c r="AJ393" i="56"/>
  <c r="AS511" i="56"/>
  <c r="AF511" i="56"/>
  <c r="AS505" i="56"/>
  <c r="AS500" i="56"/>
  <c r="AB487" i="56"/>
  <c r="AN487" i="56"/>
  <c r="AA487" i="56"/>
  <c r="AJ484" i="56"/>
  <c r="AJ470" i="56"/>
  <c r="AS468" i="56"/>
  <c r="AG466" i="56"/>
  <c r="AJ451" i="56"/>
  <c r="AA429" i="56"/>
  <c r="AF426" i="56"/>
  <c r="AS423" i="56"/>
  <c r="AS418" i="56"/>
  <c r="AJ395" i="56"/>
  <c r="AJ389" i="56"/>
  <c r="AS388" i="56"/>
  <c r="AF388" i="56"/>
  <c r="AS382" i="56"/>
  <c r="AF378" i="56"/>
  <c r="AS361" i="56"/>
  <c r="AS350" i="56"/>
  <c r="AB342" i="56"/>
  <c r="AM342" i="56"/>
  <c r="AF337" i="56"/>
  <c r="AS334" i="56"/>
  <c r="AI332" i="56"/>
  <c r="AM332" i="56"/>
  <c r="AS327" i="56"/>
  <c r="AS317" i="56"/>
  <c r="AA304" i="56"/>
  <c r="AS303" i="56"/>
  <c r="AL285" i="56"/>
  <c r="AN285" i="56"/>
  <c r="AF281" i="56"/>
  <c r="AJ280" i="56"/>
  <c r="AG280" i="56"/>
  <c r="AG272" i="56"/>
  <c r="AF270" i="56"/>
  <c r="AS265" i="56"/>
  <c r="AJ262" i="56"/>
  <c r="AF245" i="56"/>
  <c r="AI234" i="56"/>
  <c r="AF222" i="56"/>
  <c r="AL220" i="56"/>
  <c r="AF209" i="56"/>
  <c r="AS191" i="56"/>
  <c r="AF188" i="56"/>
  <c r="AN181" i="56"/>
  <c r="AI181" i="56"/>
  <c r="AS175" i="56"/>
  <c r="AF175" i="56"/>
  <c r="AS170" i="56"/>
  <c r="AF139" i="56"/>
  <c r="AS127" i="56"/>
  <c r="AS124" i="56"/>
  <c r="AF97" i="56"/>
  <c r="AI94" i="56"/>
  <c r="AN94" i="56"/>
  <c r="AS80" i="56"/>
  <c r="AA74" i="56"/>
  <c r="AS73" i="56"/>
  <c r="AS64" i="56"/>
  <c r="AA59" i="56"/>
  <c r="AB59" i="56"/>
  <c r="AL59" i="56"/>
  <c r="AM44" i="56"/>
  <c r="AF44" i="56"/>
  <c r="AA37" i="56"/>
  <c r="AD510" i="61"/>
  <c r="AH510" i="61"/>
  <c r="AH507" i="61"/>
  <c r="AJ474" i="61"/>
  <c r="P474" i="61"/>
  <c r="R474" i="61"/>
  <c r="AM452" i="61"/>
  <c r="Q452" i="61"/>
  <c r="S452" i="61"/>
  <c r="AJ428" i="61"/>
  <c r="P428" i="61"/>
  <c r="R428" i="61"/>
  <c r="AD406" i="61"/>
  <c r="AH406" i="61"/>
  <c r="AE406" i="61"/>
  <c r="AQ348" i="61"/>
  <c r="AE334" i="61"/>
  <c r="AD334" i="61"/>
  <c r="AH334" i="61"/>
  <c r="AV263" i="61"/>
  <c r="AD257" i="61"/>
  <c r="AH257" i="61"/>
  <c r="AE257" i="61"/>
  <c r="AV248" i="61"/>
  <c r="AD229" i="61"/>
  <c r="AH229" i="61"/>
  <c r="AE229" i="61"/>
  <c r="AO229" i="61"/>
  <c r="AL231" i="56"/>
  <c r="AI231" i="56"/>
  <c r="AN355" i="56"/>
  <c r="AM355" i="56"/>
  <c r="AL350" i="56"/>
  <c r="AI350" i="56"/>
  <c r="AI480" i="56"/>
  <c r="AN480" i="56"/>
  <c r="AN105" i="56"/>
  <c r="AM105" i="56"/>
  <c r="AL63" i="56"/>
  <c r="AN63" i="56"/>
  <c r="AL132" i="56"/>
  <c r="AM132" i="56"/>
  <c r="AI132" i="56"/>
  <c r="AI193" i="56"/>
  <c r="AM193" i="56"/>
  <c r="AL362" i="56"/>
  <c r="AM362" i="56"/>
  <c r="AI250" i="56"/>
  <c r="AL250" i="56"/>
  <c r="AI142" i="56"/>
  <c r="AM142" i="56"/>
  <c r="AQ243" i="61"/>
  <c r="AO265" i="61"/>
  <c r="AO183" i="61"/>
  <c r="Q382" i="61"/>
  <c r="S382" i="61"/>
  <c r="AF293" i="56"/>
  <c r="AL293" i="56"/>
  <c r="AM86" i="56"/>
  <c r="AF86" i="56"/>
  <c r="AM217" i="56"/>
  <c r="AN281" i="56"/>
  <c r="AM281" i="56"/>
  <c r="AM178" i="56"/>
  <c r="AL178" i="56"/>
  <c r="AN452" i="56"/>
  <c r="AL452" i="56"/>
  <c r="AG416" i="56"/>
  <c r="AF415" i="56"/>
  <c r="AJ414" i="56"/>
  <c r="AA378" i="56"/>
  <c r="AA367" i="56"/>
  <c r="AB367" i="56"/>
  <c r="AN367" i="56"/>
  <c r="AM367" i="56"/>
  <c r="AB359" i="56"/>
  <c r="AJ351" i="56"/>
  <c r="AJ348" i="56"/>
  <c r="AG348" i="56"/>
  <c r="AB308" i="56"/>
  <c r="AN308" i="56"/>
  <c r="AA308" i="56"/>
  <c r="AM294" i="56"/>
  <c r="AI294" i="56"/>
  <c r="AB279" i="56"/>
  <c r="AN279" i="56"/>
  <c r="AB263" i="56"/>
  <c r="AL263" i="56"/>
  <c r="AB259" i="56"/>
  <c r="AF259" i="56"/>
  <c r="AF243" i="56"/>
  <c r="AF239" i="56"/>
  <c r="AF235" i="56"/>
  <c r="AF216" i="56"/>
  <c r="AF214" i="56"/>
  <c r="AB207" i="56"/>
  <c r="AM207" i="56"/>
  <c r="AA207" i="56"/>
  <c r="AF193" i="56"/>
  <c r="AF178" i="56"/>
  <c r="AF172" i="56"/>
  <c r="AA163" i="56"/>
  <c r="AJ134" i="56"/>
  <c r="AF124" i="56"/>
  <c r="AA116" i="56"/>
  <c r="AF115" i="56"/>
  <c r="AF85" i="56"/>
  <c r="AI74" i="56"/>
  <c r="AM74" i="56"/>
  <c r="AF45" i="56"/>
  <c r="AI37" i="56"/>
  <c r="AN37" i="56"/>
  <c r="AB28" i="56"/>
  <c r="AF28" i="56"/>
  <c r="AA28" i="56"/>
  <c r="AE475" i="61"/>
  <c r="AI438" i="61"/>
  <c r="AG438" i="61"/>
  <c r="AD431" i="61"/>
  <c r="AE431" i="61"/>
  <c r="AP431" i="61"/>
  <c r="AD390" i="61"/>
  <c r="AH390" i="61"/>
  <c r="AE390" i="61"/>
  <c r="AD345" i="61"/>
  <c r="AH345" i="61"/>
  <c r="AL308" i="56"/>
  <c r="AI445" i="56"/>
  <c r="P411" i="61"/>
  <c r="R411" i="61"/>
  <c r="AJ273" i="61"/>
  <c r="P273" i="61"/>
  <c r="R273" i="61"/>
  <c r="AJ410" i="61"/>
  <c r="P410" i="61"/>
  <c r="R410" i="61"/>
  <c r="AM462" i="61"/>
  <c r="Q462" i="61"/>
  <c r="S462" i="61"/>
  <c r="AJ462" i="61"/>
  <c r="P462" i="61"/>
  <c r="R462" i="61"/>
  <c r="AJ219" i="61"/>
  <c r="P219" i="61"/>
  <c r="R219" i="61"/>
  <c r="AM219" i="61"/>
  <c r="Q219" i="61"/>
  <c r="S219" i="61"/>
  <c r="AM492" i="61"/>
  <c r="Q492" i="61"/>
  <c r="S492" i="61"/>
  <c r="AF465" i="56"/>
  <c r="AN465" i="56"/>
  <c r="AM465" i="56"/>
  <c r="AM331" i="61"/>
  <c r="Q331" i="61"/>
  <c r="S331" i="61"/>
  <c r="AN338" i="56"/>
  <c r="AI338" i="56"/>
  <c r="AL338" i="56"/>
  <c r="AM338" i="56"/>
  <c r="AF338" i="56"/>
  <c r="AM447" i="61"/>
  <c r="Q447" i="61"/>
  <c r="S447" i="61"/>
  <c r="AJ447" i="61"/>
  <c r="P447" i="61"/>
  <c r="R447" i="61"/>
  <c r="Q458" i="61"/>
  <c r="S458" i="61"/>
  <c r="AJ458" i="61"/>
  <c r="P458" i="61"/>
  <c r="R458" i="61"/>
  <c r="AM80" i="56"/>
  <c r="AF80" i="56"/>
  <c r="AL80" i="56"/>
  <c r="AJ451" i="61"/>
  <c r="P451" i="61"/>
  <c r="R451" i="61"/>
  <c r="AM472" i="61"/>
  <c r="Q472" i="61"/>
  <c r="S472" i="61"/>
  <c r="AJ472" i="61"/>
  <c r="P472" i="61"/>
  <c r="R472" i="61"/>
  <c r="AM429" i="61"/>
  <c r="Q429" i="61"/>
  <c r="S429" i="61"/>
  <c r="AQ512" i="61"/>
  <c r="AQ502" i="61"/>
  <c r="AL502" i="61"/>
  <c r="AI502" i="61"/>
  <c r="AG502" i="61"/>
  <c r="AP502" i="61"/>
  <c r="AP235" i="61"/>
  <c r="AL235" i="61"/>
  <c r="AF512" i="56"/>
  <c r="AO352" i="61"/>
  <c r="AN351" i="56"/>
  <c r="AL364" i="56"/>
  <c r="AM341" i="61"/>
  <c r="Q341" i="61"/>
  <c r="S341" i="61"/>
  <c r="AM392" i="61"/>
  <c r="Q392" i="61"/>
  <c r="S392" i="61"/>
  <c r="AJ392" i="61"/>
  <c r="P392" i="61"/>
  <c r="R392" i="61"/>
  <c r="AN54" i="56"/>
  <c r="AL54" i="56"/>
  <c r="AM54" i="56"/>
  <c r="AI212" i="56"/>
  <c r="AF501" i="56"/>
  <c r="AI501" i="56"/>
  <c r="AL501" i="56"/>
  <c r="AN501" i="56"/>
  <c r="AM501" i="56"/>
  <c r="AJ442" i="61"/>
  <c r="P442" i="61"/>
  <c r="R442" i="61"/>
  <c r="AM442" i="61"/>
  <c r="Q442" i="61"/>
  <c r="S442" i="61"/>
  <c r="AI276" i="56"/>
  <c r="AM322" i="61"/>
  <c r="Q322" i="61"/>
  <c r="S322" i="61"/>
  <c r="AM476" i="61"/>
  <c r="Q476" i="61"/>
  <c r="S476" i="61"/>
  <c r="AM446" i="61"/>
  <c r="Q446" i="61"/>
  <c r="S446" i="61"/>
  <c r="AJ348" i="61"/>
  <c r="P348" i="61"/>
  <c r="R348" i="61"/>
  <c r="AM348" i="61"/>
  <c r="Q348" i="61"/>
  <c r="S348" i="61"/>
  <c r="AP406" i="61"/>
  <c r="AL406" i="61"/>
  <c r="AM61" i="56"/>
  <c r="AN390" i="56"/>
  <c r="AL390" i="56"/>
  <c r="AI390" i="56"/>
  <c r="AM269" i="61"/>
  <c r="Q269" i="61"/>
  <c r="S269" i="61"/>
  <c r="AQ89" i="61"/>
  <c r="Q234" i="61"/>
  <c r="S234" i="61"/>
  <c r="AL253" i="61"/>
  <c r="AQ436" i="61"/>
  <c r="AP436" i="61"/>
  <c r="AI69" i="56"/>
  <c r="AN69" i="56"/>
  <c r="AM69" i="56"/>
  <c r="AF69" i="56"/>
  <c r="AL69" i="56"/>
  <c r="AJ453" i="61"/>
  <c r="P453" i="61"/>
  <c r="R453" i="61"/>
  <c r="AM243" i="61"/>
  <c r="Q243" i="61"/>
  <c r="S243" i="61"/>
  <c r="AJ243" i="61"/>
  <c r="P243" i="61"/>
  <c r="R243" i="61"/>
  <c r="AI464" i="56"/>
  <c r="AF464" i="56"/>
  <c r="AM464" i="56"/>
  <c r="AN464" i="56"/>
  <c r="AL464" i="56"/>
  <c r="AM494" i="61"/>
  <c r="Q494" i="61"/>
  <c r="S494" i="61"/>
  <c r="AJ369" i="61"/>
  <c r="P369" i="61"/>
  <c r="R369" i="61"/>
  <c r="AJ289" i="61"/>
  <c r="P289" i="61"/>
  <c r="R289" i="61"/>
  <c r="AM357" i="61"/>
  <c r="Q357" i="61"/>
  <c r="S357" i="61"/>
  <c r="AJ357" i="61"/>
  <c r="P357" i="61"/>
  <c r="R357" i="61"/>
  <c r="AJ330" i="61"/>
  <c r="P330" i="61"/>
  <c r="R330" i="61"/>
  <c r="AM330" i="61"/>
  <c r="Q330" i="61"/>
  <c r="S330" i="61"/>
  <c r="AQ390" i="61"/>
  <c r="AJ460" i="61"/>
  <c r="P460" i="61"/>
  <c r="R460" i="61"/>
  <c r="AM460" i="61"/>
  <c r="Q460" i="61"/>
  <c r="S460" i="61"/>
  <c r="AJ513" i="61"/>
  <c r="P513" i="61"/>
  <c r="R513" i="61"/>
  <c r="AM488" i="61"/>
  <c r="Q488" i="61"/>
  <c r="S488" i="61"/>
  <c r="AJ488" i="61"/>
  <c r="P488" i="61"/>
  <c r="R488" i="61"/>
  <c r="AJ230" i="61"/>
  <c r="P230" i="61"/>
  <c r="R230" i="61"/>
  <c r="AJ276" i="61"/>
  <c r="P276" i="61"/>
  <c r="R276" i="61"/>
  <c r="AM276" i="61"/>
  <c r="Q276" i="61"/>
  <c r="S276" i="61"/>
  <c r="P454" i="61"/>
  <c r="R454" i="61"/>
  <c r="AL165" i="56"/>
  <c r="AN165" i="56"/>
  <c r="AM165" i="56"/>
  <c r="AI165" i="56"/>
  <c r="AF165" i="56"/>
  <c r="AI289" i="56"/>
  <c r="AN357" i="56"/>
  <c r="AL357" i="56"/>
  <c r="AI357" i="56"/>
  <c r="AJ279" i="61"/>
  <c r="P279" i="61"/>
  <c r="R279" i="61"/>
  <c r="AI320" i="56"/>
  <c r="AM320" i="56"/>
  <c r="AL320" i="56"/>
  <c r="AN515" i="56"/>
  <c r="AM515" i="56"/>
  <c r="AL515" i="56"/>
  <c r="AN183" i="56"/>
  <c r="AI183" i="56"/>
  <c r="AL157" i="56"/>
  <c r="AN157" i="56"/>
  <c r="AM378" i="61"/>
  <c r="Q378" i="61"/>
  <c r="S378" i="61"/>
  <c r="AJ378" i="61"/>
  <c r="P378" i="61"/>
  <c r="R378" i="61"/>
  <c r="AM455" i="61"/>
  <c r="Q455" i="61"/>
  <c r="S455" i="61"/>
  <c r="AJ455" i="61"/>
  <c r="P455" i="61"/>
  <c r="R455" i="61"/>
  <c r="Q399" i="61"/>
  <c r="S399" i="61"/>
  <c r="AJ399" i="61"/>
  <c r="P399" i="61"/>
  <c r="R399" i="61"/>
  <c r="AM375" i="61"/>
  <c r="Q375" i="61"/>
  <c r="S375" i="61"/>
  <c r="AJ375" i="61"/>
  <c r="P375" i="61"/>
  <c r="R375" i="61"/>
  <c r="AM347" i="61"/>
  <c r="Q347" i="61"/>
  <c r="S347" i="61"/>
  <c r="AJ445" i="61"/>
  <c r="P445" i="61"/>
  <c r="R445" i="61"/>
  <c r="AJ465" i="61"/>
  <c r="P465" i="61"/>
  <c r="R465" i="61"/>
  <c r="AM465" i="61"/>
  <c r="Q465" i="61"/>
  <c r="S465" i="61"/>
  <c r="Q491" i="61"/>
  <c r="S491" i="61"/>
  <c r="AJ491" i="61"/>
  <c r="P491" i="61"/>
  <c r="R491" i="61"/>
  <c r="AM504" i="61"/>
  <c r="Q504" i="61"/>
  <c r="S504" i="61"/>
  <c r="P436" i="61"/>
  <c r="R436" i="61"/>
  <c r="AM436" i="61"/>
  <c r="Q436" i="61"/>
  <c r="S436" i="61"/>
  <c r="AM477" i="61"/>
  <c r="Q477" i="61"/>
  <c r="S477" i="61"/>
  <c r="AJ477" i="61"/>
  <c r="P477" i="61"/>
  <c r="R477" i="61"/>
  <c r="AJ367" i="61"/>
  <c r="P367" i="61"/>
  <c r="R367" i="61"/>
  <c r="AM406" i="61"/>
  <c r="Q406" i="61"/>
  <c r="S406" i="61"/>
  <c r="P502" i="61"/>
  <c r="R502" i="61"/>
  <c r="Q502" i="61"/>
  <c r="S502" i="61"/>
  <c r="P222" i="61"/>
  <c r="R222" i="61"/>
  <c r="Q482" i="61"/>
  <c r="S482" i="61"/>
  <c r="AJ512" i="61"/>
  <c r="P512" i="61"/>
  <c r="R512" i="61"/>
  <c r="AM512" i="61"/>
  <c r="Q512" i="61"/>
  <c r="S512" i="61"/>
  <c r="AM453" i="61"/>
  <c r="Q453" i="61"/>
  <c r="S453" i="61"/>
  <c r="P412" i="61"/>
  <c r="R412" i="61"/>
  <c r="Q412" i="61"/>
  <c r="S412" i="61"/>
  <c r="AM352" i="61"/>
  <c r="Q352" i="61"/>
  <c r="S352" i="61"/>
  <c r="AJ352" i="61"/>
  <c r="P352" i="61"/>
  <c r="R352" i="61"/>
  <c r="AO140" i="61"/>
  <c r="AP138" i="61"/>
  <c r="AH152" i="61"/>
  <c r="AV138" i="61"/>
  <c r="AH136" i="61"/>
  <c r="AV70" i="61"/>
  <c r="AV117" i="61"/>
  <c r="AH105" i="61"/>
  <c r="AD156" i="61"/>
  <c r="AH156" i="61"/>
  <c r="AV122" i="61"/>
  <c r="AQ76" i="61"/>
  <c r="AO81" i="61"/>
  <c r="AE65" i="61"/>
  <c r="AD76" i="61"/>
  <c r="AH76" i="61"/>
  <c r="AV44" i="61"/>
  <c r="AH24" i="61"/>
  <c r="AH69" i="61"/>
  <c r="AE69" i="61"/>
  <c r="AD71" i="61"/>
  <c r="AH71" i="61"/>
  <c r="AE33" i="61"/>
  <c r="AQ54" i="61"/>
  <c r="AP54" i="61"/>
  <c r="AE43" i="61"/>
  <c r="AP43" i="61"/>
  <c r="AP72" i="61"/>
  <c r="AE59" i="61"/>
  <c r="AH59" i="61"/>
  <c r="AE45" i="61"/>
  <c r="AP45" i="61"/>
  <c r="AD45" i="61"/>
  <c r="AH45" i="61"/>
  <c r="AV52" i="61"/>
  <c r="AO211" i="61"/>
  <c r="AL76" i="61"/>
  <c r="AL196" i="61"/>
  <c r="AQ169" i="61"/>
  <c r="AI244" i="61"/>
  <c r="AJ244" i="61"/>
  <c r="P244" i="61"/>
  <c r="R244" i="61"/>
  <c r="AQ244" i="61"/>
  <c r="AE210" i="61"/>
  <c r="AL210" i="61"/>
  <c r="AD210" i="61"/>
  <c r="AH210" i="61"/>
  <c r="AD115" i="61"/>
  <c r="AH115" i="61"/>
  <c r="AE115" i="61"/>
  <c r="AE28" i="61"/>
  <c r="AQ28" i="61"/>
  <c r="AD28" i="61"/>
  <c r="AH28" i="61"/>
  <c r="AD18" i="61"/>
  <c r="AH18" i="61"/>
  <c r="AD177" i="61"/>
  <c r="AH177" i="61"/>
  <c r="AE177" i="61"/>
  <c r="AQ177" i="61"/>
  <c r="AV113" i="61"/>
  <c r="AE83" i="61"/>
  <c r="AD83" i="61"/>
  <c r="AH83" i="61"/>
  <c r="AV237" i="61"/>
  <c r="AD231" i="61"/>
  <c r="AH231" i="61"/>
  <c r="AE231" i="61"/>
  <c r="AD218" i="61"/>
  <c r="AH218" i="61"/>
  <c r="AE218" i="61"/>
  <c r="AH113" i="61"/>
  <c r="AD92" i="61"/>
  <c r="AH92" i="61"/>
  <c r="AE92" i="61"/>
  <c r="P256" i="61"/>
  <c r="R256" i="61"/>
  <c r="AM253" i="61"/>
  <c r="Q253" i="61"/>
  <c r="S253" i="61"/>
  <c r="AH221" i="61"/>
  <c r="AD132" i="61"/>
  <c r="AH132" i="61"/>
  <c r="AE132" i="61"/>
  <c r="AQ132" i="61"/>
  <c r="AP132" i="61"/>
  <c r="AV107" i="61"/>
  <c r="AD81" i="61"/>
  <c r="AH81" i="61"/>
  <c r="AV78" i="61"/>
  <c r="AV244" i="61"/>
  <c r="AV161" i="61"/>
  <c r="AV233" i="61"/>
  <c r="AV176" i="61"/>
  <c r="AV175" i="61"/>
  <c r="AV82" i="61"/>
  <c r="AO235" i="61"/>
  <c r="AQ268" i="61"/>
  <c r="AL268" i="61"/>
  <c r="AL315" i="61"/>
  <c r="AO238" i="61"/>
  <c r="AJ242" i="61"/>
  <c r="P242" i="61"/>
  <c r="R242" i="61"/>
  <c r="AV312" i="61"/>
  <c r="AV308" i="61"/>
  <c r="AI265" i="61"/>
  <c r="AM265" i="61"/>
  <c r="Q265" i="61"/>
  <c r="S265" i="61"/>
  <c r="AD227" i="61"/>
  <c r="AH227" i="61"/>
  <c r="AE227" i="61"/>
  <c r="AD189" i="61"/>
  <c r="AH189" i="61"/>
  <c r="AH320" i="61"/>
  <c r="AD311" i="61"/>
  <c r="AH311" i="61"/>
  <c r="AE311" i="61"/>
  <c r="AP311" i="61"/>
  <c r="AM311" i="61"/>
  <c r="Q311" i="61"/>
  <c r="S311" i="61"/>
  <c r="AD297" i="61"/>
  <c r="AH297" i="61"/>
  <c r="AE297" i="61"/>
  <c r="AL297" i="61"/>
  <c r="AP238" i="61"/>
  <c r="AI241" i="61"/>
  <c r="AQ241" i="61"/>
  <c r="AE287" i="61"/>
  <c r="AQ287" i="61"/>
  <c r="AJ285" i="61"/>
  <c r="P285" i="61"/>
  <c r="R285" i="61"/>
  <c r="AE281" i="61"/>
  <c r="AO281" i="61"/>
  <c r="AD281" i="61"/>
  <c r="AI267" i="61"/>
  <c r="AE102" i="61"/>
  <c r="AP102" i="61"/>
  <c r="AP301" i="61"/>
  <c r="AV272" i="61"/>
  <c r="AH226" i="61"/>
  <c r="AH134" i="61"/>
  <c r="AH242" i="61"/>
  <c r="AV241" i="61"/>
  <c r="AD239" i="61"/>
  <c r="AH239" i="61"/>
  <c r="AH230" i="61"/>
  <c r="AH223" i="61"/>
  <c r="AV192" i="61"/>
  <c r="AE190" i="61"/>
  <c r="AQ190" i="61"/>
  <c r="AH181" i="61"/>
  <c r="AE181" i="61"/>
  <c r="AD169" i="61"/>
  <c r="AH169" i="61"/>
  <c r="AH164" i="61"/>
  <c r="AH241" i="61"/>
  <c r="AE228" i="61"/>
  <c r="AP228" i="61"/>
  <c r="AH228" i="61"/>
  <c r="AO198" i="61"/>
  <c r="AH163" i="61"/>
  <c r="AE163" i="61"/>
  <c r="AP163" i="61"/>
  <c r="AD138" i="61"/>
  <c r="AH138" i="61"/>
  <c r="F54" i="64"/>
  <c r="AH114" i="61"/>
  <c r="AE114" i="61"/>
  <c r="AL114" i="61"/>
  <c r="AH158" i="61"/>
  <c r="AH140" i="61"/>
  <c r="AE57" i="61"/>
  <c r="AH191" i="61"/>
  <c r="AH182" i="61"/>
  <c r="AH162" i="61"/>
  <c r="AJ231" i="61"/>
  <c r="P231" i="61"/>
  <c r="R231" i="61"/>
  <c r="AO210" i="61"/>
  <c r="AJ218" i="61"/>
  <c r="P218" i="61"/>
  <c r="R218" i="61"/>
  <c r="AM244" i="61"/>
  <c r="Q244" i="61"/>
  <c r="S244" i="61"/>
  <c r="AJ240" i="61"/>
  <c r="P240" i="61"/>
  <c r="R240" i="61"/>
  <c r="AM240" i="61"/>
  <c r="Q240" i="61"/>
  <c r="S240" i="61"/>
  <c r="AP177" i="61"/>
  <c r="AJ223" i="61"/>
  <c r="P223" i="61"/>
  <c r="R223" i="61"/>
  <c r="AM320" i="61"/>
  <c r="Q320" i="61"/>
  <c r="S320" i="61"/>
  <c r="AM249" i="61"/>
  <c r="Q249" i="61"/>
  <c r="S249" i="61"/>
  <c r="AJ265" i="61"/>
  <c r="P265" i="61"/>
  <c r="R265" i="61"/>
  <c r="AJ306" i="61"/>
  <c r="P306" i="61"/>
  <c r="R306" i="61"/>
  <c r="AI228" i="61"/>
  <c r="AL228" i="61"/>
  <c r="AJ233" i="61"/>
  <c r="P233" i="61"/>
  <c r="R233" i="61"/>
  <c r="AM233" i="61"/>
  <c r="Q233" i="61"/>
  <c r="S233" i="61"/>
  <c r="AM267" i="61"/>
  <c r="Q267" i="61"/>
  <c r="S267" i="61"/>
  <c r="AM272" i="61"/>
  <c r="Q272" i="61"/>
  <c r="S272" i="61"/>
  <c r="AJ246" i="61"/>
  <c r="P246" i="61"/>
  <c r="R246" i="61"/>
  <c r="AP287" i="61"/>
  <c r="AJ241" i="61"/>
  <c r="P241" i="61"/>
  <c r="R241" i="61"/>
  <c r="AM241" i="61"/>
  <c r="Q241" i="61"/>
  <c r="S241" i="61"/>
  <c r="AM218" i="61"/>
  <c r="Q218" i="61"/>
  <c r="S218" i="61"/>
  <c r="AM221" i="61"/>
  <c r="Q221" i="61"/>
  <c r="S221" i="61"/>
  <c r="AJ221" i="61"/>
  <c r="P221" i="61"/>
  <c r="R221" i="61"/>
  <c r="AM231" i="61"/>
  <c r="Q231" i="61"/>
  <c r="S231" i="61"/>
  <c r="AJ228" i="61"/>
  <c r="P228" i="61"/>
  <c r="R228" i="61"/>
  <c r="AM228" i="61"/>
  <c r="Q228" i="61"/>
  <c r="S228" i="61"/>
  <c r="AV225" i="61"/>
  <c r="AL233" i="61"/>
  <c r="AV274" i="61"/>
  <c r="AV256" i="61"/>
  <c r="AV221" i="61"/>
  <c r="AV217" i="61"/>
  <c r="AE152" i="61"/>
  <c r="AE131" i="61"/>
  <c r="AO131" i="61"/>
  <c r="AV125" i="61"/>
  <c r="AL246" i="61"/>
  <c r="AV204" i="61"/>
  <c r="AV149" i="61"/>
  <c r="AJ311" i="61"/>
  <c r="P311" i="61"/>
  <c r="R311" i="61"/>
  <c r="AJ280" i="61"/>
  <c r="P280" i="61"/>
  <c r="R280" i="61"/>
  <c r="AM398" i="61"/>
  <c r="Q398" i="61"/>
  <c r="S398" i="61"/>
  <c r="AJ398" i="61"/>
  <c r="P398" i="61"/>
  <c r="R398" i="61"/>
  <c r="AM281" i="61"/>
  <c r="Q281" i="61"/>
  <c r="S281" i="61"/>
  <c r="AM285" i="61"/>
  <c r="Q285" i="61"/>
  <c r="S285" i="61"/>
  <c r="AJ456" i="61"/>
  <c r="P456" i="61"/>
  <c r="R456" i="61"/>
  <c r="AM336" i="61"/>
  <c r="Q336" i="61"/>
  <c r="S336" i="61"/>
  <c r="AJ419" i="61"/>
  <c r="P419" i="61"/>
  <c r="R419" i="61"/>
  <c r="AM419" i="61"/>
  <c r="AJ252" i="61"/>
  <c r="P252" i="61"/>
  <c r="R252" i="61"/>
  <c r="AJ382" i="61"/>
  <c r="AM509" i="61"/>
  <c r="Q509" i="61"/>
  <c r="S509" i="61"/>
  <c r="AJ418" i="61"/>
  <c r="P418" i="61"/>
  <c r="R418" i="61"/>
  <c r="AJ304" i="61"/>
  <c r="P304" i="61"/>
  <c r="R304" i="61"/>
  <c r="AM401" i="61"/>
  <c r="Q401" i="61"/>
  <c r="S401" i="61"/>
  <c r="AI254" i="61"/>
  <c r="AJ254" i="61"/>
  <c r="P254" i="61"/>
  <c r="R254" i="61"/>
  <c r="AM393" i="61"/>
  <c r="Q393" i="61"/>
  <c r="S393" i="61"/>
  <c r="AJ429" i="61"/>
  <c r="P429" i="61"/>
  <c r="R429" i="61"/>
  <c r="AM451" i="61"/>
  <c r="Q451" i="61"/>
  <c r="S451" i="61"/>
  <c r="AJ350" i="61"/>
  <c r="P350" i="61"/>
  <c r="R350" i="61"/>
  <c r="AQ398" i="61"/>
  <c r="AQ280" i="61"/>
  <c r="AO394" i="61"/>
  <c r="P459" i="61"/>
  <c r="R459" i="61"/>
  <c r="AO252" i="61"/>
  <c r="AQ252" i="61"/>
  <c r="AJ461" i="61"/>
  <c r="P461" i="61"/>
  <c r="R461" i="61"/>
  <c r="AM396" i="61"/>
  <c r="Q396" i="61"/>
  <c r="S396" i="61"/>
  <c r="AE40" i="61"/>
  <c r="AP40" i="61"/>
  <c r="AJ509" i="61"/>
  <c r="P509" i="61"/>
  <c r="R509" i="61"/>
  <c r="AM290" i="61"/>
  <c r="Q290" i="61"/>
  <c r="S290" i="61"/>
  <c r="AJ322" i="61"/>
  <c r="P322" i="61"/>
  <c r="R322" i="61"/>
  <c r="AP222" i="61"/>
  <c r="AJ401" i="61"/>
  <c r="P401" i="61"/>
  <c r="R401" i="61"/>
  <c r="AJ438" i="61"/>
  <c r="P438" i="61"/>
  <c r="R438" i="61"/>
  <c r="AJ393" i="61"/>
  <c r="P393" i="61"/>
  <c r="R393" i="61"/>
  <c r="AP398" i="61"/>
  <c r="AL280" i="61"/>
  <c r="AO280" i="61"/>
  <c r="AJ492" i="61"/>
  <c r="P492" i="61"/>
  <c r="R492" i="61"/>
  <c r="AL394" i="61"/>
  <c r="AP445" i="61"/>
  <c r="AM364" i="61"/>
  <c r="Q364" i="61"/>
  <c r="S364" i="61"/>
  <c r="AM503" i="61"/>
  <c r="Q503" i="61"/>
  <c r="S503" i="61"/>
  <c r="AH16" i="61"/>
  <c r="AJ498" i="61"/>
  <c r="P498" i="61"/>
  <c r="R498" i="61"/>
  <c r="Q498" i="61"/>
  <c r="S498" i="61"/>
  <c r="AI229" i="61"/>
  <c r="AI394" i="61"/>
  <c r="AJ364" i="61"/>
  <c r="P364" i="61"/>
  <c r="R364" i="61"/>
  <c r="AP142" i="61"/>
  <c r="P466" i="61"/>
  <c r="R466" i="61"/>
  <c r="AH17" i="61"/>
  <c r="AO408" i="61"/>
  <c r="AP408" i="61"/>
  <c r="AL408" i="61"/>
  <c r="AI238" i="61"/>
  <c r="AQ238" i="61"/>
  <c r="AP336" i="61"/>
  <c r="AH486" i="61"/>
  <c r="AD486" i="61"/>
  <c r="AE486" i="61"/>
  <c r="AI486" i="61"/>
  <c r="AD420" i="61"/>
  <c r="AH420" i="61"/>
  <c r="AE420" i="61"/>
  <c r="AE417" i="61"/>
  <c r="AL417" i="61"/>
  <c r="AD417" i="61"/>
  <c r="AD405" i="61"/>
  <c r="AH405" i="61"/>
  <c r="AE405" i="61"/>
  <c r="AL405" i="61"/>
  <c r="AD402" i="61"/>
  <c r="AH402" i="61"/>
  <c r="AE402" i="61"/>
  <c r="AP402" i="61"/>
  <c r="AE309" i="61"/>
  <c r="AL309" i="61"/>
  <c r="AD309" i="61"/>
  <c r="AH309" i="61"/>
  <c r="AD88" i="61"/>
  <c r="AE88" i="61"/>
  <c r="AE46" i="61"/>
  <c r="AP46" i="61"/>
  <c r="AD46" i="61"/>
  <c r="AH46" i="61"/>
  <c r="AD493" i="61"/>
  <c r="AH493" i="61"/>
  <c r="AE493" i="61"/>
  <c r="AD319" i="61"/>
  <c r="AH319" i="61"/>
  <c r="AE319" i="61"/>
  <c r="AL319" i="61"/>
  <c r="AE125" i="61"/>
  <c r="AH122" i="61"/>
  <c r="AH116" i="61"/>
  <c r="AD110" i="61"/>
  <c r="AH110" i="61"/>
  <c r="AE110" i="61"/>
  <c r="AI110" i="61"/>
  <c r="AQ328" i="61"/>
  <c r="AM259" i="61"/>
  <c r="Q259" i="61"/>
  <c r="S259" i="61"/>
  <c r="AQ194" i="61"/>
  <c r="AP328" i="61"/>
  <c r="AO292" i="61"/>
  <c r="AP292" i="61"/>
  <c r="AO396" i="61"/>
  <c r="AQ396" i="61"/>
  <c r="AL396" i="61"/>
  <c r="AI324" i="61"/>
  <c r="AO324" i="61"/>
  <c r="AQ324" i="61"/>
  <c r="AQ509" i="61"/>
  <c r="AL509" i="61"/>
  <c r="AD506" i="61"/>
  <c r="AH506" i="61"/>
  <c r="AE506" i="61"/>
  <c r="AO506" i="61"/>
  <c r="AL500" i="61"/>
  <c r="AQ500" i="61"/>
  <c r="AI450" i="61"/>
  <c r="AD448" i="61"/>
  <c r="AH448" i="61"/>
  <c r="AE448" i="61"/>
  <c r="AP442" i="61"/>
  <c r="AL442" i="61"/>
  <c r="AE435" i="61"/>
  <c r="AL435" i="61"/>
  <c r="AD435" i="61"/>
  <c r="AH435" i="61"/>
  <c r="AE433" i="61"/>
  <c r="AQ433" i="61"/>
  <c r="AD433" i="61"/>
  <c r="AH433" i="61"/>
  <c r="AE275" i="61"/>
  <c r="AQ275" i="61"/>
  <c r="AD275" i="61"/>
  <c r="AH275" i="61"/>
  <c r="AE261" i="61"/>
  <c r="AD261" i="61"/>
  <c r="AD258" i="61"/>
  <c r="AH258" i="61"/>
  <c r="AE258" i="61"/>
  <c r="AP455" i="61"/>
  <c r="AQ455" i="61"/>
  <c r="AQ349" i="61"/>
  <c r="AP349" i="61"/>
  <c r="AP317" i="61"/>
  <c r="AI317" i="61"/>
  <c r="AJ317" i="61"/>
  <c r="P317" i="61"/>
  <c r="R317" i="61"/>
  <c r="AO317" i="61"/>
  <c r="AQ314" i="61"/>
  <c r="AI314" i="61"/>
  <c r="AE470" i="61"/>
  <c r="AO470" i="61"/>
  <c r="AD470" i="61"/>
  <c r="AH470" i="61"/>
  <c r="AD464" i="61"/>
  <c r="AH464" i="61"/>
  <c r="AE464" i="61"/>
  <c r="AE380" i="61"/>
  <c r="AD380" i="61"/>
  <c r="AH380" i="61"/>
  <c r="AI379" i="61"/>
  <c r="AQ282" i="61"/>
  <c r="AO282" i="61"/>
  <c r="AI282" i="61"/>
  <c r="AM351" i="61"/>
  <c r="Q351" i="61"/>
  <c r="S351" i="61"/>
  <c r="AP443" i="61"/>
  <c r="AP483" i="61"/>
  <c r="AI483" i="61"/>
  <c r="AV510" i="61"/>
  <c r="AV468" i="61"/>
  <c r="AV465" i="61"/>
  <c r="AE457" i="61"/>
  <c r="AD457" i="61"/>
  <c r="AV437" i="61"/>
  <c r="AD432" i="61"/>
  <c r="AH432" i="61"/>
  <c r="AE432" i="61"/>
  <c r="AH416" i="61"/>
  <c r="AD416" i="61"/>
  <c r="AV409" i="61"/>
  <c r="AE383" i="61"/>
  <c r="AO383" i="61"/>
  <c r="AD383" i="61"/>
  <c r="AQ379" i="61"/>
  <c r="AP379" i="61"/>
  <c r="AL379" i="61"/>
  <c r="AD332" i="61"/>
  <c r="AH332" i="61"/>
  <c r="AE332" i="61"/>
  <c r="AV284" i="61"/>
  <c r="AV273" i="61"/>
  <c r="AE236" i="61"/>
  <c r="AD236" i="61"/>
  <c r="AH236" i="61"/>
  <c r="AI443" i="61"/>
  <c r="AL443" i="61"/>
  <c r="AO206" i="61"/>
  <c r="AI500" i="61"/>
  <c r="AJ500" i="61"/>
  <c r="P500" i="61"/>
  <c r="R500" i="61"/>
  <c r="AD484" i="61"/>
  <c r="AH484" i="61"/>
  <c r="AE484" i="61"/>
  <c r="AP484" i="61"/>
  <c r="AD453" i="61"/>
  <c r="AH453" i="61"/>
  <c r="AV452" i="61"/>
  <c r="AV449" i="61"/>
  <c r="AI437" i="61"/>
  <c r="AM437" i="61"/>
  <c r="Q437" i="61"/>
  <c r="S437" i="61"/>
  <c r="AI425" i="61"/>
  <c r="AE407" i="61"/>
  <c r="AD407" i="61"/>
  <c r="AH407" i="61"/>
  <c r="AV378" i="61"/>
  <c r="AV335" i="61"/>
  <c r="AV328" i="61"/>
  <c r="AV134" i="61"/>
  <c r="AP103" i="61"/>
  <c r="AL273" i="61"/>
  <c r="AP273" i="61"/>
  <c r="AV496" i="61"/>
  <c r="AD477" i="61"/>
  <c r="AH477" i="61"/>
  <c r="AV473" i="61"/>
  <c r="AV459" i="61"/>
  <c r="AM430" i="61"/>
  <c r="Q430" i="61"/>
  <c r="S430" i="61"/>
  <c r="AI403" i="61"/>
  <c r="AV402" i="61"/>
  <c r="AV377" i="61"/>
  <c r="AV368" i="61"/>
  <c r="AE363" i="61"/>
  <c r="AI363" i="61"/>
  <c r="AD363" i="61"/>
  <c r="AH363" i="61"/>
  <c r="AD358" i="61"/>
  <c r="AH358" i="61"/>
  <c r="AE358" i="61"/>
  <c r="AI337" i="61"/>
  <c r="AJ337" i="61"/>
  <c r="P337" i="61"/>
  <c r="R337" i="61"/>
  <c r="AD310" i="61"/>
  <c r="AH310" i="61"/>
  <c r="AE310" i="61"/>
  <c r="AH302" i="61"/>
  <c r="AE302" i="61"/>
  <c r="AQ302" i="61"/>
  <c r="AV301" i="61"/>
  <c r="AE298" i="61"/>
  <c r="AQ298" i="61"/>
  <c r="AD298" i="61"/>
  <c r="AE283" i="61"/>
  <c r="AL283" i="61"/>
  <c r="AD283" i="61"/>
  <c r="AV281" i="61"/>
  <c r="AV185" i="61"/>
  <c r="AE179" i="61"/>
  <c r="AO179" i="61"/>
  <c r="AH179" i="61"/>
  <c r="AV197" i="61"/>
  <c r="AV120" i="61"/>
  <c r="AI473" i="61"/>
  <c r="AJ473" i="61"/>
  <c r="P473" i="61"/>
  <c r="R473" i="61"/>
  <c r="AI368" i="61"/>
  <c r="AM368" i="61"/>
  <c r="Q368" i="61"/>
  <c r="S368" i="61"/>
  <c r="AD198" i="61"/>
  <c r="AH198" i="61"/>
  <c r="AD234" i="61"/>
  <c r="AH234" i="61"/>
  <c r="AE508" i="61"/>
  <c r="AI508" i="61"/>
  <c r="AD508" i="61"/>
  <c r="AH508" i="61"/>
  <c r="AV498" i="61"/>
  <c r="AM485" i="61"/>
  <c r="Q485" i="61"/>
  <c r="S485" i="61"/>
  <c r="AV455" i="61"/>
  <c r="AV446" i="61"/>
  <c r="AV439" i="61"/>
  <c r="AV433" i="61"/>
  <c r="AV422" i="61"/>
  <c r="AV413" i="61"/>
  <c r="AV399" i="61"/>
  <c r="AV360" i="61"/>
  <c r="AV350" i="61"/>
  <c r="AV333" i="61"/>
  <c r="AE277" i="61"/>
  <c r="AD277" i="61"/>
  <c r="AV229" i="61"/>
  <c r="AV219" i="61"/>
  <c r="AV200" i="61"/>
  <c r="AV189" i="61"/>
  <c r="AV513" i="61"/>
  <c r="AV511" i="61"/>
  <c r="AV429" i="61"/>
  <c r="AV388" i="61"/>
  <c r="AV375" i="61"/>
  <c r="AV327" i="61"/>
  <c r="AV322" i="61"/>
  <c r="AV319" i="61"/>
  <c r="AV300" i="61"/>
  <c r="AV296" i="61"/>
  <c r="AV293" i="61"/>
  <c r="AV288" i="61"/>
  <c r="AV277" i="61"/>
  <c r="AV260" i="61"/>
  <c r="AV231" i="61"/>
  <c r="AV227" i="61"/>
  <c r="AV180" i="61"/>
  <c r="AI334" i="61"/>
  <c r="AQ334" i="61"/>
  <c r="AP334" i="61"/>
  <c r="AI475" i="61"/>
  <c r="AQ475" i="61"/>
  <c r="AL475" i="61"/>
  <c r="AM390" i="61"/>
  <c r="Q390" i="61"/>
  <c r="S390" i="61"/>
  <c r="AJ301" i="61"/>
  <c r="P301" i="61"/>
  <c r="R301" i="61"/>
  <c r="AO315" i="61"/>
  <c r="AP315" i="61"/>
  <c r="AO304" i="61"/>
  <c r="AM377" i="61"/>
  <c r="Q377" i="61"/>
  <c r="S377" i="61"/>
  <c r="AI262" i="61"/>
  <c r="AP304" i="61"/>
  <c r="AQ301" i="61"/>
  <c r="AI441" i="61"/>
  <c r="AO441" i="61"/>
  <c r="AM459" i="61"/>
  <c r="Q459" i="61"/>
  <c r="S459" i="61"/>
  <c r="AM374" i="61"/>
  <c r="AM345" i="61"/>
  <c r="Q345" i="61"/>
  <c r="S345" i="61"/>
  <c r="AL262" i="61"/>
  <c r="AP286" i="61"/>
  <c r="AJ427" i="61"/>
  <c r="P427" i="61"/>
  <c r="R427" i="61"/>
  <c r="AQ393" i="61"/>
  <c r="AI286" i="61"/>
  <c r="AM286" i="61"/>
  <c r="Q286" i="61"/>
  <c r="S286" i="61"/>
  <c r="AP463" i="61"/>
  <c r="AL463" i="61"/>
  <c r="AJ479" i="61"/>
  <c r="P479" i="61"/>
  <c r="R479" i="61"/>
  <c r="AM479" i="61"/>
  <c r="Q479" i="61"/>
  <c r="S479" i="61"/>
  <c r="AI499" i="61"/>
  <c r="AO343" i="61"/>
  <c r="AM513" i="61"/>
  <c r="Q513" i="61"/>
  <c r="S513" i="61"/>
  <c r="AJ511" i="61"/>
  <c r="P511" i="61"/>
  <c r="R511" i="61"/>
  <c r="AH509" i="61"/>
  <c r="AJ504" i="61"/>
  <c r="P504" i="61"/>
  <c r="R504" i="61"/>
  <c r="AH499" i="61"/>
  <c r="AJ482" i="61"/>
  <c r="P482" i="61"/>
  <c r="R482" i="61"/>
  <c r="AL349" i="61"/>
  <c r="AP499" i="61"/>
  <c r="AL343" i="61"/>
  <c r="AQ343" i="61"/>
  <c r="AJ501" i="61"/>
  <c r="P501" i="61"/>
  <c r="R501" i="61"/>
  <c r="AP498" i="61"/>
  <c r="AO498" i="61"/>
  <c r="AI365" i="61"/>
  <c r="AP365" i="61"/>
  <c r="AH514" i="61"/>
  <c r="AM474" i="61"/>
  <c r="Q474" i="61"/>
  <c r="S474" i="61"/>
  <c r="AJ325" i="61"/>
  <c r="P325" i="61"/>
  <c r="R325" i="61"/>
  <c r="AJ494" i="61"/>
  <c r="P494" i="61"/>
  <c r="R494" i="61"/>
  <c r="AH487" i="61"/>
  <c r="AH479" i="61"/>
  <c r="AH505" i="61"/>
  <c r="AD504" i="61"/>
  <c r="AH504" i="61"/>
  <c r="AH502" i="61"/>
  <c r="AD498" i="61"/>
  <c r="AH498" i="61"/>
  <c r="AH497" i="61"/>
  <c r="AH483" i="61"/>
  <c r="AH481" i="61"/>
  <c r="AH476" i="61"/>
  <c r="AM467" i="61"/>
  <c r="Q467" i="61"/>
  <c r="S467" i="61"/>
  <c r="AV464" i="61"/>
  <c r="AM461" i="61"/>
  <c r="Q461" i="61"/>
  <c r="S461" i="61"/>
  <c r="AH457" i="61"/>
  <c r="AM456" i="61"/>
  <c r="Q456" i="61"/>
  <c r="S456" i="61"/>
  <c r="AD454" i="61"/>
  <c r="AH454" i="61"/>
  <c r="AH449" i="61"/>
  <c r="AH443" i="61"/>
  <c r="AI434" i="61"/>
  <c r="AI421" i="61"/>
  <c r="AM418" i="61"/>
  <c r="Q418" i="61"/>
  <c r="S418" i="61"/>
  <c r="AH415" i="61"/>
  <c r="AH494" i="61"/>
  <c r="AH474" i="61"/>
  <c r="AJ469" i="61"/>
  <c r="P469" i="61"/>
  <c r="R469" i="61"/>
  <c r="AH458" i="61"/>
  <c r="AM454" i="61"/>
  <c r="Q454" i="61"/>
  <c r="S454" i="61"/>
  <c r="AJ426" i="61"/>
  <c r="P426" i="61"/>
  <c r="R426" i="61"/>
  <c r="AH515" i="61"/>
  <c r="AH496" i="61"/>
  <c r="AH495" i="61"/>
  <c r="AH491" i="61"/>
  <c r="AH472" i="61"/>
  <c r="AD455" i="61"/>
  <c r="AH455" i="61"/>
  <c r="AH450" i="61"/>
  <c r="AJ446" i="61"/>
  <c r="P446" i="61"/>
  <c r="R446" i="61"/>
  <c r="AH436" i="61"/>
  <c r="AM428" i="61"/>
  <c r="Q428" i="61"/>
  <c r="S428" i="61"/>
  <c r="AH425" i="61"/>
  <c r="AM422" i="61"/>
  <c r="Q422" i="61"/>
  <c r="S422" i="61"/>
  <c r="AJ414" i="61"/>
  <c r="P414" i="61"/>
  <c r="R414" i="61"/>
  <c r="AH413" i="61"/>
  <c r="AM466" i="61"/>
  <c r="Q466" i="61"/>
  <c r="S466" i="61"/>
  <c r="AH463" i="61"/>
  <c r="AH462" i="61"/>
  <c r="AD460" i="61"/>
  <c r="AH460" i="61"/>
  <c r="AD456" i="61"/>
  <c r="AH456" i="61"/>
  <c r="AJ452" i="61"/>
  <c r="P452" i="61"/>
  <c r="R452" i="61"/>
  <c r="AM445" i="61"/>
  <c r="Q445" i="61"/>
  <c r="S445" i="61"/>
  <c r="AH444" i="61"/>
  <c r="AH441" i="61"/>
  <c r="AI439" i="61"/>
  <c r="AM438" i="61"/>
  <c r="Q438" i="61"/>
  <c r="S438" i="61"/>
  <c r="AH431" i="61"/>
  <c r="AH427" i="61"/>
  <c r="AH423" i="61"/>
  <c r="Q419" i="61"/>
  <c r="S419" i="61"/>
  <c r="AH451" i="61"/>
  <c r="AD445" i="61"/>
  <c r="AH445" i="61"/>
  <c r="AE444" i="61"/>
  <c r="AO444" i="61"/>
  <c r="AE415" i="61"/>
  <c r="AI415" i="61"/>
  <c r="AE413" i="61"/>
  <c r="AH411" i="61"/>
  <c r="AJ406" i="61"/>
  <c r="P406" i="61"/>
  <c r="R406" i="61"/>
  <c r="AH397" i="61"/>
  <c r="AE397" i="61"/>
  <c r="AM391" i="61"/>
  <c r="Q391" i="61"/>
  <c r="S391" i="61"/>
  <c r="AM387" i="61"/>
  <c r="Q387" i="61"/>
  <c r="S387" i="61"/>
  <c r="AH373" i="61"/>
  <c r="AI404" i="61"/>
  <c r="AH388" i="61"/>
  <c r="AE388" i="61"/>
  <c r="AM367" i="61"/>
  <c r="Q367" i="61"/>
  <c r="S367" i="61"/>
  <c r="AH417" i="61"/>
  <c r="AE400" i="61"/>
  <c r="AI400" i="61"/>
  <c r="AH400" i="61"/>
  <c r="AH393" i="61"/>
  <c r="AV385" i="61"/>
  <c r="P382" i="61"/>
  <c r="R382" i="61"/>
  <c r="AI371" i="61"/>
  <c r="AJ371" i="61"/>
  <c r="P371" i="61"/>
  <c r="R371" i="61"/>
  <c r="AH389" i="61"/>
  <c r="Q374" i="61"/>
  <c r="S374" i="61"/>
  <c r="AH383" i="61"/>
  <c r="AE373" i="61"/>
  <c r="AI373" i="61"/>
  <c r="AV355" i="61"/>
  <c r="AE338" i="61"/>
  <c r="AH338" i="61"/>
  <c r="AJ336" i="61"/>
  <c r="P336" i="61"/>
  <c r="R336" i="61"/>
  <c r="AH316" i="61"/>
  <c r="AM300" i="61"/>
  <c r="Q300" i="61"/>
  <c r="S300" i="61"/>
  <c r="AJ288" i="61"/>
  <c r="P288" i="61"/>
  <c r="R288" i="61"/>
  <c r="AH283" i="61"/>
  <c r="AM280" i="61"/>
  <c r="Q280" i="61"/>
  <c r="S280" i="61"/>
  <c r="AH276" i="61"/>
  <c r="AH273" i="61"/>
  <c r="AJ266" i="61"/>
  <c r="P266" i="61"/>
  <c r="R266" i="61"/>
  <c r="AH255" i="61"/>
  <c r="AH337" i="61"/>
  <c r="AJ331" i="61"/>
  <c r="P331" i="61"/>
  <c r="R331" i="61"/>
  <c r="AH323" i="61"/>
  <c r="AM306" i="61"/>
  <c r="Q306" i="61"/>
  <c r="S306" i="61"/>
  <c r="AH305" i="61"/>
  <c r="AM299" i="61"/>
  <c r="Q299" i="61"/>
  <c r="S299" i="61"/>
  <c r="AH295" i="61"/>
  <c r="AM279" i="61"/>
  <c r="Q279" i="61"/>
  <c r="S279" i="61"/>
  <c r="AJ269" i="61"/>
  <c r="P269" i="61"/>
  <c r="R269" i="61"/>
  <c r="AH263" i="61"/>
  <c r="AJ251" i="61"/>
  <c r="P251" i="61"/>
  <c r="R251" i="61"/>
  <c r="AH392" i="61"/>
  <c r="AH378" i="61"/>
  <c r="AH377" i="61"/>
  <c r="AM369" i="61"/>
  <c r="Q369" i="61"/>
  <c r="S369" i="61"/>
  <c r="AD368" i="61"/>
  <c r="AH368" i="61"/>
  <c r="AV349" i="61"/>
  <c r="AV344" i="61"/>
  <c r="AJ343" i="61"/>
  <c r="P343" i="61"/>
  <c r="R343" i="61"/>
  <c r="AE335" i="61"/>
  <c r="AL335" i="61"/>
  <c r="AH335" i="61"/>
  <c r="AH326" i="61"/>
  <c r="AJ320" i="61"/>
  <c r="P320" i="61"/>
  <c r="R320" i="61"/>
  <c r="AV314" i="61"/>
  <c r="AH292" i="61"/>
  <c r="AH281" i="61"/>
  <c r="AH278" i="61"/>
  <c r="AH274" i="61"/>
  <c r="AJ272" i="61"/>
  <c r="P272" i="61"/>
  <c r="R272" i="61"/>
  <c r="AM257" i="61"/>
  <c r="Q257" i="61"/>
  <c r="S257" i="61"/>
  <c r="AH245" i="61"/>
  <c r="AH364" i="61"/>
  <c r="AH346" i="61"/>
  <c r="AJ341" i="61"/>
  <c r="P341" i="61"/>
  <c r="R341" i="61"/>
  <c r="Q327" i="61"/>
  <c r="S327" i="61"/>
  <c r="AE321" i="61"/>
  <c r="AP321" i="61"/>
  <c r="AH321" i="61"/>
  <c r="AM301" i="61"/>
  <c r="Q301" i="61"/>
  <c r="S301" i="61"/>
  <c r="AH294" i="61"/>
  <c r="AH270" i="61"/>
  <c r="AJ267" i="61"/>
  <c r="P267" i="61"/>
  <c r="R267" i="61"/>
  <c r="AH261" i="61"/>
  <c r="AE295" i="61"/>
  <c r="AE278" i="61"/>
  <c r="AH277" i="61"/>
  <c r="AH260" i="61"/>
  <c r="AH250" i="61"/>
  <c r="AH243" i="61"/>
  <c r="AH235" i="61"/>
  <c r="AH215" i="61"/>
  <c r="AD206" i="61"/>
  <c r="AH206" i="61"/>
  <c r="AH183" i="61"/>
  <c r="AV137" i="61"/>
  <c r="AH298" i="61"/>
  <c r="AH296" i="61"/>
  <c r="AH290" i="61"/>
  <c r="AH288" i="61"/>
  <c r="AH286" i="61"/>
  <c r="AH282" i="61"/>
  <c r="AH280" i="61"/>
  <c r="AH279" i="61"/>
  <c r="AH272" i="61"/>
  <c r="AH267" i="61"/>
  <c r="AH266" i="61"/>
  <c r="AH131" i="61"/>
  <c r="AH312" i="61"/>
  <c r="AH287" i="61"/>
  <c r="AH237" i="61"/>
  <c r="AH199" i="61"/>
  <c r="AD139" i="61"/>
  <c r="AH139" i="61"/>
  <c r="AH80" i="61"/>
  <c r="AE79" i="61"/>
  <c r="AH64" i="61"/>
  <c r="AH61" i="61"/>
  <c r="AH44" i="61"/>
  <c r="AJ250" i="61"/>
  <c r="P250" i="61"/>
  <c r="R250" i="61"/>
  <c r="AM250" i="61"/>
  <c r="Q250" i="61"/>
  <c r="S250" i="61"/>
  <c r="AL131" i="61"/>
  <c r="AP131" i="61"/>
  <c r="AJ425" i="61"/>
  <c r="P425" i="61"/>
  <c r="R425" i="61"/>
  <c r="AM425" i="61"/>
  <c r="Q425" i="61"/>
  <c r="S425" i="61"/>
  <c r="AM500" i="61"/>
  <c r="Q500" i="61"/>
  <c r="S500" i="61"/>
  <c r="AM423" i="61"/>
  <c r="Q423" i="61"/>
  <c r="S423" i="61"/>
  <c r="AI380" i="61"/>
  <c r="AQ261" i="61"/>
  <c r="AJ324" i="61"/>
  <c r="P324" i="61"/>
  <c r="R324" i="61"/>
  <c r="AM324" i="61"/>
  <c r="Q324" i="61"/>
  <c r="S324" i="61"/>
  <c r="AJ313" i="61"/>
  <c r="P313" i="61"/>
  <c r="R313" i="61"/>
  <c r="AM313" i="61"/>
  <c r="Q313" i="61"/>
  <c r="S313" i="61"/>
  <c r="AM238" i="61"/>
  <c r="Q238" i="61"/>
  <c r="S238" i="61"/>
  <c r="AJ238" i="61"/>
  <c r="P238" i="61"/>
  <c r="R238" i="61"/>
  <c r="AL402" i="61"/>
  <c r="AQ402" i="61"/>
  <c r="AJ478" i="61"/>
  <c r="P478" i="61"/>
  <c r="R478" i="61"/>
  <c r="AM478" i="61"/>
  <c r="Q478" i="61"/>
  <c r="S478" i="61"/>
  <c r="AM287" i="61"/>
  <c r="Q287" i="61"/>
  <c r="S287" i="61"/>
  <c r="AJ287" i="61"/>
  <c r="P287" i="61"/>
  <c r="R287" i="61"/>
  <c r="AJ368" i="61"/>
  <c r="P368" i="61"/>
  <c r="R368" i="61"/>
  <c r="AJ437" i="61"/>
  <c r="P437" i="61"/>
  <c r="R437" i="61"/>
  <c r="AM349" i="61"/>
  <c r="Q349" i="61"/>
  <c r="S349" i="61"/>
  <c r="AJ349" i="61"/>
  <c r="P349" i="61"/>
  <c r="R349" i="61"/>
  <c r="AI258" i="61"/>
  <c r="AL258" i="61"/>
  <c r="AQ258" i="61"/>
  <c r="AQ506" i="61"/>
  <c r="AJ259" i="61"/>
  <c r="P259" i="61"/>
  <c r="R259" i="61"/>
  <c r="AO309" i="61"/>
  <c r="AM394" i="61"/>
  <c r="Q394" i="61"/>
  <c r="S394" i="61"/>
  <c r="AJ394" i="61"/>
  <c r="P394" i="61"/>
  <c r="R394" i="61"/>
  <c r="P229" i="61"/>
  <c r="R229" i="61"/>
  <c r="Q229" i="61"/>
  <c r="S229" i="61"/>
  <c r="AM224" i="61"/>
  <c r="Q224" i="61"/>
  <c r="S224" i="61"/>
  <c r="AJ224" i="61"/>
  <c r="P224" i="61"/>
  <c r="R224" i="61"/>
  <c r="AJ284" i="61"/>
  <c r="P284" i="61"/>
  <c r="R284" i="61"/>
  <c r="AM284" i="61"/>
  <c r="Q284" i="61"/>
  <c r="S284" i="61"/>
  <c r="AO508" i="61"/>
  <c r="AQ508" i="61"/>
  <c r="AM473" i="61"/>
  <c r="Q473" i="61"/>
  <c r="S473" i="61"/>
  <c r="AM337" i="61"/>
  <c r="Q337" i="61"/>
  <c r="S337" i="61"/>
  <c r="AM403" i="61"/>
  <c r="Q403" i="61"/>
  <c r="S403" i="61"/>
  <c r="AJ403" i="61"/>
  <c r="P403" i="61"/>
  <c r="R403" i="61"/>
  <c r="AI484" i="61"/>
  <c r="AL484" i="61"/>
  <c r="AQ484" i="61"/>
  <c r="AO484" i="61"/>
  <c r="AM510" i="61"/>
  <c r="Q510" i="61"/>
  <c r="S510" i="61"/>
  <c r="AJ510" i="61"/>
  <c r="P510" i="61"/>
  <c r="R510" i="61"/>
  <c r="AJ379" i="61"/>
  <c r="P379" i="61"/>
  <c r="R379" i="61"/>
  <c r="AM379" i="61"/>
  <c r="Q379" i="61"/>
  <c r="S379" i="61"/>
  <c r="AM317" i="61"/>
  <c r="Q317" i="61"/>
  <c r="S317" i="61"/>
  <c r="AO275" i="61"/>
  <c r="AP275" i="61"/>
  <c r="AJ435" i="61"/>
  <c r="P435" i="61"/>
  <c r="R435" i="61"/>
  <c r="AQ435" i="61"/>
  <c r="AM450" i="61"/>
  <c r="Q450" i="61"/>
  <c r="S450" i="61"/>
  <c r="AJ450" i="61"/>
  <c r="P450" i="61"/>
  <c r="R450" i="61"/>
  <c r="AM496" i="61"/>
  <c r="Q496" i="61"/>
  <c r="S496" i="61"/>
  <c r="AJ496" i="61"/>
  <c r="P496" i="61"/>
  <c r="R496" i="61"/>
  <c r="AO420" i="61"/>
  <c r="AM416" i="61"/>
  <c r="Q416" i="61"/>
  <c r="S416" i="61"/>
  <c r="AJ416" i="61"/>
  <c r="P416" i="61"/>
  <c r="R416" i="61"/>
  <c r="AJ485" i="61"/>
  <c r="P485" i="61"/>
  <c r="R485" i="61"/>
  <c r="AJ430" i="61"/>
  <c r="P430" i="61"/>
  <c r="R430" i="61"/>
  <c r="AI432" i="61"/>
  <c r="AQ457" i="61"/>
  <c r="AO457" i="61"/>
  <c r="AI457" i="61"/>
  <c r="AP457" i="61"/>
  <c r="AL457" i="61"/>
  <c r="AM483" i="61"/>
  <c r="Q483" i="61"/>
  <c r="S483" i="61"/>
  <c r="AJ483" i="61"/>
  <c r="P483" i="61"/>
  <c r="R483" i="61"/>
  <c r="AM282" i="61"/>
  <c r="Q282" i="61"/>
  <c r="S282" i="61"/>
  <c r="AJ282" i="61"/>
  <c r="P282" i="61"/>
  <c r="R282" i="61"/>
  <c r="AJ314" i="61"/>
  <c r="P314" i="61"/>
  <c r="R314" i="61"/>
  <c r="AP319" i="61"/>
  <c r="AQ319" i="61"/>
  <c r="AO319" i="61"/>
  <c r="AI319" i="61"/>
  <c r="AJ290" i="61"/>
  <c r="P290" i="61"/>
  <c r="R290" i="61"/>
  <c r="AM514" i="61"/>
  <c r="Q514" i="61"/>
  <c r="S514" i="61"/>
  <c r="AJ514" i="61"/>
  <c r="P514" i="61"/>
  <c r="R514" i="61"/>
  <c r="AM254" i="61"/>
  <c r="Q254" i="61"/>
  <c r="S254" i="61"/>
  <c r="AJ507" i="61"/>
  <c r="P507" i="61"/>
  <c r="R507" i="61"/>
  <c r="AM507" i="61"/>
  <c r="Q507" i="61"/>
  <c r="S507" i="61"/>
  <c r="AQ444" i="61"/>
  <c r="AI444" i="61"/>
  <c r="AJ467" i="61"/>
  <c r="P467" i="61"/>
  <c r="R467" i="61"/>
  <c r="AM325" i="61"/>
  <c r="Q325" i="61"/>
  <c r="S325" i="61"/>
  <c r="AM248" i="61"/>
  <c r="Q248" i="61"/>
  <c r="S248" i="61"/>
  <c r="P248" i="61"/>
  <c r="R248" i="61"/>
  <c r="AM342" i="61"/>
  <c r="Q342" i="61"/>
  <c r="S342" i="61"/>
  <c r="AJ342" i="61"/>
  <c r="P342" i="61"/>
  <c r="R342" i="61"/>
  <c r="AM385" i="61"/>
  <c r="Q385" i="61"/>
  <c r="S385" i="61"/>
  <c r="AJ385" i="61"/>
  <c r="P385" i="61"/>
  <c r="R385" i="61"/>
  <c r="AO388" i="61"/>
  <c r="AJ420" i="61"/>
  <c r="P420" i="61"/>
  <c r="R420" i="61"/>
  <c r="AM420" i="61"/>
  <c r="Q420" i="61"/>
  <c r="S420" i="61"/>
  <c r="AM433" i="61"/>
  <c r="Q433" i="61"/>
  <c r="S433" i="61"/>
  <c r="AJ433" i="61"/>
  <c r="P433" i="61"/>
  <c r="R433" i="61"/>
  <c r="AJ421" i="61"/>
  <c r="P421" i="61"/>
  <c r="R421" i="61"/>
  <c r="AM421" i="61"/>
  <c r="Q421" i="61"/>
  <c r="S421" i="61"/>
  <c r="AM402" i="61"/>
  <c r="Q402" i="61"/>
  <c r="S402" i="61"/>
  <c r="AJ402" i="61"/>
  <c r="P402" i="61"/>
  <c r="R402" i="61"/>
  <c r="AM441" i="61"/>
  <c r="Q441" i="61"/>
  <c r="S441" i="61"/>
  <c r="AJ441" i="61"/>
  <c r="P441" i="61"/>
  <c r="R441" i="61"/>
  <c r="AJ475" i="61"/>
  <c r="P475" i="61"/>
  <c r="R475" i="61"/>
  <c r="AM475" i="61"/>
  <c r="Q475" i="61"/>
  <c r="S475" i="61"/>
  <c r="Q471" i="61"/>
  <c r="S471" i="61"/>
  <c r="AJ471" i="61"/>
  <c r="P471" i="61"/>
  <c r="R471" i="61"/>
  <c r="AI321" i="61"/>
  <c r="AJ354" i="61"/>
  <c r="P354" i="61"/>
  <c r="R354" i="61"/>
  <c r="AM354" i="61"/>
  <c r="Q354" i="61"/>
  <c r="S354" i="61"/>
  <c r="AQ413" i="61"/>
  <c r="AJ434" i="61"/>
  <c r="P434" i="61"/>
  <c r="R434" i="61"/>
  <c r="AM434" i="61"/>
  <c r="Q434" i="61"/>
  <c r="S434" i="61"/>
  <c r="AM365" i="61"/>
  <c r="Q365" i="61"/>
  <c r="S365" i="61"/>
  <c r="AJ365" i="61"/>
  <c r="P365" i="61"/>
  <c r="R365" i="61"/>
  <c r="AJ480" i="61"/>
  <c r="P480" i="61"/>
  <c r="R480" i="61"/>
  <c r="AM480" i="61"/>
  <c r="Q480" i="61"/>
  <c r="S480" i="61"/>
  <c r="AM262" i="61"/>
  <c r="Q262" i="61"/>
  <c r="S262" i="61"/>
  <c r="AJ262" i="61"/>
  <c r="P262" i="61"/>
  <c r="R262" i="61"/>
  <c r="AM344" i="61"/>
  <c r="Q344" i="61"/>
  <c r="S344" i="61"/>
  <c r="AJ344" i="61"/>
  <c r="P344" i="61"/>
  <c r="R344" i="61"/>
  <c r="AM294" i="61"/>
  <c r="Q294" i="61"/>
  <c r="S294" i="61"/>
  <c r="AJ294" i="61"/>
  <c r="P294" i="61"/>
  <c r="R294" i="61"/>
  <c r="AI338" i="61"/>
  <c r="AQ373" i="61"/>
  <c r="AJ404" i="61"/>
  <c r="P404" i="61"/>
  <c r="R404" i="61"/>
  <c r="AM404" i="61"/>
  <c r="Q404" i="61"/>
  <c r="S404" i="61"/>
  <c r="AJ493" i="61"/>
  <c r="P493" i="61"/>
  <c r="R493" i="61"/>
  <c r="AM493" i="61"/>
  <c r="Q493" i="61"/>
  <c r="S493" i="61"/>
  <c r="AJ334" i="61"/>
  <c r="P334" i="61"/>
  <c r="R334" i="61"/>
  <c r="AM334" i="61"/>
  <c r="Q334" i="61"/>
  <c r="S334" i="61"/>
  <c r="AP295" i="61"/>
  <c r="AI295" i="61"/>
  <c r="AJ295" i="61"/>
  <c r="P295" i="61"/>
  <c r="R295" i="61"/>
  <c r="AL295" i="61"/>
  <c r="AM361" i="61"/>
  <c r="Q361" i="61"/>
  <c r="S361" i="61"/>
  <c r="P361" i="61"/>
  <c r="R361" i="61"/>
  <c r="AM371" i="61"/>
  <c r="Q371" i="61"/>
  <c r="S371" i="61"/>
  <c r="AM439" i="61"/>
  <c r="Q439" i="61"/>
  <c r="S439" i="61"/>
  <c r="AJ439" i="61"/>
  <c r="P439" i="61"/>
  <c r="R439" i="61"/>
  <c r="AJ468" i="61"/>
  <c r="P468" i="61"/>
  <c r="R468" i="61"/>
  <c r="AM468" i="61"/>
  <c r="Q468" i="61"/>
  <c r="S468" i="61"/>
  <c r="AM499" i="61"/>
  <c r="Q499" i="61"/>
  <c r="S499" i="61"/>
  <c r="AJ499" i="61"/>
  <c r="P499" i="61"/>
  <c r="R499" i="61"/>
  <c r="AJ319" i="61"/>
  <c r="P319" i="61"/>
  <c r="R319" i="61"/>
  <c r="AM319" i="61"/>
  <c r="Q319" i="61"/>
  <c r="S319" i="61"/>
  <c r="AJ275" i="61"/>
  <c r="P275" i="61"/>
  <c r="R275" i="61"/>
  <c r="AM275" i="61"/>
  <c r="Q275" i="61"/>
  <c r="S275" i="61"/>
  <c r="AM236" i="61"/>
  <c r="Q236" i="61"/>
  <c r="S236" i="61"/>
  <c r="AJ236" i="61"/>
  <c r="P236" i="61"/>
  <c r="R236" i="61"/>
  <c r="AM508" i="61"/>
  <c r="Q508" i="61"/>
  <c r="S508" i="61"/>
  <c r="AJ508" i="61"/>
  <c r="P508" i="61"/>
  <c r="R508" i="61"/>
  <c r="AM506" i="61"/>
  <c r="Q506" i="61"/>
  <c r="S506" i="61"/>
  <c r="AJ506" i="61"/>
  <c r="P506" i="61"/>
  <c r="R506" i="61"/>
  <c r="AM470" i="61"/>
  <c r="Q470" i="61"/>
  <c r="S470" i="61"/>
  <c r="AJ470" i="61"/>
  <c r="P470" i="61"/>
  <c r="R470" i="61"/>
  <c r="AM380" i="61"/>
  <c r="Q380" i="61"/>
  <c r="S380" i="61"/>
  <c r="AJ380" i="61"/>
  <c r="P380" i="61"/>
  <c r="R380" i="61"/>
  <c r="AJ484" i="61"/>
  <c r="P484" i="61"/>
  <c r="R484" i="61"/>
  <c r="AM484" i="61"/>
  <c r="Q484" i="61"/>
  <c r="S484" i="61"/>
  <c r="AJ363" i="61"/>
  <c r="P363" i="61"/>
  <c r="R363" i="61"/>
  <c r="AM363" i="61"/>
  <c r="Q363" i="61"/>
  <c r="S363" i="61"/>
  <c r="AJ302" i="61"/>
  <c r="P302" i="61"/>
  <c r="R302" i="61"/>
  <c r="AM302" i="61"/>
  <c r="Q302" i="61"/>
  <c r="S302" i="61"/>
  <c r="AJ417" i="61"/>
  <c r="P417" i="61"/>
  <c r="R417" i="61"/>
  <c r="AM417" i="61"/>
  <c r="Q417" i="61"/>
  <c r="S417" i="61"/>
  <c r="AJ332" i="61"/>
  <c r="P332" i="61"/>
  <c r="R332" i="61"/>
  <c r="AM435" i="61"/>
  <c r="Q435" i="61"/>
  <c r="S435" i="61"/>
  <c r="AJ258" i="61"/>
  <c r="P258" i="61"/>
  <c r="R258" i="61"/>
  <c r="AJ261" i="61"/>
  <c r="P261" i="61"/>
  <c r="R261" i="61"/>
  <c r="AM261" i="61"/>
  <c r="Q261" i="61"/>
  <c r="S261" i="61"/>
  <c r="AM457" i="61"/>
  <c r="Q457" i="61"/>
  <c r="S457" i="61"/>
  <c r="AJ457" i="61"/>
  <c r="P457" i="61"/>
  <c r="R457" i="61"/>
  <c r="AJ432" i="61"/>
  <c r="P432" i="61"/>
  <c r="R432" i="61"/>
  <c r="AM432" i="61"/>
  <c r="Q432" i="61"/>
  <c r="S432" i="61"/>
  <c r="AJ358" i="61"/>
  <c r="P358" i="61"/>
  <c r="R358" i="61"/>
  <c r="AM358" i="61"/>
  <c r="Q358" i="61"/>
  <c r="S358" i="61"/>
  <c r="AJ405" i="61"/>
  <c r="P405" i="61"/>
  <c r="R405" i="61"/>
  <c r="AM405" i="61"/>
  <c r="Q405" i="61"/>
  <c r="S405" i="61"/>
  <c r="AM283" i="61"/>
  <c r="Q283" i="61"/>
  <c r="S283" i="61"/>
  <c r="AJ283" i="61"/>
  <c r="P283" i="61"/>
  <c r="R283" i="61"/>
  <c r="AM486" i="61"/>
  <c r="Q486" i="61"/>
  <c r="S486" i="61"/>
  <c r="AJ486" i="61"/>
  <c r="P486" i="61"/>
  <c r="R486" i="61"/>
  <c r="AJ309" i="61"/>
  <c r="P309" i="61"/>
  <c r="R309" i="61"/>
  <c r="AM309" i="61"/>
  <c r="Q309" i="61"/>
  <c r="S309" i="61"/>
  <c r="AJ464" i="61"/>
  <c r="P464" i="61"/>
  <c r="R464" i="61"/>
  <c r="AM464" i="61"/>
  <c r="Q464" i="61"/>
  <c r="S464" i="61"/>
  <c r="AM448" i="61"/>
  <c r="Q448" i="61"/>
  <c r="S448" i="61"/>
  <c r="AJ448" i="61"/>
  <c r="P448" i="61"/>
  <c r="R448" i="61"/>
  <c r="AJ321" i="61"/>
  <c r="P321" i="61"/>
  <c r="R321" i="61"/>
  <c r="AM321" i="61"/>
  <c r="Q321" i="61"/>
  <c r="S321" i="61"/>
  <c r="AJ278" i="61"/>
  <c r="P278" i="61"/>
  <c r="R278" i="61"/>
  <c r="AM278" i="61"/>
  <c r="Q278" i="61"/>
  <c r="S278" i="61"/>
  <c r="AM415" i="61"/>
  <c r="Q415" i="61"/>
  <c r="S415" i="61"/>
  <c r="AJ415" i="61"/>
  <c r="P415" i="61"/>
  <c r="R415" i="61"/>
  <c r="AM413" i="61"/>
  <c r="Q413" i="61"/>
  <c r="S413" i="61"/>
  <c r="AJ413" i="61"/>
  <c r="P413" i="61"/>
  <c r="R413" i="61"/>
  <c r="AM397" i="61"/>
  <c r="Q397" i="61"/>
  <c r="S397" i="61"/>
  <c r="AJ397" i="61"/>
  <c r="P397" i="61"/>
  <c r="R397" i="61"/>
  <c r="AM444" i="61"/>
  <c r="Q444" i="61"/>
  <c r="S444" i="61"/>
  <c r="AJ444" i="61"/>
  <c r="P444" i="61"/>
  <c r="R444" i="61"/>
  <c r="AM335" i="61"/>
  <c r="Q335" i="61"/>
  <c r="S335" i="61"/>
  <c r="AJ335" i="61"/>
  <c r="P335" i="61"/>
  <c r="R335" i="61"/>
  <c r="AJ388" i="61"/>
  <c r="P388" i="61"/>
  <c r="R388" i="61"/>
  <c r="AM388" i="61"/>
  <c r="Q388" i="61"/>
  <c r="S388" i="61"/>
  <c r="AJ400" i="61"/>
  <c r="P400" i="61"/>
  <c r="R400" i="61"/>
  <c r="AM338" i="61"/>
  <c r="Q338" i="61"/>
  <c r="S338" i="61"/>
  <c r="AJ190" i="61"/>
  <c r="P190" i="61"/>
  <c r="R190" i="61"/>
  <c r="AQ114" i="61"/>
  <c r="AO114" i="61"/>
  <c r="AD196" i="61"/>
  <c r="AH196" i="61"/>
  <c r="AI191" i="61"/>
  <c r="AP191" i="61"/>
  <c r="AQ191" i="61"/>
  <c r="AQ199" i="61"/>
  <c r="AO199" i="61"/>
  <c r="AE216" i="61"/>
  <c r="AI216" i="61"/>
  <c r="AD216" i="61"/>
  <c r="AH216" i="61"/>
  <c r="AD212" i="61"/>
  <c r="AH212" i="61"/>
  <c r="AE212" i="61"/>
  <c r="AI210" i="61"/>
  <c r="AE208" i="61"/>
  <c r="AD208" i="61"/>
  <c r="AH208" i="61"/>
  <c r="AD200" i="61"/>
  <c r="AH200" i="61"/>
  <c r="AE200" i="61"/>
  <c r="AJ198" i="61"/>
  <c r="P198" i="61"/>
  <c r="R198" i="61"/>
  <c r="AQ196" i="61"/>
  <c r="AO196" i="61"/>
  <c r="AJ195" i="61"/>
  <c r="P195" i="61"/>
  <c r="R195" i="61"/>
  <c r="AE192" i="61"/>
  <c r="AO192" i="61"/>
  <c r="AD192" i="61"/>
  <c r="AH192" i="61"/>
  <c r="AD188" i="61"/>
  <c r="AH188" i="61"/>
  <c r="AE188" i="61"/>
  <c r="AD149" i="61"/>
  <c r="AH149" i="61"/>
  <c r="AP196" i="61"/>
  <c r="AP190" i="61"/>
  <c r="AP33" i="61"/>
  <c r="AL33" i="61"/>
  <c r="AI211" i="61"/>
  <c r="AQ99" i="61"/>
  <c r="AO99" i="61"/>
  <c r="AE184" i="61"/>
  <c r="AO184" i="61"/>
  <c r="AP114" i="61"/>
  <c r="AD180" i="61"/>
  <c r="AH180" i="61"/>
  <c r="AE204" i="61"/>
  <c r="AP148" i="61"/>
  <c r="AQ148" i="61"/>
  <c r="AL206" i="61"/>
  <c r="AQ206" i="61"/>
  <c r="AP206" i="61"/>
  <c r="AH93" i="61"/>
  <c r="AH85" i="61"/>
  <c r="AP158" i="61"/>
  <c r="AL81" i="61"/>
  <c r="AP81" i="61"/>
  <c r="AD54" i="61"/>
  <c r="AH54" i="61"/>
  <c r="AE85" i="61"/>
  <c r="AL85" i="61"/>
  <c r="AV91" i="61"/>
  <c r="AV83" i="61"/>
  <c r="AV79" i="61"/>
  <c r="AV75" i="61"/>
  <c r="AV56" i="61"/>
  <c r="AE73" i="61"/>
  <c r="AP186" i="61"/>
  <c r="AQ186" i="61"/>
  <c r="AD58" i="61"/>
  <c r="AH58" i="61"/>
  <c r="AV216" i="61"/>
  <c r="AI214" i="61"/>
  <c r="AV212" i="61"/>
  <c r="AV208" i="61"/>
  <c r="AI206" i="61"/>
  <c r="AI203" i="61"/>
  <c r="AJ203" i="61"/>
  <c r="P203" i="61"/>
  <c r="R203" i="61"/>
  <c r="AV199" i="61"/>
  <c r="AI199" i="61"/>
  <c r="AV196" i="61"/>
  <c r="AV195" i="61"/>
  <c r="AI194" i="61"/>
  <c r="AV191" i="61"/>
  <c r="AV184" i="61"/>
  <c r="AI182" i="61"/>
  <c r="AV179" i="61"/>
  <c r="AV104" i="61"/>
  <c r="AV96" i="61"/>
  <c r="AV92" i="61"/>
  <c r="AV88" i="61"/>
  <c r="AV84" i="61"/>
  <c r="AV80" i="61"/>
  <c r="AV76" i="61"/>
  <c r="AV60" i="61"/>
  <c r="AV53" i="61"/>
  <c r="AV49" i="61"/>
  <c r="AV42" i="61"/>
  <c r="AM182" i="61"/>
  <c r="Q182" i="61"/>
  <c r="S182" i="61"/>
  <c r="AP210" i="61"/>
  <c r="AQ210" i="61"/>
  <c r="AO144" i="61"/>
  <c r="AL177" i="61"/>
  <c r="AP144" i="61"/>
  <c r="AP89" i="61"/>
  <c r="AL89" i="61"/>
  <c r="AE38" i="61"/>
  <c r="AD38" i="61"/>
  <c r="AH38" i="61"/>
  <c r="AD22" i="61"/>
  <c r="AH22" i="61"/>
  <c r="AE22" i="61"/>
  <c r="AO177" i="61"/>
  <c r="AQ144" i="61"/>
  <c r="AD217" i="61"/>
  <c r="AH217" i="61"/>
  <c r="AD209" i="61"/>
  <c r="AH209" i="61"/>
  <c r="AE209" i="61"/>
  <c r="AE193" i="61"/>
  <c r="AD193" i="61"/>
  <c r="AH193" i="61"/>
  <c r="AI186" i="61"/>
  <c r="AH185" i="61"/>
  <c r="AE174" i="61"/>
  <c r="AI174" i="61"/>
  <c r="AD174" i="61"/>
  <c r="AH174" i="61"/>
  <c r="AD159" i="61"/>
  <c r="AH159" i="61"/>
  <c r="AE159" i="61"/>
  <c r="AD143" i="61"/>
  <c r="AH143" i="61"/>
  <c r="AE143" i="61"/>
  <c r="AI143" i="61"/>
  <c r="AD135" i="61"/>
  <c r="AE135" i="61"/>
  <c r="AJ119" i="61"/>
  <c r="P119" i="61"/>
  <c r="R119" i="61"/>
  <c r="AH119" i="61"/>
  <c r="AD111" i="61"/>
  <c r="AH111" i="61"/>
  <c r="AE111" i="61"/>
  <c r="AI111" i="61"/>
  <c r="AE95" i="61"/>
  <c r="AJ95" i="61"/>
  <c r="P95" i="61"/>
  <c r="R95" i="61"/>
  <c r="AD95" i="61"/>
  <c r="AH95" i="61"/>
  <c r="AD91" i="61"/>
  <c r="AH91" i="61"/>
  <c r="AE91" i="61"/>
  <c r="AL91" i="61"/>
  <c r="AE87" i="61"/>
  <c r="AI87" i="61"/>
  <c r="AD87" i="61"/>
  <c r="AH87" i="61"/>
  <c r="AE42" i="61"/>
  <c r="AL42" i="61"/>
  <c r="AD42" i="61"/>
  <c r="AH42" i="61"/>
  <c r="AL40" i="61"/>
  <c r="Q152" i="61"/>
  <c r="S152" i="61"/>
  <c r="AM195" i="61"/>
  <c r="Q195" i="61"/>
  <c r="S195" i="61"/>
  <c r="AQ63" i="61"/>
  <c r="AV98" i="61"/>
  <c r="AV90" i="61"/>
  <c r="AH88" i="61"/>
  <c r="AV86" i="61"/>
  <c r="AV66" i="61"/>
  <c r="AV62" i="61"/>
  <c r="AV58" i="61"/>
  <c r="AV41" i="61"/>
  <c r="AV29" i="61"/>
  <c r="AV17" i="61"/>
  <c r="AI196" i="61"/>
  <c r="AV105" i="61"/>
  <c r="AJ105" i="61"/>
  <c r="P105" i="61"/>
  <c r="R105" i="61"/>
  <c r="AM104" i="61"/>
  <c r="Q104" i="61"/>
  <c r="S104" i="61"/>
  <c r="AI103" i="61"/>
  <c r="AV101" i="61"/>
  <c r="AV97" i="61"/>
  <c r="AM93" i="61"/>
  <c r="Q93" i="61"/>
  <c r="S93" i="61"/>
  <c r="AV89" i="61"/>
  <c r="AI89" i="61"/>
  <c r="AV85" i="61"/>
  <c r="AM85" i="61"/>
  <c r="Q85" i="61"/>
  <c r="S85" i="61"/>
  <c r="P83" i="61"/>
  <c r="R83" i="61"/>
  <c r="AV81" i="61"/>
  <c r="AV77" i="61"/>
  <c r="AJ77" i="61"/>
  <c r="P77" i="61"/>
  <c r="R77" i="61"/>
  <c r="AI76" i="61"/>
  <c r="AJ76" i="61"/>
  <c r="P76" i="61"/>
  <c r="R76" i="61"/>
  <c r="AI72" i="61"/>
  <c r="AM71" i="61"/>
  <c r="Q71" i="61"/>
  <c r="S71" i="61"/>
  <c r="AV61" i="61"/>
  <c r="AI54" i="61"/>
  <c r="AJ54" i="61"/>
  <c r="P54" i="61"/>
  <c r="R54" i="61"/>
  <c r="AV40" i="61"/>
  <c r="AV36" i="61"/>
  <c r="AV32" i="61"/>
  <c r="AV24" i="61"/>
  <c r="AV20" i="61"/>
  <c r="AV186" i="61"/>
  <c r="AV178" i="61"/>
  <c r="AV174" i="61"/>
  <c r="AJ173" i="61"/>
  <c r="P173" i="61"/>
  <c r="R173" i="61"/>
  <c r="AV171" i="61"/>
  <c r="AV170" i="61"/>
  <c r="AV167" i="61"/>
  <c r="AI166" i="61"/>
  <c r="AV164" i="61"/>
  <c r="AV163" i="61"/>
  <c r="AV160" i="61"/>
  <c r="AV159" i="61"/>
  <c r="AI158" i="61"/>
  <c r="AV156" i="61"/>
  <c r="AI156" i="61"/>
  <c r="AV155" i="61"/>
  <c r="AV152" i="61"/>
  <c r="AV151" i="61"/>
  <c r="AV148" i="61"/>
  <c r="AI148" i="61"/>
  <c r="AM148" i="61"/>
  <c r="Q148" i="61"/>
  <c r="S148" i="61"/>
  <c r="AV147" i="61"/>
  <c r="AI144" i="61"/>
  <c r="AI142" i="61"/>
  <c r="AV140" i="61"/>
  <c r="AM140" i="61"/>
  <c r="Q140" i="61"/>
  <c r="S140" i="61"/>
  <c r="AV139" i="61"/>
  <c r="AV135" i="61"/>
  <c r="AV132" i="61"/>
  <c r="AV131" i="61"/>
  <c r="AI131" i="61"/>
  <c r="AJ131" i="61"/>
  <c r="P131" i="61"/>
  <c r="R131" i="61"/>
  <c r="AV128" i="61"/>
  <c r="AV127" i="61"/>
  <c r="AV123" i="61"/>
  <c r="AV119" i="61"/>
  <c r="AM119" i="61"/>
  <c r="Q119" i="61"/>
  <c r="S119" i="61"/>
  <c r="AV116" i="61"/>
  <c r="AV112" i="61"/>
  <c r="AV111" i="61"/>
  <c r="AV108" i="61"/>
  <c r="AH33" i="61"/>
  <c r="AM20" i="61"/>
  <c r="Q20" i="61"/>
  <c r="S20" i="61"/>
  <c r="AQ33" i="61"/>
  <c r="AH96" i="61"/>
  <c r="AO33" i="61"/>
  <c r="AH57" i="61"/>
  <c r="AH102" i="61"/>
  <c r="AO76" i="61"/>
  <c r="AE64" i="61"/>
  <c r="AO72" i="61"/>
  <c r="AH29" i="61"/>
  <c r="AP108" i="61"/>
  <c r="AO89" i="61"/>
  <c r="AH25" i="61"/>
  <c r="AD39" i="61"/>
  <c r="AH39" i="61"/>
  <c r="AO80" i="61"/>
  <c r="AI40" i="61"/>
  <c r="AV37" i="61"/>
  <c r="AJ84" i="61"/>
  <c r="P84" i="61"/>
  <c r="R84" i="61"/>
  <c r="AH41" i="61"/>
  <c r="AQ80" i="61"/>
  <c r="AD49" i="61"/>
  <c r="AH49" i="61"/>
  <c r="AQ72" i="61"/>
  <c r="AH72" i="61"/>
  <c r="AD104" i="61"/>
  <c r="AH104" i="61"/>
  <c r="AE21" i="61"/>
  <c r="AI21" i="61"/>
  <c r="AD53" i="61"/>
  <c r="AH53" i="61"/>
  <c r="AH108" i="61"/>
  <c r="AV99" i="61"/>
  <c r="AV95" i="61"/>
  <c r="AQ38" i="61"/>
  <c r="AL38" i="61"/>
  <c r="AI59" i="61"/>
  <c r="AI57" i="61"/>
  <c r="AD51" i="61"/>
  <c r="AH51" i="61"/>
  <c r="AD82" i="61"/>
  <c r="AH82" i="61"/>
  <c r="AO57" i="61"/>
  <c r="AE41" i="61"/>
  <c r="AO41" i="61"/>
  <c r="AP80" i="61"/>
  <c r="AH40" i="61"/>
  <c r="AI38" i="61"/>
  <c r="AV33" i="61"/>
  <c r="AV25" i="61"/>
  <c r="AQ57" i="61"/>
  <c r="AJ17" i="61"/>
  <c r="P17" i="61"/>
  <c r="R17" i="61"/>
  <c r="AH35" i="61"/>
  <c r="AP63" i="61"/>
  <c r="AH27" i="61"/>
  <c r="AE31" i="61"/>
  <c r="AM17" i="61"/>
  <c r="Q17" i="61"/>
  <c r="S17" i="61"/>
  <c r="AE47" i="61"/>
  <c r="AI47" i="61"/>
  <c r="AV51" i="61"/>
  <c r="AV47" i="61"/>
  <c r="AQ79" i="61"/>
  <c r="AI79" i="61"/>
  <c r="AM116" i="61"/>
  <c r="Q116" i="61"/>
  <c r="S116" i="61"/>
  <c r="AJ116" i="61"/>
  <c r="P116" i="61"/>
  <c r="R116" i="61"/>
  <c r="AP92" i="61"/>
  <c r="AQ92" i="61"/>
  <c r="AM174" i="61"/>
  <c r="Q174" i="61"/>
  <c r="S174" i="61"/>
  <c r="AJ174" i="61"/>
  <c r="P174" i="61"/>
  <c r="R174" i="61"/>
  <c r="AJ143" i="61"/>
  <c r="P143" i="61"/>
  <c r="R143" i="61"/>
  <c r="AM105" i="61"/>
  <c r="Q105" i="61"/>
  <c r="S105" i="61"/>
  <c r="AJ103" i="61"/>
  <c r="P103" i="61"/>
  <c r="R103" i="61"/>
  <c r="AM103" i="61"/>
  <c r="Q103" i="61"/>
  <c r="S103" i="61"/>
  <c r="AI92" i="61"/>
  <c r="Q83" i="61"/>
  <c r="S83" i="61"/>
  <c r="AO82" i="61"/>
  <c r="AQ82" i="61"/>
  <c r="AI82" i="61"/>
  <c r="AP82" i="61"/>
  <c r="AM72" i="61"/>
  <c r="Q72" i="61"/>
  <c r="S72" i="61"/>
  <c r="AJ72" i="61"/>
  <c r="P72" i="61"/>
  <c r="R72" i="61"/>
  <c r="AJ68" i="61"/>
  <c r="P68" i="61"/>
  <c r="AQ179" i="61"/>
  <c r="AL110" i="61"/>
  <c r="AQ102" i="61"/>
  <c r="AL102" i="61"/>
  <c r="AO102" i="61"/>
  <c r="AJ163" i="61"/>
  <c r="P163" i="61"/>
  <c r="R163" i="61"/>
  <c r="AM163" i="61"/>
  <c r="Q163" i="61"/>
  <c r="S163" i="61"/>
  <c r="AL46" i="61"/>
  <c r="AD161" i="61"/>
  <c r="AH161" i="61"/>
  <c r="AE161" i="61"/>
  <c r="AI161" i="61"/>
  <c r="AM159" i="61"/>
  <c r="Q159" i="61"/>
  <c r="S159" i="61"/>
  <c r="AD141" i="61"/>
  <c r="AE141" i="61"/>
  <c r="AI138" i="61"/>
  <c r="AE133" i="61"/>
  <c r="AI133" i="61"/>
  <c r="AD133" i="61"/>
  <c r="AH133" i="61"/>
  <c r="AD129" i="61"/>
  <c r="AE129" i="61"/>
  <c r="AO121" i="61"/>
  <c r="AP121" i="61"/>
  <c r="AL121" i="61"/>
  <c r="AJ120" i="61"/>
  <c r="P120" i="61"/>
  <c r="R120" i="61"/>
  <c r="AE117" i="61"/>
  <c r="AD117" i="61"/>
  <c r="AH117" i="61"/>
  <c r="AI108" i="61"/>
  <c r="AJ108" i="61"/>
  <c r="P108" i="61"/>
  <c r="R108" i="61"/>
  <c r="AD106" i="61"/>
  <c r="AE106" i="61"/>
  <c r="AO106" i="61"/>
  <c r="AD98" i="61"/>
  <c r="AH98" i="61"/>
  <c r="AE98" i="61"/>
  <c r="AE90" i="61"/>
  <c r="AD90" i="61"/>
  <c r="AH90" i="61"/>
  <c r="AM89" i="61"/>
  <c r="Q89" i="61"/>
  <c r="S89" i="61"/>
  <c r="AE78" i="61"/>
  <c r="AD78" i="61"/>
  <c r="AH78" i="61"/>
  <c r="AD153" i="61"/>
  <c r="AH153" i="61"/>
  <c r="AE153" i="61"/>
  <c r="AD74" i="61"/>
  <c r="AH74" i="61"/>
  <c r="AM77" i="61"/>
  <c r="Q77" i="61"/>
  <c r="S77" i="61"/>
  <c r="AJ164" i="61"/>
  <c r="P164" i="61"/>
  <c r="R164" i="61"/>
  <c r="AD157" i="61"/>
  <c r="AH157" i="61"/>
  <c r="AE149" i="61"/>
  <c r="AE109" i="61"/>
  <c r="AP130" i="61"/>
  <c r="AI130" i="61"/>
  <c r="AO130" i="61"/>
  <c r="AO126" i="61"/>
  <c r="AP126" i="61"/>
  <c r="AE176" i="61"/>
  <c r="AD176" i="61"/>
  <c r="AH176" i="61"/>
  <c r="AM166" i="61"/>
  <c r="Q166" i="61"/>
  <c r="S166" i="61"/>
  <c r="AE165" i="61"/>
  <c r="AD165" i="61"/>
  <c r="AH165" i="61"/>
  <c r="AJ148" i="61"/>
  <c r="P148" i="61"/>
  <c r="R148" i="61"/>
  <c r="AD145" i="61"/>
  <c r="AH145" i="61"/>
  <c r="AJ140" i="61"/>
  <c r="P140" i="61"/>
  <c r="R140" i="61"/>
  <c r="AM114" i="61"/>
  <c r="Q114" i="61"/>
  <c r="S114" i="61"/>
  <c r="AM169" i="61"/>
  <c r="Q169" i="61"/>
  <c r="S169" i="61"/>
  <c r="AM158" i="61"/>
  <c r="Q158" i="61"/>
  <c r="S158" i="61"/>
  <c r="AI177" i="61"/>
  <c r="AM177" i="61"/>
  <c r="Q177" i="61"/>
  <c r="S177" i="61"/>
  <c r="Q120" i="61"/>
  <c r="S120" i="61"/>
  <c r="AE172" i="61"/>
  <c r="AI53" i="61"/>
  <c r="AO53" i="61"/>
  <c r="AQ53" i="61"/>
  <c r="AL53" i="61"/>
  <c r="AM164" i="61"/>
  <c r="Q164" i="61"/>
  <c r="S164" i="61"/>
  <c r="AJ166" i="61"/>
  <c r="P166" i="61"/>
  <c r="R166" i="61"/>
  <c r="AE113" i="61"/>
  <c r="AD121" i="61"/>
  <c r="AH121" i="61"/>
  <c r="AV100" i="61"/>
  <c r="AI160" i="61"/>
  <c r="AI146" i="61"/>
  <c r="AM268" i="61"/>
  <c r="Q268" i="61"/>
  <c r="S268" i="61"/>
  <c r="AJ268" i="61"/>
  <c r="P268" i="61"/>
  <c r="R268" i="61"/>
  <c r="AJ115" i="61"/>
  <c r="P115" i="61"/>
  <c r="R115" i="61"/>
  <c r="AM111" i="61"/>
  <c r="Q111" i="61"/>
  <c r="S111" i="61"/>
  <c r="AJ111" i="61"/>
  <c r="P111" i="61"/>
  <c r="R111" i="61"/>
  <c r="AM144" i="61"/>
  <c r="Q144" i="61"/>
  <c r="S144" i="61"/>
  <c r="AQ73" i="61"/>
  <c r="AJ73" i="61"/>
  <c r="P73" i="61"/>
  <c r="R73" i="61"/>
  <c r="AL139" i="61"/>
  <c r="AO139" i="61"/>
  <c r="AI139" i="61"/>
  <c r="AP139" i="61"/>
  <c r="AJ347" i="61"/>
  <c r="P347" i="61"/>
  <c r="R347" i="61"/>
  <c r="AI299" i="61"/>
  <c r="AO299" i="61"/>
  <c r="AL299" i="61"/>
  <c r="AP299" i="61"/>
  <c r="AQ299" i="61"/>
  <c r="AL293" i="61"/>
  <c r="AO293" i="61"/>
  <c r="AP293" i="61"/>
  <c r="AQ293" i="61"/>
  <c r="AE307" i="61"/>
  <c r="AD307" i="61"/>
  <c r="AH307" i="61"/>
  <c r="AM305" i="61"/>
  <c r="Q305" i="61"/>
  <c r="S305" i="61"/>
  <c r="AJ305" i="61"/>
  <c r="P305" i="61"/>
  <c r="R305" i="61"/>
  <c r="AM304" i="61"/>
  <c r="Q304" i="61"/>
  <c r="S304" i="61"/>
  <c r="AP303" i="61"/>
  <c r="AQ303" i="61"/>
  <c r="AJ296" i="61"/>
  <c r="P296" i="61"/>
  <c r="R296" i="61"/>
  <c r="AI293" i="61"/>
  <c r="AJ249" i="61"/>
  <c r="P249" i="61"/>
  <c r="R249" i="61"/>
  <c r="AM246" i="61"/>
  <c r="Q246" i="61"/>
  <c r="S246" i="61"/>
  <c r="AM76" i="61"/>
  <c r="Q76" i="61"/>
  <c r="S76" i="61"/>
  <c r="AM171" i="61"/>
  <c r="Q171" i="61"/>
  <c r="S171" i="61"/>
  <c r="AJ171" i="61"/>
  <c r="P171" i="61"/>
  <c r="R171" i="61"/>
  <c r="AI181" i="61"/>
  <c r="AQ181" i="61"/>
  <c r="AO181" i="61"/>
  <c r="AL227" i="61"/>
  <c r="AQ227" i="61"/>
  <c r="AP227" i="61"/>
  <c r="AI227" i="61"/>
  <c r="AO227" i="61"/>
  <c r="AQ292" i="61"/>
  <c r="AL292" i="61"/>
  <c r="AI292" i="61"/>
  <c r="AI343" i="61"/>
  <c r="AP343" i="61"/>
  <c r="AM87" i="61"/>
  <c r="Q87" i="61"/>
  <c r="S87" i="61"/>
  <c r="AJ87" i="61"/>
  <c r="P87" i="61"/>
  <c r="R87" i="61"/>
  <c r="AO132" i="61"/>
  <c r="AL132" i="61"/>
  <c r="AI132" i="61"/>
  <c r="AJ177" i="61"/>
  <c r="P177" i="61"/>
  <c r="R177" i="61"/>
  <c r="AJ93" i="61"/>
  <c r="P93" i="61"/>
  <c r="R93" i="61"/>
  <c r="AJ323" i="61"/>
  <c r="P323" i="61"/>
  <c r="R323" i="61"/>
  <c r="AM323" i="61"/>
  <c r="Q323" i="61"/>
  <c r="S323" i="61"/>
  <c r="AP109" i="61"/>
  <c r="AJ118" i="61"/>
  <c r="P118" i="61"/>
  <c r="R118" i="61"/>
  <c r="AM173" i="61"/>
  <c r="Q173" i="61"/>
  <c r="S173" i="61"/>
  <c r="AI281" i="61"/>
  <c r="AP281" i="61"/>
  <c r="AI288" i="61"/>
  <c r="AP288" i="61"/>
  <c r="AO288" i="61"/>
  <c r="AO264" i="61"/>
  <c r="AI264" i="61"/>
  <c r="AE251" i="61"/>
  <c r="AP251" i="61"/>
  <c r="AD251" i="61"/>
  <c r="AH251" i="61"/>
  <c r="AE86" i="61"/>
  <c r="AO86" i="61"/>
  <c r="AD86" i="61"/>
  <c r="AH86" i="61"/>
  <c r="AM75" i="61"/>
  <c r="Q75" i="61"/>
  <c r="S75" i="61"/>
  <c r="AD70" i="61"/>
  <c r="AH70" i="61"/>
  <c r="AE70" i="61"/>
  <c r="AP70" i="61"/>
  <c r="AM108" i="61"/>
  <c r="Q108" i="61"/>
  <c r="S108" i="61"/>
  <c r="AJ211" i="61"/>
  <c r="P211" i="61"/>
  <c r="R211" i="61"/>
  <c r="AO226" i="61"/>
  <c r="AO290" i="61"/>
  <c r="AP290" i="61"/>
  <c r="AJ137" i="61"/>
  <c r="P137" i="61"/>
  <c r="R137" i="61"/>
  <c r="AP264" i="61"/>
  <c r="AM234" i="61"/>
  <c r="AJ234" i="61"/>
  <c r="P234" i="61"/>
  <c r="R234" i="61"/>
  <c r="AP129" i="61"/>
  <c r="AP241" i="61"/>
  <c r="AL241" i="61"/>
  <c r="AJ114" i="61"/>
  <c r="P114" i="61"/>
  <c r="R114" i="61"/>
  <c r="AM190" i="61"/>
  <c r="Q190" i="61"/>
  <c r="S190" i="61"/>
  <c r="AJ71" i="61"/>
  <c r="P71" i="61"/>
  <c r="R71" i="61"/>
  <c r="Q80" i="61"/>
  <c r="S80" i="61"/>
  <c r="AO257" i="61"/>
  <c r="AI257" i="61"/>
  <c r="AM230" i="61"/>
  <c r="Q230" i="61"/>
  <c r="S230" i="61"/>
  <c r="AJ104" i="61"/>
  <c r="P104" i="61"/>
  <c r="R104" i="61"/>
  <c r="AL264" i="61"/>
  <c r="AL211" i="61"/>
  <c r="AQ211" i="61"/>
  <c r="AP211" i="61"/>
  <c r="AQ108" i="61"/>
  <c r="AO108" i="61"/>
  <c r="AQ264" i="61"/>
  <c r="AQ142" i="61"/>
  <c r="AL142" i="61"/>
  <c r="AQ250" i="61"/>
  <c r="AL250" i="61"/>
  <c r="AP250" i="61"/>
  <c r="AO250" i="61"/>
  <c r="AL84" i="61"/>
  <c r="AO84" i="61"/>
  <c r="AQ84" i="61"/>
  <c r="AM289" i="61"/>
  <c r="Q289" i="61"/>
  <c r="S289" i="61"/>
  <c r="P80" i="61"/>
  <c r="R80" i="61"/>
  <c r="AM222" i="61"/>
  <c r="Q222" i="61"/>
  <c r="S222" i="61"/>
  <c r="AM256" i="61"/>
  <c r="Q256" i="61"/>
  <c r="S256" i="61"/>
  <c r="AP229" i="61"/>
  <c r="AQ229" i="61"/>
  <c r="AL229" i="61"/>
  <c r="AI329" i="61"/>
  <c r="AL329" i="61"/>
  <c r="AO329" i="61"/>
  <c r="AJ215" i="61"/>
  <c r="P215" i="61"/>
  <c r="R215" i="61"/>
  <c r="AM214" i="61"/>
  <c r="Q214" i="61"/>
  <c r="S214" i="61"/>
  <c r="AI253" i="61"/>
  <c r="AO253" i="61"/>
  <c r="AO268" i="61"/>
  <c r="AP268" i="61"/>
  <c r="AD340" i="61"/>
  <c r="AQ126" i="61"/>
  <c r="AL126" i="61"/>
  <c r="AI135" i="61"/>
  <c r="AL135" i="61"/>
  <c r="AP135" i="61"/>
  <c r="AE217" i="61"/>
  <c r="AO217" i="61"/>
  <c r="AL182" i="61"/>
  <c r="AO182" i="61"/>
  <c r="AQ182" i="61"/>
  <c r="AE263" i="61"/>
  <c r="AO263" i="61"/>
  <c r="AD263" i="61"/>
  <c r="AD112" i="61"/>
  <c r="AH112" i="61"/>
  <c r="AE112" i="61"/>
  <c r="AI112" i="61"/>
  <c r="AE101" i="61"/>
  <c r="AO101" i="61"/>
  <c r="AD101" i="61"/>
  <c r="AH101" i="61"/>
  <c r="AD97" i="61"/>
  <c r="AH97" i="61"/>
  <c r="AE97" i="61"/>
  <c r="AP97" i="61"/>
  <c r="AE344" i="61"/>
  <c r="AL344" i="61"/>
  <c r="AD344" i="61"/>
  <c r="AO340" i="61"/>
  <c r="AP340" i="61"/>
  <c r="AL340" i="61"/>
  <c r="AQ326" i="61"/>
  <c r="AP326" i="61"/>
  <c r="AI326" i="61"/>
  <c r="AL326" i="61"/>
  <c r="AE316" i="61"/>
  <c r="AO316" i="61"/>
  <c r="AD316" i="61"/>
  <c r="AQ289" i="61"/>
  <c r="AD274" i="61"/>
  <c r="AE274" i="61"/>
  <c r="AQ274" i="61"/>
  <c r="AE270" i="61"/>
  <c r="AD270" i="61"/>
  <c r="AD266" i="61"/>
  <c r="AE266" i="61"/>
  <c r="AI266" i="61"/>
  <c r="AO245" i="61"/>
  <c r="AL245" i="61"/>
  <c r="AE225" i="61"/>
  <c r="AL225" i="61"/>
  <c r="AD225" i="61"/>
  <c r="AH225" i="61"/>
  <c r="AJ216" i="61"/>
  <c r="P216" i="61"/>
  <c r="R216" i="61"/>
  <c r="AM216" i="61"/>
  <c r="Q216" i="61"/>
  <c r="S216" i="61"/>
  <c r="AM207" i="61"/>
  <c r="Q207" i="61"/>
  <c r="S207" i="61"/>
  <c r="AJ207" i="61"/>
  <c r="P207" i="61"/>
  <c r="R207" i="61"/>
  <c r="AD205" i="61"/>
  <c r="AH205" i="61"/>
  <c r="AE205" i="61"/>
  <c r="AD201" i="61"/>
  <c r="AE201" i="61"/>
  <c r="AI201" i="61"/>
  <c r="AJ201" i="61"/>
  <c r="P201" i="61"/>
  <c r="R201" i="61"/>
  <c r="AD197" i="61"/>
  <c r="AH197" i="61"/>
  <c r="AE197" i="61"/>
  <c r="AI189" i="61"/>
  <c r="AO189" i="61"/>
  <c r="AD178" i="61"/>
  <c r="AH178" i="61"/>
  <c r="AE178" i="61"/>
  <c r="AP178" i="61"/>
  <c r="AE170" i="61"/>
  <c r="AD170" i="61"/>
  <c r="AH170" i="61"/>
  <c r="AD167" i="61"/>
  <c r="AH167" i="61"/>
  <c r="AE167" i="61"/>
  <c r="AO167" i="61"/>
  <c r="AI157" i="61"/>
  <c r="AD151" i="61"/>
  <c r="AH151" i="61"/>
  <c r="AE151" i="61"/>
  <c r="AI151" i="61"/>
  <c r="AE147" i="61"/>
  <c r="AD147" i="61"/>
  <c r="AH147" i="61"/>
  <c r="AD123" i="61"/>
  <c r="AH123" i="61"/>
  <c r="AE123" i="61"/>
  <c r="AL123" i="61"/>
  <c r="AI340" i="61"/>
  <c r="AL286" i="61"/>
  <c r="AO286" i="61"/>
  <c r="AO326" i="61"/>
  <c r="AO187" i="61"/>
  <c r="AQ187" i="61"/>
  <c r="AP187" i="61"/>
  <c r="AD326" i="61"/>
  <c r="AM106" i="61"/>
  <c r="Q106" i="61"/>
  <c r="S106" i="61"/>
  <c r="AI318" i="61"/>
  <c r="AV311" i="61"/>
  <c r="AV276" i="61"/>
  <c r="AV145" i="61"/>
  <c r="AI300" i="61"/>
  <c r="AV267" i="61"/>
  <c r="AV251" i="61"/>
  <c r="AI339" i="61"/>
  <c r="AI91" i="61"/>
  <c r="AI336" i="61"/>
  <c r="AV290" i="61"/>
  <c r="AV280" i="61"/>
  <c r="AJ63" i="61"/>
  <c r="P63" i="61"/>
  <c r="R63" i="61"/>
  <c r="AM63" i="61"/>
  <c r="Q63" i="61"/>
  <c r="S63" i="61"/>
  <c r="AJ59" i="61"/>
  <c r="P59" i="61"/>
  <c r="R59" i="61"/>
  <c r="AM59" i="61"/>
  <c r="Q59" i="61"/>
  <c r="S59" i="61"/>
  <c r="AJ57" i="61"/>
  <c r="P57" i="61"/>
  <c r="R57" i="61"/>
  <c r="AM57" i="61"/>
  <c r="Q57" i="61"/>
  <c r="S57" i="61"/>
  <c r="AJ51" i="61"/>
  <c r="P51" i="61"/>
  <c r="R51" i="61"/>
  <c r="AM51" i="61"/>
  <c r="Q51" i="61"/>
  <c r="S51" i="61"/>
  <c r="AM36" i="61"/>
  <c r="Q36" i="61"/>
  <c r="S36" i="61"/>
  <c r="AP18" i="61"/>
  <c r="AQ18" i="61"/>
  <c r="AL28" i="61"/>
  <c r="AP65" i="61"/>
  <c r="AO65" i="61"/>
  <c r="AL65" i="61"/>
  <c r="AM65" i="61"/>
  <c r="Q65" i="61"/>
  <c r="S65" i="61"/>
  <c r="AQ60" i="61"/>
  <c r="AO60" i="61"/>
  <c r="AQ67" i="61"/>
  <c r="AL67" i="61"/>
  <c r="AO67" i="61"/>
  <c r="AH66" i="61"/>
  <c r="AD62" i="61"/>
  <c r="AH62" i="61"/>
  <c r="AE62" i="61"/>
  <c r="AP62" i="61"/>
  <c r="AI60" i="61"/>
  <c r="AE55" i="61"/>
  <c r="AQ55" i="61"/>
  <c r="AD55" i="61"/>
  <c r="AH55" i="61"/>
  <c r="AM54" i="61"/>
  <c r="Q54" i="61"/>
  <c r="S54" i="61"/>
  <c r="AE52" i="61"/>
  <c r="AQ52" i="61"/>
  <c r="AD52" i="61"/>
  <c r="AH52" i="61"/>
  <c r="AJ50" i="61"/>
  <c r="P50" i="61"/>
  <c r="R50" i="61"/>
  <c r="AE48" i="61"/>
  <c r="AQ48" i="61"/>
  <c r="AD48" i="61"/>
  <c r="AH48" i="61"/>
  <c r="AD34" i="61"/>
  <c r="AH34" i="61"/>
  <c r="AE34" i="61"/>
  <c r="AP34" i="61"/>
  <c r="AE26" i="61"/>
  <c r="AH26" i="61"/>
  <c r="AD23" i="61"/>
  <c r="AH23" i="61"/>
  <c r="AE23" i="61"/>
  <c r="AJ20" i="61"/>
  <c r="P20" i="61"/>
  <c r="R20" i="61"/>
  <c r="AD19" i="61"/>
  <c r="AH19" i="61"/>
  <c r="AE19" i="61"/>
  <c r="AE44" i="61"/>
  <c r="AL31" i="61"/>
  <c r="AQ31" i="61"/>
  <c r="AP31" i="61"/>
  <c r="AI31" i="61"/>
  <c r="AQ42" i="61"/>
  <c r="AO42" i="61"/>
  <c r="AO18" i="61"/>
  <c r="AI42" i="61"/>
  <c r="AO59" i="61"/>
  <c r="AP59" i="61"/>
  <c r="AQ59" i="61"/>
  <c r="AL59" i="61"/>
  <c r="AP67" i="61"/>
  <c r="AQ65" i="61"/>
  <c r="AI18" i="61"/>
  <c r="AL41" i="61"/>
  <c r="AQ41" i="61"/>
  <c r="AD30" i="61"/>
  <c r="AH30" i="61"/>
  <c r="AP42" i="61"/>
  <c r="AO31" i="61"/>
  <c r="AP60" i="61"/>
  <c r="AL24" i="61"/>
  <c r="AQ24" i="61"/>
  <c r="AO24" i="61"/>
  <c r="AI24" i="61"/>
  <c r="AP24" i="61"/>
  <c r="AV45" i="61"/>
  <c r="AM310" i="61"/>
  <c r="Q310" i="61"/>
  <c r="S310" i="61"/>
  <c r="AJ310" i="61"/>
  <c r="P310" i="61"/>
  <c r="R310" i="61"/>
  <c r="AJ373" i="61"/>
  <c r="P373" i="61"/>
  <c r="R373" i="61"/>
  <c r="AM373" i="61"/>
  <c r="Q373" i="61"/>
  <c r="S373" i="61"/>
  <c r="AJ338" i="61"/>
  <c r="P338" i="61"/>
  <c r="R338" i="61"/>
  <c r="AM295" i="61"/>
  <c r="Q295" i="61"/>
  <c r="S295" i="61"/>
  <c r="AM258" i="61"/>
  <c r="Q258" i="61"/>
  <c r="S258" i="61"/>
  <c r="AM332" i="61"/>
  <c r="Q332" i="61"/>
  <c r="S332" i="61"/>
  <c r="AQ415" i="61"/>
  <c r="AP373" i="61"/>
  <c r="AL373" i="61"/>
  <c r="AJ286" i="61"/>
  <c r="P286" i="61"/>
  <c r="R286" i="61"/>
  <c r="AO373" i="61"/>
  <c r="AL277" i="61"/>
  <c r="AJ443" i="61"/>
  <c r="P443" i="61"/>
  <c r="R443" i="61"/>
  <c r="AM443" i="61"/>
  <c r="Q443" i="61"/>
  <c r="S443" i="61"/>
  <c r="AQ110" i="61"/>
  <c r="AP110" i="61"/>
  <c r="AM297" i="61"/>
  <c r="Q297" i="61"/>
  <c r="S297" i="61"/>
  <c r="AJ297" i="61"/>
  <c r="P297" i="61"/>
  <c r="R297" i="61"/>
  <c r="AJ390" i="61"/>
  <c r="P390" i="61"/>
  <c r="R390" i="61"/>
  <c r="AI298" i="61"/>
  <c r="AL298" i="61"/>
  <c r="AM314" i="61"/>
  <c r="Q314" i="61"/>
  <c r="S314" i="61"/>
  <c r="AP435" i="61"/>
  <c r="AM400" i="61"/>
  <c r="Q400" i="61"/>
  <c r="S400" i="61"/>
  <c r="AO415" i="61"/>
  <c r="AJ361" i="61"/>
  <c r="AL464" i="61"/>
  <c r="AI464" i="61"/>
  <c r="AQ46" i="61"/>
  <c r="AO46" i="61"/>
  <c r="AM161" i="61"/>
  <c r="Q161" i="61"/>
  <c r="S161" i="61"/>
  <c r="AM135" i="61"/>
  <c r="Q135" i="61"/>
  <c r="S135" i="61"/>
  <c r="AJ135" i="61"/>
  <c r="P135" i="61"/>
  <c r="R135" i="61"/>
  <c r="AI377" i="61"/>
  <c r="AQ377" i="61"/>
  <c r="AP344" i="61"/>
  <c r="AQ312" i="61"/>
  <c r="AO312" i="61"/>
  <c r="AL54" i="61"/>
  <c r="AO54" i="61"/>
  <c r="AQ131" i="61"/>
  <c r="AI102" i="61"/>
  <c r="AM223" i="61"/>
  <c r="Q223" i="61"/>
  <c r="S223" i="61"/>
  <c r="AQ218" i="61"/>
  <c r="AJ75" i="61"/>
  <c r="P75" i="61"/>
  <c r="R75" i="61"/>
  <c r="AM84" i="61"/>
  <c r="Q84" i="61"/>
  <c r="S84" i="61"/>
  <c r="AL510" i="61"/>
  <c r="AP510" i="61"/>
  <c r="AQ510" i="61"/>
  <c r="AQ460" i="61"/>
  <c r="AL460" i="61"/>
  <c r="AP99" i="61"/>
  <c r="AI99" i="61"/>
  <c r="AI487" i="61"/>
  <c r="AQ487" i="61"/>
  <c r="AP487" i="61"/>
  <c r="AL409" i="61"/>
  <c r="AL421" i="61"/>
  <c r="AO91" i="61"/>
  <c r="AO410" i="61"/>
  <c r="AL60" i="61"/>
  <c r="AP306" i="61"/>
  <c r="AQ410" i="61"/>
  <c r="AQ443" i="61"/>
  <c r="AO451" i="61"/>
  <c r="AO233" i="61"/>
  <c r="AV497" i="61"/>
  <c r="AI495" i="61"/>
  <c r="AV487" i="61"/>
  <c r="AV447" i="61"/>
  <c r="AV431" i="61"/>
  <c r="AV392" i="61"/>
  <c r="AV310" i="61"/>
  <c r="AV294" i="61"/>
  <c r="AP199" i="61"/>
  <c r="AO469" i="61"/>
  <c r="AP246" i="61"/>
  <c r="AQ389" i="61"/>
  <c r="AP389" i="61"/>
  <c r="AL401" i="61"/>
  <c r="AL492" i="61"/>
  <c r="AV509" i="61"/>
  <c r="AV507" i="61"/>
  <c r="AV493" i="61"/>
  <c r="AV490" i="61"/>
  <c r="AD478" i="61"/>
  <c r="AD447" i="61"/>
  <c r="AD439" i="61"/>
  <c r="AV427" i="61"/>
  <c r="AV424" i="61"/>
  <c r="AV418" i="61"/>
  <c r="AV412" i="61"/>
  <c r="AV408" i="61"/>
  <c r="AV396" i="61"/>
  <c r="AV380" i="61"/>
  <c r="AV374" i="61"/>
  <c r="AV357" i="61"/>
  <c r="AV337" i="61"/>
  <c r="AV334" i="61"/>
  <c r="AH246" i="61"/>
  <c r="AH173" i="61"/>
  <c r="AV73" i="61"/>
  <c r="AD503" i="61"/>
  <c r="AV467" i="61"/>
  <c r="AV340" i="61"/>
  <c r="AH314" i="61"/>
  <c r="AH135" i="61"/>
  <c r="AV39" i="61"/>
  <c r="AJ407" i="61"/>
  <c r="P407" i="61"/>
  <c r="R407" i="61"/>
  <c r="AM407" i="61"/>
  <c r="Q407" i="61"/>
  <c r="S407" i="61"/>
  <c r="AJ423" i="61"/>
  <c r="P423" i="61"/>
  <c r="R423" i="61"/>
  <c r="AO261" i="61"/>
  <c r="AJ191" i="61"/>
  <c r="P191" i="61"/>
  <c r="R191" i="61"/>
  <c r="AQ163" i="61"/>
  <c r="AM431" i="61"/>
  <c r="Q431" i="61"/>
  <c r="S431" i="61"/>
  <c r="AJ431" i="61"/>
  <c r="P431" i="61"/>
  <c r="R431" i="61"/>
  <c r="AL149" i="61"/>
  <c r="AM118" i="61"/>
  <c r="Q118" i="61"/>
  <c r="S118" i="61"/>
  <c r="AJ144" i="61"/>
  <c r="P144" i="61"/>
  <c r="R144" i="61"/>
  <c r="AJ214" i="61"/>
  <c r="P214" i="61"/>
  <c r="R214" i="61"/>
  <c r="AM273" i="61"/>
  <c r="Q273" i="61"/>
  <c r="S273" i="61"/>
  <c r="AO445" i="61"/>
  <c r="AQ463" i="61"/>
  <c r="AI463" i="61"/>
  <c r="AO440" i="61"/>
  <c r="AI505" i="61"/>
  <c r="AQ505" i="61"/>
  <c r="AP146" i="61"/>
  <c r="AL146" i="61"/>
  <c r="AI255" i="61"/>
  <c r="AP255" i="61"/>
  <c r="AJ495" i="61"/>
  <c r="P495" i="61"/>
  <c r="R495" i="61"/>
  <c r="AJ326" i="61"/>
  <c r="P326" i="61"/>
  <c r="R326" i="61"/>
  <c r="AH492" i="61"/>
  <c r="AV476" i="61"/>
  <c r="AV450" i="61"/>
  <c r="AI449" i="61"/>
  <c r="AV430" i="61"/>
  <c r="AD424" i="61"/>
  <c r="AH424" i="61"/>
  <c r="AE424" i="61"/>
  <c r="AD410" i="61"/>
  <c r="AH410" i="61"/>
  <c r="AH478" i="61"/>
  <c r="AH471" i="61"/>
  <c r="AV317" i="61"/>
  <c r="AV254" i="61"/>
  <c r="AD467" i="61"/>
  <c r="AH467" i="61"/>
  <c r="AD422" i="61"/>
  <c r="AH422" i="61"/>
  <c r="AI395" i="61"/>
  <c r="AD317" i="61"/>
  <c r="AH317" i="61"/>
  <c r="AD303" i="61"/>
  <c r="AH303" i="61"/>
  <c r="AD293" i="61"/>
  <c r="AH293" i="61"/>
  <c r="AO318" i="61"/>
  <c r="AH475" i="61"/>
  <c r="AV469" i="61"/>
  <c r="AV445" i="61"/>
  <c r="AV410" i="61"/>
  <c r="AI409" i="61"/>
  <c r="AV393" i="61"/>
  <c r="AD367" i="61"/>
  <c r="AH367" i="61"/>
  <c r="AD356" i="61"/>
  <c r="AH356" i="61"/>
  <c r="AE356" i="61"/>
  <c r="AL356" i="61"/>
  <c r="AE333" i="61"/>
  <c r="AD333" i="61"/>
  <c r="AH333" i="61"/>
  <c r="AV332" i="61"/>
  <c r="AD324" i="61"/>
  <c r="AH324" i="61"/>
  <c r="AV373" i="61"/>
  <c r="AV372" i="61"/>
  <c r="AV364" i="61"/>
  <c r="AV336" i="61"/>
  <c r="AV303" i="61"/>
  <c r="AV298" i="61"/>
  <c r="AV287" i="61"/>
  <c r="AH248" i="61"/>
  <c r="AV246" i="61"/>
  <c r="AE127" i="61"/>
  <c r="AI127" i="61"/>
  <c r="AH79" i="61"/>
  <c r="AV50" i="61"/>
  <c r="AH106" i="61"/>
  <c r="AH73" i="61"/>
  <c r="AV353" i="61"/>
  <c r="AV318" i="61"/>
  <c r="AV316" i="61"/>
  <c r="AV307" i="61"/>
  <c r="AV304" i="61"/>
  <c r="AV282" i="61"/>
  <c r="AV278" i="61"/>
  <c r="AV252" i="61"/>
  <c r="AH201" i="61"/>
  <c r="AI197" i="61"/>
  <c r="AV187" i="61"/>
  <c r="AV183" i="61"/>
  <c r="AH141" i="61"/>
  <c r="AV64" i="61"/>
  <c r="AV59" i="61"/>
  <c r="AH47" i="61"/>
  <c r="AM383" i="61"/>
  <c r="Q383" i="61"/>
  <c r="S383" i="61"/>
  <c r="AJ383" i="61"/>
  <c r="P383" i="61"/>
  <c r="R383" i="61"/>
  <c r="AM121" i="61"/>
  <c r="Q121" i="61"/>
  <c r="S121" i="61"/>
  <c r="AJ340" i="61"/>
  <c r="P340" i="61"/>
  <c r="R340" i="61"/>
  <c r="AM340" i="61"/>
  <c r="Q340" i="61"/>
  <c r="S340" i="61"/>
  <c r="AO112" i="61"/>
  <c r="AP112" i="61"/>
  <c r="AJ157" i="61"/>
  <c r="P157" i="61"/>
  <c r="R157" i="61"/>
  <c r="AM157" i="61"/>
  <c r="Q157" i="61"/>
  <c r="S157" i="61"/>
  <c r="AM339" i="61"/>
  <c r="Q339" i="61"/>
  <c r="S339" i="61"/>
  <c r="AJ339" i="61"/>
  <c r="P339" i="61"/>
  <c r="R339" i="61"/>
  <c r="AM384" i="61"/>
  <c r="Q384" i="61"/>
  <c r="S384" i="61"/>
  <c r="AJ384" i="61"/>
  <c r="P384" i="61"/>
  <c r="R384" i="61"/>
  <c r="AQ235" i="61"/>
  <c r="AI235" i="61"/>
  <c r="AM296" i="61"/>
  <c r="Q296" i="61"/>
  <c r="S296" i="61"/>
  <c r="AM91" i="61"/>
  <c r="Q91" i="61"/>
  <c r="S91" i="61"/>
  <c r="AJ91" i="61"/>
  <c r="P91" i="61"/>
  <c r="R91" i="61"/>
  <c r="AL328" i="61"/>
  <c r="AI328" i="61"/>
  <c r="AO328" i="61"/>
  <c r="AQ103" i="61"/>
  <c r="AO103" i="61"/>
  <c r="AM386" i="61"/>
  <c r="Q386" i="61"/>
  <c r="S386" i="61"/>
  <c r="AJ386" i="61"/>
  <c r="P386" i="61"/>
  <c r="R386" i="61"/>
  <c r="AL98" i="61"/>
  <c r="AQ265" i="61"/>
  <c r="AP265" i="61"/>
  <c r="AO124" i="61"/>
  <c r="AL124" i="61"/>
  <c r="AL203" i="61"/>
  <c r="AP203" i="61"/>
  <c r="AQ203" i="61"/>
  <c r="AO38" i="61"/>
  <c r="AP38" i="61"/>
  <c r="AM98" i="61"/>
  <c r="Q98" i="61"/>
  <c r="S98" i="61"/>
  <c r="AQ91" i="61"/>
  <c r="AJ377" i="61"/>
  <c r="P377" i="61"/>
  <c r="R377" i="61"/>
  <c r="AP91" i="61"/>
  <c r="AQ286" i="61"/>
  <c r="AO194" i="61"/>
  <c r="AL194" i="61"/>
  <c r="AJ186" i="61"/>
  <c r="P186" i="61"/>
  <c r="R186" i="61"/>
  <c r="AM186" i="61"/>
  <c r="Q186" i="61"/>
  <c r="S186" i="61"/>
  <c r="AL384" i="61"/>
  <c r="AQ98" i="61"/>
  <c r="AJ372" i="61"/>
  <c r="P372" i="61"/>
  <c r="R372" i="61"/>
  <c r="AM372" i="61"/>
  <c r="Q372" i="61"/>
  <c r="S372" i="61"/>
  <c r="AP339" i="61"/>
  <c r="AQ143" i="61"/>
  <c r="AJ263" i="61"/>
  <c r="P263" i="61"/>
  <c r="R263" i="61"/>
  <c r="AP384" i="61"/>
  <c r="AL172" i="61"/>
  <c r="AP172" i="61"/>
  <c r="AI172" i="61"/>
  <c r="AO274" i="61"/>
  <c r="AL330" i="61"/>
  <c r="AO330" i="61"/>
  <c r="AI239" i="61"/>
  <c r="AJ345" i="61"/>
  <c r="P345" i="61"/>
  <c r="R345" i="61"/>
  <c r="AL339" i="61"/>
  <c r="AI303" i="61"/>
  <c r="AL303" i="61"/>
  <c r="AO303" i="61"/>
  <c r="AO195" i="61"/>
  <c r="AP195" i="61"/>
  <c r="AM242" i="61"/>
  <c r="Q242" i="61"/>
  <c r="S242" i="61"/>
  <c r="AQ384" i="61"/>
  <c r="AL243" i="61"/>
  <c r="AO243" i="61"/>
  <c r="AE355" i="61"/>
  <c r="AD355" i="61"/>
  <c r="AH355" i="61"/>
  <c r="AH137" i="61"/>
  <c r="AP167" i="61"/>
  <c r="AI362" i="61"/>
  <c r="AI315" i="61"/>
  <c r="AO353" i="61"/>
  <c r="AI353" i="61"/>
  <c r="AH254" i="61"/>
  <c r="AD254" i="61"/>
  <c r="AO370" i="61"/>
  <c r="AI370" i="61"/>
  <c r="AD285" i="61"/>
  <c r="AH285" i="61"/>
  <c r="AD271" i="61"/>
  <c r="AH271" i="61"/>
  <c r="AE271" i="61"/>
  <c r="AE202" i="61"/>
  <c r="AL202" i="61"/>
  <c r="AH202" i="61"/>
  <c r="AH56" i="61"/>
  <c r="AI245" i="61"/>
  <c r="AE220" i="61"/>
  <c r="AD220" i="61"/>
  <c r="AH220" i="61"/>
  <c r="AE175" i="61"/>
  <c r="AH175" i="61"/>
  <c r="AD150" i="61"/>
  <c r="AH150" i="61"/>
  <c r="AE150" i="61"/>
  <c r="AE107" i="61"/>
  <c r="AQ107" i="61"/>
  <c r="AD107" i="61"/>
  <c r="AH107" i="61"/>
  <c r="AD60" i="61"/>
  <c r="AH60" i="61"/>
  <c r="AI316" i="61"/>
  <c r="AI346" i="61"/>
  <c r="AQ346" i="61"/>
  <c r="AV363" i="61"/>
  <c r="AI312" i="61"/>
  <c r="AI308" i="61"/>
  <c r="AV285" i="61"/>
  <c r="AV275" i="61"/>
  <c r="AD244" i="61"/>
  <c r="AH244" i="61"/>
  <c r="AD232" i="61"/>
  <c r="AH232" i="61"/>
  <c r="AE232" i="61"/>
  <c r="AL232" i="61"/>
  <c r="AD213" i="61"/>
  <c r="AH213" i="61"/>
  <c r="AE213" i="61"/>
  <c r="AH155" i="61"/>
  <c r="AE94" i="61"/>
  <c r="AD94" i="61"/>
  <c r="AH94" i="61"/>
  <c r="AH224" i="61"/>
  <c r="AH129" i="61"/>
  <c r="AH265" i="61"/>
  <c r="AJ182" i="61"/>
  <c r="P182" i="61"/>
  <c r="R182" i="61"/>
  <c r="AM203" i="61"/>
  <c r="Q203" i="61"/>
  <c r="S203" i="61"/>
  <c r="AM194" i="61"/>
  <c r="Q194" i="61"/>
  <c r="S194" i="61"/>
  <c r="AJ194" i="61"/>
  <c r="P194" i="61"/>
  <c r="R194" i="61"/>
  <c r="AM215" i="61"/>
  <c r="Q215" i="61"/>
  <c r="S215" i="61"/>
  <c r="AI204" i="61"/>
  <c r="AP204" i="61"/>
  <c r="AL204" i="61"/>
  <c r="AL192" i="61"/>
  <c r="AI192" i="61"/>
  <c r="AP192" i="61"/>
  <c r="AQ192" i="61"/>
  <c r="AM210" i="61"/>
  <c r="Q210" i="61"/>
  <c r="S210" i="61"/>
  <c r="AJ210" i="61"/>
  <c r="P210" i="61"/>
  <c r="R210" i="61"/>
  <c r="AP188" i="61"/>
  <c r="AO188" i="61"/>
  <c r="AI188" i="61"/>
  <c r="AQ188" i="61"/>
  <c r="AL188" i="61"/>
  <c r="AI212" i="61"/>
  <c r="AL212" i="61"/>
  <c r="AP216" i="61"/>
  <c r="AL216" i="61"/>
  <c r="AO216" i="61"/>
  <c r="AQ216" i="61"/>
  <c r="AM191" i="61"/>
  <c r="Q191" i="61"/>
  <c r="S191" i="61"/>
  <c r="AP85" i="61"/>
  <c r="AM143" i="61"/>
  <c r="Q143" i="61"/>
  <c r="S143" i="61"/>
  <c r="AM206" i="61"/>
  <c r="Q206" i="61"/>
  <c r="S206" i="61"/>
  <c r="AJ206" i="61"/>
  <c r="P206" i="61"/>
  <c r="R206" i="61"/>
  <c r="AL200" i="61"/>
  <c r="AP208" i="61"/>
  <c r="AI208" i="61"/>
  <c r="AO208" i="61"/>
  <c r="AL208" i="61"/>
  <c r="AQ208" i="61"/>
  <c r="AL87" i="61"/>
  <c r="AP87" i="61"/>
  <c r="AQ87" i="61"/>
  <c r="AO87" i="61"/>
  <c r="AQ95" i="61"/>
  <c r="AL143" i="61"/>
  <c r="AP143" i="61"/>
  <c r="AO143" i="61"/>
  <c r="AQ159" i="61"/>
  <c r="AL174" i="61"/>
  <c r="AQ174" i="61"/>
  <c r="AP174" i="61"/>
  <c r="AO174" i="61"/>
  <c r="AM154" i="61"/>
  <c r="Q154" i="61"/>
  <c r="S154" i="61"/>
  <c r="AJ154" i="61"/>
  <c r="P154" i="61"/>
  <c r="R154" i="61"/>
  <c r="AP111" i="61"/>
  <c r="AQ111" i="61"/>
  <c r="AL111" i="61"/>
  <c r="AO111" i="61"/>
  <c r="AO135" i="61"/>
  <c r="AQ135" i="61"/>
  <c r="AQ193" i="61"/>
  <c r="AM209" i="61"/>
  <c r="Q209" i="61"/>
  <c r="S209" i="61"/>
  <c r="AJ209" i="61"/>
  <c r="P209" i="61"/>
  <c r="R209" i="61"/>
  <c r="AM156" i="61"/>
  <c r="Q156" i="61"/>
  <c r="S156" i="61"/>
  <c r="AJ156" i="61"/>
  <c r="P156" i="61"/>
  <c r="R156" i="61"/>
  <c r="AJ169" i="61"/>
  <c r="P169" i="61"/>
  <c r="R169" i="61"/>
  <c r="AM196" i="61"/>
  <c r="Q196" i="61"/>
  <c r="S196" i="61"/>
  <c r="AJ196" i="61"/>
  <c r="P196" i="61"/>
  <c r="R196" i="61"/>
  <c r="AM21" i="61"/>
  <c r="Q21" i="61"/>
  <c r="S21" i="61"/>
  <c r="AJ21" i="61"/>
  <c r="P21" i="61"/>
  <c r="R21" i="61"/>
  <c r="R68" i="61"/>
  <c r="AP78" i="61"/>
  <c r="AO109" i="61"/>
  <c r="AQ21" i="61"/>
  <c r="AP21" i="61"/>
  <c r="AL21" i="61"/>
  <c r="AO21" i="61"/>
  <c r="AO64" i="61"/>
  <c r="AI78" i="61"/>
  <c r="AJ78" i="61"/>
  <c r="P78" i="61"/>
  <c r="R78" i="61"/>
  <c r="AI41" i="61"/>
  <c r="AP41" i="61"/>
  <c r="AQ47" i="61"/>
  <c r="Q128" i="61"/>
  <c r="S128" i="61"/>
  <c r="AJ161" i="61"/>
  <c r="P161" i="61"/>
  <c r="R161" i="61"/>
  <c r="AP106" i="61"/>
  <c r="AL117" i="61"/>
  <c r="AL133" i="61"/>
  <c r="AQ133" i="61"/>
  <c r="AO133" i="61"/>
  <c r="AP133" i="61"/>
  <c r="AL141" i="61"/>
  <c r="AM82" i="61"/>
  <c r="Q82" i="61"/>
  <c r="S82" i="61"/>
  <c r="AJ82" i="61"/>
  <c r="P82" i="61"/>
  <c r="R82" i="61"/>
  <c r="AM79" i="61"/>
  <c r="Q79" i="61"/>
  <c r="S79" i="61"/>
  <c r="AJ79" i="61"/>
  <c r="P79" i="61"/>
  <c r="R79" i="61"/>
  <c r="AJ136" i="61"/>
  <c r="P136" i="61"/>
  <c r="R136" i="61"/>
  <c r="AJ162" i="61"/>
  <c r="P162" i="61"/>
  <c r="R162" i="61"/>
  <c r="AM162" i="61"/>
  <c r="Q162" i="61"/>
  <c r="S162" i="61"/>
  <c r="Q53" i="61"/>
  <c r="S53" i="61"/>
  <c r="AJ53" i="61"/>
  <c r="P53" i="61"/>
  <c r="R53" i="61"/>
  <c r="AI145" i="61"/>
  <c r="AP145" i="61"/>
  <c r="AO145" i="61"/>
  <c r="AQ145" i="61"/>
  <c r="AL145" i="61"/>
  <c r="AJ126" i="61"/>
  <c r="P126" i="61"/>
  <c r="R126" i="61"/>
  <c r="AM126" i="61"/>
  <c r="Q126" i="61"/>
  <c r="S126" i="61"/>
  <c r="AJ130" i="61"/>
  <c r="P130" i="61"/>
  <c r="R130" i="61"/>
  <c r="AM130" i="61"/>
  <c r="Q130" i="61"/>
  <c r="S130" i="61"/>
  <c r="AI149" i="61"/>
  <c r="AP149" i="61"/>
  <c r="AQ149" i="61"/>
  <c r="AO149" i="61"/>
  <c r="AM110" i="61"/>
  <c r="Q110" i="61"/>
  <c r="S110" i="61"/>
  <c r="AJ110" i="61"/>
  <c r="P110" i="61"/>
  <c r="R110" i="61"/>
  <c r="AM146" i="61"/>
  <c r="Q146" i="61"/>
  <c r="S146" i="61"/>
  <c r="AJ146" i="61"/>
  <c r="P146" i="61"/>
  <c r="R146" i="61"/>
  <c r="AM90" i="61"/>
  <c r="Q90" i="61"/>
  <c r="S90" i="61"/>
  <c r="AJ90" i="61"/>
  <c r="P90" i="61"/>
  <c r="R90" i="61"/>
  <c r="AQ113" i="61"/>
  <c r="AM137" i="61"/>
  <c r="Q137" i="61"/>
  <c r="S137" i="61"/>
  <c r="AL161" i="61"/>
  <c r="AO161" i="61"/>
  <c r="AP161" i="61"/>
  <c r="AQ161" i="61"/>
  <c r="AM179" i="61"/>
  <c r="Q179" i="61"/>
  <c r="S179" i="61"/>
  <c r="AM92" i="61"/>
  <c r="Q92" i="61"/>
  <c r="S92" i="61"/>
  <c r="AJ92" i="61"/>
  <c r="P92" i="61"/>
  <c r="R92" i="61"/>
  <c r="AM160" i="61"/>
  <c r="Q160" i="61"/>
  <c r="S160" i="61"/>
  <c r="AJ160" i="61"/>
  <c r="P160" i="61"/>
  <c r="R160" i="61"/>
  <c r="AM168" i="61"/>
  <c r="Q168" i="61"/>
  <c r="S168" i="61"/>
  <c r="AJ168" i="61"/>
  <c r="P168" i="61"/>
  <c r="R168" i="61"/>
  <c r="AQ172" i="61"/>
  <c r="AO172" i="61"/>
  <c r="AJ58" i="61"/>
  <c r="P58" i="61"/>
  <c r="R58" i="61"/>
  <c r="AM58" i="61"/>
  <c r="Q58" i="61"/>
  <c r="S58" i="61"/>
  <c r="AL165" i="61"/>
  <c r="AQ165" i="61"/>
  <c r="AO165" i="61"/>
  <c r="AI165" i="61"/>
  <c r="AP165" i="61"/>
  <c r="AL176" i="61"/>
  <c r="AQ176" i="61"/>
  <c r="AO176" i="61"/>
  <c r="AP176" i="61"/>
  <c r="AI176" i="61"/>
  <c r="AI153" i="61"/>
  <c r="AO90" i="61"/>
  <c r="AJ121" i="61"/>
  <c r="P121" i="61"/>
  <c r="R121" i="61"/>
  <c r="AM138" i="61"/>
  <c r="Q138" i="61"/>
  <c r="S138" i="61"/>
  <c r="AM74" i="61"/>
  <c r="Q74" i="61"/>
  <c r="S74" i="61"/>
  <c r="AJ74" i="61"/>
  <c r="P74" i="61"/>
  <c r="R74" i="61"/>
  <c r="AJ300" i="61"/>
  <c r="P300" i="61"/>
  <c r="R300" i="61"/>
  <c r="AO151" i="61"/>
  <c r="AP151" i="61"/>
  <c r="AQ151" i="61"/>
  <c r="AP170" i="61"/>
  <c r="AL270" i="61"/>
  <c r="AQ316" i="61"/>
  <c r="AL316" i="61"/>
  <c r="AP316" i="61"/>
  <c r="AM329" i="61"/>
  <c r="Q329" i="61"/>
  <c r="S329" i="61"/>
  <c r="AM247" i="61"/>
  <c r="Q247" i="61"/>
  <c r="S247" i="61"/>
  <c r="AJ247" i="61"/>
  <c r="P247" i="61"/>
  <c r="R247" i="61"/>
  <c r="AJ132" i="61"/>
  <c r="P132" i="61"/>
  <c r="R132" i="61"/>
  <c r="AM132" i="61"/>
  <c r="Q132" i="61"/>
  <c r="S132" i="61"/>
  <c r="AM139" i="61"/>
  <c r="Q139" i="61"/>
  <c r="S139" i="61"/>
  <c r="AJ139" i="61"/>
  <c r="P139" i="61"/>
  <c r="R139" i="61"/>
  <c r="AM100" i="61"/>
  <c r="Q100" i="61"/>
  <c r="S100" i="61"/>
  <c r="AJ100" i="61"/>
  <c r="P100" i="61"/>
  <c r="R100" i="61"/>
  <c r="AJ129" i="61"/>
  <c r="P129" i="61"/>
  <c r="R129" i="61"/>
  <c r="AM129" i="61"/>
  <c r="Q129" i="61"/>
  <c r="S129" i="61"/>
  <c r="AI167" i="61"/>
  <c r="AQ167" i="61"/>
  <c r="AL167" i="61"/>
  <c r="AI178" i="61"/>
  <c r="AP197" i="61"/>
  <c r="AL197" i="61"/>
  <c r="AO197" i="61"/>
  <c r="AQ197" i="61"/>
  <c r="AP205" i="61"/>
  <c r="AL205" i="61"/>
  <c r="AQ205" i="61"/>
  <c r="AI205" i="61"/>
  <c r="AO205" i="61"/>
  <c r="AL266" i="61"/>
  <c r="AP266" i="61"/>
  <c r="AO97" i="61"/>
  <c r="AL97" i="61"/>
  <c r="AQ97" i="61"/>
  <c r="AL112" i="61"/>
  <c r="AQ112" i="61"/>
  <c r="AQ263" i="61"/>
  <c r="AP263" i="61"/>
  <c r="AL263" i="61"/>
  <c r="AQ217" i="61"/>
  <c r="AI217" i="61"/>
  <c r="AL217" i="61"/>
  <c r="AJ253" i="61"/>
  <c r="P253" i="61"/>
  <c r="R253" i="61"/>
  <c r="AM78" i="61"/>
  <c r="Q78" i="61"/>
  <c r="S78" i="61"/>
  <c r="AP86" i="61"/>
  <c r="AQ86" i="61"/>
  <c r="AI86" i="61"/>
  <c r="AI251" i="61"/>
  <c r="AM288" i="61"/>
  <c r="Q288" i="61"/>
  <c r="S288" i="61"/>
  <c r="AJ181" i="61"/>
  <c r="P181" i="61"/>
  <c r="R181" i="61"/>
  <c r="AM181" i="61"/>
  <c r="Q181" i="61"/>
  <c r="S181" i="61"/>
  <c r="AM293" i="61"/>
  <c r="Q293" i="61"/>
  <c r="S293" i="61"/>
  <c r="AJ293" i="61"/>
  <c r="P293" i="61"/>
  <c r="R293" i="61"/>
  <c r="AM133" i="61"/>
  <c r="Q133" i="61"/>
  <c r="S133" i="61"/>
  <c r="AJ133" i="61"/>
  <c r="P133" i="61"/>
  <c r="R133" i="61"/>
  <c r="AJ318" i="61"/>
  <c r="P318" i="61"/>
  <c r="R318" i="61"/>
  <c r="AJ189" i="61"/>
  <c r="P189" i="61"/>
  <c r="R189" i="61"/>
  <c r="AM189" i="61"/>
  <c r="Q189" i="61"/>
  <c r="S189" i="61"/>
  <c r="AP225" i="61"/>
  <c r="AM326" i="61"/>
  <c r="Q326" i="61"/>
  <c r="S326" i="61"/>
  <c r="AJ257" i="61"/>
  <c r="P257" i="61"/>
  <c r="R257" i="61"/>
  <c r="AI70" i="61"/>
  <c r="AJ264" i="61"/>
  <c r="P264" i="61"/>
  <c r="R264" i="61"/>
  <c r="AM264" i="61"/>
  <c r="Q264" i="61"/>
  <c r="S264" i="61"/>
  <c r="AJ281" i="61"/>
  <c r="P281" i="61"/>
  <c r="R281" i="61"/>
  <c r="AM109" i="61"/>
  <c r="Q109" i="61"/>
  <c r="S109" i="61"/>
  <c r="AM292" i="61"/>
  <c r="Q292" i="61"/>
  <c r="S292" i="61"/>
  <c r="AJ292" i="61"/>
  <c r="P292" i="61"/>
  <c r="R292" i="61"/>
  <c r="AM227" i="61"/>
  <c r="Q227" i="61"/>
  <c r="S227" i="61"/>
  <c r="AJ227" i="61"/>
  <c r="P227" i="61"/>
  <c r="R227" i="61"/>
  <c r="AJ299" i="61"/>
  <c r="P299" i="61"/>
  <c r="R299" i="61"/>
  <c r="AM327" i="61"/>
  <c r="AJ327" i="61"/>
  <c r="P327" i="61"/>
  <c r="R327" i="61"/>
  <c r="AI147" i="61"/>
  <c r="AO147" i="61"/>
  <c r="AQ147" i="61"/>
  <c r="AL147" i="61"/>
  <c r="AP147" i="61"/>
  <c r="AP201" i="61"/>
  <c r="AM226" i="61"/>
  <c r="Q226" i="61"/>
  <c r="S226" i="61"/>
  <c r="AJ226" i="61"/>
  <c r="P226" i="61"/>
  <c r="R226" i="61"/>
  <c r="AJ180" i="61"/>
  <c r="P180" i="61"/>
  <c r="R180" i="61"/>
  <c r="AM180" i="61"/>
  <c r="Q180" i="61"/>
  <c r="S180" i="61"/>
  <c r="AO307" i="61"/>
  <c r="AJ22" i="61"/>
  <c r="P22" i="61"/>
  <c r="R22" i="61"/>
  <c r="AM22" i="61"/>
  <c r="Q22" i="61"/>
  <c r="S22" i="61"/>
  <c r="AJ24" i="61"/>
  <c r="P24" i="61"/>
  <c r="R24" i="61"/>
  <c r="AM24" i="61"/>
  <c r="Q24" i="61"/>
  <c r="S24" i="61"/>
  <c r="AL26" i="61"/>
  <c r="AM18" i="61"/>
  <c r="Q18" i="61"/>
  <c r="S18" i="61"/>
  <c r="AJ18" i="61"/>
  <c r="P18" i="61"/>
  <c r="R18" i="61"/>
  <c r="AJ64" i="61"/>
  <c r="P64" i="61"/>
  <c r="R64" i="61"/>
  <c r="AM64" i="61"/>
  <c r="Q64" i="61"/>
  <c r="S64" i="61"/>
  <c r="AM31" i="61"/>
  <c r="Q31" i="61"/>
  <c r="S31" i="61"/>
  <c r="AJ31" i="61"/>
  <c r="P31" i="61"/>
  <c r="R31" i="61"/>
  <c r="AP44" i="61"/>
  <c r="AQ44" i="61"/>
  <c r="AO44" i="61"/>
  <c r="AL44" i="61"/>
  <c r="AI19" i="61"/>
  <c r="AO23" i="61"/>
  <c r="AL23" i="61"/>
  <c r="AQ23" i="61"/>
  <c r="AP23" i="61"/>
  <c r="AI23" i="61"/>
  <c r="AP48" i="61"/>
  <c r="AO48" i="61"/>
  <c r="AJ60" i="61"/>
  <c r="P60" i="61"/>
  <c r="R60" i="61"/>
  <c r="AM60" i="61"/>
  <c r="Q60" i="61"/>
  <c r="S60" i="61"/>
  <c r="AP66" i="61"/>
  <c r="AO52" i="61"/>
  <c r="AI52" i="61"/>
  <c r="AP52" i="61"/>
  <c r="AL55" i="61"/>
  <c r="AP55" i="61"/>
  <c r="AO55" i="61"/>
  <c r="AO62" i="61"/>
  <c r="AL62" i="61"/>
  <c r="AI62" i="61"/>
  <c r="AQ62" i="61"/>
  <c r="AM67" i="61"/>
  <c r="Q67" i="61"/>
  <c r="S67" i="61"/>
  <c r="AL34" i="61"/>
  <c r="AM263" i="61"/>
  <c r="Q263" i="61"/>
  <c r="S263" i="61"/>
  <c r="AJ298" i="61"/>
  <c r="P298" i="61"/>
  <c r="R298" i="61"/>
  <c r="AM298" i="61"/>
  <c r="Q298" i="61"/>
  <c r="S298" i="61"/>
  <c r="AJ277" i="61"/>
  <c r="P277" i="61"/>
  <c r="R277" i="61"/>
  <c r="AM277" i="61"/>
  <c r="Q277" i="61"/>
  <c r="S277" i="61"/>
  <c r="AJ481" i="61"/>
  <c r="P481" i="61"/>
  <c r="R481" i="61"/>
  <c r="AM487" i="61"/>
  <c r="Q487" i="61"/>
  <c r="S487" i="61"/>
  <c r="AJ487" i="61"/>
  <c r="AJ99" i="61"/>
  <c r="P99" i="61"/>
  <c r="R99" i="61"/>
  <c r="AM99" i="61"/>
  <c r="Q99" i="61"/>
  <c r="S99" i="61"/>
  <c r="AM102" i="61"/>
  <c r="Q102" i="61"/>
  <c r="S102" i="61"/>
  <c r="AJ102" i="61"/>
  <c r="P102" i="61"/>
  <c r="R102" i="61"/>
  <c r="AM511" i="61"/>
  <c r="Q511" i="61"/>
  <c r="S511" i="61"/>
  <c r="AM495" i="61"/>
  <c r="Q495" i="61"/>
  <c r="S495" i="61"/>
  <c r="P125" i="61"/>
  <c r="R125" i="61"/>
  <c r="Q125" i="61"/>
  <c r="S125" i="61"/>
  <c r="AP356" i="61"/>
  <c r="AO356" i="61"/>
  <c r="AQ356" i="61"/>
  <c r="AM197" i="61"/>
  <c r="Q197" i="61"/>
  <c r="S197" i="61"/>
  <c r="AJ197" i="61"/>
  <c r="P197" i="61"/>
  <c r="R197" i="61"/>
  <c r="AJ409" i="61"/>
  <c r="P409" i="61"/>
  <c r="R409" i="61"/>
  <c r="AM409" i="61"/>
  <c r="Q409" i="61"/>
  <c r="S409" i="61"/>
  <c r="AJ395" i="61"/>
  <c r="P395" i="61"/>
  <c r="R395" i="61"/>
  <c r="AM395" i="61"/>
  <c r="Q395" i="61"/>
  <c r="S395" i="61"/>
  <c r="AL424" i="61"/>
  <c r="AQ424" i="61"/>
  <c r="AO424" i="61"/>
  <c r="AI424" i="61"/>
  <c r="AP424" i="61"/>
  <c r="AJ449" i="61"/>
  <c r="P449" i="61"/>
  <c r="R449" i="61"/>
  <c r="AM449" i="61"/>
  <c r="Q449" i="61"/>
  <c r="S449" i="61"/>
  <c r="AM440" i="61"/>
  <c r="Q440" i="61"/>
  <c r="S440" i="61"/>
  <c r="AJ440" i="61"/>
  <c r="P440" i="61"/>
  <c r="R440" i="61"/>
  <c r="AL333" i="61"/>
  <c r="AO333" i="61"/>
  <c r="AQ333" i="61"/>
  <c r="AI333" i="61"/>
  <c r="AP333" i="61"/>
  <c r="AJ497" i="61"/>
  <c r="P497" i="61"/>
  <c r="R497" i="61"/>
  <c r="AM497" i="61"/>
  <c r="Q497" i="61"/>
  <c r="S497" i="61"/>
  <c r="AM463" i="61"/>
  <c r="Q463" i="61"/>
  <c r="S463" i="61"/>
  <c r="AJ463" i="61"/>
  <c r="P463" i="61"/>
  <c r="R463" i="61"/>
  <c r="AQ127" i="61"/>
  <c r="AL127" i="61"/>
  <c r="AP127" i="61"/>
  <c r="AO127" i="61"/>
  <c r="AM255" i="61"/>
  <c r="Q255" i="61"/>
  <c r="S255" i="61"/>
  <c r="AJ255" i="61"/>
  <c r="P255" i="61"/>
  <c r="R255" i="61"/>
  <c r="AJ505" i="61"/>
  <c r="P505" i="61"/>
  <c r="R505" i="61"/>
  <c r="AM505" i="61"/>
  <c r="Q505" i="61"/>
  <c r="S505" i="61"/>
  <c r="AM312" i="61"/>
  <c r="Q312" i="61"/>
  <c r="S312" i="61"/>
  <c r="AJ312" i="61"/>
  <c r="P312" i="61"/>
  <c r="R312" i="61"/>
  <c r="AJ346" i="61"/>
  <c r="P346" i="61"/>
  <c r="R346" i="61"/>
  <c r="AM346" i="61"/>
  <c r="Q346" i="61"/>
  <c r="S346" i="61"/>
  <c r="AP271" i="61"/>
  <c r="AM370" i="61"/>
  <c r="Q370" i="61"/>
  <c r="S370" i="61"/>
  <c r="AJ370" i="61"/>
  <c r="P370" i="61"/>
  <c r="R370" i="61"/>
  <c r="AM353" i="61"/>
  <c r="Q353" i="61"/>
  <c r="S353" i="61"/>
  <c r="AJ353" i="61"/>
  <c r="P353" i="61"/>
  <c r="R353" i="61"/>
  <c r="AM239" i="61"/>
  <c r="Q239" i="61"/>
  <c r="S239" i="61"/>
  <c r="AJ239" i="61"/>
  <c r="P239" i="61"/>
  <c r="R239" i="61"/>
  <c r="AM200" i="61"/>
  <c r="Q200" i="61"/>
  <c r="S200" i="61"/>
  <c r="AJ200" i="61"/>
  <c r="P200" i="61"/>
  <c r="R200" i="61"/>
  <c r="AJ291" i="61"/>
  <c r="P291" i="61"/>
  <c r="R291" i="61"/>
  <c r="AM291" i="61"/>
  <c r="Q291" i="61"/>
  <c r="S291" i="61"/>
  <c r="AP232" i="61"/>
  <c r="AO232" i="61"/>
  <c r="AQ232" i="61"/>
  <c r="AM316" i="61"/>
  <c r="Q316" i="61"/>
  <c r="S316" i="61"/>
  <c r="AJ316" i="61"/>
  <c r="P316" i="61"/>
  <c r="R316" i="61"/>
  <c r="AL107" i="61"/>
  <c r="AJ112" i="61"/>
  <c r="P112" i="61"/>
  <c r="R112" i="61"/>
  <c r="AM112" i="61"/>
  <c r="Q112" i="61"/>
  <c r="S112" i="61"/>
  <c r="AP355" i="61"/>
  <c r="AM376" i="61"/>
  <c r="Q376" i="61"/>
  <c r="S376" i="61"/>
  <c r="AJ376" i="61"/>
  <c r="P376" i="61"/>
  <c r="R376" i="61"/>
  <c r="AO150" i="61"/>
  <c r="AL150" i="61"/>
  <c r="AP150" i="61"/>
  <c r="AQ150" i="61"/>
  <c r="AI150" i="61"/>
  <c r="AJ150" i="61"/>
  <c r="P150" i="61"/>
  <c r="R150" i="61"/>
  <c r="AP175" i="61"/>
  <c r="AO175" i="61"/>
  <c r="AL175" i="61"/>
  <c r="AQ175" i="61"/>
  <c r="AI175" i="61"/>
  <c r="AJ245" i="61"/>
  <c r="P245" i="61"/>
  <c r="R245" i="61"/>
  <c r="AM245" i="61"/>
  <c r="Q245" i="61"/>
  <c r="S245" i="61"/>
  <c r="AM315" i="61"/>
  <c r="Q315" i="61"/>
  <c r="S315" i="61"/>
  <c r="AJ315" i="61"/>
  <c r="P315" i="61"/>
  <c r="R315" i="61"/>
  <c r="AJ237" i="61"/>
  <c r="P237" i="61"/>
  <c r="R237" i="61"/>
  <c r="AM237" i="61"/>
  <c r="Q237" i="61"/>
  <c r="S237" i="61"/>
  <c r="AM172" i="61"/>
  <c r="Q172" i="61"/>
  <c r="S172" i="61"/>
  <c r="AJ172" i="61"/>
  <c r="P172" i="61"/>
  <c r="R172" i="61"/>
  <c r="AM328" i="61"/>
  <c r="Q328" i="61"/>
  <c r="S328" i="61"/>
  <c r="AJ328" i="61"/>
  <c r="P328" i="61"/>
  <c r="R328" i="61"/>
  <c r="AM235" i="61"/>
  <c r="Q235" i="61"/>
  <c r="S235" i="61"/>
  <c r="AJ235" i="61"/>
  <c r="P235" i="61"/>
  <c r="R235" i="61"/>
  <c r="AO213" i="61"/>
  <c r="AQ213" i="61"/>
  <c r="AI213" i="61"/>
  <c r="AJ213" i="61"/>
  <c r="P213" i="61"/>
  <c r="R213" i="61"/>
  <c r="AL213" i="61"/>
  <c r="AP213" i="61"/>
  <c r="AJ308" i="61"/>
  <c r="P308" i="61"/>
  <c r="R308" i="61"/>
  <c r="AM308" i="61"/>
  <c r="Q308" i="61"/>
  <c r="S308" i="61"/>
  <c r="AQ202" i="61"/>
  <c r="AI202" i="61"/>
  <c r="AO202" i="61"/>
  <c r="AJ362" i="61"/>
  <c r="P362" i="61"/>
  <c r="R362" i="61"/>
  <c r="AM362" i="61"/>
  <c r="Q362" i="61"/>
  <c r="S362" i="61"/>
  <c r="AJ303" i="61"/>
  <c r="P303" i="61"/>
  <c r="R303" i="61"/>
  <c r="AM303" i="61"/>
  <c r="Q303" i="61"/>
  <c r="S303" i="61"/>
  <c r="AM208" i="61"/>
  <c r="Q208" i="61"/>
  <c r="S208" i="61"/>
  <c r="AJ208" i="61"/>
  <c r="P208" i="61"/>
  <c r="R208" i="61"/>
  <c r="AJ188" i="61"/>
  <c r="P188" i="61"/>
  <c r="R188" i="61"/>
  <c r="AM188" i="61"/>
  <c r="Q188" i="61"/>
  <c r="S188" i="61"/>
  <c r="AM212" i="61"/>
  <c r="Q212" i="61"/>
  <c r="S212" i="61"/>
  <c r="AJ212" i="61"/>
  <c r="P212" i="61"/>
  <c r="R212" i="61"/>
  <c r="AJ192" i="61"/>
  <c r="P192" i="61"/>
  <c r="R192" i="61"/>
  <c r="AM192" i="61"/>
  <c r="Q192" i="61"/>
  <c r="S192" i="61"/>
  <c r="AJ204" i="61"/>
  <c r="P204" i="61"/>
  <c r="R204" i="61"/>
  <c r="AM204" i="61"/>
  <c r="Q204" i="61"/>
  <c r="S204" i="61"/>
  <c r="AJ193" i="61"/>
  <c r="P193" i="61"/>
  <c r="R193" i="61"/>
  <c r="AM193" i="61"/>
  <c r="Q193" i="61"/>
  <c r="S193" i="61"/>
  <c r="AM153" i="61"/>
  <c r="Q153" i="61"/>
  <c r="S153" i="61"/>
  <c r="AJ153" i="61"/>
  <c r="P153" i="61"/>
  <c r="R153" i="61"/>
  <c r="P113" i="61"/>
  <c r="R113" i="61"/>
  <c r="Q113" i="61"/>
  <c r="S113" i="61"/>
  <c r="AJ149" i="61"/>
  <c r="P149" i="61"/>
  <c r="R149" i="61"/>
  <c r="AM149" i="61"/>
  <c r="Q149" i="61"/>
  <c r="S149" i="61"/>
  <c r="AM141" i="61"/>
  <c r="Q141" i="61"/>
  <c r="S141" i="61"/>
  <c r="AJ141" i="61"/>
  <c r="P141" i="61"/>
  <c r="R141" i="61"/>
  <c r="AJ165" i="61"/>
  <c r="P165" i="61"/>
  <c r="R165" i="61"/>
  <c r="AM165" i="61"/>
  <c r="Q165" i="61"/>
  <c r="S165" i="61"/>
  <c r="AJ145" i="61"/>
  <c r="P145" i="61"/>
  <c r="R145" i="61"/>
  <c r="AM145" i="61"/>
  <c r="Q145" i="61"/>
  <c r="S145" i="61"/>
  <c r="P117" i="61"/>
  <c r="R117" i="61"/>
  <c r="Q117" i="61"/>
  <c r="S117" i="61"/>
  <c r="AJ176" i="61"/>
  <c r="P176" i="61"/>
  <c r="R176" i="61"/>
  <c r="AM176" i="61"/>
  <c r="Q176" i="61"/>
  <c r="S176" i="61"/>
  <c r="P123" i="61"/>
  <c r="R123" i="61"/>
  <c r="Q123" i="61"/>
  <c r="S123" i="61"/>
  <c r="AM274" i="61"/>
  <c r="Q274" i="61"/>
  <c r="S274" i="61"/>
  <c r="AJ274" i="61"/>
  <c r="P274" i="61"/>
  <c r="R274" i="61"/>
  <c r="AM266" i="61"/>
  <c r="Q266" i="61"/>
  <c r="S266" i="61"/>
  <c r="AM270" i="61"/>
  <c r="Q270" i="61"/>
  <c r="S270" i="61"/>
  <c r="AJ270" i="61"/>
  <c r="P270" i="61"/>
  <c r="R270" i="61"/>
  <c r="AM170" i="61"/>
  <c r="Q170" i="61"/>
  <c r="S170" i="61"/>
  <c r="AJ170" i="61"/>
  <c r="P170" i="61"/>
  <c r="R170" i="61"/>
  <c r="AJ151" i="61"/>
  <c r="P151" i="61"/>
  <c r="R151" i="61"/>
  <c r="AM151" i="61"/>
  <c r="Q151" i="61"/>
  <c r="S151" i="61"/>
  <c r="AM307" i="61"/>
  <c r="Q307" i="61"/>
  <c r="S307" i="61"/>
  <c r="AJ307" i="61"/>
  <c r="P307" i="61"/>
  <c r="R307" i="61"/>
  <c r="AJ70" i="61"/>
  <c r="P70" i="61"/>
  <c r="R70" i="61"/>
  <c r="AM70" i="61"/>
  <c r="Q70" i="61"/>
  <c r="S70" i="61"/>
  <c r="AJ225" i="61"/>
  <c r="P225" i="61"/>
  <c r="R225" i="61"/>
  <c r="AM97" i="61"/>
  <c r="Q97" i="61"/>
  <c r="S97" i="61"/>
  <c r="AJ97" i="61"/>
  <c r="P97" i="61"/>
  <c r="R97" i="61"/>
  <c r="AM178" i="61"/>
  <c r="Q178" i="61"/>
  <c r="S178" i="61"/>
  <c r="AJ178" i="61"/>
  <c r="P178" i="61"/>
  <c r="R178" i="61"/>
  <c r="AJ155" i="61"/>
  <c r="P155" i="61"/>
  <c r="R155" i="61"/>
  <c r="AM155" i="61"/>
  <c r="Q155" i="61"/>
  <c r="S155" i="61"/>
  <c r="AM217" i="61"/>
  <c r="Q217" i="61"/>
  <c r="S217" i="61"/>
  <c r="AJ217" i="61"/>
  <c r="P217" i="61"/>
  <c r="R217" i="61"/>
  <c r="AJ167" i="61"/>
  <c r="P167" i="61"/>
  <c r="R167" i="61"/>
  <c r="AM167" i="61"/>
  <c r="Q167" i="61"/>
  <c r="S167" i="61"/>
  <c r="AM201" i="61"/>
  <c r="Q201" i="61"/>
  <c r="S201" i="61"/>
  <c r="AJ147" i="61"/>
  <c r="P147" i="61"/>
  <c r="R147" i="61"/>
  <c r="AM147" i="61"/>
  <c r="Q147" i="61"/>
  <c r="S147" i="61"/>
  <c r="AM251" i="61"/>
  <c r="Q251" i="61"/>
  <c r="S251" i="61"/>
  <c r="AJ86" i="61"/>
  <c r="P86" i="61"/>
  <c r="R86" i="61"/>
  <c r="AM86" i="61"/>
  <c r="Q86" i="61"/>
  <c r="S86" i="61"/>
  <c r="AM205" i="61"/>
  <c r="Q205" i="61"/>
  <c r="S205" i="61"/>
  <c r="AJ205" i="61"/>
  <c r="P205" i="61"/>
  <c r="R205" i="61"/>
  <c r="AJ101" i="61"/>
  <c r="P101" i="61"/>
  <c r="R101" i="61"/>
  <c r="AM101" i="61"/>
  <c r="Q101" i="61"/>
  <c r="S101" i="61"/>
  <c r="AJ52" i="61"/>
  <c r="P52" i="61"/>
  <c r="R52" i="61"/>
  <c r="AM52" i="61"/>
  <c r="Q52" i="61"/>
  <c r="S52" i="61"/>
  <c r="AJ19" i="61"/>
  <c r="P19" i="61"/>
  <c r="R19" i="61"/>
  <c r="AM19" i="61"/>
  <c r="Q19" i="61"/>
  <c r="S19" i="61"/>
  <c r="AM62" i="61"/>
  <c r="Q62" i="61"/>
  <c r="S62" i="61"/>
  <c r="AJ62" i="61"/>
  <c r="P62" i="61"/>
  <c r="R62" i="61"/>
  <c r="AJ55" i="61"/>
  <c r="P55" i="61"/>
  <c r="R55" i="61"/>
  <c r="AM55" i="61"/>
  <c r="Q55" i="61"/>
  <c r="S55" i="61"/>
  <c r="AJ23" i="61"/>
  <c r="P23" i="61"/>
  <c r="R23" i="61"/>
  <c r="AM23" i="61"/>
  <c r="Q23" i="61"/>
  <c r="S23" i="61"/>
  <c r="AJ66" i="61"/>
  <c r="P66" i="61"/>
  <c r="R66" i="61"/>
  <c r="AM66" i="61"/>
  <c r="Q66" i="61"/>
  <c r="S66" i="61"/>
  <c r="AJ333" i="61"/>
  <c r="P333" i="61"/>
  <c r="R333" i="61"/>
  <c r="AM333" i="61"/>
  <c r="Q333" i="61"/>
  <c r="S333" i="61"/>
  <c r="AJ127" i="61"/>
  <c r="P127" i="61"/>
  <c r="R127" i="61"/>
  <c r="AM127" i="61"/>
  <c r="Q127" i="61"/>
  <c r="S127" i="61"/>
  <c r="AJ424" i="61"/>
  <c r="P424" i="61"/>
  <c r="R424" i="61"/>
  <c r="AM424" i="61"/>
  <c r="Q424" i="61"/>
  <c r="S424" i="61"/>
  <c r="AM356" i="61"/>
  <c r="Q356" i="61"/>
  <c r="S356" i="61"/>
  <c r="AJ356" i="61"/>
  <c r="P356" i="61"/>
  <c r="R356" i="61"/>
  <c r="AM213" i="61"/>
  <c r="Q213" i="61"/>
  <c r="S213" i="61"/>
  <c r="AM355" i="61"/>
  <c r="Q355" i="61"/>
  <c r="S355" i="61"/>
  <c r="AJ355" i="61"/>
  <c r="P355" i="61"/>
  <c r="R355" i="61"/>
  <c r="AM232" i="61"/>
  <c r="Q232" i="61"/>
  <c r="S232" i="61"/>
  <c r="AJ232" i="61"/>
  <c r="P232" i="61"/>
  <c r="R232" i="61"/>
  <c r="AJ56" i="61"/>
  <c r="P56" i="61"/>
  <c r="R56" i="61"/>
  <c r="AM56" i="61"/>
  <c r="Q56" i="61"/>
  <c r="S56" i="61"/>
  <c r="AM202" i="61"/>
  <c r="Q202" i="61"/>
  <c r="S202" i="61"/>
  <c r="AJ202" i="61"/>
  <c r="P202" i="61"/>
  <c r="R202" i="61"/>
  <c r="AM175" i="61"/>
  <c r="Q175" i="61"/>
  <c r="S175" i="61"/>
  <c r="AJ175" i="61"/>
  <c r="P175" i="61"/>
  <c r="R175" i="61"/>
  <c r="AM150" i="61"/>
  <c r="Q150" i="61"/>
  <c r="S150" i="61"/>
  <c r="AM107" i="61"/>
  <c r="Q107" i="61"/>
  <c r="S107" i="61"/>
  <c r="AJ107" i="61"/>
  <c r="P107" i="61"/>
  <c r="R107" i="61"/>
  <c r="AJ271" i="61"/>
  <c r="P271" i="61"/>
  <c r="R271" i="61"/>
  <c r="AM271" i="61"/>
  <c r="Q271" i="61"/>
  <c r="S271" i="61"/>
  <c r="AJ220" i="61"/>
  <c r="P220" i="61"/>
  <c r="R220" i="61"/>
  <c r="AM220" i="61"/>
  <c r="Q220" i="61"/>
  <c r="S220" i="61"/>
  <c r="AM124" i="61"/>
  <c r="Q124" i="61"/>
  <c r="S124" i="61"/>
  <c r="AM142" i="61"/>
  <c r="Q142" i="61"/>
  <c r="S142" i="61"/>
  <c r="AM81" i="61"/>
  <c r="Q81" i="61"/>
  <c r="S81" i="61"/>
  <c r="P152" i="61"/>
  <c r="R152" i="61"/>
  <c r="AI184" i="61"/>
  <c r="AL184" i="61"/>
  <c r="AO338" i="61"/>
  <c r="AL338" i="61"/>
  <c r="AP413" i="61"/>
  <c r="AI413" i="61"/>
  <c r="AL413" i="61"/>
  <c r="AQ88" i="61"/>
  <c r="AI88" i="61"/>
  <c r="AL88" i="61"/>
  <c r="AL136" i="61"/>
  <c r="AP136" i="61"/>
  <c r="AO136" i="61"/>
  <c r="AQ136" i="61"/>
  <c r="AL137" i="61"/>
  <c r="AD134" i="61"/>
  <c r="AE134" i="61"/>
  <c r="AO134" i="61"/>
  <c r="AE96" i="61"/>
  <c r="AP96" i="61"/>
  <c r="AD96" i="61"/>
  <c r="AP74" i="61"/>
  <c r="AI69" i="61"/>
  <c r="AD61" i="61"/>
  <c r="AE61" i="61"/>
  <c r="AP20" i="61"/>
  <c r="AP94" i="61"/>
  <c r="AJ67" i="61"/>
  <c r="P67" i="61"/>
  <c r="R67" i="61"/>
  <c r="AL48" i="61"/>
  <c r="AO201" i="61"/>
  <c r="AP123" i="61"/>
  <c r="AJ109" i="61"/>
  <c r="P109" i="61"/>
  <c r="R109" i="61"/>
  <c r="AO70" i="61"/>
  <c r="AO251" i="61"/>
  <c r="AP274" i="61"/>
  <c r="AQ266" i="61"/>
  <c r="AQ178" i="61"/>
  <c r="AJ138" i="61"/>
  <c r="P138" i="61"/>
  <c r="R138" i="61"/>
  <c r="AQ106" i="61"/>
  <c r="AO47" i="61"/>
  <c r="AO85" i="61"/>
  <c r="AP184" i="61"/>
  <c r="AI263" i="61"/>
  <c r="AP493" i="61"/>
  <c r="AM211" i="61"/>
  <c r="Q211" i="61"/>
  <c r="S211" i="61"/>
  <c r="AI85" i="61"/>
  <c r="AJ89" i="61"/>
  <c r="P89" i="61"/>
  <c r="R89" i="61"/>
  <c r="AO88" i="61"/>
  <c r="AP22" i="61"/>
  <c r="AL22" i="61"/>
  <c r="AJ199" i="61"/>
  <c r="P199" i="61"/>
  <c r="R199" i="61"/>
  <c r="AQ338" i="61"/>
  <c r="AO413" i="61"/>
  <c r="AP79" i="61"/>
  <c r="AO79" i="61"/>
  <c r="AL79" i="61"/>
  <c r="AO295" i="61"/>
  <c r="AQ295" i="61"/>
  <c r="AO400" i="61"/>
  <c r="AI453" i="61"/>
  <c r="AQ453" i="61"/>
  <c r="AP453" i="61"/>
  <c r="AO453" i="61"/>
  <c r="AL453" i="61"/>
  <c r="AL94" i="61"/>
  <c r="AJ65" i="61"/>
  <c r="P65" i="61"/>
  <c r="R65" i="61"/>
  <c r="AJ42" i="61"/>
  <c r="P42" i="61"/>
  <c r="R42" i="61"/>
  <c r="AQ201" i="61"/>
  <c r="AL201" i="61"/>
  <c r="AQ123" i="61"/>
  <c r="AL70" i="61"/>
  <c r="AQ251" i="61"/>
  <c r="AL274" i="61"/>
  <c r="AO266" i="61"/>
  <c r="AL178" i="61"/>
  <c r="AO178" i="61"/>
  <c r="AM115" i="61"/>
  <c r="Q115" i="61"/>
  <c r="S115" i="61"/>
  <c r="AJ106" i="61"/>
  <c r="P106" i="61"/>
  <c r="R106" i="61"/>
  <c r="AM53" i="61"/>
  <c r="AL106" i="61"/>
  <c r="P128" i="61"/>
  <c r="R128" i="61"/>
  <c r="AL47" i="61"/>
  <c r="AQ85" i="61"/>
  <c r="AQ184" i="61"/>
  <c r="AM73" i="61"/>
  <c r="Q73" i="61"/>
  <c r="S73" i="61"/>
  <c r="AI493" i="61"/>
  <c r="AJ81" i="61"/>
  <c r="P81" i="61"/>
  <c r="R81" i="61"/>
  <c r="AM95" i="61"/>
  <c r="Q95" i="61"/>
  <c r="S95" i="61"/>
  <c r="AJ142" i="61"/>
  <c r="P142" i="61"/>
  <c r="R142" i="61"/>
  <c r="AJ158" i="61"/>
  <c r="P158" i="61"/>
  <c r="R158" i="61"/>
  <c r="AM68" i="61"/>
  <c r="Q68" i="61"/>
  <c r="S68" i="61"/>
  <c r="AE185" i="61"/>
  <c r="AL185" i="61"/>
  <c r="AM199" i="61"/>
  <c r="Q199" i="61"/>
  <c r="S199" i="61"/>
  <c r="AP454" i="61"/>
  <c r="AO454" i="61"/>
  <c r="AQ454" i="61"/>
  <c r="AL454" i="61"/>
  <c r="AI454" i="61"/>
  <c r="AP456" i="61"/>
  <c r="AQ456" i="61"/>
  <c r="AO456" i="61"/>
  <c r="AL456" i="61"/>
  <c r="AQ70" i="61"/>
  <c r="AL251" i="61"/>
  <c r="AI274" i="61"/>
  <c r="AP47" i="61"/>
  <c r="AJ98" i="61"/>
  <c r="P98" i="61"/>
  <c r="R98" i="61"/>
  <c r="AO435" i="61"/>
  <c r="AJ124" i="61"/>
  <c r="P124" i="61"/>
  <c r="R124" i="61"/>
  <c r="AM40" i="61"/>
  <c r="Q40" i="61"/>
  <c r="S40" i="61"/>
  <c r="AJ40" i="61"/>
  <c r="P40" i="61"/>
  <c r="R40" i="61"/>
  <c r="AP88" i="61"/>
  <c r="AM131" i="61"/>
  <c r="Q131" i="61"/>
  <c r="S131" i="61"/>
  <c r="AJ159" i="61"/>
  <c r="P159" i="61"/>
  <c r="R159" i="61"/>
  <c r="AP338" i="61"/>
  <c r="AO493" i="61"/>
  <c r="AI435" i="61"/>
  <c r="AP179" i="61"/>
  <c r="AI179" i="61"/>
  <c r="AO283" i="61"/>
  <c r="AQ283" i="61"/>
  <c r="AP283" i="61"/>
  <c r="AI283" i="61"/>
  <c r="AP415" i="61"/>
  <c r="AQ335" i="61"/>
  <c r="AL321" i="61"/>
  <c r="AL432" i="61"/>
  <c r="AP432" i="61"/>
  <c r="AQ383" i="61"/>
  <c r="AP405" i="61"/>
  <c r="AL275" i="61"/>
  <c r="AL236" i="61"/>
  <c r="AP486" i="61"/>
  <c r="AL486" i="61"/>
  <c r="AI506" i="61"/>
  <c r="AO464" i="61"/>
  <c r="AO402" i="61"/>
  <c r="AL448" i="61"/>
  <c r="AI261" i="61"/>
  <c r="AQ321" i="61"/>
  <c r="AL415" i="61"/>
  <c r="AI236" i="61"/>
  <c r="AP332" i="61"/>
  <c r="AI383" i="61"/>
  <c r="AI275" i="61"/>
  <c r="AL506" i="61"/>
  <c r="AO405" i="61"/>
  <c r="AQ486" i="61"/>
  <c r="AO475" i="61"/>
  <c r="AP475" i="61"/>
  <c r="AQ285" i="61"/>
  <c r="AI285" i="61"/>
  <c r="AP465" i="61"/>
  <c r="AO465" i="61"/>
  <c r="AI465" i="61"/>
  <c r="AL465" i="61"/>
  <c r="AL441" i="61"/>
  <c r="AP441" i="61"/>
  <c r="AI431" i="61"/>
  <c r="AQ431" i="61"/>
  <c r="AL431" i="61"/>
  <c r="AO431" i="61"/>
  <c r="AL378" i="61"/>
  <c r="AO378" i="61"/>
  <c r="AI378" i="61"/>
  <c r="AQ378" i="61"/>
  <c r="AP378" i="61"/>
  <c r="AI477" i="61"/>
  <c r="AQ477" i="61"/>
  <c r="AO477" i="61"/>
  <c r="AP477" i="61"/>
  <c r="AI461" i="61"/>
  <c r="AO461" i="61"/>
  <c r="AL461" i="61"/>
  <c r="AQ461" i="61"/>
  <c r="AP461" i="61"/>
  <c r="AQ445" i="61"/>
  <c r="AL445" i="61"/>
  <c r="AI445" i="61"/>
  <c r="AD428" i="61"/>
  <c r="AE428" i="61"/>
  <c r="AI428" i="61"/>
  <c r="AN428" i="61"/>
  <c r="AE423" i="61"/>
  <c r="AI423" i="61"/>
  <c r="AN423" i="61"/>
  <c r="AD423" i="61"/>
  <c r="AI402" i="61"/>
  <c r="AQ448" i="61"/>
  <c r="AI287" i="61"/>
  <c r="AO287" i="61"/>
  <c r="AL287" i="61"/>
  <c r="AP226" i="61"/>
  <c r="AL226" i="61"/>
  <c r="AP394" i="61"/>
  <c r="AQ394" i="61"/>
  <c r="AP492" i="61"/>
  <c r="AQ492" i="61"/>
  <c r="AO314" i="61"/>
  <c r="AL314" i="61"/>
  <c r="AO439" i="61"/>
  <c r="AP439" i="61"/>
  <c r="AQ439" i="61"/>
  <c r="AI249" i="61"/>
  <c r="AL249" i="61"/>
  <c r="AP249" i="61"/>
  <c r="AE513" i="61"/>
  <c r="AQ513" i="61"/>
  <c r="AD513" i="61"/>
  <c r="AD471" i="61"/>
  <c r="AE471" i="61"/>
  <c r="AO471" i="61"/>
  <c r="AO359" i="61"/>
  <c r="AL359" i="61"/>
  <c r="AI359" i="61"/>
  <c r="AQ498" i="61"/>
  <c r="AI498" i="61"/>
  <c r="AL498" i="61"/>
  <c r="AE490" i="61"/>
  <c r="AI490" i="61"/>
  <c r="AK490" i="61"/>
  <c r="AD490" i="61"/>
  <c r="AD479" i="61"/>
  <c r="AE479" i="61"/>
  <c r="AI479" i="61"/>
  <c r="AN479" i="61"/>
  <c r="AQ450" i="61"/>
  <c r="AO450" i="61"/>
  <c r="AP438" i="61"/>
  <c r="AL438" i="61"/>
  <c r="AO438" i="61"/>
  <c r="AO308" i="61"/>
  <c r="AP308" i="61"/>
  <c r="AE291" i="61"/>
  <c r="AP291" i="61"/>
  <c r="AD291" i="61"/>
  <c r="AE276" i="61"/>
  <c r="AO276" i="61"/>
  <c r="AD276" i="61"/>
  <c r="AO409" i="61"/>
  <c r="AP409" i="61"/>
  <c r="AI187" i="61"/>
  <c r="AL187" i="61"/>
  <c r="AL488" i="61"/>
  <c r="AQ488" i="61"/>
  <c r="AP488" i="61"/>
  <c r="AL478" i="61"/>
  <c r="AO478" i="61"/>
  <c r="AP478" i="61"/>
  <c r="AI474" i="61"/>
  <c r="AP395" i="61"/>
  <c r="AQ395" i="61"/>
  <c r="AD382" i="61"/>
  <c r="AE382" i="61"/>
  <c r="AI382" i="61"/>
  <c r="AE351" i="61"/>
  <c r="AI351" i="61"/>
  <c r="AD351" i="61"/>
  <c r="AL195" i="61"/>
  <c r="AO306" i="61"/>
  <c r="AL434" i="61"/>
  <c r="AV417" i="61"/>
  <c r="AI322" i="61"/>
  <c r="AI243" i="61"/>
  <c r="AV165" i="61"/>
  <c r="AI183" i="61"/>
  <c r="R18" i="58"/>
  <c r="E18" i="63"/>
  <c r="V18" i="63"/>
  <c r="R20" i="58"/>
  <c r="E20" i="63"/>
  <c r="V20" i="63"/>
  <c r="AM183" i="61"/>
  <c r="Q183" i="61"/>
  <c r="S183" i="61"/>
  <c r="AJ183" i="61"/>
  <c r="P183" i="61"/>
  <c r="R183" i="61"/>
  <c r="AI291" i="61"/>
  <c r="AQ185" i="61"/>
  <c r="AJ85" i="61"/>
  <c r="P85" i="61"/>
  <c r="R85" i="61"/>
  <c r="AJ184" i="61"/>
  <c r="P184" i="61"/>
  <c r="R184" i="61"/>
  <c r="AM184" i="61"/>
  <c r="Q184" i="61"/>
  <c r="S184" i="61"/>
  <c r="AL351" i="61"/>
  <c r="AJ179" i="61"/>
  <c r="P179" i="61"/>
  <c r="R179" i="61"/>
  <c r="AP61" i="61"/>
  <c r="AQ61" i="61"/>
  <c r="AI61" i="61"/>
  <c r="AO61" i="61"/>
  <c r="AL61" i="61"/>
  <c r="AI134" i="61"/>
  <c r="AQ134" i="61"/>
  <c r="AP134" i="61"/>
  <c r="AO382" i="61"/>
  <c r="AP382" i="61"/>
  <c r="AL382" i="61"/>
  <c r="AM187" i="61"/>
  <c r="Q187" i="61"/>
  <c r="S187" i="61"/>
  <c r="AJ187" i="61"/>
  <c r="P187" i="61"/>
  <c r="R187" i="61"/>
  <c r="AM94" i="61"/>
  <c r="Q94" i="61"/>
  <c r="S94" i="61"/>
  <c r="AJ94" i="61"/>
  <c r="P94" i="61"/>
  <c r="R94" i="61"/>
  <c r="AM69" i="61"/>
  <c r="Q69" i="61"/>
  <c r="S69" i="61"/>
  <c r="AJ69" i="61"/>
  <c r="P69" i="61"/>
  <c r="R69" i="61"/>
  <c r="AM136" i="61"/>
  <c r="Q136" i="61"/>
  <c r="S136" i="61"/>
  <c r="AJ88" i="61"/>
  <c r="P88" i="61"/>
  <c r="R88" i="61"/>
  <c r="AM88" i="61"/>
  <c r="Q88" i="61"/>
  <c r="S88" i="61"/>
  <c r="AM122" i="61"/>
  <c r="Q122" i="61"/>
  <c r="S122" i="61"/>
  <c r="AJ122" i="61"/>
  <c r="P122" i="61"/>
  <c r="R122" i="61"/>
  <c r="AJ134" i="61"/>
  <c r="P134" i="61"/>
  <c r="R134" i="61"/>
  <c r="AM134" i="61"/>
  <c r="Q134" i="61"/>
  <c r="S134" i="61"/>
  <c r="AM96" i="61"/>
  <c r="Q96" i="61"/>
  <c r="S96" i="61"/>
  <c r="AJ96" i="61"/>
  <c r="P96" i="61"/>
  <c r="R96" i="61"/>
  <c r="AJ61" i="61"/>
  <c r="P61" i="61"/>
  <c r="R61" i="61"/>
  <c r="AM61" i="61"/>
  <c r="Q61" i="61"/>
  <c r="S61" i="61"/>
  <c r="AJ185" i="61"/>
  <c r="P185" i="61"/>
  <c r="R185" i="61"/>
  <c r="AM185" i="61"/>
  <c r="Q185" i="61"/>
  <c r="S185" i="61"/>
  <c r="U21" i="63"/>
  <c r="T23" i="63"/>
  <c r="U23" i="63"/>
  <c r="T21" i="63"/>
  <c r="Q23" i="58"/>
  <c r="AM183" i="56"/>
  <c r="AN297" i="56"/>
  <c r="AI364" i="56"/>
  <c r="AL351" i="56"/>
  <c r="AL465" i="56"/>
  <c r="AF125" i="56"/>
  <c r="AF88" i="56"/>
  <c r="AL92" i="56"/>
  <c r="AF58" i="56"/>
  <c r="AN58" i="56"/>
  <c r="AG483" i="56"/>
  <c r="AN268" i="56"/>
  <c r="AG480" i="56"/>
  <c r="AM302" i="56"/>
  <c r="AJ441" i="56"/>
  <c r="AI397" i="56"/>
  <c r="AI318" i="56"/>
  <c r="AF339" i="56"/>
  <c r="AG434" i="56"/>
  <c r="AF78" i="56"/>
  <c r="AG392" i="56"/>
  <c r="AL473" i="56"/>
  <c r="AM399" i="56"/>
  <c r="AN88" i="56"/>
  <c r="AI172" i="56"/>
  <c r="AA345" i="56"/>
  <c r="AJ443" i="56"/>
  <c r="AM470" i="56"/>
  <c r="AL271" i="56"/>
  <c r="AL217" i="56"/>
  <c r="AM27" i="56"/>
  <c r="AI470" i="56"/>
  <c r="AB472" i="56"/>
  <c r="AJ430" i="56"/>
  <c r="AN242" i="56"/>
  <c r="AA474" i="56"/>
  <c r="AB321" i="56"/>
  <c r="AA321" i="56"/>
  <c r="AM364" i="56"/>
  <c r="AM351" i="56"/>
  <c r="AL311" i="56"/>
  <c r="AM369" i="56"/>
  <c r="AN132" i="56"/>
  <c r="AN339" i="56"/>
  <c r="AN282" i="56"/>
  <c r="AN302" i="56"/>
  <c r="AJ492" i="56"/>
  <c r="AM339" i="56"/>
  <c r="AI452" i="56"/>
  <c r="AN260" i="56"/>
  <c r="AN399" i="56"/>
  <c r="AM88" i="56"/>
  <c r="AF223" i="56"/>
  <c r="AL378" i="56"/>
  <c r="AA400" i="56"/>
  <c r="AB376" i="56"/>
  <c r="AG481" i="56"/>
  <c r="AG310" i="56"/>
  <c r="AB344" i="56"/>
  <c r="AN344" i="56"/>
  <c r="AB499" i="56"/>
  <c r="AL499" i="56"/>
  <c r="AA499" i="56"/>
  <c r="AG334" i="56"/>
  <c r="AJ334" i="56"/>
  <c r="AG329" i="56"/>
  <c r="AJ329" i="56"/>
  <c r="AJ259" i="56"/>
  <c r="AG259" i="56"/>
  <c r="AG213" i="56"/>
  <c r="AJ213" i="56"/>
  <c r="AM160" i="56"/>
  <c r="AN160" i="56"/>
  <c r="AF364" i="56"/>
  <c r="AM150" i="56"/>
  <c r="AL207" i="56"/>
  <c r="AL155" i="56"/>
  <c r="AN473" i="56"/>
  <c r="AM107" i="56"/>
  <c r="AI369" i="56"/>
  <c r="AI311" i="56"/>
  <c r="AI92" i="56"/>
  <c r="AN32" i="56"/>
  <c r="AM268" i="56"/>
  <c r="AI262" i="56"/>
  <c r="AL227" i="56"/>
  <c r="AM188" i="56"/>
  <c r="AM383" i="56"/>
  <c r="AG494" i="56"/>
  <c r="AL339" i="56"/>
  <c r="AM272" i="56"/>
  <c r="AI260" i="56"/>
  <c r="AI399" i="56"/>
  <c r="AM236" i="56"/>
  <c r="AL511" i="56"/>
  <c r="AM260" i="56"/>
  <c r="AI243" i="56"/>
  <c r="AI362" i="56"/>
  <c r="AA379" i="56"/>
  <c r="AM457" i="56"/>
  <c r="AL457" i="56"/>
  <c r="AI437" i="56"/>
  <c r="AN437" i="56"/>
  <c r="AJ365" i="56"/>
  <c r="AG365" i="56"/>
  <c r="AJ358" i="56"/>
  <c r="AG358" i="56"/>
  <c r="AA310" i="56"/>
  <c r="AB310" i="56"/>
  <c r="AG170" i="56"/>
  <c r="AJ170" i="56"/>
  <c r="AG166" i="56"/>
  <c r="AJ166" i="56"/>
  <c r="AG433" i="56"/>
  <c r="AJ433" i="56"/>
  <c r="AI341" i="56"/>
  <c r="AN341" i="56"/>
  <c r="AJ283" i="56"/>
  <c r="AG283" i="56"/>
  <c r="AJ252" i="56"/>
  <c r="AG252" i="56"/>
  <c r="AJ244" i="56"/>
  <c r="AG244" i="56"/>
  <c r="AI198" i="56"/>
  <c r="AN198" i="56"/>
  <c r="AA191" i="56"/>
  <c r="AB191" i="56"/>
  <c r="AB46" i="56"/>
  <c r="AA46" i="56"/>
  <c r="AJ98" i="56"/>
  <c r="AB72" i="56"/>
  <c r="AF253" i="56"/>
  <c r="AF153" i="56"/>
  <c r="AS513" i="56"/>
  <c r="AS475" i="56"/>
  <c r="AS465" i="56"/>
  <c r="AS456" i="56"/>
  <c r="AS449" i="56"/>
  <c r="AS440" i="56"/>
  <c r="AS290" i="56"/>
  <c r="AS275" i="56"/>
  <c r="AS165" i="56"/>
  <c r="AS132" i="56"/>
  <c r="AS473" i="56"/>
  <c r="AS463" i="56"/>
  <c r="AS429" i="56"/>
  <c r="AS406" i="56"/>
  <c r="AS392" i="56"/>
  <c r="AS333" i="56"/>
  <c r="AS283" i="56"/>
  <c r="AS266" i="56"/>
  <c r="AS261" i="56"/>
  <c r="AS260" i="56"/>
  <c r="AS230" i="56"/>
  <c r="AS216" i="56"/>
  <c r="AS215" i="56"/>
  <c r="AS213" i="56"/>
  <c r="AS212" i="56"/>
  <c r="AS211" i="56"/>
  <c r="AS210" i="56"/>
  <c r="AS153" i="56"/>
  <c r="AS126" i="56"/>
  <c r="AS107" i="56"/>
  <c r="AS99" i="56"/>
  <c r="AS35" i="56"/>
  <c r="AG30" i="56"/>
  <c r="AJ30" i="56"/>
  <c r="AS33" i="56"/>
  <c r="AS22" i="56"/>
  <c r="AS21" i="56"/>
  <c r="AS372" i="56"/>
  <c r="AS351" i="56"/>
  <c r="AS323" i="56"/>
  <c r="AS307" i="56"/>
  <c r="AS300" i="56"/>
  <c r="AS286" i="56"/>
  <c r="AS277" i="56"/>
  <c r="AS267" i="56"/>
  <c r="AS253" i="56"/>
  <c r="AS238" i="56"/>
  <c r="AS206" i="56"/>
  <c r="AS181" i="56"/>
  <c r="AS160" i="56"/>
  <c r="AS133" i="56"/>
  <c r="AS113" i="56"/>
  <c r="AS106" i="56"/>
  <c r="AS100" i="56"/>
  <c r="AS86" i="56"/>
  <c r="AS69" i="56"/>
  <c r="AS62" i="56"/>
  <c r="AS55" i="56"/>
  <c r="AS37" i="56"/>
  <c r="AS34" i="56"/>
  <c r="AS32" i="56"/>
  <c r="AS27" i="56"/>
  <c r="AS23" i="56"/>
  <c r="AM498" i="56"/>
  <c r="AN498" i="56"/>
  <c r="AI498" i="56"/>
  <c r="AL498" i="56"/>
  <c r="AL468" i="56"/>
  <c r="AN468" i="56"/>
  <c r="AM468" i="56"/>
  <c r="AI468" i="56"/>
  <c r="AL454" i="56"/>
  <c r="AI454" i="56"/>
  <c r="AM454" i="56"/>
  <c r="AN454" i="56"/>
  <c r="AI504" i="56"/>
  <c r="AN320" i="56"/>
  <c r="AL158" i="56"/>
  <c r="AF342" i="56"/>
  <c r="AM297" i="56"/>
  <c r="AM390" i="56"/>
  <c r="AI351" i="56"/>
  <c r="AI28" i="56"/>
  <c r="AN259" i="56"/>
  <c r="AL252" i="56"/>
  <c r="AI264" i="56"/>
  <c r="AA505" i="56"/>
  <c r="AS502" i="56"/>
  <c r="AS501" i="56"/>
  <c r="AS491" i="56"/>
  <c r="AS487" i="56"/>
  <c r="AS480" i="56"/>
  <c r="AS474" i="56"/>
  <c r="AJ459" i="56"/>
  <c r="AA454" i="56"/>
  <c r="AS442" i="56"/>
  <c r="AL146" i="56"/>
  <c r="AL297" i="56"/>
  <c r="AM28" i="56"/>
  <c r="AM291" i="56"/>
  <c r="AS478" i="56"/>
  <c r="AF470" i="56"/>
  <c r="AM252" i="56"/>
  <c r="AL274" i="56"/>
  <c r="AL228" i="56"/>
  <c r="AM82" i="56"/>
  <c r="AF509" i="56"/>
  <c r="AJ504" i="56"/>
  <c r="AB502" i="56"/>
  <c r="AF498" i="56"/>
  <c r="AS497" i="56"/>
  <c r="AS496" i="56"/>
  <c r="AJ495" i="56"/>
  <c r="AA495" i="56"/>
  <c r="AS483" i="56"/>
  <c r="AF483" i="56"/>
  <c r="AS481" i="56"/>
  <c r="AF454" i="56"/>
  <c r="AS450" i="56"/>
  <c r="AF450" i="56"/>
  <c r="AB442" i="56"/>
  <c r="AL367" i="56"/>
  <c r="AN420" i="56"/>
  <c r="AS493" i="56"/>
  <c r="AS460" i="56"/>
  <c r="AS447" i="56"/>
  <c r="AA441" i="56"/>
  <c r="AB441" i="56"/>
  <c r="AM441" i="56"/>
  <c r="AF272" i="56"/>
  <c r="AS268" i="56"/>
  <c r="AS264" i="56"/>
  <c r="AF264" i="56"/>
  <c r="AS236" i="56"/>
  <c r="AF226" i="56"/>
  <c r="AS225" i="56"/>
  <c r="AF225" i="56"/>
  <c r="AF217" i="56"/>
  <c r="AF203" i="56"/>
  <c r="AF191" i="56"/>
  <c r="AS183" i="56"/>
  <c r="AF183" i="56"/>
  <c r="AS182" i="56"/>
  <c r="AS179" i="56"/>
  <c r="AS177" i="56"/>
  <c r="AF176" i="56"/>
  <c r="AF171" i="56"/>
  <c r="AS168" i="56"/>
  <c r="AF159" i="56"/>
  <c r="AS158" i="56"/>
  <c r="AG147" i="56"/>
  <c r="AS142" i="56"/>
  <c r="AS141" i="56"/>
  <c r="AS130" i="56"/>
  <c r="AF107" i="56"/>
  <c r="AS399" i="56"/>
  <c r="AS398" i="56"/>
  <c r="AF397" i="56"/>
  <c r="AF396" i="56"/>
  <c r="AF394" i="56"/>
  <c r="AS349" i="56"/>
  <c r="AF335" i="56"/>
  <c r="AS329" i="56"/>
  <c r="AS328" i="56"/>
  <c r="AF322" i="56"/>
  <c r="AS306" i="56"/>
  <c r="AS296" i="56"/>
  <c r="AS295" i="56"/>
  <c r="AF288" i="56"/>
  <c r="AF282" i="56"/>
  <c r="AS279" i="56"/>
  <c r="AS251" i="56"/>
  <c r="AS234" i="56"/>
  <c r="AS439" i="56"/>
  <c r="AS420" i="56"/>
  <c r="AB412" i="56"/>
  <c r="AF412" i="56"/>
  <c r="AP412" i="56"/>
  <c r="AS410" i="56"/>
  <c r="AS408" i="56"/>
  <c r="AS403" i="56"/>
  <c r="AS397" i="56"/>
  <c r="AJ397" i="56"/>
  <c r="AB377" i="56"/>
  <c r="AF377" i="56"/>
  <c r="AH377" i="56"/>
  <c r="AS376" i="56"/>
  <c r="AS375" i="56"/>
  <c r="AS374" i="56"/>
  <c r="AS359" i="56"/>
  <c r="AS358" i="56"/>
  <c r="AS345" i="56"/>
  <c r="AS336" i="56"/>
  <c r="AS324" i="56"/>
  <c r="AS319" i="56"/>
  <c r="AJ300" i="56"/>
  <c r="AS293" i="56"/>
  <c r="AS292" i="56"/>
  <c r="AG291" i="56"/>
  <c r="AS274" i="56"/>
  <c r="AS247" i="56"/>
  <c r="AS237" i="56"/>
  <c r="AS231" i="56"/>
  <c r="AS226" i="56"/>
  <c r="AS193" i="56"/>
  <c r="AS152" i="56"/>
  <c r="AS135" i="56"/>
  <c r="AF408" i="56"/>
  <c r="AS389" i="56"/>
  <c r="AJ386" i="56"/>
  <c r="AS365" i="56"/>
  <c r="AA365" i="56"/>
  <c r="AS352" i="56"/>
  <c r="AS311" i="56"/>
  <c r="AS287" i="56"/>
  <c r="AS284" i="56"/>
  <c r="AF105" i="56"/>
  <c r="AF104" i="56"/>
  <c r="AF98" i="56"/>
  <c r="AF96" i="56"/>
  <c r="AF87" i="56"/>
  <c r="AS52" i="56"/>
  <c r="AS81" i="56"/>
  <c r="AS72" i="56"/>
  <c r="AS56" i="56"/>
  <c r="AS41" i="56"/>
  <c r="AS103" i="56"/>
  <c r="AS79" i="56"/>
  <c r="AS50" i="56"/>
  <c r="AB49" i="56"/>
  <c r="AM49" i="56"/>
  <c r="AS47" i="56"/>
  <c r="AF314" i="56"/>
  <c r="AM305" i="56"/>
  <c r="AN305" i="56"/>
  <c r="AI305" i="56"/>
  <c r="AF305" i="56"/>
  <c r="AA510" i="56"/>
  <c r="AB510" i="56"/>
  <c r="AB491" i="56"/>
  <c r="AI491" i="56"/>
  <c r="AA491" i="56"/>
  <c r="AJ482" i="56"/>
  <c r="AG482" i="56"/>
  <c r="AI481" i="56"/>
  <c r="AF481" i="56"/>
  <c r="AM481" i="56"/>
  <c r="AN481" i="56"/>
  <c r="AL481" i="56"/>
  <c r="AF480" i="56"/>
  <c r="AF474" i="56"/>
  <c r="AJ473" i="56"/>
  <c r="AG473" i="56"/>
  <c r="AF473" i="56"/>
  <c r="AJ472" i="56"/>
  <c r="AG472" i="56"/>
  <c r="AF472" i="56"/>
  <c r="AG467" i="56"/>
  <c r="AJ467" i="56"/>
  <c r="AF467" i="56"/>
  <c r="AN456" i="56"/>
  <c r="AF456" i="56"/>
  <c r="AI456" i="56"/>
  <c r="AM456" i="56"/>
  <c r="AL456" i="56"/>
  <c r="AB455" i="56"/>
  <c r="AA455" i="56"/>
  <c r="AG449" i="56"/>
  <c r="AJ449" i="56"/>
  <c r="AJ448" i="56"/>
  <c r="AG448" i="56"/>
  <c r="AM446" i="56"/>
  <c r="AF446" i="56"/>
  <c r="AN446" i="56"/>
  <c r="AI446" i="56"/>
  <c r="AL446" i="56"/>
  <c r="AL442" i="56"/>
  <c r="AM442" i="56"/>
  <c r="AI442" i="56"/>
  <c r="AG440" i="56"/>
  <c r="AJ440" i="56"/>
  <c r="AB433" i="56"/>
  <c r="AA433" i="56"/>
  <c r="AN432" i="56"/>
  <c r="AF432" i="56"/>
  <c r="AM432" i="56"/>
  <c r="AI432" i="56"/>
  <c r="AL432" i="56"/>
  <c r="AA431" i="56"/>
  <c r="AB431" i="56"/>
  <c r="AI430" i="56"/>
  <c r="AL430" i="56"/>
  <c r="AM430" i="56"/>
  <c r="AF430" i="56"/>
  <c r="AA403" i="56"/>
  <c r="AB403" i="56"/>
  <c r="AA393" i="56"/>
  <c r="AB393" i="56"/>
  <c r="AG362" i="56"/>
  <c r="AJ362" i="56"/>
  <c r="AF362" i="56"/>
  <c r="AJ361" i="56"/>
  <c r="AG361" i="56"/>
  <c r="AF361" i="56"/>
  <c r="AJ357" i="56"/>
  <c r="AG357" i="56"/>
  <c r="AJ356" i="56"/>
  <c r="AG356" i="56"/>
  <c r="AJ355" i="56"/>
  <c r="AG355" i="56"/>
  <c r="AF355" i="56"/>
  <c r="AJ354" i="56"/>
  <c r="AG354" i="56"/>
  <c r="AB353" i="56"/>
  <c r="AN353" i="56"/>
  <c r="AA353" i="56"/>
  <c r="AJ326" i="56"/>
  <c r="AG326" i="56"/>
  <c r="AJ325" i="56"/>
  <c r="AG325" i="56"/>
  <c r="AF325" i="56"/>
  <c r="AG321" i="56"/>
  <c r="AF321" i="56"/>
  <c r="AJ321" i="56"/>
  <c r="AG318" i="56"/>
  <c r="AJ318" i="56"/>
  <c r="AF318" i="56"/>
  <c r="AG299" i="56"/>
  <c r="AJ299" i="56"/>
  <c r="AF299" i="56"/>
  <c r="AA298" i="56"/>
  <c r="AB298" i="56"/>
  <c r="AG294" i="56"/>
  <c r="AJ294" i="56"/>
  <c r="AA290" i="56"/>
  <c r="AB290" i="56"/>
  <c r="AA286" i="56"/>
  <c r="AB286" i="56"/>
  <c r="AA283" i="56"/>
  <c r="AB283" i="56"/>
  <c r="AG278" i="56"/>
  <c r="AJ278" i="56"/>
  <c r="AM277" i="56"/>
  <c r="AL277" i="56"/>
  <c r="AN277" i="56"/>
  <c r="AI277" i="56"/>
  <c r="AF277" i="56"/>
  <c r="AJ275" i="56"/>
  <c r="AG275" i="56"/>
  <c r="AF275" i="56"/>
  <c r="AJ251" i="56"/>
  <c r="AG251" i="56"/>
  <c r="AF251" i="56"/>
  <c r="AA244" i="56"/>
  <c r="AB244" i="56"/>
  <c r="AF244" i="56"/>
  <c r="AP244" i="56"/>
  <c r="AB233" i="56"/>
  <c r="AA233" i="56"/>
  <c r="AJ228" i="56"/>
  <c r="AG228" i="56"/>
  <c r="AF228" i="56"/>
  <c r="AA202" i="56"/>
  <c r="AB202" i="56"/>
  <c r="AA192" i="56"/>
  <c r="AB192" i="56"/>
  <c r="AB164" i="56"/>
  <c r="AA164" i="56"/>
  <c r="AJ157" i="56"/>
  <c r="AG157" i="56"/>
  <c r="AA152" i="56"/>
  <c r="AB152" i="56"/>
  <c r="AB151" i="56"/>
  <c r="AI151" i="56"/>
  <c r="AA151" i="56"/>
  <c r="AA135" i="56"/>
  <c r="AB135" i="56"/>
  <c r="AA127" i="56"/>
  <c r="AB127" i="56"/>
  <c r="AI120" i="56"/>
  <c r="AL120" i="56"/>
  <c r="AF120" i="56"/>
  <c r="AN120" i="56"/>
  <c r="AM120" i="56"/>
  <c r="AB108" i="56"/>
  <c r="AA108" i="56"/>
  <c r="AB106" i="56"/>
  <c r="AA106" i="56"/>
  <c r="AG102" i="56"/>
  <c r="AJ102" i="56"/>
  <c r="AA99" i="56"/>
  <c r="AB99" i="56"/>
  <c r="AG93" i="56"/>
  <c r="AF93" i="56"/>
  <c r="AJ93" i="56"/>
  <c r="AG92" i="56"/>
  <c r="AJ92" i="56"/>
  <c r="AF92" i="56"/>
  <c r="AA91" i="56"/>
  <c r="AB91" i="56"/>
  <c r="AA90" i="56"/>
  <c r="AB90" i="56"/>
  <c r="AN90" i="56"/>
  <c r="AJ85" i="56"/>
  <c r="AG85" i="56"/>
  <c r="AG84" i="56"/>
  <c r="AF84" i="56"/>
  <c r="AJ84" i="56"/>
  <c r="AI26" i="56"/>
  <c r="AM26" i="56"/>
  <c r="AL26" i="56"/>
  <c r="AN26" i="56"/>
  <c r="AF26" i="56"/>
  <c r="AF157" i="56"/>
  <c r="AF357" i="56"/>
  <c r="AM259" i="56"/>
  <c r="AL259" i="56"/>
  <c r="AN342" i="56"/>
  <c r="AI342" i="56"/>
  <c r="AL305" i="56"/>
  <c r="AA432" i="56"/>
  <c r="AI308" i="56"/>
  <c r="AM308" i="56"/>
  <c r="AN359" i="56"/>
  <c r="AF359" i="56"/>
  <c r="AL359" i="56"/>
  <c r="AF167" i="56"/>
  <c r="AI167" i="56"/>
  <c r="AL167" i="56"/>
  <c r="AL61" i="56"/>
  <c r="AF61" i="56"/>
  <c r="AM56" i="56"/>
  <c r="AN56" i="56"/>
  <c r="AF56" i="56"/>
  <c r="AM485" i="56"/>
  <c r="AI56" i="56"/>
  <c r="AM167" i="56"/>
  <c r="AF308" i="56"/>
  <c r="AI359" i="56"/>
  <c r="AF263" i="56"/>
  <c r="AN263" i="56"/>
  <c r="AI263" i="56"/>
  <c r="AF294" i="56"/>
  <c r="AI487" i="56"/>
  <c r="AM487" i="56"/>
  <c r="AL427" i="56"/>
  <c r="AI427" i="56"/>
  <c r="AN512" i="56"/>
  <c r="AN80" i="56"/>
  <c r="AI80" i="56"/>
  <c r="AF449" i="56"/>
  <c r="AN61" i="56"/>
  <c r="AN167" i="56"/>
  <c r="AM359" i="56"/>
  <c r="AI157" i="56"/>
  <c r="AM157" i="56"/>
  <c r="AM405" i="56"/>
  <c r="AL405" i="56"/>
  <c r="AN405" i="56"/>
  <c r="AF405" i="56"/>
  <c r="AN174" i="56"/>
  <c r="AM174" i="56"/>
  <c r="AI182" i="56"/>
  <c r="AM182" i="56"/>
  <c r="AF182" i="56"/>
  <c r="AN72" i="56"/>
  <c r="AI72" i="56"/>
  <c r="AM72" i="56"/>
  <c r="AF72" i="56"/>
  <c r="AL72" i="56"/>
  <c r="AF254" i="56"/>
  <c r="AN254" i="56"/>
  <c r="AL254" i="56"/>
  <c r="AI254" i="56"/>
  <c r="AN445" i="56"/>
  <c r="AI180" i="56"/>
  <c r="AN182" i="56"/>
  <c r="AL424" i="56"/>
  <c r="AN424" i="56"/>
  <c r="AI424" i="56"/>
  <c r="AI25" i="56"/>
  <c r="AF25" i="56"/>
  <c r="AM25" i="56"/>
  <c r="AL25" i="56"/>
  <c r="AM250" i="56"/>
  <c r="AF250" i="56"/>
  <c r="AM155" i="56"/>
  <c r="AF174" i="56"/>
  <c r="AF184" i="56"/>
  <c r="AM184" i="56"/>
  <c r="AI184" i="56"/>
  <c r="AI428" i="56"/>
  <c r="AN428" i="56"/>
  <c r="AM101" i="56"/>
  <c r="AI101" i="56"/>
  <c r="AN48" i="56"/>
  <c r="AF48" i="56"/>
  <c r="AI301" i="56"/>
  <c r="AN301" i="56"/>
  <c r="AL301" i="56"/>
  <c r="AM270" i="56"/>
  <c r="AI270" i="56"/>
  <c r="AL270" i="56"/>
  <c r="AF385" i="56"/>
  <c r="AM385" i="56"/>
  <c r="AI383" i="56"/>
  <c r="AN383" i="56"/>
  <c r="AF383" i="56"/>
  <c r="AL463" i="56"/>
  <c r="AI463" i="56"/>
  <c r="AM463" i="56"/>
  <c r="AI310" i="56"/>
  <c r="AN310" i="56"/>
  <c r="AN191" i="56"/>
  <c r="AL191" i="56"/>
  <c r="AF114" i="56"/>
  <c r="AM114" i="56"/>
  <c r="AL114" i="56"/>
  <c r="AI114" i="56"/>
  <c r="AI385" i="56"/>
  <c r="AM231" i="56"/>
  <c r="AF231" i="56"/>
  <c r="AM350" i="56"/>
  <c r="AF350" i="56"/>
  <c r="AL33" i="56"/>
  <c r="AI33" i="56"/>
  <c r="AN33" i="56"/>
  <c r="AF63" i="56"/>
  <c r="AM63" i="56"/>
  <c r="AF199" i="56"/>
  <c r="AM199" i="56"/>
  <c r="AI199" i="56"/>
  <c r="AN201" i="56"/>
  <c r="AM201" i="56"/>
  <c r="AL201" i="56"/>
  <c r="AI201" i="56"/>
  <c r="AI336" i="56"/>
  <c r="AM336" i="56"/>
  <c r="AL337" i="56"/>
  <c r="AM337" i="56"/>
  <c r="AL478" i="56"/>
  <c r="AN478" i="56"/>
  <c r="AI240" i="56"/>
  <c r="AM240" i="56"/>
  <c r="AM97" i="56"/>
  <c r="AL97" i="56"/>
  <c r="AI97" i="56"/>
  <c r="AI439" i="56"/>
  <c r="AF439" i="56"/>
  <c r="AI356" i="56"/>
  <c r="AL356" i="56"/>
  <c r="AF468" i="56"/>
  <c r="AA462" i="56"/>
  <c r="AB462" i="56"/>
  <c r="AL462" i="56"/>
  <c r="AG452" i="56"/>
  <c r="AF452" i="56"/>
  <c r="AJ373" i="56"/>
  <c r="AG373" i="56"/>
  <c r="AG369" i="56"/>
  <c r="AJ369" i="56"/>
  <c r="AF240" i="56"/>
  <c r="AM318" i="56"/>
  <c r="AN228" i="56"/>
  <c r="AM478" i="56"/>
  <c r="AI337" i="56"/>
  <c r="AN243" i="56"/>
  <c r="AI315" i="56"/>
  <c r="AG475" i="56"/>
  <c r="AN307" i="56"/>
  <c r="AM307" i="56"/>
  <c r="AF440" i="56"/>
  <c r="AF295" i="56"/>
  <c r="AI295" i="56"/>
  <c r="AM295" i="56"/>
  <c r="AG458" i="56"/>
  <c r="AI111" i="56"/>
  <c r="AN111" i="56"/>
  <c r="AM111" i="56"/>
  <c r="AM197" i="56"/>
  <c r="AI197" i="56"/>
  <c r="AL197" i="56"/>
  <c r="AI224" i="56"/>
  <c r="AM224" i="56"/>
  <c r="AI223" i="56"/>
  <c r="AN223" i="56"/>
  <c r="AL343" i="56"/>
  <c r="AN343" i="56"/>
  <c r="AJ501" i="56"/>
  <c r="AG501" i="56"/>
  <c r="AA479" i="56"/>
  <c r="AB479" i="56"/>
  <c r="AF479" i="56"/>
  <c r="AP479" i="56"/>
  <c r="AG469" i="56"/>
  <c r="AJ469" i="56"/>
  <c r="AM43" i="56"/>
  <c r="AL240" i="56"/>
  <c r="AF330" i="56"/>
  <c r="AM330" i="56"/>
  <c r="AI478" i="56"/>
  <c r="AJ452" i="56"/>
  <c r="AN215" i="56"/>
  <c r="AM215" i="56"/>
  <c r="AF215" i="56"/>
  <c r="AM85" i="56"/>
  <c r="AN85" i="56"/>
  <c r="AN93" i="56"/>
  <c r="AI93" i="56"/>
  <c r="AM225" i="56"/>
  <c r="AN225" i="56"/>
  <c r="AN409" i="56"/>
  <c r="AM409" i="56"/>
  <c r="AM467" i="56"/>
  <c r="AN467" i="56"/>
  <c r="AI467" i="56"/>
  <c r="AN178" i="56"/>
  <c r="AI178" i="56"/>
  <c r="AI384" i="56"/>
  <c r="AL384" i="56"/>
  <c r="AF493" i="56"/>
  <c r="AM493" i="56"/>
  <c r="AM492" i="56"/>
  <c r="AI492" i="56"/>
  <c r="AN429" i="56"/>
  <c r="AM429" i="56"/>
  <c r="AJ384" i="56"/>
  <c r="AG384" i="56"/>
  <c r="AS494" i="56"/>
  <c r="AS485" i="56"/>
  <c r="AS459" i="56"/>
  <c r="AS425" i="56"/>
  <c r="AL36" i="56"/>
  <c r="AN126" i="56"/>
  <c r="AL177" i="56"/>
  <c r="AM358" i="56"/>
  <c r="AN24" i="56"/>
  <c r="AS515" i="56"/>
  <c r="AS498" i="56"/>
  <c r="AS495" i="56"/>
  <c r="AS488" i="56"/>
  <c r="AS484" i="56"/>
  <c r="AS476" i="56"/>
  <c r="AS416" i="56"/>
  <c r="AF374" i="56"/>
  <c r="AB363" i="56"/>
  <c r="AN363" i="56"/>
  <c r="AF399" i="56"/>
  <c r="AF229" i="56"/>
  <c r="AF261" i="56"/>
  <c r="AF466" i="56"/>
  <c r="AS514" i="56"/>
  <c r="AS512" i="56"/>
  <c r="AF492" i="56"/>
  <c r="AS490" i="56"/>
  <c r="AS479" i="56"/>
  <c r="AF478" i="56"/>
  <c r="AS467" i="56"/>
  <c r="AS462" i="56"/>
  <c r="AF453" i="56"/>
  <c r="AS452" i="56"/>
  <c r="AF442" i="56"/>
  <c r="AB414" i="56"/>
  <c r="AA414" i="56"/>
  <c r="AS402" i="56"/>
  <c r="AF327" i="56"/>
  <c r="AS446" i="56"/>
  <c r="AS433" i="56"/>
  <c r="AS430" i="56"/>
  <c r="AS422" i="56"/>
  <c r="AS421" i="56"/>
  <c r="AS407" i="56"/>
  <c r="AS405" i="56"/>
  <c r="AS404" i="56"/>
  <c r="AS396" i="56"/>
  <c r="AS394" i="56"/>
  <c r="AS384" i="56"/>
  <c r="AS380" i="56"/>
  <c r="AS377" i="56"/>
  <c r="AS373" i="56"/>
  <c r="AS370" i="56"/>
  <c r="AS362" i="56"/>
  <c r="AS357" i="56"/>
  <c r="AS354" i="56"/>
  <c r="AS340" i="56"/>
  <c r="AJ327" i="56"/>
  <c r="AS325" i="56"/>
  <c r="AB319" i="56"/>
  <c r="AS299" i="56"/>
  <c r="AS278" i="56"/>
  <c r="AB273" i="56"/>
  <c r="AN273" i="56"/>
  <c r="AA273" i="56"/>
  <c r="AS148" i="56"/>
  <c r="AF332" i="56"/>
  <c r="AF328" i="56"/>
  <c r="AS448" i="56"/>
  <c r="AS428" i="56"/>
  <c r="AS424" i="56"/>
  <c r="AS414" i="56"/>
  <c r="AS413" i="56"/>
  <c r="AS400" i="56"/>
  <c r="AS386" i="56"/>
  <c r="AS366" i="56"/>
  <c r="AS364" i="56"/>
  <c r="AS356" i="56"/>
  <c r="AS346" i="56"/>
  <c r="AS338" i="56"/>
  <c r="AS322" i="56"/>
  <c r="AS310" i="56"/>
  <c r="AS304" i="56"/>
  <c r="AF304" i="56"/>
  <c r="AS297" i="56"/>
  <c r="AS285" i="56"/>
  <c r="AF285" i="56"/>
  <c r="AS280" i="56"/>
  <c r="AS259" i="56"/>
  <c r="AS239" i="56"/>
  <c r="AS176" i="56"/>
  <c r="AS291" i="56"/>
  <c r="AS272" i="56"/>
  <c r="AS256" i="56"/>
  <c r="AS255" i="56"/>
  <c r="AS254" i="56"/>
  <c r="AS249" i="56"/>
  <c r="AS233" i="56"/>
  <c r="AS228" i="56"/>
  <c r="AS223" i="56"/>
  <c r="AS219" i="56"/>
  <c r="AS218" i="56"/>
  <c r="AS209" i="56"/>
  <c r="AS180" i="56"/>
  <c r="AS174" i="56"/>
  <c r="AS171" i="56"/>
  <c r="AS169" i="56"/>
  <c r="AS164" i="56"/>
  <c r="AS163" i="56"/>
  <c r="AS161" i="56"/>
  <c r="AS157" i="56"/>
  <c r="AS156" i="56"/>
  <c r="AG148" i="56"/>
  <c r="AS118" i="56"/>
  <c r="AS85" i="56"/>
  <c r="AS120" i="56"/>
  <c r="AS91" i="56"/>
  <c r="AS302" i="56"/>
  <c r="AS294" i="56"/>
  <c r="AS289" i="56"/>
  <c r="AS288" i="56"/>
  <c r="AS273" i="56"/>
  <c r="AS250" i="56"/>
  <c r="AS224" i="56"/>
  <c r="AS222" i="56"/>
  <c r="AS201" i="56"/>
  <c r="AS166" i="56"/>
  <c r="AS146" i="56"/>
  <c r="AS143" i="56"/>
  <c r="AS139" i="56"/>
  <c r="AS136" i="56"/>
  <c r="AS134" i="56"/>
  <c r="AS125" i="56"/>
  <c r="AS114" i="56"/>
  <c r="AS105" i="56"/>
  <c r="AS104" i="56"/>
  <c r="AS98" i="56"/>
  <c r="AS94" i="56"/>
  <c r="AS90" i="56"/>
  <c r="AS87" i="56"/>
  <c r="AS82" i="56"/>
  <c r="AB57" i="56"/>
  <c r="AF57" i="56"/>
  <c r="AP57" i="56"/>
  <c r="AS51" i="56"/>
  <c r="AS43" i="56"/>
  <c r="AS26" i="56"/>
  <c r="AS24" i="56"/>
  <c r="AS112" i="56"/>
  <c r="AS111" i="56"/>
  <c r="AA94" i="56"/>
  <c r="AS93" i="56"/>
  <c r="AB73" i="56"/>
  <c r="AS68" i="56"/>
  <c r="AS65" i="56"/>
  <c r="AS44" i="56"/>
  <c r="AS42" i="56"/>
  <c r="AS39" i="56"/>
  <c r="AF37" i="56"/>
  <c r="AE31" i="56"/>
  <c r="H53" i="59"/>
  <c r="AS28" i="56"/>
  <c r="AI134" i="56"/>
  <c r="AN77" i="56"/>
  <c r="AM77" i="56"/>
  <c r="AN146" i="56"/>
  <c r="AL487" i="56"/>
  <c r="AI367" i="56"/>
  <c r="AF134" i="56"/>
  <c r="AN28" i="56"/>
  <c r="AL445" i="56"/>
  <c r="AI155" i="56"/>
  <c r="AL291" i="56"/>
  <c r="AF77" i="56"/>
  <c r="AF487" i="56"/>
  <c r="AL150" i="56"/>
  <c r="AM146" i="56"/>
  <c r="AI59" i="56"/>
  <c r="AN291" i="56"/>
  <c r="AL77" i="56"/>
  <c r="AF158" i="56"/>
  <c r="AM158" i="56"/>
  <c r="AN158" i="56"/>
  <c r="AN150" i="56"/>
  <c r="AF146" i="56"/>
  <c r="AF297" i="56"/>
  <c r="AL342" i="56"/>
  <c r="AM59" i="56"/>
  <c r="AM263" i="56"/>
  <c r="AL28" i="56"/>
  <c r="AM445" i="56"/>
  <c r="AF155" i="56"/>
  <c r="AI291" i="56"/>
  <c r="AI77" i="56"/>
  <c r="AF150" i="56"/>
  <c r="AN427" i="56"/>
  <c r="AF427" i="56"/>
  <c r="AM312" i="56"/>
  <c r="AI32" i="56"/>
  <c r="AF196" i="56"/>
  <c r="AL196" i="56"/>
  <c r="AM196" i="56"/>
  <c r="AN513" i="56"/>
  <c r="AI513" i="56"/>
  <c r="AM428" i="56"/>
  <c r="AN196" i="56"/>
  <c r="AI388" i="56"/>
  <c r="AN388" i="56"/>
  <c r="AL495" i="56"/>
  <c r="AL428" i="56"/>
  <c r="AL513" i="56"/>
  <c r="AN499" i="56"/>
  <c r="AI499" i="56"/>
  <c r="AM499" i="56"/>
  <c r="AF482" i="56"/>
  <c r="AF457" i="56"/>
  <c r="AN79" i="56"/>
  <c r="AM511" i="56"/>
  <c r="AL41" i="56"/>
  <c r="AI213" i="56"/>
  <c r="AA513" i="56"/>
  <c r="AS472" i="56"/>
  <c r="AF409" i="56"/>
  <c r="AN311" i="56"/>
  <c r="AI79" i="56"/>
  <c r="AN330" i="56"/>
  <c r="AI272" i="56"/>
  <c r="AN125" i="56"/>
  <c r="AI393" i="56"/>
  <c r="AL78" i="56"/>
  <c r="AN336" i="56"/>
  <c r="AN511" i="56"/>
  <c r="AL440" i="56"/>
  <c r="AM19" i="56"/>
  <c r="AM213" i="56"/>
  <c r="AN240" i="56"/>
  <c r="AL455" i="56"/>
  <c r="AM38" i="56"/>
  <c r="AM254" i="56"/>
  <c r="AG509" i="56"/>
  <c r="AL199" i="56"/>
  <c r="AI109" i="56"/>
  <c r="AI387" i="56"/>
  <c r="AF343" i="56"/>
  <c r="AN403" i="56"/>
  <c r="AF384" i="56"/>
  <c r="AJ515" i="56"/>
  <c r="AS470" i="56"/>
  <c r="AF428" i="56"/>
  <c r="AI194" i="56"/>
  <c r="AM79" i="56"/>
  <c r="AM78" i="56"/>
  <c r="AN369" i="56"/>
  <c r="AI229" i="56"/>
  <c r="AI455" i="56"/>
  <c r="AN213" i="56"/>
  <c r="AL213" i="56"/>
  <c r="AF201" i="56"/>
  <c r="AN38" i="56"/>
  <c r="AL153" i="56"/>
  <c r="AF393" i="56"/>
  <c r="AF296" i="56"/>
  <c r="AF278" i="56"/>
  <c r="AF236" i="56"/>
  <c r="AA443" i="56"/>
  <c r="AN442" i="56"/>
  <c r="AB436" i="56"/>
  <c r="AI436" i="56"/>
  <c r="AJ398" i="56"/>
  <c r="AJ377" i="56"/>
  <c r="AG377" i="56"/>
  <c r="AF307" i="56"/>
  <c r="AF298" i="56"/>
  <c r="AF233" i="56"/>
  <c r="AJ423" i="56"/>
  <c r="AF380" i="56"/>
  <c r="AF371" i="56"/>
  <c r="AF356" i="56"/>
  <c r="AF252" i="56"/>
  <c r="AF348" i="56"/>
  <c r="AF336" i="56"/>
  <c r="AF260" i="56"/>
  <c r="AG376" i="56"/>
  <c r="AJ331" i="56"/>
  <c r="AJ292" i="56"/>
  <c r="AA269" i="56"/>
  <c r="AG253" i="56"/>
  <c r="AN246" i="56"/>
  <c r="AF208" i="56"/>
  <c r="AS204" i="56"/>
  <c r="AS196" i="56"/>
  <c r="AS195" i="56"/>
  <c r="AJ154" i="56"/>
  <c r="AG154" i="56"/>
  <c r="AF149" i="56"/>
  <c r="AA148" i="56"/>
  <c r="AB148" i="56"/>
  <c r="AB138" i="56"/>
  <c r="AF138" i="56"/>
  <c r="AA138" i="56"/>
  <c r="AF187" i="56"/>
  <c r="AF162" i="56"/>
  <c r="AF123" i="56"/>
  <c r="AS199" i="56"/>
  <c r="AS192" i="56"/>
  <c r="AF168" i="56"/>
  <c r="AI154" i="56"/>
  <c r="AF154" i="56"/>
  <c r="AS162" i="56"/>
  <c r="AG140" i="56"/>
  <c r="AS121" i="56"/>
  <c r="AS116" i="56"/>
  <c r="AS115" i="56"/>
  <c r="AB95" i="56"/>
  <c r="AF91" i="56"/>
  <c r="AF89" i="56"/>
  <c r="AJ32" i="56"/>
  <c r="AG32" i="56"/>
  <c r="AS155" i="56"/>
  <c r="AS137" i="56"/>
  <c r="AA113" i="56"/>
  <c r="AF102" i="56"/>
  <c r="AJ96" i="56"/>
  <c r="AG96" i="56"/>
  <c r="AF41" i="56"/>
  <c r="AS36" i="56"/>
  <c r="AA16" i="56"/>
  <c r="AB16" i="56"/>
  <c r="AM16" i="56"/>
  <c r="AF101" i="56"/>
  <c r="AS95" i="56"/>
  <c r="AS71" i="56"/>
  <c r="AS61" i="56"/>
  <c r="AS16" i="56"/>
  <c r="AF109" i="56"/>
  <c r="AF103" i="56"/>
  <c r="AL291" i="61"/>
  <c r="AI106" i="61"/>
  <c r="AL129" i="61"/>
  <c r="AO321" i="61"/>
  <c r="AP400" i="61"/>
  <c r="AO278" i="61"/>
  <c r="AP444" i="61"/>
  <c r="AQ407" i="61"/>
  <c r="AP277" i="61"/>
  <c r="AL508" i="61"/>
  <c r="AP433" i="61"/>
  <c r="AP310" i="61"/>
  <c r="AP181" i="61"/>
  <c r="AL181" i="61"/>
  <c r="AP329" i="61"/>
  <c r="AI398" i="61"/>
  <c r="AI306" i="61"/>
  <c r="AQ306" i="61"/>
  <c r="AQ233" i="61"/>
  <c r="AP233" i="61"/>
  <c r="AI233" i="61"/>
  <c r="AO499" i="61"/>
  <c r="AL499" i="61"/>
  <c r="AV512" i="61"/>
  <c r="AV451" i="61"/>
  <c r="AL278" i="61"/>
  <c r="AQ69" i="61"/>
  <c r="AP69" i="61"/>
  <c r="AO148" i="61"/>
  <c r="AL148" i="61"/>
  <c r="AL362" i="61"/>
  <c r="AP362" i="61"/>
  <c r="AQ362" i="61"/>
  <c r="AO362" i="61"/>
  <c r="AL346" i="61"/>
  <c r="AO346" i="61"/>
  <c r="AD482" i="61"/>
  <c r="AE482" i="61"/>
  <c r="AL482" i="61"/>
  <c r="AI185" i="61"/>
  <c r="AQ291" i="61"/>
  <c r="AL423" i="61"/>
  <c r="AI278" i="61"/>
  <c r="AL444" i="61"/>
  <c r="AP508" i="61"/>
  <c r="AP506" i="61"/>
  <c r="AO298" i="61"/>
  <c r="AI231" i="61"/>
  <c r="AO398" i="61"/>
  <c r="AI406" i="61"/>
  <c r="AQ406" i="61"/>
  <c r="AO406" i="61"/>
  <c r="AQ491" i="61"/>
  <c r="AI491" i="61"/>
  <c r="AI246" i="61"/>
  <c r="AO246" i="61"/>
  <c r="AQ504" i="61"/>
  <c r="AP504" i="61"/>
  <c r="AE497" i="61"/>
  <c r="AD497" i="61"/>
  <c r="AQ281" i="61"/>
  <c r="AL281" i="61"/>
  <c r="AO334" i="61"/>
  <c r="AL334" i="61"/>
  <c r="AI284" i="61"/>
  <c r="AQ284" i="61"/>
  <c r="AP284" i="61"/>
  <c r="AO158" i="61"/>
  <c r="AL158" i="61"/>
  <c r="AQ449" i="61"/>
  <c r="AP449" i="61"/>
  <c r="AO449" i="61"/>
  <c r="AD514" i="61"/>
  <c r="AE514" i="61"/>
  <c r="AE511" i="61"/>
  <c r="AD511" i="61"/>
  <c r="AE476" i="61"/>
  <c r="AO476" i="61"/>
  <c r="AD476" i="61"/>
  <c r="AE472" i="61"/>
  <c r="AD472" i="61"/>
  <c r="AD468" i="61"/>
  <c r="AE468" i="61"/>
  <c r="AI468" i="61"/>
  <c r="AM458" i="61"/>
  <c r="AI458" i="61"/>
  <c r="AV515" i="61"/>
  <c r="AV505" i="61"/>
  <c r="AV292" i="61"/>
  <c r="AV245" i="61"/>
  <c r="AV168" i="61"/>
  <c r="AV154" i="61"/>
  <c r="AV118" i="61"/>
  <c r="AV23" i="61"/>
  <c r="AO301" i="61"/>
  <c r="AL169" i="61"/>
  <c r="AQ195" i="61"/>
  <c r="AP474" i="61"/>
  <c r="AQ401" i="61"/>
  <c r="AP371" i="61"/>
  <c r="AQ368" i="61"/>
  <c r="AE305" i="61"/>
  <c r="AI305" i="61"/>
  <c r="AK305" i="61"/>
  <c r="AE342" i="61"/>
  <c r="AV486" i="61"/>
  <c r="AV482" i="61"/>
  <c r="AV453" i="61"/>
  <c r="AE430" i="61"/>
  <c r="AV416" i="61"/>
  <c r="AV302" i="61"/>
  <c r="AV238" i="61"/>
  <c r="AV234" i="61"/>
  <c r="AI230" i="61"/>
  <c r="AV202" i="61"/>
  <c r="AV126" i="61"/>
  <c r="AV124" i="61"/>
  <c r="AV121" i="61"/>
  <c r="AV109" i="61"/>
  <c r="AL301" i="61"/>
  <c r="AI384" i="61"/>
  <c r="AD442" i="61"/>
  <c r="AI412" i="61"/>
  <c r="AL368" i="61"/>
  <c r="AO442" i="61"/>
  <c r="AI367" i="61"/>
  <c r="AP403" i="61"/>
  <c r="AP300" i="61"/>
  <c r="AD331" i="61"/>
  <c r="AE452" i="61"/>
  <c r="AD488" i="61"/>
  <c r="AE376" i="61"/>
  <c r="AL376" i="61"/>
  <c r="AV330" i="61"/>
  <c r="AV93" i="61"/>
  <c r="AP276" i="61"/>
  <c r="AQ382" i="61"/>
  <c r="AO351" i="61"/>
  <c r="AQ397" i="61"/>
  <c r="AO397" i="61"/>
  <c r="AP397" i="61"/>
  <c r="AI397" i="61"/>
  <c r="AL397" i="61"/>
  <c r="AL471" i="61"/>
  <c r="AL134" i="61"/>
  <c r="AO185" i="61"/>
  <c r="AQ40" i="61"/>
  <c r="AI405" i="61"/>
  <c r="AQ309" i="61"/>
  <c r="AQ228" i="61"/>
  <c r="AQ130" i="61"/>
  <c r="AQ503" i="61"/>
  <c r="AQ372" i="61"/>
  <c r="AL503" i="61"/>
  <c r="AQ473" i="61"/>
  <c r="AQ474" i="61"/>
  <c r="AI492" i="61"/>
  <c r="AI422" i="61"/>
  <c r="AO422" i="61"/>
  <c r="AV421" i="61"/>
  <c r="AV391" i="61"/>
  <c r="AE381" i="61"/>
  <c r="AL381" i="61"/>
  <c r="AD381" i="61"/>
  <c r="AE361" i="61"/>
  <c r="AD361" i="61"/>
  <c r="AL230" i="61"/>
  <c r="AP230" i="61"/>
  <c r="AD215" i="61"/>
  <c r="AE215" i="61"/>
  <c r="AO40" i="61"/>
  <c r="AL433" i="61"/>
  <c r="AP309" i="61"/>
  <c r="AO190" i="61"/>
  <c r="AL412" i="61"/>
  <c r="AQ421" i="61"/>
  <c r="AQ514" i="61"/>
  <c r="AP503" i="61"/>
  <c r="AQ336" i="61"/>
  <c r="AO336" i="61"/>
  <c r="AE494" i="61"/>
  <c r="AV488" i="61"/>
  <c r="AD466" i="61"/>
  <c r="AE466" i="61"/>
  <c r="AV456" i="61"/>
  <c r="AV426" i="61"/>
  <c r="AE446" i="61"/>
  <c r="AD446" i="61"/>
  <c r="AD360" i="61"/>
  <c r="AE360" i="61"/>
  <c r="AE350" i="61"/>
  <c r="AD350" i="61"/>
  <c r="AD248" i="61"/>
  <c r="AE248" i="61"/>
  <c r="AI309" i="61"/>
  <c r="AO228" i="61"/>
  <c r="AL514" i="61"/>
  <c r="AP372" i="61"/>
  <c r="AI372" i="61"/>
  <c r="AP421" i="61"/>
  <c r="AV508" i="61"/>
  <c r="AV492" i="61"/>
  <c r="AV470" i="61"/>
  <c r="AV463" i="61"/>
  <c r="AV440" i="61"/>
  <c r="AV406" i="61"/>
  <c r="AV397" i="61"/>
  <c r="AV324" i="61"/>
  <c r="AE313" i="61"/>
  <c r="AD313" i="61"/>
  <c r="AI198" i="61"/>
  <c r="AE171" i="61"/>
  <c r="AD171" i="61"/>
  <c r="AI81" i="61"/>
  <c r="AV271" i="61"/>
  <c r="AV268" i="61"/>
  <c r="AV215" i="61"/>
  <c r="AV182" i="61"/>
  <c r="AV173" i="61"/>
  <c r="AV68" i="61"/>
  <c r="AV501" i="61"/>
  <c r="AV444" i="61"/>
  <c r="AV428" i="61"/>
  <c r="AV404" i="61"/>
  <c r="AV370" i="61"/>
  <c r="AV366" i="61"/>
  <c r="AV346" i="61"/>
  <c r="AV339" i="61"/>
  <c r="AV289" i="61"/>
  <c r="AV213" i="61"/>
  <c r="AV206" i="61"/>
  <c r="AV203" i="61"/>
  <c r="AV169" i="61"/>
  <c r="AV115" i="61"/>
  <c r="AV114" i="61"/>
  <c r="AV103" i="61"/>
  <c r="AV69" i="61"/>
  <c r="AV38" i="61"/>
  <c r="AI471" i="61"/>
  <c r="AQ471" i="61"/>
  <c r="AI276" i="61"/>
  <c r="AP471" i="61"/>
  <c r="AQ276" i="61"/>
  <c r="AL276" i="61"/>
  <c r="AP185" i="61"/>
  <c r="AP351" i="61"/>
  <c r="AQ96" i="61"/>
  <c r="AQ479" i="61"/>
  <c r="AL490" i="61"/>
  <c r="AO123" i="61"/>
  <c r="AQ358" i="61"/>
  <c r="AQ405" i="61"/>
  <c r="AO254" i="61"/>
  <c r="AP254" i="61"/>
  <c r="AQ254" i="61"/>
  <c r="AP437" i="61"/>
  <c r="AL437" i="61"/>
  <c r="AO418" i="61"/>
  <c r="AI418" i="61"/>
  <c r="AL418" i="61"/>
  <c r="AP418" i="61"/>
  <c r="AQ418" i="61"/>
  <c r="AO160" i="61"/>
  <c r="AL160" i="61"/>
  <c r="AP160" i="61"/>
  <c r="AQ160" i="61"/>
  <c r="AP467" i="61"/>
  <c r="AL467" i="61"/>
  <c r="AQ467" i="61"/>
  <c r="AO467" i="61"/>
  <c r="AQ166" i="61"/>
  <c r="AL166" i="61"/>
  <c r="AP166" i="61"/>
  <c r="AL390" i="61"/>
  <c r="AI390" i="61"/>
  <c r="AP390" i="61"/>
  <c r="AO390" i="61"/>
  <c r="AP495" i="61"/>
  <c r="AL495" i="61"/>
  <c r="AQ495" i="61"/>
  <c r="AO411" i="61"/>
  <c r="AP411" i="61"/>
  <c r="AI411" i="61"/>
  <c r="AQ411" i="61"/>
  <c r="AL411" i="61"/>
  <c r="AQ308" i="61"/>
  <c r="AL308" i="61"/>
  <c r="AI467" i="61"/>
  <c r="AD354" i="61"/>
  <c r="AE354" i="61"/>
  <c r="AP354" i="61"/>
  <c r="AE240" i="61"/>
  <c r="AD240" i="61"/>
  <c r="AI129" i="61"/>
  <c r="AI128" i="61"/>
  <c r="AI126" i="61"/>
  <c r="AI125" i="61"/>
  <c r="AI124" i="61"/>
  <c r="AI123" i="61"/>
  <c r="AE100" i="61"/>
  <c r="AD100" i="61"/>
  <c r="AI46" i="61"/>
  <c r="AQ256" i="61"/>
  <c r="AL256" i="61"/>
  <c r="AL367" i="61"/>
  <c r="AP262" i="61"/>
  <c r="AQ246" i="61"/>
  <c r="AO473" i="61"/>
  <c r="AE496" i="61"/>
  <c r="AV485" i="61"/>
  <c r="AV474" i="61"/>
  <c r="AV443" i="61"/>
  <c r="AE429" i="61"/>
  <c r="AI414" i="61"/>
  <c r="AV405" i="61"/>
  <c r="AV401" i="61"/>
  <c r="AV381" i="61"/>
  <c r="AV242" i="61"/>
  <c r="AV230" i="61"/>
  <c r="AV224" i="61"/>
  <c r="AV220" i="61"/>
  <c r="AV207" i="61"/>
  <c r="AV158" i="61"/>
  <c r="AV133" i="61"/>
  <c r="AO256" i="61"/>
  <c r="AQ367" i="61"/>
  <c r="AP401" i="61"/>
  <c r="AO262" i="61"/>
  <c r="AI408" i="61"/>
  <c r="AL473" i="61"/>
  <c r="AQ359" i="61"/>
  <c r="AI510" i="61"/>
  <c r="AV506" i="61"/>
  <c r="AV484" i="61"/>
  <c r="AV371" i="61"/>
  <c r="AV347" i="61"/>
  <c r="AD325" i="61"/>
  <c r="AE325" i="61"/>
  <c r="AD296" i="61"/>
  <c r="AE296" i="61"/>
  <c r="AP296" i="61"/>
  <c r="AV295" i="61"/>
  <c r="AI289" i="61"/>
  <c r="AV279" i="61"/>
  <c r="AV261" i="61"/>
  <c r="AV250" i="61"/>
  <c r="AI250" i="61"/>
  <c r="AV223" i="61"/>
  <c r="AI136" i="61"/>
  <c r="AI94" i="61"/>
  <c r="AP280" i="61"/>
  <c r="AV499" i="61"/>
  <c r="AD314" i="61"/>
  <c r="AV306" i="61"/>
  <c r="AV214" i="61"/>
  <c r="AV205" i="61"/>
  <c r="AV194" i="61"/>
  <c r="AI118" i="61"/>
  <c r="AI115" i="61"/>
  <c r="AI114" i="61"/>
  <c r="AE77" i="61"/>
  <c r="AD77" i="61"/>
  <c r="AV35" i="61"/>
  <c r="AV18" i="61"/>
  <c r="AV142" i="61"/>
  <c r="AV110" i="61"/>
  <c r="AV30" i="61"/>
  <c r="AI509" i="61"/>
  <c r="AV480" i="61"/>
  <c r="AV477" i="61"/>
  <c r="AV475" i="61"/>
  <c r="AV461" i="61"/>
  <c r="AV411" i="61"/>
  <c r="AV407" i="61"/>
  <c r="AI401" i="61"/>
  <c r="AV400" i="61"/>
  <c r="AV387" i="61"/>
  <c r="AV383" i="61"/>
  <c r="AV305" i="61"/>
  <c r="AV299" i="61"/>
  <c r="AV297" i="61"/>
  <c r="AV258" i="61"/>
  <c r="AV235" i="61"/>
  <c r="AV226" i="61"/>
  <c r="AV177" i="61"/>
  <c r="AV166" i="61"/>
  <c r="AV157" i="61"/>
  <c r="AQ220" i="61"/>
  <c r="AI220" i="61"/>
  <c r="AQ355" i="61"/>
  <c r="AI355" i="61"/>
  <c r="AP307" i="61"/>
  <c r="AI307" i="61"/>
  <c r="AQ153" i="61"/>
  <c r="AL153" i="61"/>
  <c r="AP153" i="61"/>
  <c r="AQ239" i="61"/>
  <c r="AL239" i="61"/>
  <c r="AP239" i="61"/>
  <c r="AO239" i="61"/>
  <c r="AP168" i="61"/>
  <c r="AQ168" i="61"/>
  <c r="AO168" i="61"/>
  <c r="AL168" i="61"/>
  <c r="AL173" i="61"/>
  <c r="AQ173" i="61"/>
  <c r="AP173" i="61"/>
  <c r="AO173" i="61"/>
  <c r="AO426" i="61"/>
  <c r="AQ426" i="61"/>
  <c r="AP426" i="61"/>
  <c r="AI426" i="61"/>
  <c r="AL426" i="61"/>
  <c r="AE155" i="61"/>
  <c r="AD155" i="61"/>
  <c r="AI137" i="61"/>
  <c r="AP137" i="61"/>
  <c r="AD122" i="61"/>
  <c r="AE122" i="61"/>
  <c r="AI121" i="61"/>
  <c r="AM120" i="61"/>
  <c r="AD119" i="61"/>
  <c r="AE119" i="61"/>
  <c r="AI119" i="61"/>
  <c r="AK119" i="61"/>
  <c r="AD116" i="61"/>
  <c r="AE116" i="61"/>
  <c r="AO104" i="61"/>
  <c r="AQ104" i="61"/>
  <c r="AI104" i="61"/>
  <c r="AL104" i="61"/>
  <c r="AP104" i="61"/>
  <c r="AI80" i="61"/>
  <c r="AM80" i="61"/>
  <c r="AJ80" i="61"/>
  <c r="AQ74" i="61"/>
  <c r="AI74" i="61"/>
  <c r="AI45" i="61"/>
  <c r="AL513" i="61"/>
  <c r="AQ351" i="61"/>
  <c r="AL96" i="61"/>
  <c r="AP423" i="61"/>
  <c r="AO490" i="61"/>
  <c r="AL74" i="61"/>
  <c r="AQ137" i="61"/>
  <c r="AJ152" i="61"/>
  <c r="AM123" i="61"/>
  <c r="AJ113" i="61"/>
  <c r="AO107" i="61"/>
  <c r="AL220" i="61"/>
  <c r="AQ225" i="61"/>
  <c r="AO153" i="61"/>
  <c r="AI113" i="61"/>
  <c r="AI117" i="61"/>
  <c r="AM128" i="61"/>
  <c r="AI96" i="61"/>
  <c r="AQ423" i="61"/>
  <c r="AO423" i="61"/>
  <c r="AP490" i="61"/>
  <c r="AJ128" i="61"/>
  <c r="AI48" i="61"/>
  <c r="AO74" i="61"/>
  <c r="AO137" i="61"/>
  <c r="AJ123" i="61"/>
  <c r="AM117" i="61"/>
  <c r="AO355" i="61"/>
  <c r="AI107" i="61"/>
  <c r="AO220" i="61"/>
  <c r="AM125" i="61"/>
  <c r="AJ125" i="61"/>
  <c r="AQ307" i="61"/>
  <c r="AI225" i="61"/>
  <c r="AO225" i="61"/>
  <c r="AE29" i="61"/>
  <c r="AP29" i="61"/>
  <c r="AI66" i="61"/>
  <c r="AQ101" i="61"/>
  <c r="AL101" i="61"/>
  <c r="AP101" i="61"/>
  <c r="AI173" i="61"/>
  <c r="AI159" i="61"/>
  <c r="AL159" i="61"/>
  <c r="AO159" i="61"/>
  <c r="AP159" i="61"/>
  <c r="AO513" i="61"/>
  <c r="AO96" i="61"/>
  <c r="AO291" i="61"/>
  <c r="AQ490" i="61"/>
  <c r="AP202" i="61"/>
  <c r="AL355" i="61"/>
  <c r="AP107" i="61"/>
  <c r="AI232" i="61"/>
  <c r="AP220" i="61"/>
  <c r="AL307" i="61"/>
  <c r="AL86" i="61"/>
  <c r="AI101" i="61"/>
  <c r="AL151" i="61"/>
  <c r="AD137" i="61"/>
  <c r="AM46" i="61"/>
  <c r="Q46" i="61"/>
  <c r="S46" i="61"/>
  <c r="AL64" i="61"/>
  <c r="AQ64" i="61"/>
  <c r="AI64" i="61"/>
  <c r="AP64" i="61"/>
  <c r="AI344" i="61"/>
  <c r="AQ344" i="61"/>
  <c r="AP417" i="61"/>
  <c r="AI417" i="61"/>
  <c r="AO417" i="61"/>
  <c r="AQ417" i="61"/>
  <c r="AP152" i="61"/>
  <c r="AO152" i="61"/>
  <c r="AI152" i="61"/>
  <c r="AL152" i="61"/>
  <c r="AQ152" i="61"/>
  <c r="AI356" i="61"/>
  <c r="AM42" i="61"/>
  <c r="Q42" i="61"/>
  <c r="S42" i="61"/>
  <c r="AP26" i="61"/>
  <c r="AP217" i="61"/>
  <c r="AI97" i="61"/>
  <c r="AO344" i="61"/>
  <c r="AM38" i="61"/>
  <c r="Q38" i="61"/>
  <c r="S38" i="61"/>
  <c r="AJ38" i="61"/>
  <c r="P38" i="61"/>
  <c r="R38" i="61"/>
  <c r="AP209" i="61"/>
  <c r="AI209" i="61"/>
  <c r="AP383" i="61"/>
  <c r="AL383" i="61"/>
  <c r="AL43" i="61"/>
  <c r="AO43" i="61"/>
  <c r="AQ138" i="61"/>
  <c r="AL138" i="61"/>
  <c r="AO138" i="61"/>
  <c r="AL255" i="61"/>
  <c r="AQ255" i="61"/>
  <c r="AP335" i="61"/>
  <c r="AI335" i="61"/>
  <c r="AO335" i="61"/>
  <c r="AP388" i="61"/>
  <c r="AQ388" i="61"/>
  <c r="AI388" i="61"/>
  <c r="AL388" i="61"/>
  <c r="AI302" i="61"/>
  <c r="AL302" i="61"/>
  <c r="AP302" i="61"/>
  <c r="AO302" i="61"/>
  <c r="AL363" i="61"/>
  <c r="AP363" i="61"/>
  <c r="AQ363" i="61"/>
  <c r="AO363" i="61"/>
  <c r="AI332" i="61"/>
  <c r="AL332" i="61"/>
  <c r="AQ332" i="61"/>
  <c r="AO332" i="61"/>
  <c r="AL311" i="61"/>
  <c r="AI311" i="61"/>
  <c r="AQ311" i="61"/>
  <c r="AO311" i="61"/>
  <c r="AP83" i="61"/>
  <c r="AO83" i="61"/>
  <c r="AQ83" i="61"/>
  <c r="AL83" i="61"/>
  <c r="AQ43" i="61"/>
  <c r="AP236" i="61"/>
  <c r="AQ236" i="61"/>
  <c r="AO236" i="61"/>
  <c r="AQ464" i="61"/>
  <c r="AP464" i="61"/>
  <c r="AL257" i="61"/>
  <c r="AP257" i="61"/>
  <c r="AQ257" i="61"/>
  <c r="AL512" i="61"/>
  <c r="AP512" i="61"/>
  <c r="AO512" i="61"/>
  <c r="AI352" i="61"/>
  <c r="AP352" i="61"/>
  <c r="AL352" i="61"/>
  <c r="AQ352" i="61"/>
  <c r="AQ416" i="61"/>
  <c r="AO416" i="61"/>
  <c r="AP416" i="61"/>
  <c r="AI416" i="61"/>
  <c r="AL416" i="61"/>
  <c r="AP434" i="61"/>
  <c r="AO434" i="61"/>
  <c r="AP393" i="61"/>
  <c r="AI393" i="61"/>
  <c r="AL393" i="61"/>
  <c r="AO393" i="61"/>
  <c r="AP231" i="61"/>
  <c r="AP57" i="61"/>
  <c r="AL57" i="61"/>
  <c r="AI190" i="61"/>
  <c r="AQ226" i="61"/>
  <c r="AI226" i="61"/>
  <c r="AO455" i="61"/>
  <c r="AQ288" i="61"/>
  <c r="AL288" i="61"/>
  <c r="AL392" i="61"/>
  <c r="AL284" i="61"/>
  <c r="AO284" i="61"/>
  <c r="AL436" i="61"/>
  <c r="AO436" i="61"/>
  <c r="AL389" i="61"/>
  <c r="AO389" i="61"/>
  <c r="AI389" i="61"/>
  <c r="AL191" i="61"/>
  <c r="AO191" i="61"/>
  <c r="AO349" i="61"/>
  <c r="AI349" i="61"/>
  <c r="AP330" i="61"/>
  <c r="AQ330" i="61"/>
  <c r="AI330" i="61"/>
  <c r="AL317" i="61"/>
  <c r="AQ317" i="61"/>
  <c r="AI399" i="61"/>
  <c r="AP399" i="61"/>
  <c r="AQ399" i="61"/>
  <c r="AO399" i="61"/>
  <c r="AL452" i="61"/>
  <c r="AI452" i="61"/>
  <c r="AP342" i="61"/>
  <c r="AO342" i="61"/>
  <c r="AL342" i="61"/>
  <c r="AO505" i="61"/>
  <c r="AP505" i="61"/>
  <c r="AI504" i="61"/>
  <c r="AD489" i="61"/>
  <c r="AE489" i="61"/>
  <c r="AE485" i="61"/>
  <c r="AI485" i="61"/>
  <c r="AK485" i="61"/>
  <c r="AD485" i="61"/>
  <c r="AI472" i="61"/>
  <c r="AP472" i="61"/>
  <c r="AQ437" i="61"/>
  <c r="AO437" i="61"/>
  <c r="AI436" i="61"/>
  <c r="AP324" i="61"/>
  <c r="AL324" i="61"/>
  <c r="AI248" i="61"/>
  <c r="AJ248" i="61"/>
  <c r="AQ245" i="61"/>
  <c r="AP245" i="61"/>
  <c r="AQ240" i="61"/>
  <c r="AO240" i="61"/>
  <c r="AJ229" i="61"/>
  <c r="AM229" i="61"/>
  <c r="AL92" i="61"/>
  <c r="AO92" i="61"/>
  <c r="AO63" i="61"/>
  <c r="AL63" i="61"/>
  <c r="AI63" i="61"/>
  <c r="AL504" i="61"/>
  <c r="AO504" i="61"/>
  <c r="AO146" i="61"/>
  <c r="AP480" i="61"/>
  <c r="AQ480" i="61"/>
  <c r="AL480" i="61"/>
  <c r="AO73" i="61"/>
  <c r="AI73" i="61"/>
  <c r="AP258" i="61"/>
  <c r="AO258" i="61"/>
  <c r="AI433" i="61"/>
  <c r="AO433" i="61"/>
  <c r="AL231" i="61"/>
  <c r="AQ412" i="61"/>
  <c r="AP412" i="61"/>
  <c r="AO412" i="61"/>
  <c r="AO222" i="61"/>
  <c r="AL222" i="61"/>
  <c r="AI222" i="61"/>
  <c r="AQ222" i="61"/>
  <c r="AP140" i="61"/>
  <c r="AL140" i="61"/>
  <c r="AQ140" i="61"/>
  <c r="AI140" i="61"/>
  <c r="AO214" i="61"/>
  <c r="AL214" i="61"/>
  <c r="AI304" i="61"/>
  <c r="AQ304" i="61"/>
  <c r="AQ392" i="61"/>
  <c r="AI392" i="61"/>
  <c r="AP392" i="61"/>
  <c r="AO404" i="61"/>
  <c r="AP404" i="61"/>
  <c r="AQ128" i="61"/>
  <c r="AO128" i="61"/>
  <c r="AP128" i="61"/>
  <c r="AL128" i="61"/>
  <c r="AL366" i="61"/>
  <c r="AO366" i="61"/>
  <c r="AQ366" i="61"/>
  <c r="AQ183" i="61"/>
  <c r="AP183" i="61"/>
  <c r="AL483" i="61"/>
  <c r="AO483" i="61"/>
  <c r="AL466" i="61"/>
  <c r="AP466" i="61"/>
  <c r="AQ158" i="61"/>
  <c r="AL183" i="61"/>
  <c r="AP451" i="61"/>
  <c r="AO466" i="61"/>
  <c r="AP491" i="61"/>
  <c r="AO491" i="61"/>
  <c r="AP447" i="61"/>
  <c r="AO447" i="61"/>
  <c r="AI366" i="61"/>
  <c r="AL252" i="61"/>
  <c r="AI252" i="61"/>
  <c r="AP469" i="61"/>
  <c r="AL469" i="61"/>
  <c r="AQ353" i="61"/>
  <c r="AL353" i="61"/>
  <c r="AL387" i="61"/>
  <c r="AQ387" i="61"/>
  <c r="AP387" i="61"/>
  <c r="AP223" i="61"/>
  <c r="AO223" i="61"/>
  <c r="AL468" i="61"/>
  <c r="AP468" i="61"/>
  <c r="AO468" i="61"/>
  <c r="AQ468" i="61"/>
  <c r="AI512" i="61"/>
  <c r="AQ476" i="61"/>
  <c r="AD462" i="61"/>
  <c r="AE462" i="61"/>
  <c r="AO419" i="61"/>
  <c r="AQ419" i="61"/>
  <c r="AP419" i="61"/>
  <c r="AJ412" i="61"/>
  <c r="AM412" i="61"/>
  <c r="AI410" i="61"/>
  <c r="AL410" i="61"/>
  <c r="AO395" i="61"/>
  <c r="AL395" i="61"/>
  <c r="AI387" i="61"/>
  <c r="AD385" i="61"/>
  <c r="AE385" i="61"/>
  <c r="AQ381" i="61"/>
  <c r="AV483" i="61"/>
  <c r="AV462" i="61"/>
  <c r="AE242" i="61"/>
  <c r="AD242" i="61"/>
  <c r="AI419" i="61"/>
  <c r="AE369" i="61"/>
  <c r="AL369" i="61"/>
  <c r="AD369" i="61"/>
  <c r="AE93" i="61"/>
  <c r="AP93" i="61"/>
  <c r="AD93" i="61"/>
  <c r="AI169" i="61"/>
  <c r="AV419" i="61"/>
  <c r="AI345" i="61"/>
  <c r="AE260" i="61"/>
  <c r="AD260" i="61"/>
  <c r="AI168" i="61"/>
  <c r="AV367" i="61"/>
  <c r="AV343" i="61"/>
  <c r="AV331" i="61"/>
  <c r="AV249" i="61"/>
  <c r="AV243" i="61"/>
  <c r="AV209" i="61"/>
  <c r="AV162" i="61"/>
  <c r="AV150" i="61"/>
  <c r="AV146" i="61"/>
  <c r="AV129" i="61"/>
  <c r="AV172" i="61"/>
  <c r="AV87" i="61"/>
  <c r="AM310" i="56"/>
  <c r="AL310" i="56"/>
  <c r="AF310" i="56"/>
  <c r="AN321" i="56"/>
  <c r="AM321" i="56"/>
  <c r="AI321" i="56"/>
  <c r="AL321" i="56"/>
  <c r="AI472" i="56"/>
  <c r="AN472" i="56"/>
  <c r="AL472" i="56"/>
  <c r="AM472" i="56"/>
  <c r="AM46" i="56"/>
  <c r="AN46" i="56"/>
  <c r="AL46" i="56"/>
  <c r="AI46" i="56"/>
  <c r="AF46" i="56"/>
  <c r="AI376" i="56"/>
  <c r="AM376" i="56"/>
  <c r="AF376" i="56"/>
  <c r="AN376" i="56"/>
  <c r="AL376" i="56"/>
  <c r="AM191" i="56"/>
  <c r="AI191" i="56"/>
  <c r="AF499" i="56"/>
  <c r="AI441" i="56"/>
  <c r="AI502" i="56"/>
  <c r="AM502" i="56"/>
  <c r="AF502" i="56"/>
  <c r="AN502" i="56"/>
  <c r="AL502" i="56"/>
  <c r="AN377" i="56"/>
  <c r="AM377" i="56"/>
  <c r="AL377" i="56"/>
  <c r="AI377" i="56"/>
  <c r="AI49" i="56"/>
  <c r="AM412" i="56"/>
  <c r="AN319" i="56"/>
  <c r="AL319" i="56"/>
  <c r="AI319" i="56"/>
  <c r="AM319" i="56"/>
  <c r="AF414" i="56"/>
  <c r="AN414" i="56"/>
  <c r="AL414" i="56"/>
  <c r="AM414" i="56"/>
  <c r="AI414" i="56"/>
  <c r="AL479" i="56"/>
  <c r="AI479" i="56"/>
  <c r="AN479" i="56"/>
  <c r="AL99" i="56"/>
  <c r="AF99" i="56"/>
  <c r="AN99" i="56"/>
  <c r="AM99" i="56"/>
  <c r="AI99" i="56"/>
  <c r="AL151" i="56"/>
  <c r="AL202" i="56"/>
  <c r="AM202" i="56"/>
  <c r="AI202" i="56"/>
  <c r="AF202" i="56"/>
  <c r="AN202" i="56"/>
  <c r="AL283" i="56"/>
  <c r="AF283" i="56"/>
  <c r="AM283" i="56"/>
  <c r="AI283" i="56"/>
  <c r="AN283" i="56"/>
  <c r="AN290" i="56"/>
  <c r="AI290" i="56"/>
  <c r="AL290" i="56"/>
  <c r="AM290" i="56"/>
  <c r="AF290" i="56"/>
  <c r="AN298" i="56"/>
  <c r="AM298" i="56"/>
  <c r="AI298" i="56"/>
  <c r="AL298" i="56"/>
  <c r="AI353" i="56"/>
  <c r="AN491" i="56"/>
  <c r="AI273" i="56"/>
  <c r="AM273" i="56"/>
  <c r="AM363" i="56"/>
  <c r="AL363" i="56"/>
  <c r="AF90" i="56"/>
  <c r="AM108" i="56"/>
  <c r="AI108" i="56"/>
  <c r="AN108" i="56"/>
  <c r="AF108" i="56"/>
  <c r="AL108" i="56"/>
  <c r="AF135" i="56"/>
  <c r="AN135" i="56"/>
  <c r="AL135" i="56"/>
  <c r="AM135" i="56"/>
  <c r="AI135" i="56"/>
  <c r="AF152" i="56"/>
  <c r="AI152" i="56"/>
  <c r="AN152" i="56"/>
  <c r="AM152" i="56"/>
  <c r="AL152" i="56"/>
  <c r="AF164" i="56"/>
  <c r="AI164" i="56"/>
  <c r="AN164" i="56"/>
  <c r="AM164" i="56"/>
  <c r="AL164" i="56"/>
  <c r="AM393" i="56"/>
  <c r="AL393" i="56"/>
  <c r="AN393" i="56"/>
  <c r="AM403" i="56"/>
  <c r="AL403" i="56"/>
  <c r="AF403" i="56"/>
  <c r="AI403" i="56"/>
  <c r="AL73" i="56"/>
  <c r="AN73" i="56"/>
  <c r="AF73" i="56"/>
  <c r="AM73" i="56"/>
  <c r="AI73" i="56"/>
  <c r="AF319" i="56"/>
  <c r="AF192" i="56"/>
  <c r="AM192" i="56"/>
  <c r="AL192" i="56"/>
  <c r="AN192" i="56"/>
  <c r="AI192" i="56"/>
  <c r="AM233" i="56"/>
  <c r="AI233" i="56"/>
  <c r="AL233" i="56"/>
  <c r="AN233" i="56"/>
  <c r="AM286" i="56"/>
  <c r="AN286" i="56"/>
  <c r="AI286" i="56"/>
  <c r="AF286" i="56"/>
  <c r="AL286" i="56"/>
  <c r="AN455" i="56"/>
  <c r="AM455" i="56"/>
  <c r="AF510" i="56"/>
  <c r="AM510" i="56"/>
  <c r="AN510" i="56"/>
  <c r="AL510" i="56"/>
  <c r="AI510" i="56"/>
  <c r="AL57" i="56"/>
  <c r="AI57" i="56"/>
  <c r="AM57" i="56"/>
  <c r="AI462" i="56"/>
  <c r="AM462" i="56"/>
  <c r="AM91" i="56"/>
  <c r="AN91" i="56"/>
  <c r="AL91" i="56"/>
  <c r="AI91" i="56"/>
  <c r="AN106" i="56"/>
  <c r="AI106" i="56"/>
  <c r="AM106" i="56"/>
  <c r="AL106" i="56"/>
  <c r="AF106" i="56"/>
  <c r="AL127" i="56"/>
  <c r="AN127" i="56"/>
  <c r="AM127" i="56"/>
  <c r="AF127" i="56"/>
  <c r="AI127" i="56"/>
  <c r="AN244" i="56"/>
  <c r="AI431" i="56"/>
  <c r="AN431" i="56"/>
  <c r="AM431" i="56"/>
  <c r="AL431" i="56"/>
  <c r="AM433" i="56"/>
  <c r="AL433" i="56"/>
  <c r="AI433" i="56"/>
  <c r="AN433" i="56"/>
  <c r="AI16" i="56"/>
  <c r="AN16" i="56"/>
  <c r="AL436" i="56"/>
  <c r="AI138" i="56"/>
  <c r="AI95" i="56"/>
  <c r="AL95" i="56"/>
  <c r="AF95" i="56"/>
  <c r="AN95" i="56"/>
  <c r="AM95" i="56"/>
  <c r="AI148" i="56"/>
  <c r="AF148" i="56"/>
  <c r="AM148" i="56"/>
  <c r="AL148" i="56"/>
  <c r="AN148" i="56"/>
  <c r="AL430" i="61"/>
  <c r="AI430" i="61"/>
  <c r="AQ430" i="61"/>
  <c r="AO430" i="61"/>
  <c r="AP430" i="61"/>
  <c r="AQ342" i="61"/>
  <c r="AI342" i="61"/>
  <c r="AP476" i="61"/>
  <c r="AP376" i="61"/>
  <c r="AL305" i="61"/>
  <c r="AQ497" i="61"/>
  <c r="AP497" i="61"/>
  <c r="AO497" i="61"/>
  <c r="AI497" i="61"/>
  <c r="AL497" i="61"/>
  <c r="AO472" i="61"/>
  <c r="AQ472" i="61"/>
  <c r="AL472" i="61"/>
  <c r="AL511" i="61"/>
  <c r="AO511" i="61"/>
  <c r="AI511" i="61"/>
  <c r="AQ511" i="61"/>
  <c r="AP511" i="61"/>
  <c r="AQ482" i="61"/>
  <c r="AO452" i="61"/>
  <c r="AQ452" i="61"/>
  <c r="AP452" i="61"/>
  <c r="AO514" i="61"/>
  <c r="AI514" i="61"/>
  <c r="AP514" i="61"/>
  <c r="AQ171" i="61"/>
  <c r="AP171" i="61"/>
  <c r="AL171" i="61"/>
  <c r="AO171" i="61"/>
  <c r="AI171" i="61"/>
  <c r="AO350" i="61"/>
  <c r="AL350" i="61"/>
  <c r="AI350" i="61"/>
  <c r="AP350" i="61"/>
  <c r="AQ350" i="61"/>
  <c r="AL446" i="61"/>
  <c r="AQ446" i="61"/>
  <c r="AP446" i="61"/>
  <c r="AO446" i="61"/>
  <c r="AQ466" i="61"/>
  <c r="AI466" i="61"/>
  <c r="AO381" i="61"/>
  <c r="AL248" i="61"/>
  <c r="AP248" i="61"/>
  <c r="AQ248" i="61"/>
  <c r="AO248" i="61"/>
  <c r="AO360" i="61"/>
  <c r="AP360" i="61"/>
  <c r="AL360" i="61"/>
  <c r="AI360" i="61"/>
  <c r="AQ360" i="61"/>
  <c r="AO215" i="61"/>
  <c r="AL215" i="61"/>
  <c r="AP215" i="61"/>
  <c r="AQ215" i="61"/>
  <c r="AI215" i="61"/>
  <c r="AI446" i="61"/>
  <c r="AQ361" i="61"/>
  <c r="AL361" i="61"/>
  <c r="AP361" i="61"/>
  <c r="AO361" i="61"/>
  <c r="AI361" i="61"/>
  <c r="AP313" i="61"/>
  <c r="AI313" i="61"/>
  <c r="AL313" i="61"/>
  <c r="AO313" i="61"/>
  <c r="AQ313" i="61"/>
  <c r="AL494" i="61"/>
  <c r="AO494" i="61"/>
  <c r="AP494" i="61"/>
  <c r="AQ494" i="61"/>
  <c r="AI494" i="61"/>
  <c r="AP77" i="61"/>
  <c r="AL77" i="61"/>
  <c r="AO77" i="61"/>
  <c r="AQ77" i="61"/>
  <c r="AI77" i="61"/>
  <c r="AL325" i="61"/>
  <c r="AO325" i="61"/>
  <c r="AP325" i="61"/>
  <c r="AI325" i="61"/>
  <c r="AQ325" i="61"/>
  <c r="AL100" i="61"/>
  <c r="AP100" i="61"/>
  <c r="AO100" i="61"/>
  <c r="AI100" i="61"/>
  <c r="AQ100" i="61"/>
  <c r="AI240" i="61"/>
  <c r="AP240" i="61"/>
  <c r="AL240" i="61"/>
  <c r="AP429" i="61"/>
  <c r="AL429" i="61"/>
  <c r="AI429" i="61"/>
  <c r="AO429" i="61"/>
  <c r="AQ429" i="61"/>
  <c r="AP496" i="61"/>
  <c r="AO496" i="61"/>
  <c r="AI496" i="61"/>
  <c r="AQ496" i="61"/>
  <c r="AL496" i="61"/>
  <c r="AI354" i="61"/>
  <c r="AL296" i="61"/>
  <c r="AJ46" i="61"/>
  <c r="P46" i="61"/>
  <c r="R46" i="61"/>
  <c r="AO260" i="61"/>
  <c r="AL260" i="61"/>
  <c r="AI260" i="61"/>
  <c r="AQ260" i="61"/>
  <c r="AP260" i="61"/>
  <c r="AM43" i="61"/>
  <c r="Q43" i="61"/>
  <c r="S43" i="61"/>
  <c r="AI116" i="61"/>
  <c r="AP116" i="61"/>
  <c r="AO116" i="61"/>
  <c r="AL116" i="61"/>
  <c r="AQ116" i="61"/>
  <c r="AO93" i="61"/>
  <c r="AQ485" i="61"/>
  <c r="AP485" i="61"/>
  <c r="AO119" i="61"/>
  <c r="AI242" i="61"/>
  <c r="AP242" i="61"/>
  <c r="AL242" i="61"/>
  <c r="AO242" i="61"/>
  <c r="AQ242" i="61"/>
  <c r="AP385" i="61"/>
  <c r="AI385" i="61"/>
  <c r="AL385" i="61"/>
  <c r="AQ385" i="61"/>
  <c r="AO385" i="61"/>
  <c r="AP462" i="61"/>
  <c r="AO462" i="61"/>
  <c r="AL462" i="61"/>
  <c r="AI462" i="61"/>
  <c r="AQ462" i="61"/>
  <c r="AP489" i="61"/>
  <c r="AI489" i="61"/>
  <c r="AO489" i="61"/>
  <c r="AL489" i="61"/>
  <c r="AQ489" i="61"/>
  <c r="AJ48" i="61"/>
  <c r="P48" i="61"/>
  <c r="R48" i="61"/>
  <c r="AI122" i="61"/>
  <c r="AP122" i="61"/>
  <c r="AO122" i="61"/>
  <c r="AQ122" i="61"/>
  <c r="AL122" i="61"/>
  <c r="AP369" i="61"/>
  <c r="AQ369" i="61"/>
  <c r="AI369" i="61"/>
  <c r="AO29" i="61"/>
  <c r="AQ29" i="61"/>
  <c r="AI29" i="61"/>
  <c r="AL29" i="61"/>
  <c r="AJ45" i="61"/>
  <c r="P45" i="61"/>
  <c r="R45" i="61"/>
  <c r="AP155" i="61"/>
  <c r="AI155" i="61"/>
  <c r="AO155" i="61"/>
  <c r="AL155" i="61"/>
  <c r="AQ155" i="61"/>
  <c r="D51" i="59"/>
  <c r="L48" i="59"/>
  <c r="N39" i="59"/>
  <c r="P39" i="59"/>
  <c r="H38" i="59"/>
  <c r="P46" i="59"/>
  <c r="T35" i="59"/>
  <c r="F37" i="59"/>
  <c r="H45" i="59"/>
  <c r="J46" i="59"/>
  <c r="N36" i="59"/>
  <c r="S50" i="59"/>
  <c r="V44" i="59"/>
  <c r="S46" i="59"/>
  <c r="U48" i="59"/>
  <c r="T54" i="59"/>
  <c r="D54" i="59"/>
  <c r="E51" i="59"/>
  <c r="S58" i="59"/>
  <c r="L61" i="59"/>
  <c r="J62" i="59"/>
  <c r="U59" i="59"/>
  <c r="C59" i="59"/>
  <c r="L60" i="59"/>
  <c r="K57" i="59"/>
  <c r="V35" i="59"/>
  <c r="B35" i="59"/>
  <c r="V49" i="59"/>
  <c r="M43" i="59"/>
  <c r="N47" i="59"/>
  <c r="S52" i="59"/>
  <c r="R36" i="59"/>
  <c r="F55" i="59"/>
  <c r="N52" i="59"/>
  <c r="I37" i="59"/>
  <c r="B61" i="59"/>
  <c r="U39" i="59"/>
  <c r="D56" i="59"/>
  <c r="V61" i="59"/>
  <c r="J41" i="59"/>
  <c r="Q42" i="59"/>
  <c r="J50" i="59"/>
  <c r="L39" i="59"/>
  <c r="T45" i="59"/>
  <c r="N54" i="59"/>
  <c r="K39" i="59"/>
  <c r="U46" i="59"/>
  <c r="V63" i="59"/>
  <c r="P48" i="59"/>
  <c r="L47" i="59"/>
  <c r="G36" i="59"/>
  <c r="E49" i="59"/>
  <c r="J58" i="59"/>
  <c r="E54" i="59"/>
  <c r="B46" i="59"/>
  <c r="C36" i="59"/>
  <c r="R49" i="59"/>
  <c r="D55" i="59"/>
  <c r="T39" i="59"/>
  <c r="S38" i="59"/>
  <c r="T38" i="59"/>
  <c r="G53" i="59"/>
  <c r="N57" i="59"/>
  <c r="E37" i="59"/>
  <c r="I36" i="59"/>
  <c r="G40" i="59"/>
  <c r="E46" i="59"/>
  <c r="M51" i="59"/>
  <c r="Q43" i="59"/>
  <c r="D37" i="59"/>
  <c r="O53" i="59"/>
  <c r="P40" i="59"/>
  <c r="O44" i="59"/>
  <c r="C52" i="59"/>
  <c r="G59" i="59"/>
  <c r="O41" i="59"/>
  <c r="J57" i="59"/>
  <c r="P51" i="59"/>
  <c r="J34" i="59"/>
  <c r="G43" i="59"/>
  <c r="L62" i="59"/>
  <c r="F49" i="59"/>
  <c r="V52" i="59"/>
  <c r="R38" i="59"/>
  <c r="U49" i="59"/>
  <c r="C48" i="59"/>
  <c r="G56" i="59"/>
  <c r="Q55" i="59"/>
  <c r="U43" i="59"/>
  <c r="N37" i="59"/>
  <c r="I45" i="59"/>
  <c r="H46" i="59"/>
  <c r="U38" i="59"/>
  <c r="U34" i="59"/>
  <c r="B63" i="59"/>
  <c r="N40" i="59"/>
  <c r="Q35" i="59"/>
  <c r="I52" i="59"/>
  <c r="V38" i="59"/>
  <c r="V36" i="59"/>
  <c r="B60" i="59"/>
  <c r="B34" i="59"/>
  <c r="C61" i="59"/>
  <c r="J55" i="59"/>
  <c r="G52" i="59"/>
  <c r="T63" i="59"/>
  <c r="B62" i="59"/>
  <c r="O43" i="59"/>
  <c r="S60" i="59"/>
  <c r="S62" i="59"/>
  <c r="D63" i="59"/>
  <c r="U40" i="59"/>
  <c r="R40" i="59"/>
  <c r="H61" i="59"/>
  <c r="G41" i="59"/>
  <c r="F59" i="59"/>
  <c r="V60" i="59"/>
  <c r="F40" i="59"/>
  <c r="C63" i="59"/>
  <c r="O57" i="59"/>
  <c r="G48" i="59"/>
  <c r="D43" i="59"/>
  <c r="M46" i="59"/>
  <c r="R43" i="59"/>
  <c r="J63" i="59"/>
  <c r="N60" i="59"/>
  <c r="C45" i="59"/>
  <c r="B45" i="59"/>
  <c r="N59" i="59"/>
  <c r="N62" i="59"/>
  <c r="M38" i="59"/>
  <c r="Q37" i="59"/>
  <c r="M58" i="59"/>
  <c r="D50" i="59"/>
  <c r="V62" i="59"/>
  <c r="G57" i="59"/>
  <c r="E59" i="59"/>
  <c r="I44" i="59"/>
  <c r="U60" i="59"/>
  <c r="U41" i="59"/>
  <c r="C53" i="59"/>
  <c r="O62" i="59"/>
  <c r="N58" i="59"/>
  <c r="D52" i="59"/>
  <c r="C60" i="59"/>
  <c r="B44" i="59"/>
  <c r="I39" i="59"/>
  <c r="Q47" i="59"/>
  <c r="V53" i="59"/>
  <c r="C40" i="59"/>
  <c r="I34" i="59"/>
  <c r="H40" i="59"/>
  <c r="Q41" i="59"/>
  <c r="P55" i="59"/>
  <c r="N56" i="59"/>
  <c r="G61" i="59"/>
  <c r="D59" i="59"/>
  <c r="F56" i="59"/>
  <c r="K54" i="59"/>
  <c r="T58" i="59"/>
  <c r="C38" i="59"/>
  <c r="D47" i="59"/>
  <c r="N43" i="59"/>
  <c r="V46" i="59"/>
  <c r="P41" i="59"/>
  <c r="K51" i="59"/>
  <c r="I38" i="59"/>
  <c r="V51" i="59"/>
  <c r="D36" i="59"/>
  <c r="F42" i="59"/>
  <c r="S59" i="59"/>
  <c r="B38" i="59"/>
  <c r="V40" i="59"/>
  <c r="S39" i="59"/>
  <c r="T61" i="59"/>
  <c r="C62" i="59"/>
  <c r="R45" i="59"/>
  <c r="D39" i="59"/>
  <c r="L63" i="59"/>
  <c r="O59" i="59"/>
  <c r="K52" i="59"/>
  <c r="T56" i="59"/>
  <c r="R53" i="59"/>
  <c r="N48" i="59"/>
  <c r="T36" i="59"/>
  <c r="F44" i="59"/>
  <c r="T55" i="59"/>
  <c r="F41" i="59"/>
  <c r="R54" i="59"/>
  <c r="V57" i="59"/>
  <c r="P59" i="59"/>
  <c r="L57" i="59"/>
  <c r="G37" i="59"/>
  <c r="M62" i="59"/>
  <c r="T46" i="59"/>
  <c r="H43" i="59"/>
  <c r="B56" i="59"/>
  <c r="H48" i="59"/>
  <c r="D57" i="59"/>
  <c r="R37" i="59"/>
  <c r="U61" i="59"/>
  <c r="T53" i="59"/>
  <c r="E38" i="59"/>
  <c r="L54" i="59"/>
  <c r="R63" i="59"/>
  <c r="S49" i="59"/>
  <c r="P63" i="59"/>
  <c r="P35" i="59"/>
  <c r="O56" i="59"/>
  <c r="O55" i="59"/>
  <c r="B47" i="59"/>
  <c r="E47" i="59"/>
  <c r="E57" i="59"/>
  <c r="R34" i="59"/>
  <c r="Q49" i="59"/>
  <c r="U63" i="59"/>
  <c r="I53" i="59"/>
  <c r="Q44" i="59"/>
  <c r="J60" i="59"/>
  <c r="V41" i="59"/>
  <c r="F58" i="59"/>
  <c r="I40" i="59"/>
  <c r="D40" i="59"/>
  <c r="G58" i="59"/>
  <c r="C55" i="59"/>
  <c r="K60" i="59"/>
  <c r="I50" i="59"/>
  <c r="H50" i="59"/>
  <c r="T57" i="59"/>
  <c r="B48" i="59"/>
  <c r="AO16" i="61"/>
  <c r="AD16" i="61"/>
  <c r="AM47" i="61"/>
  <c r="Q47" i="61"/>
  <c r="S47" i="61"/>
  <c r="AQ51" i="61"/>
  <c r="AL51" i="61"/>
  <c r="AI51" i="61"/>
  <c r="AP51" i="61"/>
  <c r="AO51" i="61"/>
  <c r="AP30" i="61"/>
  <c r="AQ30" i="61"/>
  <c r="AO30" i="61"/>
  <c r="AL30" i="61"/>
  <c r="AI30" i="61"/>
  <c r="AL50" i="61"/>
  <c r="AO50" i="61"/>
  <c r="AI50" i="61"/>
  <c r="AQ50" i="61"/>
  <c r="AP50" i="61"/>
  <c r="AO36" i="61"/>
  <c r="AI36" i="61"/>
  <c r="AQ36" i="61"/>
  <c r="AP36" i="61"/>
  <c r="AL36" i="61"/>
  <c r="AM48" i="61"/>
  <c r="Q48" i="61"/>
  <c r="S48" i="61"/>
  <c r="AJ41" i="61"/>
  <c r="P41" i="61"/>
  <c r="R41" i="61"/>
  <c r="AE25" i="61"/>
  <c r="AI25" i="61"/>
  <c r="AN25" i="61"/>
  <c r="AI49" i="61"/>
  <c r="AQ49" i="61"/>
  <c r="AP49" i="61"/>
  <c r="AO49" i="61"/>
  <c r="AL49" i="61"/>
  <c r="AP32" i="61"/>
  <c r="AO32" i="61"/>
  <c r="AL32" i="61"/>
  <c r="AQ32" i="61"/>
  <c r="AI32" i="61"/>
  <c r="AO39" i="61"/>
  <c r="AP39" i="61"/>
  <c r="AQ39" i="61"/>
  <c r="AL39" i="61"/>
  <c r="AI39" i="61"/>
  <c r="AJ43" i="61"/>
  <c r="P43" i="61"/>
  <c r="R43" i="61"/>
  <c r="AM41" i="61"/>
  <c r="Q41" i="61"/>
  <c r="S41" i="61"/>
  <c r="AL52" i="61"/>
  <c r="AM29" i="61"/>
  <c r="Q29" i="61"/>
  <c r="S29" i="61"/>
  <c r="AJ44" i="61"/>
  <c r="P44" i="61"/>
  <c r="R44" i="61"/>
  <c r="AM44" i="61"/>
  <c r="Q44" i="61"/>
  <c r="S44" i="61"/>
  <c r="AM35" i="61"/>
  <c r="Q35" i="61"/>
  <c r="S35" i="61"/>
  <c r="AJ39" i="61"/>
  <c r="P39" i="61"/>
  <c r="R39" i="61"/>
  <c r="AI33" i="61"/>
  <c r="AM45" i="61"/>
  <c r="Q45" i="61"/>
  <c r="S45" i="61"/>
  <c r="AJ35" i="61"/>
  <c r="P35" i="61"/>
  <c r="R35" i="61"/>
  <c r="AJ47" i="61"/>
  <c r="P47" i="61"/>
  <c r="R47" i="61"/>
  <c r="AJ49" i="61"/>
  <c r="P49" i="61"/>
  <c r="R49" i="61"/>
  <c r="AM49" i="61"/>
  <c r="Q49" i="61"/>
  <c r="S49" i="61"/>
  <c r="AJ29" i="61"/>
  <c r="P29" i="61"/>
  <c r="R29" i="61"/>
  <c r="AO28" i="61"/>
  <c r="AP28" i="61"/>
  <c r="AV27" i="61"/>
  <c r="AQ26" i="61"/>
  <c r="AO26" i="61"/>
  <c r="AO25" i="61"/>
  <c r="AM16" i="61"/>
  <c r="Q16" i="61"/>
  <c r="S16" i="61"/>
  <c r="AJ16" i="61"/>
  <c r="P16" i="61"/>
  <c r="R16" i="61"/>
  <c r="AJ27" i="61"/>
  <c r="AJ25" i="61"/>
  <c r="P25" i="61"/>
  <c r="R25" i="61"/>
  <c r="AM28" i="61"/>
  <c r="AJ36" i="61"/>
  <c r="P36" i="61"/>
  <c r="R36" i="61"/>
  <c r="AM50" i="61"/>
  <c r="Q50" i="61"/>
  <c r="S50" i="61"/>
  <c r="AM30" i="61"/>
  <c r="Q30" i="61"/>
  <c r="S30" i="61"/>
  <c r="AJ30" i="61"/>
  <c r="P30" i="61"/>
  <c r="R30" i="61"/>
  <c r="AM39" i="61"/>
  <c r="Q39" i="61"/>
  <c r="S39" i="61"/>
  <c r="AM32" i="61"/>
  <c r="Q32" i="61"/>
  <c r="S32" i="61"/>
  <c r="AJ32" i="61"/>
  <c r="P32" i="61"/>
  <c r="R32" i="61"/>
  <c r="AM33" i="61"/>
  <c r="Q33" i="61"/>
  <c r="S33" i="61"/>
  <c r="AJ33" i="61"/>
  <c r="P33" i="61"/>
  <c r="R33" i="61"/>
  <c r="Q28" i="61"/>
  <c r="S28" i="61"/>
  <c r="P28" i="61"/>
  <c r="R28" i="61"/>
  <c r="AM26" i="61"/>
  <c r="Q26" i="61"/>
  <c r="S26" i="61"/>
  <c r="AM25" i="61"/>
  <c r="Q25" i="61"/>
  <c r="S25" i="61"/>
  <c r="AJ26" i="61"/>
  <c r="P26" i="61"/>
  <c r="R26" i="61"/>
  <c r="P27" i="61"/>
  <c r="R27" i="61"/>
  <c r="AM27" i="61"/>
  <c r="Q27" i="61"/>
  <c r="S27" i="61"/>
  <c r="P34" i="59"/>
  <c r="N46" i="59"/>
  <c r="G55" i="59"/>
  <c r="B59" i="59"/>
  <c r="P54" i="59"/>
  <c r="G34" i="59"/>
  <c r="R51" i="59"/>
  <c r="M56" i="59"/>
  <c r="G49" i="59"/>
  <c r="V58" i="59"/>
  <c r="E61" i="59"/>
  <c r="D41" i="59"/>
  <c r="B41" i="59"/>
  <c r="K55" i="59"/>
  <c r="D42" i="59"/>
  <c r="F52" i="59"/>
  <c r="B57" i="59"/>
  <c r="E48" i="59"/>
  <c r="U53" i="59"/>
  <c r="I47" i="59"/>
  <c r="M54" i="59"/>
  <c r="K34" i="59"/>
  <c r="P36" i="59"/>
  <c r="J42" i="59"/>
  <c r="C44" i="59"/>
  <c r="J43" i="59"/>
  <c r="T51" i="59"/>
  <c r="T49" i="59"/>
  <c r="V47" i="59"/>
  <c r="S44" i="59"/>
  <c r="T59" i="59"/>
  <c r="J44" i="59"/>
  <c r="J37" i="59"/>
  <c r="S36" i="59"/>
  <c r="G63" i="59"/>
  <c r="F54" i="59"/>
  <c r="Q54" i="59"/>
  <c r="F51" i="59"/>
  <c r="K38" i="59"/>
  <c r="M44" i="59"/>
  <c r="U52" i="59"/>
  <c r="H36" i="59"/>
  <c r="Q62" i="59"/>
  <c r="AS31" i="56"/>
  <c r="U35" i="59"/>
  <c r="O58" i="59"/>
  <c r="O61" i="59"/>
  <c r="H52" i="59"/>
  <c r="J52" i="59"/>
  <c r="O39" i="59"/>
  <c r="P49" i="59"/>
  <c r="F50" i="59"/>
  <c r="E42" i="59"/>
  <c r="K56" i="59"/>
  <c r="L52" i="59"/>
  <c r="K63" i="59"/>
  <c r="L58" i="59"/>
  <c r="Q46" i="59"/>
  <c r="F35" i="59"/>
  <c r="M34" i="59"/>
  <c r="V55" i="59"/>
  <c r="C42" i="59"/>
  <c r="S34" i="59"/>
  <c r="E39" i="59"/>
  <c r="H59" i="59"/>
  <c r="B50" i="59"/>
  <c r="H44" i="59"/>
  <c r="F39" i="59"/>
  <c r="R35" i="59"/>
  <c r="P57" i="59"/>
  <c r="L59" i="59"/>
  <c r="V34" i="59"/>
  <c r="G60" i="59"/>
  <c r="R44" i="59"/>
  <c r="L36" i="59"/>
  <c r="I62" i="59"/>
  <c r="J53" i="59"/>
  <c r="I48" i="59"/>
  <c r="S45" i="59"/>
  <c r="T52" i="59"/>
  <c r="T40" i="59"/>
  <c r="F62" i="59"/>
  <c r="C46" i="59"/>
  <c r="P53" i="59"/>
  <c r="C50" i="59"/>
  <c r="AA31" i="56"/>
  <c r="N45" i="59"/>
  <c r="O45" i="59"/>
  <c r="N35" i="59"/>
  <c r="T42" i="59"/>
  <c r="Q39" i="59"/>
  <c r="H57" i="59"/>
  <c r="L45" i="59"/>
  <c r="H55" i="59"/>
  <c r="J49" i="59"/>
  <c r="U44" i="59"/>
  <c r="D60" i="59"/>
  <c r="M48" i="59"/>
  <c r="B53" i="59"/>
  <c r="N61" i="59"/>
  <c r="H56" i="59"/>
  <c r="G39" i="59"/>
  <c r="C43" i="59"/>
  <c r="H63" i="59"/>
  <c r="T48" i="59"/>
  <c r="M40" i="59"/>
  <c r="N55" i="59"/>
  <c r="R61" i="59"/>
  <c r="H39" i="59"/>
  <c r="U57" i="59"/>
  <c r="I35" i="59"/>
  <c r="O51" i="59"/>
  <c r="G51" i="59"/>
  <c r="M35" i="59"/>
  <c r="E35" i="59"/>
  <c r="J61" i="59"/>
  <c r="K53" i="59"/>
  <c r="B37" i="59"/>
  <c r="D53" i="59"/>
  <c r="S54" i="59"/>
  <c r="J54" i="59"/>
  <c r="I43" i="59"/>
  <c r="D58" i="59"/>
  <c r="C56" i="59"/>
  <c r="U55" i="59"/>
  <c r="M61" i="59"/>
  <c r="T43" i="59"/>
  <c r="K61" i="59"/>
  <c r="C37" i="59"/>
  <c r="G54" i="59"/>
  <c r="F53" i="59"/>
  <c r="O35" i="59"/>
  <c r="C57" i="59"/>
  <c r="C54" i="59"/>
  <c r="T47" i="59"/>
  <c r="M45" i="59"/>
  <c r="E56" i="59"/>
  <c r="M49" i="59"/>
  <c r="F43" i="59"/>
  <c r="R41" i="59"/>
  <c r="O46" i="59"/>
  <c r="M39" i="59"/>
  <c r="U51" i="59"/>
  <c r="L40" i="59"/>
  <c r="C49" i="59"/>
  <c r="U45" i="59"/>
  <c r="K35" i="59"/>
  <c r="O63" i="59"/>
  <c r="U62" i="59"/>
  <c r="F57" i="59"/>
  <c r="B36" i="59"/>
  <c r="D61" i="59"/>
  <c r="R42" i="59"/>
  <c r="Q50" i="59"/>
  <c r="P37" i="59"/>
  <c r="Q51" i="59"/>
  <c r="R50" i="59"/>
  <c r="U58" i="59"/>
  <c r="E63" i="59"/>
  <c r="K37" i="59"/>
  <c r="C51" i="59"/>
  <c r="R58" i="59"/>
  <c r="C41" i="59"/>
  <c r="E45" i="59"/>
  <c r="D34" i="59"/>
  <c r="P60" i="59"/>
  <c r="L35" i="59"/>
  <c r="R56" i="59"/>
  <c r="U50" i="59"/>
  <c r="Q45" i="59"/>
  <c r="L49" i="59"/>
  <c r="K40" i="59"/>
  <c r="V50" i="59"/>
  <c r="H42" i="59"/>
  <c r="I49" i="59"/>
  <c r="J35" i="59"/>
  <c r="T50" i="59"/>
  <c r="K47" i="59"/>
  <c r="B40" i="59"/>
  <c r="M42" i="59"/>
  <c r="H51" i="59"/>
  <c r="U37" i="59"/>
  <c r="C35" i="59"/>
  <c r="K62" i="59"/>
  <c r="L38" i="59"/>
  <c r="E52" i="59"/>
  <c r="M59" i="59"/>
  <c r="I60" i="59"/>
  <c r="Q53" i="59"/>
  <c r="O47" i="59"/>
  <c r="V48" i="59"/>
  <c r="E50" i="59"/>
  <c r="E55" i="59"/>
  <c r="N53" i="59"/>
  <c r="K41" i="59"/>
  <c r="K50" i="59"/>
  <c r="O40" i="59"/>
  <c r="K42" i="59"/>
  <c r="P58" i="59"/>
  <c r="O36" i="59"/>
  <c r="S35" i="59"/>
  <c r="L44" i="59"/>
  <c r="R47" i="59"/>
  <c r="M50" i="59"/>
  <c r="G62" i="59"/>
  <c r="U36" i="59"/>
  <c r="I57" i="59"/>
  <c r="O52" i="59"/>
  <c r="U54" i="59"/>
  <c r="Q60" i="59"/>
  <c r="F60" i="59"/>
  <c r="I51" i="59"/>
  <c r="E53" i="59"/>
  <c r="S57" i="59"/>
  <c r="O60" i="59"/>
  <c r="J51" i="59"/>
  <c r="O34" i="59"/>
  <c r="S55" i="59"/>
  <c r="U42" i="59"/>
  <c r="R57" i="59"/>
  <c r="P45" i="59"/>
  <c r="I61" i="59"/>
  <c r="I63" i="59"/>
  <c r="F36" i="59"/>
  <c r="L46" i="59"/>
  <c r="C34" i="59"/>
  <c r="N63" i="59"/>
  <c r="H54" i="59"/>
  <c r="C39" i="59"/>
  <c r="O48" i="59"/>
  <c r="K45" i="59"/>
  <c r="F61" i="59"/>
  <c r="F48" i="59"/>
  <c r="V54" i="59"/>
  <c r="L51" i="59"/>
  <c r="S53" i="59"/>
  <c r="G44" i="59"/>
  <c r="D38" i="59"/>
  <c r="R48" i="59"/>
  <c r="I59" i="59"/>
  <c r="J38" i="59"/>
  <c r="S42" i="59"/>
  <c r="B51" i="59"/>
  <c r="E60" i="59"/>
  <c r="M60" i="59"/>
  <c r="F47" i="59"/>
  <c r="D45" i="59"/>
  <c r="L53" i="59"/>
  <c r="E41" i="59"/>
  <c r="I56" i="59"/>
  <c r="Q59" i="59"/>
  <c r="N49" i="59"/>
  <c r="D46" i="59"/>
  <c r="P44" i="59"/>
  <c r="C58" i="59"/>
  <c r="K44" i="59"/>
  <c r="G35" i="59"/>
  <c r="L56" i="59"/>
  <c r="H49" i="59"/>
  <c r="O42" i="59"/>
  <c r="T60" i="59"/>
  <c r="T44" i="59"/>
  <c r="L42" i="59"/>
  <c r="Q48" i="59"/>
  <c r="P56" i="59"/>
  <c r="Q38" i="59"/>
  <c r="I55" i="59"/>
  <c r="R59" i="59"/>
  <c r="W59" i="59"/>
  <c r="H62" i="59"/>
  <c r="P43" i="59"/>
  <c r="K49" i="59"/>
  <c r="O37" i="59"/>
  <c r="I42" i="59"/>
  <c r="V45" i="59"/>
  <c r="M63" i="59"/>
  <c r="T34" i="59"/>
  <c r="G38" i="59"/>
  <c r="S47" i="59"/>
  <c r="T62" i="59"/>
  <c r="M37" i="59"/>
  <c r="E58" i="59"/>
  <c r="I41" i="59"/>
  <c r="K59" i="59"/>
  <c r="T37" i="59"/>
  <c r="U47" i="59"/>
  <c r="K46" i="59"/>
  <c r="H60" i="59"/>
  <c r="Q40" i="59"/>
  <c r="F38" i="59"/>
  <c r="J59" i="59"/>
  <c r="G42" i="59"/>
  <c r="R46" i="59"/>
  <c r="C47" i="59"/>
  <c r="M36" i="59"/>
  <c r="P62" i="59"/>
  <c r="J48" i="59"/>
  <c r="B58" i="59"/>
  <c r="N41" i="59"/>
  <c r="M55" i="59"/>
  <c r="S41" i="59"/>
  <c r="G46" i="59"/>
  <c r="J40" i="59"/>
  <c r="V59" i="59"/>
  <c r="D62" i="59"/>
  <c r="V37" i="59"/>
  <c r="R39" i="59"/>
  <c r="R62" i="59"/>
  <c r="F34" i="59"/>
  <c r="H35" i="59"/>
  <c r="W35" i="59"/>
  <c r="H47" i="59"/>
  <c r="V39" i="59"/>
  <c r="H41" i="59"/>
  <c r="S48" i="59"/>
  <c r="V42" i="59"/>
  <c r="H34" i="59"/>
  <c r="N44" i="59"/>
  <c r="M41" i="59"/>
  <c r="P47" i="59"/>
  <c r="J56" i="59"/>
  <c r="S43" i="59"/>
  <c r="N42" i="59"/>
  <c r="J45" i="59"/>
  <c r="G45" i="59"/>
  <c r="S51" i="59"/>
  <c r="U56" i="59"/>
  <c r="U64" i="59"/>
  <c r="M47" i="59"/>
  <c r="R60" i="59"/>
  <c r="W60" i="59"/>
  <c r="I54" i="59"/>
  <c r="N51" i="59"/>
  <c r="W51" i="59"/>
  <c r="K48" i="59"/>
  <c r="B52" i="59"/>
  <c r="S56" i="59"/>
  <c r="I46" i="59"/>
  <c r="P42" i="59"/>
  <c r="P52" i="59"/>
  <c r="Q63" i="59"/>
  <c r="H37" i="59"/>
  <c r="S37" i="59"/>
  <c r="D35" i="59"/>
  <c r="C64" i="59"/>
  <c r="AN31" i="56"/>
  <c r="AF31" i="56"/>
  <c r="AM31" i="56"/>
  <c r="AL31" i="56"/>
  <c r="AI31" i="56"/>
  <c r="L50" i="59"/>
  <c r="Q23" i="63"/>
  <c r="Q21" i="63"/>
  <c r="G9" i="59"/>
  <c r="AJ31" i="56"/>
  <c r="P31" i="56"/>
  <c r="R31" i="56"/>
  <c r="AG31" i="56"/>
  <c r="O31" i="56"/>
  <c r="Q31" i="56"/>
  <c r="Z27" i="59"/>
  <c r="AC9" i="59"/>
  <c r="U22" i="63"/>
  <c r="S9" i="59"/>
  <c r="P9" i="59"/>
  <c r="AE27" i="59"/>
  <c r="L27" i="59"/>
  <c r="AM34" i="61"/>
  <c r="Q34" i="61"/>
  <c r="S34" i="61"/>
  <c r="K21" i="63"/>
  <c r="N23" i="63"/>
  <c r="H23" i="63"/>
  <c r="AO34" i="61"/>
  <c r="AQ34" i="61"/>
  <c r="AE37" i="61"/>
  <c r="AH37" i="61"/>
  <c r="G63" i="64"/>
  <c r="U43" i="64"/>
  <c r="L46" i="64"/>
  <c r="R49" i="64"/>
  <c r="V60" i="64"/>
  <c r="L49" i="64"/>
  <c r="B43" i="64"/>
  <c r="O36" i="64"/>
  <c r="S43" i="64"/>
  <c r="D56" i="64"/>
  <c r="L58" i="64"/>
  <c r="P51" i="64"/>
  <c r="B37" i="64"/>
  <c r="L63" i="64"/>
  <c r="C63" i="64"/>
  <c r="V54" i="64"/>
  <c r="N61" i="64"/>
  <c r="V53" i="64"/>
  <c r="R61" i="64"/>
  <c r="P59" i="64"/>
  <c r="O63" i="64"/>
  <c r="D41" i="64"/>
  <c r="N59" i="64"/>
  <c r="P34" i="64"/>
  <c r="D45" i="64"/>
  <c r="I62" i="64"/>
  <c r="L62" i="64"/>
  <c r="B51" i="64"/>
  <c r="C40" i="64"/>
  <c r="V37" i="64"/>
  <c r="I45" i="64"/>
  <c r="S60" i="64"/>
  <c r="J53" i="64"/>
  <c r="T61" i="64"/>
  <c r="D46" i="64"/>
  <c r="J62" i="64"/>
  <c r="R57" i="64"/>
  <c r="S63" i="64"/>
  <c r="U59" i="64"/>
  <c r="O47" i="64"/>
  <c r="O51" i="64"/>
  <c r="L50" i="64"/>
  <c r="K49" i="64"/>
  <c r="P52" i="64"/>
  <c r="V47" i="64"/>
  <c r="M39" i="64"/>
  <c r="K55" i="64"/>
  <c r="Q40" i="64"/>
  <c r="O39" i="64"/>
  <c r="J54" i="64"/>
  <c r="Q36" i="64"/>
  <c r="H36" i="64"/>
  <c r="S58" i="64"/>
  <c r="E35" i="64"/>
  <c r="I51" i="64"/>
  <c r="M51" i="64"/>
  <c r="U52" i="64"/>
  <c r="S55" i="64"/>
  <c r="H37" i="64"/>
  <c r="B45" i="64"/>
  <c r="H45" i="64"/>
  <c r="C36" i="64"/>
  <c r="K53" i="64"/>
  <c r="O42" i="64"/>
  <c r="B54" i="64"/>
  <c r="P49" i="64"/>
  <c r="C45" i="64"/>
  <c r="P35" i="64"/>
  <c r="N35" i="64"/>
  <c r="N39" i="64"/>
  <c r="C50" i="64"/>
  <c r="J41" i="64"/>
  <c r="F57" i="64"/>
  <c r="Q45" i="64"/>
  <c r="V50" i="64"/>
  <c r="G55" i="64"/>
  <c r="K35" i="64"/>
  <c r="U37" i="64"/>
  <c r="D53" i="64"/>
  <c r="U60" i="64"/>
  <c r="I47" i="64"/>
  <c r="G48" i="64"/>
  <c r="S61" i="64"/>
  <c r="C49" i="64"/>
  <c r="E48" i="64"/>
  <c r="S35" i="64"/>
  <c r="U44" i="64"/>
  <c r="K59" i="64"/>
  <c r="H44" i="64"/>
  <c r="O44" i="64"/>
  <c r="K45" i="64"/>
  <c r="B57" i="64"/>
  <c r="F39" i="64"/>
  <c r="G46" i="64"/>
  <c r="V41" i="64"/>
  <c r="H55" i="64"/>
  <c r="O43" i="64"/>
  <c r="T60" i="64"/>
  <c r="M54" i="64"/>
  <c r="J43" i="64"/>
  <c r="F59" i="64"/>
  <c r="B49" i="64"/>
  <c r="C57" i="64"/>
  <c r="G38" i="64"/>
  <c r="T43" i="64"/>
  <c r="H61" i="64"/>
  <c r="O35" i="64"/>
  <c r="J55" i="64"/>
  <c r="U53" i="64"/>
  <c r="S54" i="64"/>
  <c r="D40" i="64"/>
  <c r="C53" i="64"/>
  <c r="Q51" i="64"/>
  <c r="D54" i="64"/>
  <c r="E54" i="64"/>
  <c r="G60" i="64"/>
  <c r="G53" i="64"/>
  <c r="L37" i="64"/>
  <c r="I36" i="64"/>
  <c r="N42" i="64"/>
  <c r="S37" i="64"/>
  <c r="N49" i="64"/>
  <c r="D60" i="64"/>
  <c r="J39" i="64"/>
  <c r="T40" i="64"/>
  <c r="U48" i="64"/>
  <c r="J36" i="64"/>
  <c r="I59" i="64"/>
  <c r="O38" i="64"/>
  <c r="U40" i="64"/>
  <c r="G35" i="64"/>
  <c r="I44" i="64"/>
  <c r="H46" i="64"/>
  <c r="K36" i="64"/>
  <c r="J40" i="64"/>
  <c r="C54" i="64"/>
  <c r="I53" i="64"/>
  <c r="C56" i="64"/>
  <c r="E59" i="64"/>
  <c r="V35" i="64"/>
  <c r="T38" i="64"/>
  <c r="C48" i="64"/>
  <c r="L54" i="64"/>
  <c r="F58" i="64"/>
  <c r="M45" i="64"/>
  <c r="H57" i="64"/>
  <c r="H39" i="64"/>
  <c r="D35" i="64"/>
  <c r="D37" i="64"/>
  <c r="N63" i="64"/>
  <c r="D48" i="64"/>
  <c r="H34" i="64"/>
  <c r="V51" i="64"/>
  <c r="U38" i="64"/>
  <c r="E49" i="64"/>
  <c r="M43" i="64"/>
  <c r="P45" i="64"/>
  <c r="T62" i="64"/>
  <c r="D59" i="64"/>
  <c r="O54" i="64"/>
  <c r="P50" i="64"/>
  <c r="U35" i="64"/>
  <c r="K48" i="64"/>
  <c r="H62" i="64"/>
  <c r="D52" i="64"/>
  <c r="R54" i="64"/>
  <c r="D34" i="64"/>
  <c r="D49" i="64"/>
  <c r="N34" i="64"/>
  <c r="K51" i="64"/>
  <c r="F55" i="64"/>
  <c r="P46" i="64"/>
  <c r="E52" i="64"/>
  <c r="V55" i="64"/>
  <c r="K42" i="64"/>
  <c r="P42" i="64"/>
  <c r="H35" i="64"/>
  <c r="L53" i="64"/>
  <c r="Q59" i="64"/>
  <c r="H52" i="64"/>
  <c r="S46" i="64"/>
  <c r="B35" i="64"/>
  <c r="L59" i="64"/>
  <c r="N55" i="64"/>
  <c r="R35" i="64"/>
  <c r="F49" i="64"/>
  <c r="R47" i="64"/>
  <c r="K47" i="64"/>
  <c r="T63" i="64"/>
  <c r="P38" i="64"/>
  <c r="O59" i="64"/>
  <c r="R56" i="64"/>
  <c r="G58" i="64"/>
  <c r="B38" i="64"/>
  <c r="H49" i="64"/>
  <c r="P54" i="64"/>
  <c r="P57" i="64"/>
  <c r="F35" i="64"/>
  <c r="L40" i="64"/>
  <c r="L52" i="64"/>
  <c r="L41" i="64"/>
  <c r="R52" i="64"/>
  <c r="B50" i="64"/>
  <c r="B53" i="64"/>
  <c r="K38" i="64"/>
  <c r="H42" i="64"/>
  <c r="F40" i="64"/>
  <c r="D42" i="64"/>
  <c r="N50" i="64"/>
  <c r="V36" i="64"/>
  <c r="V46" i="64"/>
  <c r="V42" i="64"/>
  <c r="D61" i="64"/>
  <c r="F50" i="64"/>
  <c r="F34" i="64"/>
  <c r="G39" i="64"/>
  <c r="Q63" i="64"/>
  <c r="N43" i="64"/>
  <c r="U46" i="64"/>
  <c r="T59" i="64"/>
  <c r="R60" i="64"/>
  <c r="M42" i="64"/>
  <c r="F43" i="64"/>
  <c r="J46" i="64"/>
  <c r="E36" i="64"/>
  <c r="T51" i="64"/>
  <c r="E63" i="64"/>
  <c r="Q61" i="64"/>
  <c r="N47" i="64"/>
  <c r="P48" i="64"/>
  <c r="E53" i="64"/>
  <c r="F52" i="64"/>
  <c r="Q41" i="64"/>
  <c r="G43" i="64"/>
  <c r="U49" i="64"/>
  <c r="V43" i="64"/>
  <c r="D63" i="64"/>
  <c r="D50" i="64"/>
  <c r="F47" i="64"/>
  <c r="B36" i="64"/>
  <c r="N48" i="64"/>
  <c r="H48" i="64"/>
  <c r="P41" i="64"/>
  <c r="V38" i="64"/>
  <c r="I37" i="64"/>
  <c r="J34" i="64"/>
  <c r="H54" i="64"/>
  <c r="I56" i="64"/>
  <c r="M59" i="64"/>
  <c r="V44" i="64"/>
  <c r="K41" i="64"/>
  <c r="I35" i="64"/>
  <c r="V49" i="64"/>
  <c r="K52" i="64"/>
  <c r="O58" i="64"/>
  <c r="V61" i="64"/>
  <c r="E58" i="64"/>
  <c r="T50" i="64"/>
  <c r="R48" i="64"/>
  <c r="E42" i="64"/>
  <c r="R36" i="64"/>
  <c r="O48" i="64"/>
  <c r="Q54" i="64"/>
  <c r="C44" i="64"/>
  <c r="L47" i="64"/>
  <c r="J37" i="64"/>
  <c r="H43" i="64"/>
  <c r="U54" i="64"/>
  <c r="B56" i="64"/>
  <c r="U55" i="64"/>
  <c r="D39" i="64"/>
  <c r="F62" i="64"/>
  <c r="E46" i="64"/>
  <c r="V56" i="64"/>
  <c r="S50" i="64"/>
  <c r="I40" i="64"/>
  <c r="K61" i="64"/>
  <c r="L35" i="64"/>
  <c r="R43" i="64"/>
  <c r="D57" i="64"/>
  <c r="T52" i="64"/>
  <c r="M47" i="64"/>
  <c r="I63" i="64"/>
  <c r="M38" i="64"/>
  <c r="M48" i="64"/>
  <c r="F63" i="64"/>
  <c r="B39" i="64"/>
  <c r="C46" i="64"/>
  <c r="S41" i="64"/>
  <c r="J49" i="64"/>
  <c r="C51" i="64"/>
  <c r="G59" i="64"/>
  <c r="J60" i="64"/>
  <c r="E62" i="64"/>
  <c r="S49" i="64"/>
  <c r="O40" i="64"/>
  <c r="J51" i="64"/>
  <c r="U62" i="64"/>
  <c r="F37" i="64"/>
  <c r="F53" i="64"/>
  <c r="Q43" i="64"/>
  <c r="U51" i="64"/>
  <c r="M53" i="64"/>
  <c r="S42" i="64"/>
  <c r="P58" i="64"/>
  <c r="D44" i="64"/>
  <c r="U50" i="64"/>
  <c r="J59" i="64"/>
  <c r="P56" i="64"/>
  <c r="V52" i="64"/>
  <c r="V34" i="64"/>
  <c r="O56" i="64"/>
  <c r="Q62" i="64"/>
  <c r="Q50" i="64"/>
  <c r="Q53" i="64"/>
  <c r="V57" i="64"/>
  <c r="J47" i="64"/>
  <c r="Q34" i="64"/>
  <c r="P40" i="64"/>
  <c r="M41" i="64"/>
  <c r="C39" i="64"/>
  <c r="P63" i="64"/>
  <c r="Q56" i="64"/>
  <c r="D47" i="64"/>
  <c r="C43" i="64"/>
  <c r="S47" i="64"/>
  <c r="G36" i="64"/>
  <c r="B41" i="64"/>
  <c r="N45" i="64"/>
  <c r="S45" i="64"/>
  <c r="G62" i="64"/>
  <c r="R38" i="64"/>
  <c r="S48" i="64"/>
  <c r="T47" i="64"/>
  <c r="J35" i="64"/>
  <c r="N56" i="64"/>
  <c r="N51" i="64"/>
  <c r="R62" i="64"/>
  <c r="P55" i="64"/>
  <c r="K60" i="64"/>
  <c r="B47" i="64"/>
  <c r="O49" i="64"/>
  <c r="T41" i="64"/>
  <c r="J61" i="64"/>
  <c r="M49" i="64"/>
  <c r="O34" i="64"/>
  <c r="N41" i="64"/>
  <c r="R50" i="64"/>
  <c r="F48" i="64"/>
  <c r="U57" i="64"/>
  <c r="L38" i="64"/>
  <c r="F56" i="64"/>
  <c r="Q55" i="64"/>
  <c r="M58" i="64"/>
  <c r="T36" i="64"/>
  <c r="N54" i="64"/>
  <c r="D38" i="64"/>
  <c r="L36" i="64"/>
  <c r="R37" i="64"/>
  <c r="H60" i="64"/>
  <c r="P61" i="64"/>
  <c r="D55" i="64"/>
  <c r="G52" i="64"/>
  <c r="U47" i="64"/>
  <c r="I57" i="64"/>
  <c r="C38" i="64"/>
  <c r="D62" i="64"/>
  <c r="U42" i="64"/>
  <c r="M55" i="64"/>
  <c r="G54" i="64"/>
  <c r="T56" i="64"/>
  <c r="J57" i="64"/>
  <c r="C47" i="64"/>
  <c r="Q35" i="64"/>
  <c r="T48" i="64"/>
  <c r="Q44" i="64"/>
  <c r="Q60" i="64"/>
  <c r="G42" i="64"/>
  <c r="N62" i="64"/>
  <c r="B60" i="64"/>
  <c r="E38" i="64"/>
  <c r="L60" i="64"/>
  <c r="K34" i="64"/>
  <c r="E37" i="64"/>
  <c r="O37" i="64"/>
  <c r="U58" i="64"/>
  <c r="D43" i="64"/>
  <c r="H53" i="64"/>
  <c r="P37" i="64"/>
  <c r="I52" i="64"/>
  <c r="Q38" i="64"/>
  <c r="E45" i="64"/>
  <c r="T58" i="64"/>
  <c r="H41" i="64"/>
  <c r="C35" i="64"/>
  <c r="N46" i="64"/>
  <c r="Q58" i="64"/>
  <c r="F36" i="64"/>
  <c r="P43" i="64"/>
  <c r="Q37" i="64"/>
  <c r="G45" i="64"/>
  <c r="J44" i="64"/>
  <c r="J56" i="64"/>
  <c r="N58" i="64"/>
  <c r="O45" i="64"/>
  <c r="C42" i="64"/>
  <c r="S57" i="64"/>
  <c r="T45" i="64"/>
  <c r="G56" i="64"/>
  <c r="L56" i="64"/>
  <c r="C52" i="64"/>
  <c r="M34" i="64"/>
  <c r="I50" i="64"/>
  <c r="M50" i="64"/>
  <c r="L34" i="64"/>
  <c r="Q47" i="64"/>
  <c r="H63" i="64"/>
  <c r="U41" i="64"/>
  <c r="F61" i="64"/>
  <c r="I49" i="64"/>
  <c r="L51" i="64"/>
  <c r="K63" i="64"/>
  <c r="O50" i="64"/>
  <c r="G49" i="64"/>
  <c r="R40" i="64"/>
  <c r="Q48" i="64"/>
  <c r="L44" i="64"/>
  <c r="K56" i="64"/>
  <c r="B46" i="64"/>
  <c r="B48" i="64"/>
  <c r="E47" i="64"/>
  <c r="L48" i="64"/>
  <c r="E57" i="64"/>
  <c r="C58" i="64"/>
  <c r="O62" i="64"/>
  <c r="T35" i="64"/>
  <c r="I39" i="64"/>
  <c r="G57" i="64"/>
  <c r="M56" i="64"/>
  <c r="K46" i="64"/>
  <c r="F45" i="64"/>
  <c r="H58" i="64"/>
  <c r="P60" i="64"/>
  <c r="E40" i="64"/>
  <c r="B59" i="64"/>
  <c r="M36" i="64"/>
  <c r="I55" i="64"/>
  <c r="M57" i="64"/>
  <c r="O41" i="64"/>
  <c r="R41" i="64"/>
  <c r="N38" i="64"/>
  <c r="C60" i="64"/>
  <c r="F42" i="64"/>
  <c r="P44" i="64"/>
  <c r="G44" i="64"/>
  <c r="L43" i="64"/>
  <c r="E51" i="64"/>
  <c r="N60" i="64"/>
  <c r="S38" i="64"/>
  <c r="K44" i="64"/>
  <c r="R46" i="64"/>
  <c r="M60" i="64"/>
  <c r="C59" i="64"/>
  <c r="J42" i="64"/>
  <c r="Q42" i="64"/>
  <c r="T37" i="64"/>
  <c r="H50" i="64"/>
  <c r="N37" i="64"/>
  <c r="E41" i="64"/>
  <c r="G37" i="64"/>
  <c r="B58" i="64"/>
  <c r="J45" i="64"/>
  <c r="T46" i="64"/>
  <c r="V40" i="64"/>
  <c r="E61" i="64"/>
  <c r="V59" i="64"/>
  <c r="S36" i="64"/>
  <c r="I46" i="64"/>
  <c r="O57" i="64"/>
  <c r="G41" i="64"/>
  <c r="I58" i="64"/>
  <c r="H40" i="64"/>
  <c r="D36" i="64"/>
  <c r="V63" i="64"/>
  <c r="N44" i="64"/>
  <c r="C62" i="64"/>
  <c r="P62" i="64"/>
  <c r="I61" i="64"/>
  <c r="Q39" i="64"/>
  <c r="I54" i="64"/>
  <c r="C34" i="64"/>
  <c r="B40" i="64"/>
  <c r="R42" i="64"/>
  <c r="L55" i="64"/>
  <c r="O60" i="64"/>
  <c r="G61" i="64"/>
  <c r="M63" i="64"/>
  <c r="O55" i="64"/>
  <c r="E34" i="64"/>
  <c r="C41" i="64"/>
  <c r="P39" i="64"/>
  <c r="T57" i="64"/>
  <c r="S40" i="64"/>
  <c r="B63" i="64"/>
  <c r="V45" i="64"/>
  <c r="I48" i="64"/>
  <c r="S44" i="64"/>
  <c r="L39" i="64"/>
  <c r="R55" i="64"/>
  <c r="K54" i="64"/>
  <c r="E60" i="64"/>
  <c r="K39" i="64"/>
  <c r="E44" i="64"/>
  <c r="U36" i="64"/>
  <c r="N57" i="64"/>
  <c r="S51" i="64"/>
  <c r="S39" i="64"/>
  <c r="K57" i="64"/>
  <c r="S62" i="64"/>
  <c r="I60" i="64"/>
  <c r="W60" i="64"/>
  <c r="F38" i="64"/>
  <c r="E43" i="64"/>
  <c r="T39" i="64"/>
  <c r="J58" i="64"/>
  <c r="J52" i="64"/>
  <c r="H38" i="64"/>
  <c r="P47" i="64"/>
  <c r="I34" i="64"/>
  <c r="J38" i="64"/>
  <c r="L57" i="64"/>
  <c r="M62" i="64"/>
  <c r="R51" i="64"/>
  <c r="B44" i="64"/>
  <c r="U61" i="64"/>
  <c r="Q52" i="64"/>
  <c r="T53" i="64"/>
  <c r="F60" i="64"/>
  <c r="M35" i="64"/>
  <c r="Q46" i="64"/>
  <c r="C37" i="64"/>
  <c r="N53" i="64"/>
  <c r="M52" i="64"/>
  <c r="R53" i="64"/>
  <c r="B34" i="64"/>
  <c r="V58" i="64"/>
  <c r="J50" i="64"/>
  <c r="I41" i="64"/>
  <c r="K40" i="64"/>
  <c r="U45" i="64"/>
  <c r="P53" i="64"/>
  <c r="R58" i="64"/>
  <c r="G50" i="64"/>
  <c r="L45" i="64"/>
  <c r="P36" i="64"/>
  <c r="K50" i="64"/>
  <c r="O53" i="64"/>
  <c r="S52" i="64"/>
  <c r="B61" i="64"/>
  <c r="V62" i="64"/>
  <c r="H47" i="64"/>
  <c r="N52" i="64"/>
  <c r="O52" i="64"/>
  <c r="E39" i="64"/>
  <c r="U34" i="64"/>
  <c r="U56" i="64"/>
  <c r="L42" i="64"/>
  <c r="L64" i="64"/>
  <c r="S34" i="64"/>
  <c r="S59" i="64"/>
  <c r="L61" i="64"/>
  <c r="H51" i="64"/>
  <c r="T44" i="64"/>
  <c r="S53" i="64"/>
  <c r="C55" i="64"/>
  <c r="G34" i="64"/>
  <c r="N36" i="64"/>
  <c r="W36" i="64"/>
  <c r="M61" i="64"/>
  <c r="M44" i="64"/>
  <c r="J63" i="64"/>
  <c r="K58" i="64"/>
  <c r="I38" i="64"/>
  <c r="AO37" i="61"/>
  <c r="AQ37" i="61"/>
  <c r="AP37" i="61"/>
  <c r="AI37" i="61"/>
  <c r="AL37" i="61"/>
  <c r="W35" i="64"/>
  <c r="AM37" i="61"/>
  <c r="Q37" i="61"/>
  <c r="S37" i="61"/>
  <c r="AJ37" i="61"/>
  <c r="P37" i="61"/>
  <c r="R37" i="61"/>
  <c r="P64" i="64"/>
  <c r="Y22" i="64"/>
  <c r="E22" i="64"/>
  <c r="S22" i="64"/>
  <c r="P22" i="64"/>
  <c r="AG22" i="64"/>
  <c r="O22" i="64"/>
  <c r="H21" i="63"/>
  <c r="S18" i="64"/>
  <c r="R18" i="64"/>
  <c r="AC22" i="64"/>
  <c r="AD22" i="64"/>
  <c r="Z22" i="64"/>
  <c r="M18" i="64"/>
  <c r="AS382" i="61"/>
  <c r="AN382" i="61"/>
  <c r="AG382" i="61"/>
  <c r="AK382" i="61"/>
  <c r="AS468" i="61"/>
  <c r="AN468" i="61"/>
  <c r="AK468" i="61"/>
  <c r="AG468" i="61"/>
  <c r="AS490" i="61"/>
  <c r="AN490" i="61"/>
  <c r="AG490" i="61"/>
  <c r="Q18" i="64"/>
  <c r="Y18" i="64"/>
  <c r="L22" i="64"/>
  <c r="N22" i="64"/>
  <c r="AB22" i="64"/>
  <c r="G22" i="64"/>
  <c r="AS351" i="61"/>
  <c r="AN351" i="61"/>
  <c r="AK351" i="61"/>
  <c r="AG351" i="61"/>
  <c r="AS423" i="61"/>
  <c r="AK423" i="61"/>
  <c r="AG423" i="61"/>
  <c r="AS127" i="61"/>
  <c r="AN127" i="61"/>
  <c r="AK127" i="61"/>
  <c r="AG127" i="61"/>
  <c r="AS33" i="61"/>
  <c r="AN33" i="61"/>
  <c r="AK33" i="61"/>
  <c r="AG33" i="61"/>
  <c r="AS25" i="61"/>
  <c r="AK25" i="61"/>
  <c r="AG25" i="61"/>
  <c r="AS16" i="61"/>
  <c r="AK16" i="61"/>
  <c r="AG16" i="61"/>
  <c r="AS369" i="61"/>
  <c r="AN369" i="61"/>
  <c r="AG369" i="61"/>
  <c r="AK369" i="61"/>
  <c r="AS489" i="61"/>
  <c r="AN489" i="61"/>
  <c r="AK489" i="61"/>
  <c r="AG489" i="61"/>
  <c r="AS242" i="61"/>
  <c r="AN242" i="61"/>
  <c r="AG242" i="61"/>
  <c r="AK242" i="61"/>
  <c r="AS116" i="61"/>
  <c r="AN116" i="61"/>
  <c r="AK116" i="61"/>
  <c r="AG116" i="61"/>
  <c r="AS496" i="61"/>
  <c r="AN496" i="61"/>
  <c r="AK496" i="61"/>
  <c r="AG496" i="61"/>
  <c r="AS100" i="61"/>
  <c r="AN100" i="61"/>
  <c r="AK100" i="61"/>
  <c r="AG100" i="61"/>
  <c r="AS361" i="61"/>
  <c r="AN361" i="61"/>
  <c r="AG361" i="61"/>
  <c r="AK361" i="61"/>
  <c r="AS360" i="61"/>
  <c r="AN360" i="61"/>
  <c r="AK360" i="61"/>
  <c r="AG360" i="61"/>
  <c r="AS514" i="61"/>
  <c r="AN514" i="61"/>
  <c r="AK514" i="61"/>
  <c r="AG514" i="61"/>
  <c r="AS511" i="61"/>
  <c r="AN511" i="61"/>
  <c r="AK511" i="61"/>
  <c r="AG511" i="61"/>
  <c r="AS430" i="61"/>
  <c r="AN430" i="61"/>
  <c r="AK430" i="61"/>
  <c r="AG430" i="61"/>
  <c r="AS169" i="61"/>
  <c r="AN169" i="61"/>
  <c r="AK169" i="61"/>
  <c r="AG169" i="61"/>
  <c r="AS366" i="61"/>
  <c r="AN366" i="61"/>
  <c r="AG366" i="61"/>
  <c r="AK366" i="61"/>
  <c r="AS304" i="61"/>
  <c r="AN304" i="61"/>
  <c r="AK304" i="61"/>
  <c r="AG304" i="61"/>
  <c r="AS222" i="61"/>
  <c r="AN222" i="61"/>
  <c r="AG222" i="61"/>
  <c r="AK222" i="61"/>
  <c r="AS436" i="61"/>
  <c r="AN436" i="61"/>
  <c r="AK436" i="61"/>
  <c r="AG436" i="61"/>
  <c r="AS472" i="61"/>
  <c r="AN472" i="61"/>
  <c r="AK472" i="61"/>
  <c r="AG472" i="61"/>
  <c r="AS399" i="61"/>
  <c r="AN399" i="61"/>
  <c r="AK399" i="61"/>
  <c r="AG399" i="61"/>
  <c r="AS311" i="61"/>
  <c r="AN311" i="61"/>
  <c r="AK311" i="61"/>
  <c r="AG311" i="61"/>
  <c r="AS152" i="61"/>
  <c r="AN152" i="61"/>
  <c r="AK152" i="61"/>
  <c r="AG152" i="61"/>
  <c r="AS344" i="61"/>
  <c r="AN344" i="61"/>
  <c r="AK344" i="61"/>
  <c r="AG344" i="61"/>
  <c r="AS232" i="61"/>
  <c r="AN232" i="61"/>
  <c r="AK232" i="61"/>
  <c r="AG232" i="61"/>
  <c r="AS43" i="61"/>
  <c r="AK43" i="61"/>
  <c r="AG43" i="61"/>
  <c r="AS117" i="61"/>
  <c r="AN117" i="61"/>
  <c r="AK117" i="61"/>
  <c r="AG117" i="61"/>
  <c r="AS118" i="61"/>
  <c r="AN118" i="61"/>
  <c r="AK118" i="61"/>
  <c r="AG118" i="61"/>
  <c r="AS94" i="61"/>
  <c r="AN94" i="61"/>
  <c r="AK94" i="61"/>
  <c r="AG94" i="61"/>
  <c r="AS250" i="61"/>
  <c r="AN250" i="61"/>
  <c r="AG250" i="61"/>
  <c r="AK250" i="61"/>
  <c r="AS289" i="61"/>
  <c r="AN289" i="61"/>
  <c r="AG289" i="61"/>
  <c r="AK289" i="61"/>
  <c r="AS46" i="61"/>
  <c r="AN46" i="61"/>
  <c r="AK46" i="61"/>
  <c r="AG46" i="61"/>
  <c r="AS124" i="61"/>
  <c r="AN124" i="61"/>
  <c r="AK124" i="61"/>
  <c r="AG124" i="61"/>
  <c r="AS129" i="61"/>
  <c r="AN129" i="61"/>
  <c r="AK129" i="61"/>
  <c r="AG129" i="61"/>
  <c r="AS81" i="61"/>
  <c r="AN81" i="61"/>
  <c r="AK81" i="61"/>
  <c r="AG81" i="61"/>
  <c r="AS372" i="61"/>
  <c r="AN372" i="61"/>
  <c r="AK372" i="61"/>
  <c r="AG372" i="61"/>
  <c r="AS405" i="61"/>
  <c r="AN405" i="61"/>
  <c r="AK405" i="61"/>
  <c r="AG405" i="61"/>
  <c r="AS458" i="61"/>
  <c r="AN458" i="61"/>
  <c r="AK458" i="61"/>
  <c r="AG458" i="61"/>
  <c r="AS284" i="61"/>
  <c r="AN284" i="61"/>
  <c r="AK284" i="61"/>
  <c r="AG284" i="61"/>
  <c r="AS233" i="61"/>
  <c r="AN233" i="61"/>
  <c r="AG233" i="61"/>
  <c r="AK233" i="61"/>
  <c r="AS306" i="61"/>
  <c r="AN306" i="61"/>
  <c r="AG306" i="61"/>
  <c r="AK306" i="61"/>
  <c r="AS134" i="61"/>
  <c r="AN134" i="61"/>
  <c r="AK134" i="61"/>
  <c r="AG134" i="61"/>
  <c r="AS291" i="61"/>
  <c r="AN291" i="61"/>
  <c r="AK291" i="61"/>
  <c r="AG291" i="61"/>
  <c r="AS322" i="61"/>
  <c r="AN322" i="61"/>
  <c r="AG322" i="61"/>
  <c r="AK322" i="61"/>
  <c r="AS498" i="61"/>
  <c r="AN498" i="61"/>
  <c r="AK498" i="61"/>
  <c r="AG498" i="61"/>
  <c r="AS378" i="61"/>
  <c r="AN378" i="61"/>
  <c r="AG378" i="61"/>
  <c r="AK378" i="61"/>
  <c r="AS285" i="61"/>
  <c r="AN285" i="61"/>
  <c r="AG285" i="61"/>
  <c r="AK285" i="61"/>
  <c r="AS383" i="61"/>
  <c r="AN383" i="61"/>
  <c r="AK383" i="61"/>
  <c r="AG383" i="61"/>
  <c r="AS453" i="61"/>
  <c r="AN453" i="61"/>
  <c r="AK453" i="61"/>
  <c r="AG453" i="61"/>
  <c r="AS413" i="61"/>
  <c r="AN413" i="61"/>
  <c r="AK413" i="61"/>
  <c r="AG413" i="61"/>
  <c r="AS62" i="61"/>
  <c r="AN62" i="61"/>
  <c r="AK62" i="61"/>
  <c r="AG62" i="61"/>
  <c r="AS52" i="61"/>
  <c r="AN52" i="61"/>
  <c r="AK52" i="61"/>
  <c r="AG52" i="61"/>
  <c r="AS23" i="61"/>
  <c r="AN23" i="61"/>
  <c r="AK23" i="61"/>
  <c r="AG23" i="61"/>
  <c r="AS251" i="61"/>
  <c r="AN251" i="61"/>
  <c r="AK251" i="61"/>
  <c r="AG251" i="61"/>
  <c r="AS205" i="61"/>
  <c r="AN205" i="61"/>
  <c r="AK205" i="61"/>
  <c r="AG205" i="61"/>
  <c r="AS178" i="61"/>
  <c r="AN178" i="61"/>
  <c r="AK178" i="61"/>
  <c r="AG178" i="61"/>
  <c r="AS192" i="61"/>
  <c r="AN192" i="61"/>
  <c r="AK192" i="61"/>
  <c r="AG192" i="61"/>
  <c r="AS308" i="61"/>
  <c r="AN308" i="61"/>
  <c r="AK308" i="61"/>
  <c r="AG308" i="61"/>
  <c r="AS346" i="61"/>
  <c r="AN346" i="61"/>
  <c r="AG346" i="61"/>
  <c r="AK346" i="61"/>
  <c r="AS245" i="61"/>
  <c r="AN245" i="61"/>
  <c r="AG245" i="61"/>
  <c r="AK245" i="61"/>
  <c r="AS315" i="61"/>
  <c r="AN315" i="61"/>
  <c r="AK315" i="61"/>
  <c r="AG315" i="61"/>
  <c r="AS235" i="61"/>
  <c r="AN235" i="61"/>
  <c r="AK235" i="61"/>
  <c r="AG235" i="61"/>
  <c r="AS409" i="61"/>
  <c r="AN409" i="61"/>
  <c r="AK409" i="61"/>
  <c r="AG409" i="61"/>
  <c r="AS449" i="61"/>
  <c r="AN449" i="61"/>
  <c r="AK449" i="61"/>
  <c r="AG449" i="61"/>
  <c r="AS255" i="61"/>
  <c r="AN255" i="61"/>
  <c r="AK255" i="61"/>
  <c r="AG255" i="61"/>
  <c r="AS505" i="61"/>
  <c r="AN505" i="61"/>
  <c r="AK505" i="61"/>
  <c r="AG505" i="61"/>
  <c r="AS464" i="61"/>
  <c r="AN464" i="61"/>
  <c r="AK464" i="61"/>
  <c r="AG464" i="61"/>
  <c r="AS201" i="61"/>
  <c r="AN201" i="61"/>
  <c r="AK201" i="61"/>
  <c r="AG201" i="61"/>
  <c r="AS266" i="61"/>
  <c r="AN266" i="61"/>
  <c r="AG266" i="61"/>
  <c r="AK266" i="61"/>
  <c r="AS326" i="61"/>
  <c r="AN326" i="61"/>
  <c r="AG326" i="61"/>
  <c r="AK326" i="61"/>
  <c r="AS161" i="61"/>
  <c r="AN161" i="61"/>
  <c r="AK161" i="61"/>
  <c r="AG161" i="61"/>
  <c r="AS57" i="61"/>
  <c r="AN57" i="61"/>
  <c r="AK57" i="61"/>
  <c r="AG57" i="61"/>
  <c r="AS142" i="61"/>
  <c r="AN142" i="61"/>
  <c r="AK142" i="61"/>
  <c r="AG142" i="61"/>
  <c r="AP73" i="61"/>
  <c r="AL73" i="61"/>
  <c r="AS216" i="61"/>
  <c r="AN216" i="61"/>
  <c r="AK216" i="61"/>
  <c r="AG216" i="61"/>
  <c r="AS258" i="61"/>
  <c r="AN258" i="61"/>
  <c r="AG258" i="61"/>
  <c r="AK258" i="61"/>
  <c r="AS373" i="61"/>
  <c r="AN373" i="61"/>
  <c r="AG373" i="61"/>
  <c r="AK373" i="61"/>
  <c r="AS317" i="61"/>
  <c r="AN317" i="61"/>
  <c r="AG317" i="61"/>
  <c r="AK317" i="61"/>
  <c r="AS486" i="61"/>
  <c r="AN486" i="61"/>
  <c r="AK486" i="61"/>
  <c r="AG486" i="61"/>
  <c r="AS229" i="61"/>
  <c r="AN229" i="61"/>
  <c r="AG229" i="61"/>
  <c r="AK229" i="61"/>
  <c r="AS39" i="61"/>
  <c r="AN39" i="61"/>
  <c r="AK39" i="61"/>
  <c r="AG39" i="61"/>
  <c r="AS51" i="61"/>
  <c r="AN51" i="61"/>
  <c r="AK51" i="61"/>
  <c r="AG51" i="61"/>
  <c r="AS29" i="61"/>
  <c r="AN29" i="61"/>
  <c r="AK29" i="61"/>
  <c r="AG29" i="61"/>
  <c r="AS122" i="61"/>
  <c r="AN122" i="61"/>
  <c r="AK122" i="61"/>
  <c r="AG122" i="61"/>
  <c r="AS119" i="61"/>
  <c r="AN119" i="61"/>
  <c r="AG119" i="61"/>
  <c r="AS485" i="61"/>
  <c r="AN485" i="61"/>
  <c r="AG485" i="61"/>
  <c r="AS429" i="61"/>
  <c r="AN429" i="61"/>
  <c r="AK429" i="61"/>
  <c r="AG429" i="61"/>
  <c r="AS325" i="61"/>
  <c r="AN325" i="61"/>
  <c r="AG325" i="61"/>
  <c r="AK325" i="61"/>
  <c r="AS77" i="61"/>
  <c r="AN77" i="61"/>
  <c r="AK77" i="61"/>
  <c r="AG77" i="61"/>
  <c r="AS446" i="61"/>
  <c r="AN446" i="61"/>
  <c r="AK446" i="61"/>
  <c r="AG446" i="61"/>
  <c r="AS419" i="61"/>
  <c r="AN419" i="61"/>
  <c r="AK419" i="61"/>
  <c r="AG419" i="61"/>
  <c r="AS387" i="61"/>
  <c r="AN387" i="61"/>
  <c r="AK387" i="61"/>
  <c r="AG387" i="61"/>
  <c r="AS410" i="61"/>
  <c r="AN410" i="61"/>
  <c r="AK410" i="61"/>
  <c r="AG410" i="61"/>
  <c r="AS512" i="61"/>
  <c r="AN512" i="61"/>
  <c r="AK512" i="61"/>
  <c r="AG512" i="61"/>
  <c r="AS392" i="61"/>
  <c r="AN392" i="61"/>
  <c r="AK392" i="61"/>
  <c r="AG392" i="61"/>
  <c r="AS73" i="61"/>
  <c r="AN73" i="61"/>
  <c r="AK73" i="61"/>
  <c r="AG73" i="61"/>
  <c r="AS63" i="61"/>
  <c r="AN63" i="61"/>
  <c r="AK63" i="61"/>
  <c r="AG63" i="61"/>
  <c r="AS248" i="61"/>
  <c r="AN248" i="61"/>
  <c r="AK248" i="61"/>
  <c r="AG248" i="61"/>
  <c r="AS504" i="61"/>
  <c r="AN504" i="61"/>
  <c r="AK504" i="61"/>
  <c r="AG504" i="61"/>
  <c r="AS226" i="61"/>
  <c r="AN226" i="61"/>
  <c r="AG226" i="61"/>
  <c r="AK226" i="61"/>
  <c r="AS393" i="61"/>
  <c r="AN393" i="61"/>
  <c r="AG393" i="61"/>
  <c r="AK393" i="61"/>
  <c r="AS352" i="61"/>
  <c r="AN352" i="61"/>
  <c r="AK352" i="61"/>
  <c r="AG352" i="61"/>
  <c r="AS332" i="61"/>
  <c r="AN332" i="61"/>
  <c r="AK332" i="61"/>
  <c r="AG332" i="61"/>
  <c r="AS302" i="61"/>
  <c r="AN302" i="61"/>
  <c r="AG302" i="61"/>
  <c r="AK302" i="61"/>
  <c r="AS356" i="61"/>
  <c r="AN356" i="61"/>
  <c r="AK356" i="61"/>
  <c r="AG356" i="61"/>
  <c r="AS417" i="61"/>
  <c r="AN417" i="61"/>
  <c r="AK417" i="61"/>
  <c r="AG417" i="61"/>
  <c r="AS173" i="61"/>
  <c r="AN173" i="61"/>
  <c r="AK173" i="61"/>
  <c r="AG173" i="61"/>
  <c r="AS48" i="61"/>
  <c r="AN48" i="61"/>
  <c r="AK48" i="61"/>
  <c r="AG48" i="61"/>
  <c r="AS113" i="61"/>
  <c r="AN113" i="61"/>
  <c r="AK113" i="61"/>
  <c r="AG113" i="61"/>
  <c r="AS45" i="61"/>
  <c r="AN45" i="61"/>
  <c r="AK45" i="61"/>
  <c r="AG45" i="61"/>
  <c r="AS104" i="61"/>
  <c r="AN104" i="61"/>
  <c r="AK104" i="61"/>
  <c r="AG104" i="61"/>
  <c r="AS307" i="61"/>
  <c r="AN307" i="61"/>
  <c r="AK307" i="61"/>
  <c r="AG307" i="61"/>
  <c r="AS220" i="61"/>
  <c r="AN220" i="61"/>
  <c r="AK220" i="61"/>
  <c r="AG220" i="61"/>
  <c r="AS136" i="61"/>
  <c r="AN136" i="61"/>
  <c r="AK136" i="61"/>
  <c r="AG136" i="61"/>
  <c r="AS125" i="61"/>
  <c r="AN125" i="61"/>
  <c r="AK125" i="61"/>
  <c r="AG125" i="61"/>
  <c r="AS467" i="61"/>
  <c r="AN467" i="61"/>
  <c r="AK467" i="61"/>
  <c r="AG467" i="61"/>
  <c r="AS276" i="61"/>
  <c r="AN276" i="61"/>
  <c r="AK276" i="61"/>
  <c r="AG276" i="61"/>
  <c r="AS309" i="61"/>
  <c r="AN309" i="61"/>
  <c r="AG309" i="61"/>
  <c r="AK309" i="61"/>
  <c r="AS412" i="61"/>
  <c r="AN412" i="61"/>
  <c r="AK412" i="61"/>
  <c r="AG412" i="61"/>
  <c r="AS398" i="61"/>
  <c r="AN398" i="61"/>
  <c r="AG398" i="61"/>
  <c r="AK398" i="61"/>
  <c r="AS183" i="61"/>
  <c r="AN183" i="61"/>
  <c r="AK183" i="61"/>
  <c r="AG183" i="61"/>
  <c r="AS474" i="61"/>
  <c r="AN474" i="61"/>
  <c r="AK474" i="61"/>
  <c r="AG474" i="61"/>
  <c r="AS187" i="61"/>
  <c r="AN187" i="61"/>
  <c r="AK187" i="61"/>
  <c r="AG187" i="61"/>
  <c r="AS249" i="61"/>
  <c r="AN249" i="61"/>
  <c r="AG249" i="61"/>
  <c r="AK249" i="61"/>
  <c r="AS287" i="61"/>
  <c r="AN287" i="61"/>
  <c r="AK287" i="61"/>
  <c r="AG287" i="61"/>
  <c r="AS461" i="61"/>
  <c r="AN461" i="61"/>
  <c r="AK461" i="61"/>
  <c r="AG461" i="61"/>
  <c r="AS477" i="61"/>
  <c r="AN477" i="61"/>
  <c r="AK477" i="61"/>
  <c r="AG477" i="61"/>
  <c r="AS431" i="61"/>
  <c r="AN431" i="61"/>
  <c r="AK431" i="61"/>
  <c r="AG431" i="61"/>
  <c r="AS465" i="61"/>
  <c r="AN465" i="61"/>
  <c r="AK465" i="61"/>
  <c r="AG465" i="61"/>
  <c r="AS261" i="61"/>
  <c r="AN261" i="61"/>
  <c r="AG261" i="61"/>
  <c r="AK261" i="61"/>
  <c r="AS506" i="61"/>
  <c r="AN506" i="61"/>
  <c r="AK506" i="61"/>
  <c r="AG506" i="61"/>
  <c r="AS283" i="61"/>
  <c r="AN283" i="61"/>
  <c r="AK283" i="61"/>
  <c r="AG283" i="61"/>
  <c r="AS179" i="61"/>
  <c r="AN179" i="61"/>
  <c r="AK179" i="61"/>
  <c r="AG179" i="61"/>
  <c r="AS85" i="61"/>
  <c r="AN85" i="61"/>
  <c r="AK85" i="61"/>
  <c r="AG85" i="61"/>
  <c r="AS88" i="61"/>
  <c r="AN88" i="61"/>
  <c r="AK88" i="61"/>
  <c r="AG88" i="61"/>
  <c r="AS184" i="61"/>
  <c r="AN184" i="61"/>
  <c r="AK184" i="61"/>
  <c r="AG184" i="61"/>
  <c r="AS333" i="61"/>
  <c r="AN333" i="61"/>
  <c r="AG333" i="61"/>
  <c r="AK333" i="61"/>
  <c r="AS86" i="61"/>
  <c r="AN86" i="61"/>
  <c r="AK86" i="61"/>
  <c r="AG86" i="61"/>
  <c r="AS165" i="61"/>
  <c r="AN165" i="61"/>
  <c r="AK165" i="61"/>
  <c r="AG165" i="61"/>
  <c r="AS188" i="61"/>
  <c r="AN188" i="61"/>
  <c r="AK188" i="61"/>
  <c r="AG188" i="61"/>
  <c r="AS204" i="61"/>
  <c r="AN204" i="61"/>
  <c r="AK204" i="61"/>
  <c r="AG204" i="61"/>
  <c r="AS312" i="61"/>
  <c r="AN312" i="61"/>
  <c r="AK312" i="61"/>
  <c r="AG312" i="61"/>
  <c r="AS316" i="61"/>
  <c r="AN316" i="61"/>
  <c r="AK316" i="61"/>
  <c r="AG316" i="61"/>
  <c r="AS362" i="61"/>
  <c r="AN362" i="61"/>
  <c r="AG362" i="61"/>
  <c r="AK362" i="61"/>
  <c r="AS395" i="61"/>
  <c r="AN395" i="61"/>
  <c r="AK395" i="61"/>
  <c r="AG395" i="61"/>
  <c r="AS53" i="61"/>
  <c r="AN53" i="61"/>
  <c r="AK53" i="61"/>
  <c r="AG53" i="61"/>
  <c r="AS194" i="61"/>
  <c r="AN194" i="61"/>
  <c r="AK194" i="61"/>
  <c r="AG194" i="61"/>
  <c r="AS203" i="61"/>
  <c r="AN203" i="61"/>
  <c r="AK203" i="61"/>
  <c r="AG203" i="61"/>
  <c r="AS338" i="61"/>
  <c r="AN338" i="61"/>
  <c r="AG338" i="61"/>
  <c r="AK338" i="61"/>
  <c r="AS432" i="61"/>
  <c r="AN432" i="61"/>
  <c r="AK432" i="61"/>
  <c r="AG432" i="61"/>
  <c r="AS363" i="61"/>
  <c r="AN363" i="61"/>
  <c r="AK363" i="61"/>
  <c r="AG363" i="61"/>
  <c r="AQ310" i="61"/>
  <c r="AI310" i="61"/>
  <c r="AN310" i="61"/>
  <c r="AL310" i="61"/>
  <c r="AO310" i="61"/>
  <c r="AO407" i="61"/>
  <c r="AP407" i="61"/>
  <c r="AI407" i="61"/>
  <c r="AL407" i="61"/>
  <c r="AS443" i="61"/>
  <c r="AN443" i="61"/>
  <c r="AK443" i="61"/>
  <c r="AG443" i="61"/>
  <c r="AQ470" i="61"/>
  <c r="AL470" i="61"/>
  <c r="AI470" i="61"/>
  <c r="AP470" i="61"/>
  <c r="AQ420" i="61"/>
  <c r="AP420" i="61"/>
  <c r="AL420" i="61"/>
  <c r="AI420" i="61"/>
  <c r="AL163" i="61"/>
  <c r="AI163" i="61"/>
  <c r="AN163" i="61"/>
  <c r="AO163" i="61"/>
  <c r="AS26" i="61"/>
  <c r="AN26" i="61"/>
  <c r="AK26" i="61"/>
  <c r="AS44" i="61"/>
  <c r="AN44" i="61"/>
  <c r="AK44" i="61"/>
  <c r="AS32" i="61"/>
  <c r="AN32" i="61"/>
  <c r="AK32" i="61"/>
  <c r="AG32" i="61"/>
  <c r="AS30" i="61"/>
  <c r="AN30" i="61"/>
  <c r="AK30" i="61"/>
  <c r="AG30" i="61"/>
  <c r="AS385" i="61"/>
  <c r="AN385" i="61"/>
  <c r="AG385" i="61"/>
  <c r="AK385" i="61"/>
  <c r="AS260" i="61"/>
  <c r="AN260" i="61"/>
  <c r="AK260" i="61"/>
  <c r="AG260" i="61"/>
  <c r="AS354" i="61"/>
  <c r="AN354" i="61"/>
  <c r="AG354" i="61"/>
  <c r="AK354" i="61"/>
  <c r="AS240" i="61"/>
  <c r="AN240" i="61"/>
  <c r="AK240" i="61"/>
  <c r="AG240" i="61"/>
  <c r="AS494" i="61"/>
  <c r="AN494" i="61"/>
  <c r="AK494" i="61"/>
  <c r="AG494" i="61"/>
  <c r="AS313" i="61"/>
  <c r="AN313" i="61"/>
  <c r="AG313" i="61"/>
  <c r="AK313" i="61"/>
  <c r="AS215" i="61"/>
  <c r="AN215" i="61"/>
  <c r="AK215" i="61"/>
  <c r="AG215" i="61"/>
  <c r="AS171" i="61"/>
  <c r="AN171" i="61"/>
  <c r="AK171" i="61"/>
  <c r="AG171" i="61"/>
  <c r="AS345" i="61"/>
  <c r="AN345" i="61"/>
  <c r="AG345" i="61"/>
  <c r="AK345" i="61"/>
  <c r="AS252" i="61"/>
  <c r="AN252" i="61"/>
  <c r="AK252" i="61"/>
  <c r="AG252" i="61"/>
  <c r="AS433" i="61"/>
  <c r="AN433" i="61"/>
  <c r="AK433" i="61"/>
  <c r="AG433" i="61"/>
  <c r="AS349" i="61"/>
  <c r="AN349" i="61"/>
  <c r="AG349" i="61"/>
  <c r="AK349" i="61"/>
  <c r="AS389" i="61"/>
  <c r="AN389" i="61"/>
  <c r="AG389" i="61"/>
  <c r="AK389" i="61"/>
  <c r="AS416" i="61"/>
  <c r="AN416" i="61"/>
  <c r="AK416" i="61"/>
  <c r="AG416" i="61"/>
  <c r="AS209" i="61"/>
  <c r="AN209" i="61"/>
  <c r="AK209" i="61"/>
  <c r="AG209" i="61"/>
  <c r="AS64" i="61"/>
  <c r="AN64" i="61"/>
  <c r="AK64" i="61"/>
  <c r="AG64" i="61"/>
  <c r="AS101" i="61"/>
  <c r="AN101" i="61"/>
  <c r="AK101" i="61"/>
  <c r="AG101" i="61"/>
  <c r="AS66" i="61"/>
  <c r="AN66" i="61"/>
  <c r="AK66" i="61"/>
  <c r="AG66" i="61"/>
  <c r="AS225" i="61"/>
  <c r="AN225" i="61"/>
  <c r="AG225" i="61"/>
  <c r="AK225" i="61"/>
  <c r="AS96" i="61"/>
  <c r="AN96" i="61"/>
  <c r="AK96" i="61"/>
  <c r="AG96" i="61"/>
  <c r="AS74" i="61"/>
  <c r="AN74" i="61"/>
  <c r="AK74" i="61"/>
  <c r="AG74" i="61"/>
  <c r="AS80" i="61"/>
  <c r="AN80" i="61"/>
  <c r="AK80" i="61"/>
  <c r="AG80" i="61"/>
  <c r="AS121" i="61"/>
  <c r="AN121" i="61"/>
  <c r="AK121" i="61"/>
  <c r="AG121" i="61"/>
  <c r="AS137" i="61"/>
  <c r="AN137" i="61"/>
  <c r="AK137" i="61"/>
  <c r="AG137" i="61"/>
  <c r="AS426" i="61"/>
  <c r="AN426" i="61"/>
  <c r="AK426" i="61"/>
  <c r="AG426" i="61"/>
  <c r="AS509" i="61"/>
  <c r="AN509" i="61"/>
  <c r="AK509" i="61"/>
  <c r="AG509" i="61"/>
  <c r="AS114" i="61"/>
  <c r="AN114" i="61"/>
  <c r="AK114" i="61"/>
  <c r="AG114" i="61"/>
  <c r="AS408" i="61"/>
  <c r="AN408" i="61"/>
  <c r="AK408" i="61"/>
  <c r="AG408" i="61"/>
  <c r="AS126" i="61"/>
  <c r="AN126" i="61"/>
  <c r="AK126" i="61"/>
  <c r="AG126" i="61"/>
  <c r="AS411" i="61"/>
  <c r="AN411" i="61"/>
  <c r="AK411" i="61"/>
  <c r="AG411" i="61"/>
  <c r="AS390" i="61"/>
  <c r="AN390" i="61"/>
  <c r="AG390" i="61"/>
  <c r="AK390" i="61"/>
  <c r="AS418" i="61"/>
  <c r="AN418" i="61"/>
  <c r="AK418" i="61"/>
  <c r="AG418" i="61"/>
  <c r="AS305" i="61"/>
  <c r="AN305" i="61"/>
  <c r="AG305" i="61"/>
  <c r="AS367" i="61"/>
  <c r="AN367" i="61"/>
  <c r="AK367" i="61"/>
  <c r="AG367" i="61"/>
  <c r="AS230" i="61"/>
  <c r="AN230" i="61"/>
  <c r="AG230" i="61"/>
  <c r="AK230" i="61"/>
  <c r="AS246" i="61"/>
  <c r="AN246" i="61"/>
  <c r="AG246" i="61"/>
  <c r="AK246" i="61"/>
  <c r="AS231" i="61"/>
  <c r="AN231" i="61"/>
  <c r="AK231" i="61"/>
  <c r="AG231" i="61"/>
  <c r="AS185" i="61"/>
  <c r="AN185" i="61"/>
  <c r="AK185" i="61"/>
  <c r="AG185" i="61"/>
  <c r="AS359" i="61"/>
  <c r="AN359" i="61"/>
  <c r="AK359" i="61"/>
  <c r="AG359" i="61"/>
  <c r="AS445" i="61"/>
  <c r="AN445" i="61"/>
  <c r="AK445" i="61"/>
  <c r="AG445" i="61"/>
  <c r="AS236" i="61"/>
  <c r="AN236" i="61"/>
  <c r="AK236" i="61"/>
  <c r="AG236" i="61"/>
  <c r="AS454" i="61"/>
  <c r="AN454" i="61"/>
  <c r="AK454" i="61"/>
  <c r="AG454" i="61"/>
  <c r="AS263" i="61"/>
  <c r="AN263" i="61"/>
  <c r="AK263" i="61"/>
  <c r="AG263" i="61"/>
  <c r="AS202" i="61"/>
  <c r="AN202" i="61"/>
  <c r="AK202" i="61"/>
  <c r="AG202" i="61"/>
  <c r="AS175" i="61"/>
  <c r="AN175" i="61"/>
  <c r="AK175" i="61"/>
  <c r="AG175" i="61"/>
  <c r="AS150" i="61"/>
  <c r="AN150" i="61"/>
  <c r="AK150" i="61"/>
  <c r="AG150" i="61"/>
  <c r="AS424" i="61"/>
  <c r="AN424" i="61"/>
  <c r="AK424" i="61"/>
  <c r="AG424" i="61"/>
  <c r="AS147" i="61"/>
  <c r="AN147" i="61"/>
  <c r="AK147" i="61"/>
  <c r="AG147" i="61"/>
  <c r="AS70" i="61"/>
  <c r="AN70" i="61"/>
  <c r="AK70" i="61"/>
  <c r="AG70" i="61"/>
  <c r="AS153" i="61"/>
  <c r="AN153" i="61"/>
  <c r="AK153" i="61"/>
  <c r="AG153" i="61"/>
  <c r="AS149" i="61"/>
  <c r="AN149" i="61"/>
  <c r="AK149" i="61"/>
  <c r="AG149" i="61"/>
  <c r="AS212" i="61"/>
  <c r="AN212" i="61"/>
  <c r="AK212" i="61"/>
  <c r="AG212" i="61"/>
  <c r="AS370" i="61"/>
  <c r="AN370" i="61"/>
  <c r="AG370" i="61"/>
  <c r="AK370" i="61"/>
  <c r="AS353" i="61"/>
  <c r="AN353" i="61"/>
  <c r="AG353" i="61"/>
  <c r="AK353" i="61"/>
  <c r="AS239" i="61"/>
  <c r="AN239" i="61"/>
  <c r="AK239" i="61"/>
  <c r="AG239" i="61"/>
  <c r="AS172" i="61"/>
  <c r="AN172" i="61"/>
  <c r="AK172" i="61"/>
  <c r="AG172" i="61"/>
  <c r="AS328" i="61"/>
  <c r="AN328" i="61"/>
  <c r="AK328" i="61"/>
  <c r="AG328" i="61"/>
  <c r="AS197" i="61"/>
  <c r="AN197" i="61"/>
  <c r="AK197" i="61"/>
  <c r="AG197" i="61"/>
  <c r="AS463" i="61"/>
  <c r="AN463" i="61"/>
  <c r="AK463" i="61"/>
  <c r="AG463" i="61"/>
  <c r="AS298" i="61"/>
  <c r="AN298" i="61"/>
  <c r="AG298" i="61"/>
  <c r="AK298" i="61"/>
  <c r="AS340" i="61"/>
  <c r="AN340" i="61"/>
  <c r="AK340" i="61"/>
  <c r="AG340" i="61"/>
  <c r="AS151" i="61"/>
  <c r="AN151" i="61"/>
  <c r="AK151" i="61"/>
  <c r="AG151" i="61"/>
  <c r="AS157" i="61"/>
  <c r="AN157" i="61"/>
  <c r="AK157" i="61"/>
  <c r="AG157" i="61"/>
  <c r="AS139" i="61"/>
  <c r="AN139" i="61"/>
  <c r="AK139" i="61"/>
  <c r="AG139" i="61"/>
  <c r="AS321" i="61"/>
  <c r="AN321" i="61"/>
  <c r="AG321" i="61"/>
  <c r="AK321" i="61"/>
  <c r="AS415" i="61"/>
  <c r="AN415" i="61"/>
  <c r="AK415" i="61"/>
  <c r="AG415" i="61"/>
  <c r="AQ277" i="61"/>
  <c r="AO277" i="61"/>
  <c r="AI277" i="61"/>
  <c r="AO432" i="61"/>
  <c r="AQ432" i="61"/>
  <c r="AP297" i="61"/>
  <c r="AQ297" i="61"/>
  <c r="AO297" i="61"/>
  <c r="AI297" i="61"/>
  <c r="AO115" i="61"/>
  <c r="AP115" i="61"/>
  <c r="AL115" i="61"/>
  <c r="AQ115" i="61"/>
  <c r="AL45" i="61"/>
  <c r="AO45" i="61"/>
  <c r="AQ45" i="61"/>
  <c r="AL69" i="61"/>
  <c r="AO69" i="61"/>
  <c r="AI256" i="61"/>
  <c r="AP256" i="61"/>
  <c r="AS301" i="61"/>
  <c r="AN301" i="61"/>
  <c r="AG301" i="61"/>
  <c r="AK301" i="61"/>
  <c r="AO480" i="61"/>
  <c r="AI480" i="61"/>
  <c r="AQ440" i="61"/>
  <c r="AP440" i="61"/>
  <c r="AL440" i="61"/>
  <c r="AI440" i="61"/>
  <c r="AP357" i="61"/>
  <c r="AI357" i="61"/>
  <c r="AQ357" i="61"/>
  <c r="AL357" i="61"/>
  <c r="AO357" i="61"/>
  <c r="AP322" i="61"/>
  <c r="AQ322" i="61"/>
  <c r="AO322" i="61"/>
  <c r="AL322" i="61"/>
  <c r="AO289" i="61"/>
  <c r="AP289" i="61"/>
  <c r="AL289" i="61"/>
  <c r="AO180" i="61"/>
  <c r="AQ180" i="61"/>
  <c r="AP180" i="61"/>
  <c r="AL180" i="61"/>
  <c r="AI180" i="61"/>
  <c r="AQ157" i="61"/>
  <c r="AP157" i="61"/>
  <c r="AO157" i="61"/>
  <c r="AL157" i="61"/>
  <c r="AP105" i="61"/>
  <c r="AQ105" i="61"/>
  <c r="AI105" i="61"/>
  <c r="AO105" i="61"/>
  <c r="AL105" i="61"/>
  <c r="AS28" i="61"/>
  <c r="AK28" i="61"/>
  <c r="AG28" i="61"/>
  <c r="AS49" i="61"/>
  <c r="AN49" i="61"/>
  <c r="AK49" i="61"/>
  <c r="AG49" i="61"/>
  <c r="AS36" i="61"/>
  <c r="AN36" i="61"/>
  <c r="AK36" i="61"/>
  <c r="AG36" i="61"/>
  <c r="AS50" i="61"/>
  <c r="AN50" i="61"/>
  <c r="AK50" i="61"/>
  <c r="AG50" i="61"/>
  <c r="AS155" i="61"/>
  <c r="AN155" i="61"/>
  <c r="AK155" i="61"/>
  <c r="AG155" i="61"/>
  <c r="AS462" i="61"/>
  <c r="AN462" i="61"/>
  <c r="AK462" i="61"/>
  <c r="AG462" i="61"/>
  <c r="AS466" i="61"/>
  <c r="AN466" i="61"/>
  <c r="AK466" i="61"/>
  <c r="AG466" i="61"/>
  <c r="AS350" i="61"/>
  <c r="AN350" i="61"/>
  <c r="AG350" i="61"/>
  <c r="AK350" i="61"/>
  <c r="AS497" i="61"/>
  <c r="AN497" i="61"/>
  <c r="AK497" i="61"/>
  <c r="AG497" i="61"/>
  <c r="AS342" i="61"/>
  <c r="AN342" i="61"/>
  <c r="AG342" i="61"/>
  <c r="AK342" i="61"/>
  <c r="AS168" i="61"/>
  <c r="AN168" i="61"/>
  <c r="AK168" i="61"/>
  <c r="AG168" i="61"/>
  <c r="AS140" i="61"/>
  <c r="AN140" i="61"/>
  <c r="AK140" i="61"/>
  <c r="AG140" i="61"/>
  <c r="AS452" i="61"/>
  <c r="AN452" i="61"/>
  <c r="AK452" i="61"/>
  <c r="AG452" i="61"/>
  <c r="AS330" i="61"/>
  <c r="AN330" i="61"/>
  <c r="AG330" i="61"/>
  <c r="AK330" i="61"/>
  <c r="AS190" i="61"/>
  <c r="AN190" i="61"/>
  <c r="AK190" i="61"/>
  <c r="AG190" i="61"/>
  <c r="AS388" i="61"/>
  <c r="AN388" i="61"/>
  <c r="AK388" i="61"/>
  <c r="AG388" i="61"/>
  <c r="AS335" i="61"/>
  <c r="AN335" i="61"/>
  <c r="AK335" i="61"/>
  <c r="AG335" i="61"/>
  <c r="AS97" i="61"/>
  <c r="AN97" i="61"/>
  <c r="AK97" i="61"/>
  <c r="AG97" i="61"/>
  <c r="AS159" i="61"/>
  <c r="AN159" i="61"/>
  <c r="AK159" i="61"/>
  <c r="AG159" i="61"/>
  <c r="AS107" i="61"/>
  <c r="AN107" i="61"/>
  <c r="AK107" i="61"/>
  <c r="AG107" i="61"/>
  <c r="AS355" i="61"/>
  <c r="AN355" i="61"/>
  <c r="AK355" i="61"/>
  <c r="AG355" i="61"/>
  <c r="AS401" i="61"/>
  <c r="AN401" i="61"/>
  <c r="AK401" i="61"/>
  <c r="AG401" i="61"/>
  <c r="AS115" i="61"/>
  <c r="AN115" i="61"/>
  <c r="AK115" i="61"/>
  <c r="AG115" i="61"/>
  <c r="AS510" i="61"/>
  <c r="AN510" i="61"/>
  <c r="AK510" i="61"/>
  <c r="AG510" i="61"/>
  <c r="AS414" i="61"/>
  <c r="AN414" i="61"/>
  <c r="AK414" i="61"/>
  <c r="AG414" i="61"/>
  <c r="AS123" i="61"/>
  <c r="AN123" i="61"/>
  <c r="AK123" i="61"/>
  <c r="AG123" i="61"/>
  <c r="AS128" i="61"/>
  <c r="AN128" i="61"/>
  <c r="AK128" i="61"/>
  <c r="AG128" i="61"/>
  <c r="AS471" i="61"/>
  <c r="AN471" i="61"/>
  <c r="AK471" i="61"/>
  <c r="AG471" i="61"/>
  <c r="AS198" i="61"/>
  <c r="AN198" i="61"/>
  <c r="AK198" i="61"/>
  <c r="AG198" i="61"/>
  <c r="AS422" i="61"/>
  <c r="AN422" i="61"/>
  <c r="AK422" i="61"/>
  <c r="AG422" i="61"/>
  <c r="AS492" i="61"/>
  <c r="AN492" i="61"/>
  <c r="AK492" i="61"/>
  <c r="AG492" i="61"/>
  <c r="AS397" i="61"/>
  <c r="AN397" i="61"/>
  <c r="AK397" i="61"/>
  <c r="AG397" i="61"/>
  <c r="AS384" i="61"/>
  <c r="AN384" i="61"/>
  <c r="AK384" i="61"/>
  <c r="AG384" i="61"/>
  <c r="AS491" i="61"/>
  <c r="AN491" i="61"/>
  <c r="AK491" i="61"/>
  <c r="AG491" i="61"/>
  <c r="AS406" i="61"/>
  <c r="AN406" i="61"/>
  <c r="AK406" i="61"/>
  <c r="AG406" i="61"/>
  <c r="AS278" i="61"/>
  <c r="AN278" i="61"/>
  <c r="AG278" i="61"/>
  <c r="AK278" i="61"/>
  <c r="AS106" i="61"/>
  <c r="AN106" i="61"/>
  <c r="AK106" i="61"/>
  <c r="AG106" i="61"/>
  <c r="AS61" i="61"/>
  <c r="AN61" i="61"/>
  <c r="AK61" i="61"/>
  <c r="AG61" i="61"/>
  <c r="AS479" i="61"/>
  <c r="AK479" i="61"/>
  <c r="AG479" i="61"/>
  <c r="AS243" i="61"/>
  <c r="AN243" i="61"/>
  <c r="AK243" i="61"/>
  <c r="AG243" i="61"/>
  <c r="AS402" i="61"/>
  <c r="AN402" i="61"/>
  <c r="AK402" i="61"/>
  <c r="AG402" i="61"/>
  <c r="AS428" i="61"/>
  <c r="AK428" i="61"/>
  <c r="AG428" i="61"/>
  <c r="AS275" i="61"/>
  <c r="AN275" i="61"/>
  <c r="AK275" i="61"/>
  <c r="AG275" i="61"/>
  <c r="AS435" i="61"/>
  <c r="AN435" i="61"/>
  <c r="AK435" i="61"/>
  <c r="AG435" i="61"/>
  <c r="AS274" i="61"/>
  <c r="AN274" i="61"/>
  <c r="AG274" i="61"/>
  <c r="AK274" i="61"/>
  <c r="AS493" i="61"/>
  <c r="AN493" i="61"/>
  <c r="AK493" i="61"/>
  <c r="AG493" i="61"/>
  <c r="AS69" i="61"/>
  <c r="AN69" i="61"/>
  <c r="AK69" i="61"/>
  <c r="AG69" i="61"/>
  <c r="AS213" i="61"/>
  <c r="AN213" i="61"/>
  <c r="AK213" i="61"/>
  <c r="AG213" i="61"/>
  <c r="AS55" i="61"/>
  <c r="AK55" i="61"/>
  <c r="AG55" i="61"/>
  <c r="AS19" i="61"/>
  <c r="AN19" i="61"/>
  <c r="AK19" i="61"/>
  <c r="AG19" i="61"/>
  <c r="AS217" i="61"/>
  <c r="AN217" i="61"/>
  <c r="AK217" i="61"/>
  <c r="AG217" i="61"/>
  <c r="AS167" i="61"/>
  <c r="AN167" i="61"/>
  <c r="AK167" i="61"/>
  <c r="AG167" i="61"/>
  <c r="AS176" i="61"/>
  <c r="AN176" i="61"/>
  <c r="AK176" i="61"/>
  <c r="AG176" i="61"/>
  <c r="AS145" i="61"/>
  <c r="AN145" i="61"/>
  <c r="AK145" i="61"/>
  <c r="AG145" i="61"/>
  <c r="AS41" i="61"/>
  <c r="AN41" i="61"/>
  <c r="AK41" i="61"/>
  <c r="AG41" i="61"/>
  <c r="AS78" i="61"/>
  <c r="AN78" i="61"/>
  <c r="AK78" i="61"/>
  <c r="AG78" i="61"/>
  <c r="AS208" i="61"/>
  <c r="AN208" i="61"/>
  <c r="AK208" i="61"/>
  <c r="AG208" i="61"/>
  <c r="AS303" i="61"/>
  <c r="AN303" i="61"/>
  <c r="AK303" i="61"/>
  <c r="AG303" i="61"/>
  <c r="AS112" i="61"/>
  <c r="AN112" i="61"/>
  <c r="AK112" i="61"/>
  <c r="AG112" i="61"/>
  <c r="AS99" i="61"/>
  <c r="AN99" i="61"/>
  <c r="AK99" i="61"/>
  <c r="AG99" i="61"/>
  <c r="AS18" i="61"/>
  <c r="AN18" i="61"/>
  <c r="AK18" i="61"/>
  <c r="AG18" i="61"/>
  <c r="AS42" i="61"/>
  <c r="AN42" i="61"/>
  <c r="AK42" i="61"/>
  <c r="AG42" i="61"/>
  <c r="AS31" i="61"/>
  <c r="AN31" i="61"/>
  <c r="AK31" i="61"/>
  <c r="AG31" i="61"/>
  <c r="AS91" i="61"/>
  <c r="AN91" i="61"/>
  <c r="AK91" i="61"/>
  <c r="AG91" i="61"/>
  <c r="AS300" i="61"/>
  <c r="AN300" i="61"/>
  <c r="AK300" i="61"/>
  <c r="AG300" i="61"/>
  <c r="AS318" i="61"/>
  <c r="AN318" i="61"/>
  <c r="AG318" i="61"/>
  <c r="AK318" i="61"/>
  <c r="AS146" i="61"/>
  <c r="AN146" i="61"/>
  <c r="AK146" i="61"/>
  <c r="AG146" i="61"/>
  <c r="AQ78" i="61"/>
  <c r="AL78" i="61"/>
  <c r="AO78" i="61"/>
  <c r="AS103" i="61"/>
  <c r="AN103" i="61"/>
  <c r="AK103" i="61"/>
  <c r="AG103" i="61"/>
  <c r="AS111" i="61"/>
  <c r="AN111" i="61"/>
  <c r="AK111" i="61"/>
  <c r="AG111" i="61"/>
  <c r="AS143" i="61"/>
  <c r="AN143" i="61"/>
  <c r="AK143" i="61"/>
  <c r="AG143" i="61"/>
  <c r="AS186" i="61"/>
  <c r="AN186" i="61"/>
  <c r="AK186" i="61"/>
  <c r="AG186" i="61"/>
  <c r="AP212" i="61"/>
  <c r="AO212" i="61"/>
  <c r="AQ212" i="61"/>
  <c r="AS191" i="61"/>
  <c r="AN191" i="61"/>
  <c r="AK191" i="61"/>
  <c r="AG191" i="61"/>
  <c r="AS319" i="61"/>
  <c r="AN319" i="61"/>
  <c r="AK319" i="61"/>
  <c r="AG319" i="61"/>
  <c r="AS421" i="61"/>
  <c r="AN421" i="61"/>
  <c r="AK421" i="61"/>
  <c r="AG421" i="61"/>
  <c r="AS475" i="61"/>
  <c r="AN475" i="61"/>
  <c r="AK475" i="61"/>
  <c r="AG475" i="61"/>
  <c r="AL358" i="61"/>
  <c r="AI358" i="61"/>
  <c r="AP358" i="61"/>
  <c r="AO358" i="61"/>
  <c r="AS241" i="61"/>
  <c r="AN241" i="61"/>
  <c r="AG241" i="61"/>
  <c r="AK241" i="61"/>
  <c r="AS102" i="61"/>
  <c r="AN102" i="61"/>
  <c r="AK102" i="61"/>
  <c r="AG102" i="61"/>
  <c r="AS377" i="61"/>
  <c r="AN377" i="61"/>
  <c r="AG377" i="61"/>
  <c r="AK377" i="61"/>
  <c r="AS65" i="61"/>
  <c r="AK65" i="61"/>
  <c r="AG65" i="61"/>
  <c r="AS336" i="61"/>
  <c r="AN336" i="61"/>
  <c r="AK336" i="61"/>
  <c r="AG336" i="61"/>
  <c r="AS189" i="61"/>
  <c r="AN189" i="61"/>
  <c r="AK189" i="61"/>
  <c r="AG189" i="61"/>
  <c r="AS135" i="61"/>
  <c r="AN135" i="61"/>
  <c r="AK135" i="61"/>
  <c r="AG135" i="61"/>
  <c r="AS329" i="61"/>
  <c r="AN329" i="61"/>
  <c r="AG329" i="61"/>
  <c r="AK329" i="61"/>
  <c r="AS130" i="61"/>
  <c r="AN130" i="61"/>
  <c r="AK130" i="61"/>
  <c r="AG130" i="61"/>
  <c r="AS108" i="61"/>
  <c r="AN108" i="61"/>
  <c r="AK108" i="61"/>
  <c r="AG108" i="61"/>
  <c r="AS138" i="61"/>
  <c r="AN138" i="61"/>
  <c r="AK138" i="61"/>
  <c r="AG138" i="61"/>
  <c r="AS148" i="61"/>
  <c r="AN148" i="61"/>
  <c r="AK148" i="61"/>
  <c r="AG148" i="61"/>
  <c r="AS166" i="61"/>
  <c r="AN166" i="61"/>
  <c r="AK166" i="61"/>
  <c r="AG166" i="61"/>
  <c r="AS72" i="61"/>
  <c r="AN72" i="61"/>
  <c r="AK72" i="61"/>
  <c r="AG72" i="61"/>
  <c r="AS441" i="61"/>
  <c r="AN441" i="61"/>
  <c r="AK441" i="61"/>
  <c r="AG441" i="61"/>
  <c r="AS368" i="61"/>
  <c r="AN368" i="61"/>
  <c r="AK368" i="61"/>
  <c r="AG368" i="61"/>
  <c r="AS473" i="61"/>
  <c r="AN473" i="61"/>
  <c r="AK473" i="61"/>
  <c r="AG473" i="61"/>
  <c r="AS337" i="61"/>
  <c r="AN337" i="61"/>
  <c r="AG337" i="61"/>
  <c r="AK337" i="61"/>
  <c r="AS379" i="61"/>
  <c r="AN379" i="61"/>
  <c r="AK379" i="61"/>
  <c r="AG379" i="61"/>
  <c r="AS314" i="61"/>
  <c r="AN314" i="61"/>
  <c r="AG314" i="61"/>
  <c r="AK314" i="61"/>
  <c r="AS450" i="61"/>
  <c r="AN450" i="61"/>
  <c r="AK450" i="61"/>
  <c r="AG450" i="61"/>
  <c r="AS110" i="61"/>
  <c r="AN110" i="61"/>
  <c r="AK110" i="61"/>
  <c r="AG110" i="61"/>
  <c r="AS228" i="61"/>
  <c r="AN228" i="61"/>
  <c r="AK228" i="61"/>
  <c r="AG228" i="61"/>
  <c r="AS267" i="61"/>
  <c r="AN267" i="61"/>
  <c r="AK267" i="61"/>
  <c r="AG267" i="61"/>
  <c r="AS244" i="61"/>
  <c r="AN244" i="61"/>
  <c r="AK244" i="61"/>
  <c r="AG244" i="61"/>
  <c r="AO487" i="61"/>
  <c r="AL487" i="61"/>
  <c r="AQ404" i="61"/>
  <c r="AL404" i="61"/>
  <c r="AI396" i="61"/>
  <c r="AP396" i="61"/>
  <c r="AI347" i="61"/>
  <c r="AP347" i="61"/>
  <c r="AO347" i="61"/>
  <c r="AL347" i="61"/>
  <c r="AQ347" i="61"/>
  <c r="AQ273" i="61"/>
  <c r="AO273" i="61"/>
  <c r="AI273" i="61"/>
  <c r="AQ223" i="61"/>
  <c r="AL223" i="61"/>
  <c r="AI223" i="61"/>
  <c r="AS495" i="61"/>
  <c r="AN495" i="61"/>
  <c r="AK495" i="61"/>
  <c r="AG495" i="61"/>
  <c r="AS487" i="61"/>
  <c r="AN487" i="61"/>
  <c r="AK487" i="61"/>
  <c r="AG487" i="61"/>
  <c r="AS67" i="61"/>
  <c r="AN67" i="61"/>
  <c r="AK67" i="61"/>
  <c r="AG67" i="61"/>
  <c r="AS133" i="61"/>
  <c r="AN133" i="61"/>
  <c r="AK133" i="61"/>
  <c r="AG133" i="61"/>
  <c r="AS257" i="61"/>
  <c r="AN257" i="61"/>
  <c r="AG257" i="61"/>
  <c r="AK257" i="61"/>
  <c r="AS281" i="61"/>
  <c r="AN281" i="61"/>
  <c r="AG281" i="61"/>
  <c r="AK281" i="61"/>
  <c r="AS343" i="61"/>
  <c r="AN343" i="61"/>
  <c r="AK343" i="61"/>
  <c r="AG343" i="61"/>
  <c r="AS181" i="61"/>
  <c r="AN181" i="61"/>
  <c r="AK181" i="61"/>
  <c r="AG181" i="61"/>
  <c r="AS293" i="61"/>
  <c r="AN293" i="61"/>
  <c r="AG293" i="61"/>
  <c r="AK293" i="61"/>
  <c r="AS299" i="61"/>
  <c r="AN299" i="61"/>
  <c r="AK299" i="61"/>
  <c r="AG299" i="61"/>
  <c r="AS177" i="61"/>
  <c r="AN177" i="61"/>
  <c r="AK177" i="61"/>
  <c r="AG177" i="61"/>
  <c r="AS82" i="61"/>
  <c r="AN82" i="61"/>
  <c r="AK82" i="61"/>
  <c r="AG82" i="61"/>
  <c r="AS40" i="61"/>
  <c r="AN40" i="61"/>
  <c r="AK40" i="61"/>
  <c r="AG40" i="61"/>
  <c r="AS20" i="61"/>
  <c r="AN20" i="61"/>
  <c r="AK20" i="61"/>
  <c r="AG20" i="61"/>
  <c r="AS131" i="61"/>
  <c r="AN131" i="61"/>
  <c r="AK131" i="61"/>
  <c r="AG131" i="61"/>
  <c r="AS156" i="61"/>
  <c r="AN156" i="61"/>
  <c r="AK156" i="61"/>
  <c r="AG156" i="61"/>
  <c r="AS76" i="61"/>
  <c r="AN76" i="61"/>
  <c r="AK76" i="61"/>
  <c r="AG76" i="61"/>
  <c r="AS199" i="61"/>
  <c r="AN199" i="61"/>
  <c r="AK199" i="61"/>
  <c r="AG199" i="61"/>
  <c r="AS211" i="61"/>
  <c r="AN211" i="61"/>
  <c r="AK211" i="61"/>
  <c r="AG211" i="61"/>
  <c r="AS210" i="61"/>
  <c r="AN210" i="61"/>
  <c r="AK210" i="61"/>
  <c r="AG210" i="61"/>
  <c r="AS295" i="61"/>
  <c r="AN295" i="61"/>
  <c r="AK295" i="61"/>
  <c r="AG295" i="61"/>
  <c r="AS444" i="61"/>
  <c r="AN444" i="61"/>
  <c r="AK444" i="61"/>
  <c r="AG444" i="61"/>
  <c r="AS371" i="61"/>
  <c r="AN371" i="61"/>
  <c r="AK371" i="61"/>
  <c r="AG371" i="61"/>
  <c r="AS439" i="61"/>
  <c r="AN439" i="61"/>
  <c r="AK439" i="61"/>
  <c r="AG439" i="61"/>
  <c r="AS499" i="61"/>
  <c r="AN499" i="61"/>
  <c r="AK499" i="61"/>
  <c r="AG499" i="61"/>
  <c r="AS286" i="61"/>
  <c r="AN286" i="61"/>
  <c r="AG286" i="61"/>
  <c r="AK286" i="61"/>
  <c r="AS334" i="61"/>
  <c r="AN334" i="61"/>
  <c r="AG334" i="61"/>
  <c r="AK334" i="61"/>
  <c r="AS282" i="61"/>
  <c r="AN282" i="61"/>
  <c r="AG282" i="61"/>
  <c r="AK282" i="61"/>
  <c r="AS394" i="61"/>
  <c r="AN394" i="61"/>
  <c r="AG394" i="61"/>
  <c r="AK394" i="61"/>
  <c r="AS268" i="61"/>
  <c r="AN268" i="61"/>
  <c r="AK268" i="61"/>
  <c r="AG268" i="61"/>
  <c r="AS460" i="61"/>
  <c r="AN460" i="61"/>
  <c r="AK460" i="61"/>
  <c r="AG460" i="61"/>
  <c r="AS456" i="61"/>
  <c r="AN456" i="61"/>
  <c r="AK456" i="61"/>
  <c r="AG456" i="61"/>
  <c r="AP253" i="61"/>
  <c r="AQ253" i="61"/>
  <c r="AS341" i="61"/>
  <c r="AN341" i="61"/>
  <c r="AG341" i="61"/>
  <c r="AK341" i="61"/>
  <c r="AP367" i="61"/>
  <c r="AO367" i="61"/>
  <c r="AP509" i="61"/>
  <c r="AO509" i="61"/>
  <c r="AL450" i="61"/>
  <c r="AP450" i="61"/>
  <c r="AQ414" i="61"/>
  <c r="AL414" i="61"/>
  <c r="AP414" i="61"/>
  <c r="AO414" i="61"/>
  <c r="AQ403" i="61"/>
  <c r="AO403" i="61"/>
  <c r="AL403" i="61"/>
  <c r="AQ375" i="61"/>
  <c r="AO375" i="61"/>
  <c r="AL375" i="61"/>
  <c r="AI375" i="61"/>
  <c r="AP375" i="61"/>
  <c r="AP337" i="61"/>
  <c r="AL337" i="61"/>
  <c r="AO337" i="61"/>
  <c r="AL244" i="61"/>
  <c r="AP244" i="61"/>
  <c r="AO244" i="61"/>
  <c r="AP198" i="61"/>
  <c r="AL198" i="61"/>
  <c r="AQ198" i="61"/>
  <c r="AQ189" i="61"/>
  <c r="AL189" i="61"/>
  <c r="AI34" i="61"/>
  <c r="AK34" i="61"/>
  <c r="AS24" i="61"/>
  <c r="AN24" i="61"/>
  <c r="AK24" i="61"/>
  <c r="AG24" i="61"/>
  <c r="AS60" i="61"/>
  <c r="AN60" i="61"/>
  <c r="AK60" i="61"/>
  <c r="AG60" i="61"/>
  <c r="AS339" i="61"/>
  <c r="AN339" i="61"/>
  <c r="AK339" i="61"/>
  <c r="AG339" i="61"/>
  <c r="AS253" i="61"/>
  <c r="AN253" i="61"/>
  <c r="AG253" i="61"/>
  <c r="AK253" i="61"/>
  <c r="AS264" i="61"/>
  <c r="AN264" i="61"/>
  <c r="AK264" i="61"/>
  <c r="AG264" i="61"/>
  <c r="AS288" i="61"/>
  <c r="AN288" i="61"/>
  <c r="AK288" i="61"/>
  <c r="AG288" i="61"/>
  <c r="AS132" i="61"/>
  <c r="AN132" i="61"/>
  <c r="AK132" i="61"/>
  <c r="AG132" i="61"/>
  <c r="AS292" i="61"/>
  <c r="AN292" i="61"/>
  <c r="AK292" i="61"/>
  <c r="AG292" i="61"/>
  <c r="AS227" i="61"/>
  <c r="AN227" i="61"/>
  <c r="AK227" i="61"/>
  <c r="AG227" i="61"/>
  <c r="AS160" i="61"/>
  <c r="AN160" i="61"/>
  <c r="AK160" i="61"/>
  <c r="AG160" i="61"/>
  <c r="AS92" i="61"/>
  <c r="AN92" i="61"/>
  <c r="AK92" i="61"/>
  <c r="AG92" i="61"/>
  <c r="AS79" i="61"/>
  <c r="AN79" i="61"/>
  <c r="AK79" i="61"/>
  <c r="AG79" i="61"/>
  <c r="AS47" i="61"/>
  <c r="AN47" i="61"/>
  <c r="AK47" i="61"/>
  <c r="AG47" i="61"/>
  <c r="AS38" i="61"/>
  <c r="AN38" i="61"/>
  <c r="AK38" i="61"/>
  <c r="AG38" i="61"/>
  <c r="AS59" i="61"/>
  <c r="AN59" i="61"/>
  <c r="AK59" i="61"/>
  <c r="AG59" i="61"/>
  <c r="AS21" i="61"/>
  <c r="AN21" i="61"/>
  <c r="AK21" i="61"/>
  <c r="AG21" i="61"/>
  <c r="AS84" i="61"/>
  <c r="AN84" i="61"/>
  <c r="AK84" i="61"/>
  <c r="AG84" i="61"/>
  <c r="AS144" i="61"/>
  <c r="AN144" i="61"/>
  <c r="AK144" i="61"/>
  <c r="AG144" i="61"/>
  <c r="AS158" i="61"/>
  <c r="AN158" i="61"/>
  <c r="AK158" i="61"/>
  <c r="AG158" i="61"/>
  <c r="AS54" i="61"/>
  <c r="AN54" i="61"/>
  <c r="AK54" i="61"/>
  <c r="AG54" i="61"/>
  <c r="AS89" i="61"/>
  <c r="AN89" i="61"/>
  <c r="AK89" i="61"/>
  <c r="AG89" i="61"/>
  <c r="AS196" i="61"/>
  <c r="AN196" i="61"/>
  <c r="AK196" i="61"/>
  <c r="AG196" i="61"/>
  <c r="AS87" i="61"/>
  <c r="AN87" i="61"/>
  <c r="AK87" i="61"/>
  <c r="AG87" i="61"/>
  <c r="AS174" i="61"/>
  <c r="AN174" i="61"/>
  <c r="AK174" i="61"/>
  <c r="AG174" i="61"/>
  <c r="AS182" i="61"/>
  <c r="AN182" i="61"/>
  <c r="AK182" i="61"/>
  <c r="AG182" i="61"/>
  <c r="AS206" i="61"/>
  <c r="AN206" i="61"/>
  <c r="AK206" i="61"/>
  <c r="AG206" i="61"/>
  <c r="AS214" i="61"/>
  <c r="AN214" i="61"/>
  <c r="AK214" i="61"/>
  <c r="AG214" i="61"/>
  <c r="AS457" i="61"/>
  <c r="AN457" i="61"/>
  <c r="AK457" i="61"/>
  <c r="AG457" i="61"/>
  <c r="AS484" i="61"/>
  <c r="AN484" i="61"/>
  <c r="AK484" i="61"/>
  <c r="AG484" i="61"/>
  <c r="AS380" i="61"/>
  <c r="AN380" i="61"/>
  <c r="AK380" i="61"/>
  <c r="AG380" i="61"/>
  <c r="AS400" i="61"/>
  <c r="AN400" i="61"/>
  <c r="AK400" i="61"/>
  <c r="AG400" i="61"/>
  <c r="AS404" i="61"/>
  <c r="AN404" i="61"/>
  <c r="AK404" i="61"/>
  <c r="AG404" i="61"/>
  <c r="AS434" i="61"/>
  <c r="AN434" i="61"/>
  <c r="AK434" i="61"/>
  <c r="AG434" i="61"/>
  <c r="AS365" i="61"/>
  <c r="AN365" i="61"/>
  <c r="AG365" i="61"/>
  <c r="AK365" i="61"/>
  <c r="AS262" i="61"/>
  <c r="AN262" i="61"/>
  <c r="AG262" i="61"/>
  <c r="AK262" i="61"/>
  <c r="AS508" i="61"/>
  <c r="AN508" i="61"/>
  <c r="AK508" i="61"/>
  <c r="AG508" i="61"/>
  <c r="AS403" i="61"/>
  <c r="AN403" i="61"/>
  <c r="AK403" i="61"/>
  <c r="AG403" i="61"/>
  <c r="AS425" i="61"/>
  <c r="AN425" i="61"/>
  <c r="AK425" i="61"/>
  <c r="AG425" i="61"/>
  <c r="AS437" i="61"/>
  <c r="AN437" i="61"/>
  <c r="AK437" i="61"/>
  <c r="AG437" i="61"/>
  <c r="AS500" i="61"/>
  <c r="AN500" i="61"/>
  <c r="AK500" i="61"/>
  <c r="AG500" i="61"/>
  <c r="AS483" i="61"/>
  <c r="AN483" i="61"/>
  <c r="AK483" i="61"/>
  <c r="AG483" i="61"/>
  <c r="AS324" i="61"/>
  <c r="AN324" i="61"/>
  <c r="AK324" i="61"/>
  <c r="AG324" i="61"/>
  <c r="AS238" i="61"/>
  <c r="AN238" i="61"/>
  <c r="AG238" i="61"/>
  <c r="AK238" i="61"/>
  <c r="AS254" i="61"/>
  <c r="AN254" i="61"/>
  <c r="AG254" i="61"/>
  <c r="AK254" i="61"/>
  <c r="AS265" i="61"/>
  <c r="AN265" i="61"/>
  <c r="AG265" i="61"/>
  <c r="AK265" i="61"/>
  <c r="AI218" i="61"/>
  <c r="AS280" i="61"/>
  <c r="AN280" i="61"/>
  <c r="AK280" i="61"/>
  <c r="AG280" i="61"/>
  <c r="AS195" i="61"/>
  <c r="AN195" i="61"/>
  <c r="AK195" i="61"/>
  <c r="AG195" i="61"/>
  <c r="AS488" i="61"/>
  <c r="AN488" i="61"/>
  <c r="AK488" i="61"/>
  <c r="AG488" i="61"/>
  <c r="AO391" i="61"/>
  <c r="AP391" i="61"/>
  <c r="AI391" i="61"/>
  <c r="AQ391" i="61"/>
  <c r="AL391" i="61"/>
  <c r="AI348" i="61"/>
  <c r="AP348" i="61"/>
  <c r="AL348" i="61"/>
  <c r="AO348" i="61"/>
  <c r="AQ341" i="61"/>
  <c r="AP341" i="61"/>
  <c r="AO341" i="61"/>
  <c r="AL341" i="61"/>
  <c r="AP282" i="61"/>
  <c r="AL282" i="61"/>
  <c r="AQ267" i="61"/>
  <c r="AL267" i="61"/>
  <c r="AP267" i="61"/>
  <c r="AO267" i="61"/>
  <c r="AP234" i="61"/>
  <c r="AO234" i="61"/>
  <c r="AQ234" i="61"/>
  <c r="AI234" i="61"/>
  <c r="AL234" i="61"/>
  <c r="AQ156" i="61"/>
  <c r="AO156" i="61"/>
  <c r="AP156" i="61"/>
  <c r="AS503" i="61"/>
  <c r="AN503" i="61"/>
  <c r="AK503" i="61"/>
  <c r="AS442" i="61"/>
  <c r="AN442" i="61"/>
  <c r="AK442" i="61"/>
  <c r="AG503" i="61"/>
  <c r="AS447" i="61"/>
  <c r="AN447" i="61"/>
  <c r="AK447" i="61"/>
  <c r="AE515" i="61"/>
  <c r="AG442" i="61"/>
  <c r="AS502" i="61"/>
  <c r="AN502" i="61"/>
  <c r="AK502" i="61"/>
  <c r="AS279" i="61"/>
  <c r="AN279" i="61"/>
  <c r="AK279" i="61"/>
  <c r="AG279" i="61"/>
  <c r="AS455" i="61"/>
  <c r="AN455" i="61"/>
  <c r="AK455" i="61"/>
  <c r="AL279" i="61"/>
  <c r="AD395" i="61"/>
  <c r="AS438" i="61"/>
  <c r="AN438" i="61"/>
  <c r="AK438" i="61"/>
  <c r="AS469" i="61"/>
  <c r="AN469" i="61"/>
  <c r="AK469" i="61"/>
  <c r="AS219" i="61"/>
  <c r="AN219" i="61"/>
  <c r="AK219" i="61"/>
  <c r="AG219" i="61"/>
  <c r="AS331" i="61"/>
  <c r="AN331" i="61"/>
  <c r="AK331" i="61"/>
  <c r="AG331" i="61"/>
  <c r="AS374" i="61"/>
  <c r="AN374" i="61"/>
  <c r="AG374" i="61"/>
  <c r="AK374" i="61"/>
  <c r="AL371" i="61"/>
  <c r="O27" i="59"/>
  <c r="AD27" i="59"/>
  <c r="I9" i="59"/>
  <c r="AF27" i="59"/>
  <c r="Q9" i="59"/>
  <c r="AA9" i="59"/>
  <c r="I27" i="59"/>
  <c r="AC27" i="59"/>
  <c r="U27" i="59"/>
  <c r="V9" i="59"/>
  <c r="AP390" i="56"/>
  <c r="AK390" i="56"/>
  <c r="AH390" i="56"/>
  <c r="AD390" i="56"/>
  <c r="AL514" i="56"/>
  <c r="AM514" i="56"/>
  <c r="AN514" i="56"/>
  <c r="AF514" i="56"/>
  <c r="AD514" i="56"/>
  <c r="AI514" i="56"/>
  <c r="AM484" i="56"/>
  <c r="AF484" i="56"/>
  <c r="AL484" i="56"/>
  <c r="AI484" i="56"/>
  <c r="AN484" i="56"/>
  <c r="AM458" i="56"/>
  <c r="AN458" i="56"/>
  <c r="AI458" i="56"/>
  <c r="AF458" i="56"/>
  <c r="AL458" i="56"/>
  <c r="AF418" i="56"/>
  <c r="AD418" i="56"/>
  <c r="AL418" i="56"/>
  <c r="AM418" i="56"/>
  <c r="AI418" i="56"/>
  <c r="AN418" i="56"/>
  <c r="AN411" i="56"/>
  <c r="AF411" i="56"/>
  <c r="AI411" i="56"/>
  <c r="AL411" i="56"/>
  <c r="AM411" i="56"/>
  <c r="AF382" i="56"/>
  <c r="AN382" i="56"/>
  <c r="AI382" i="56"/>
  <c r="AL382" i="56"/>
  <c r="AM382" i="56"/>
  <c r="AM368" i="56"/>
  <c r="AL368" i="56"/>
  <c r="AN368" i="56"/>
  <c r="AI368" i="56"/>
  <c r="AF368" i="56"/>
  <c r="AL340" i="56"/>
  <c r="AI340" i="56"/>
  <c r="AN340" i="56"/>
  <c r="AM340" i="56"/>
  <c r="AF340" i="56"/>
  <c r="AH340" i="56"/>
  <c r="W27" i="59"/>
  <c r="E27" i="59"/>
  <c r="U9" i="59"/>
  <c r="R27" i="59"/>
  <c r="L9" i="59"/>
  <c r="R9" i="59"/>
  <c r="N27" i="59"/>
  <c r="AP377" i="56"/>
  <c r="AK377" i="56"/>
  <c r="AD377" i="56"/>
  <c r="AP259" i="56"/>
  <c r="AK259" i="56"/>
  <c r="AH259" i="56"/>
  <c r="AD259" i="56"/>
  <c r="AP218" i="56"/>
  <c r="AK218" i="56"/>
  <c r="AH218" i="56"/>
  <c r="AD218" i="56"/>
  <c r="AM460" i="56"/>
  <c r="AI460" i="56"/>
  <c r="AF460" i="56"/>
  <c r="AL460" i="56"/>
  <c r="AN460" i="56"/>
  <c r="AL444" i="56"/>
  <c r="AN444" i="56"/>
  <c r="AM444" i="56"/>
  <c r="AF444" i="56"/>
  <c r="AI444" i="56"/>
  <c r="AN406" i="56"/>
  <c r="AM406" i="56"/>
  <c r="AL406" i="56"/>
  <c r="AI406" i="56"/>
  <c r="AF406" i="56"/>
  <c r="AI333" i="56"/>
  <c r="AF333" i="56"/>
  <c r="AM333" i="56"/>
  <c r="AL333" i="56"/>
  <c r="AN333" i="56"/>
  <c r="J27" i="59"/>
  <c r="Q27" i="59"/>
  <c r="AA27" i="59"/>
  <c r="H9" i="59"/>
  <c r="AF9" i="59"/>
  <c r="Y9" i="59"/>
  <c r="AG9" i="59"/>
  <c r="K9" i="59"/>
  <c r="Z9" i="59"/>
  <c r="M27" i="59"/>
  <c r="E9" i="59"/>
  <c r="X27" i="59"/>
  <c r="W9" i="59"/>
  <c r="AE9" i="59"/>
  <c r="M9" i="59"/>
  <c r="J9" i="59"/>
  <c r="S27" i="59"/>
  <c r="AP351" i="56"/>
  <c r="AK351" i="56"/>
  <c r="AH351" i="56"/>
  <c r="AD351" i="56"/>
  <c r="AP320" i="56"/>
  <c r="AK320" i="56"/>
  <c r="AD320" i="56"/>
  <c r="AH320" i="56"/>
  <c r="AP20" i="56"/>
  <c r="AK20" i="56"/>
  <c r="AH20" i="56"/>
  <c r="AD20" i="56"/>
  <c r="AP19" i="56"/>
  <c r="AK19" i="56"/>
  <c r="AH19" i="56"/>
  <c r="AD19" i="56"/>
  <c r="AP213" i="56"/>
  <c r="AK213" i="56"/>
  <c r="AH213" i="56"/>
  <c r="AD213" i="56"/>
  <c r="AM496" i="56"/>
  <c r="AL496" i="56"/>
  <c r="AF496" i="56"/>
  <c r="AN496" i="56"/>
  <c r="AI496" i="56"/>
  <c r="AN443" i="56"/>
  <c r="AI443" i="56"/>
  <c r="AL443" i="56"/>
  <c r="AF443" i="56"/>
  <c r="AD443" i="56"/>
  <c r="AM443" i="56"/>
  <c r="AL419" i="56"/>
  <c r="AM419" i="56"/>
  <c r="AF419" i="56"/>
  <c r="AD419" i="56"/>
  <c r="AI419" i="56"/>
  <c r="AN419" i="56"/>
  <c r="AL400" i="56"/>
  <c r="AF400" i="56"/>
  <c r="AH400" i="56"/>
  <c r="AI400" i="56"/>
  <c r="AM400" i="56"/>
  <c r="AN400" i="56"/>
  <c r="AI505" i="56"/>
  <c r="AL505" i="56"/>
  <c r="AF505" i="56"/>
  <c r="AH505" i="56"/>
  <c r="AN505" i="56"/>
  <c r="AM505" i="56"/>
  <c r="AM459" i="56"/>
  <c r="AI459" i="56"/>
  <c r="AL459" i="56"/>
  <c r="AN459" i="56"/>
  <c r="AF459" i="56"/>
  <c r="AH459" i="56"/>
  <c r="AI448" i="56"/>
  <c r="AM448" i="56"/>
  <c r="AL448" i="56"/>
  <c r="AF448" i="56"/>
  <c r="AN448" i="56"/>
  <c r="AN391" i="56"/>
  <c r="AM391" i="56"/>
  <c r="AL391" i="56"/>
  <c r="AF391" i="56"/>
  <c r="AD391" i="56"/>
  <c r="AI391" i="56"/>
  <c r="AL345" i="56"/>
  <c r="AI345" i="56"/>
  <c r="AN345" i="56"/>
  <c r="AF345" i="56"/>
  <c r="AM345" i="56"/>
  <c r="AI326" i="56"/>
  <c r="AL326" i="56"/>
  <c r="AM326" i="56"/>
  <c r="AN326" i="56"/>
  <c r="AF326" i="56"/>
  <c r="AH326" i="56"/>
  <c r="AM436" i="56"/>
  <c r="AF16" i="56"/>
  <c r="AP164" i="56"/>
  <c r="AK164" i="56"/>
  <c r="AH164" i="56"/>
  <c r="AD164" i="56"/>
  <c r="AK108" i="56"/>
  <c r="AP108" i="56"/>
  <c r="AH108" i="56"/>
  <c r="AD108" i="56"/>
  <c r="AP202" i="56"/>
  <c r="AK202" i="56"/>
  <c r="AH202" i="56"/>
  <c r="AD202" i="56"/>
  <c r="AP99" i="56"/>
  <c r="AK99" i="56"/>
  <c r="AH99" i="56"/>
  <c r="AD99" i="56"/>
  <c r="AP502" i="56"/>
  <c r="AK502" i="56"/>
  <c r="AH502" i="56"/>
  <c r="AD502" i="56"/>
  <c r="AP109" i="56"/>
  <c r="AK109" i="56"/>
  <c r="AH109" i="56"/>
  <c r="AD109" i="56"/>
  <c r="AP168" i="56"/>
  <c r="AK168" i="56"/>
  <c r="AH168" i="56"/>
  <c r="AD168" i="56"/>
  <c r="AP162" i="56"/>
  <c r="AK162" i="56"/>
  <c r="AH162" i="56"/>
  <c r="AD162" i="56"/>
  <c r="AP208" i="56"/>
  <c r="AK208" i="56"/>
  <c r="AH208" i="56"/>
  <c r="AD208" i="56"/>
  <c r="AP336" i="56"/>
  <c r="AK336" i="56"/>
  <c r="AD336" i="56"/>
  <c r="AH336" i="56"/>
  <c r="AP380" i="56"/>
  <c r="AK380" i="56"/>
  <c r="AD380" i="56"/>
  <c r="AH380" i="56"/>
  <c r="AP298" i="56"/>
  <c r="AK298" i="56"/>
  <c r="AH298" i="56"/>
  <c r="AD298" i="56"/>
  <c r="AP393" i="56"/>
  <c r="AK393" i="56"/>
  <c r="AD393" i="56"/>
  <c r="AH393" i="56"/>
  <c r="AP428" i="56"/>
  <c r="AK428" i="56"/>
  <c r="AD428" i="56"/>
  <c r="AH428" i="56"/>
  <c r="AP409" i="56"/>
  <c r="AK409" i="56"/>
  <c r="AD409" i="56"/>
  <c r="AH409" i="56"/>
  <c r="AP457" i="56"/>
  <c r="AK457" i="56"/>
  <c r="AD457" i="56"/>
  <c r="AH457" i="56"/>
  <c r="AP482" i="56"/>
  <c r="AK482" i="56"/>
  <c r="AH482" i="56"/>
  <c r="AD482" i="56"/>
  <c r="AP70" i="56"/>
  <c r="AK70" i="56"/>
  <c r="AH70" i="56"/>
  <c r="AP37" i="56"/>
  <c r="AK37" i="56"/>
  <c r="AH37" i="56"/>
  <c r="AD37" i="56"/>
  <c r="AP379" i="56"/>
  <c r="AK379" i="56"/>
  <c r="AH379" i="56"/>
  <c r="AP478" i="56"/>
  <c r="AK478" i="56"/>
  <c r="AH478" i="56"/>
  <c r="AD478" i="56"/>
  <c r="AP229" i="56"/>
  <c r="AK229" i="56"/>
  <c r="AH229" i="56"/>
  <c r="AD229" i="56"/>
  <c r="AP493" i="56"/>
  <c r="AK493" i="56"/>
  <c r="AH493" i="56"/>
  <c r="AD493" i="56"/>
  <c r="AP440" i="56"/>
  <c r="AK440" i="56"/>
  <c r="AD440" i="56"/>
  <c r="AH440" i="56"/>
  <c r="AK48" i="56"/>
  <c r="AP48" i="56"/>
  <c r="AH48" i="56"/>
  <c r="AD48" i="56"/>
  <c r="AP184" i="56"/>
  <c r="AK184" i="56"/>
  <c r="AH184" i="56"/>
  <c r="AD184" i="56"/>
  <c r="AP405" i="56"/>
  <c r="AK405" i="56"/>
  <c r="AD405" i="56"/>
  <c r="AH405" i="56"/>
  <c r="AP449" i="56"/>
  <c r="AK449" i="56"/>
  <c r="AD449" i="56"/>
  <c r="AH449" i="56"/>
  <c r="AP263" i="56"/>
  <c r="AK263" i="56"/>
  <c r="AH263" i="56"/>
  <c r="AD263" i="56"/>
  <c r="AP61" i="56"/>
  <c r="AK61" i="56"/>
  <c r="AH61" i="56"/>
  <c r="AD61" i="56"/>
  <c r="AP167" i="56"/>
  <c r="AK167" i="56"/>
  <c r="AH167" i="56"/>
  <c r="AD167" i="56"/>
  <c r="AP157" i="56"/>
  <c r="AK157" i="56"/>
  <c r="AH157" i="56"/>
  <c r="AD157" i="56"/>
  <c r="AK92" i="56"/>
  <c r="AP92" i="56"/>
  <c r="AH92" i="56"/>
  <c r="AD92" i="56"/>
  <c r="AP93" i="56"/>
  <c r="AK93" i="56"/>
  <c r="AH93" i="56"/>
  <c r="AD93" i="56"/>
  <c r="AP120" i="56"/>
  <c r="AK120" i="56"/>
  <c r="AH120" i="56"/>
  <c r="AD120" i="56"/>
  <c r="AP277" i="56"/>
  <c r="AK277" i="56"/>
  <c r="AH277" i="56"/>
  <c r="AD277" i="56"/>
  <c r="AP318" i="56"/>
  <c r="AK318" i="56"/>
  <c r="AH318" i="56"/>
  <c r="AD318" i="56"/>
  <c r="AP321" i="56"/>
  <c r="AK321" i="56"/>
  <c r="AD321" i="56"/>
  <c r="AH321" i="56"/>
  <c r="AP355" i="56"/>
  <c r="AK355" i="56"/>
  <c r="AH355" i="56"/>
  <c r="AD355" i="56"/>
  <c r="AP456" i="56"/>
  <c r="AK456" i="56"/>
  <c r="AD456" i="56"/>
  <c r="AH456" i="56"/>
  <c r="AP474" i="56"/>
  <c r="AK474" i="56"/>
  <c r="AH474" i="56"/>
  <c r="AD474" i="56"/>
  <c r="AP87" i="56"/>
  <c r="AK87" i="56"/>
  <c r="AH87" i="56"/>
  <c r="AD87" i="56"/>
  <c r="AP105" i="56"/>
  <c r="AK105" i="56"/>
  <c r="AH105" i="56"/>
  <c r="AD105" i="56"/>
  <c r="AP282" i="56"/>
  <c r="AK282" i="56"/>
  <c r="AH282" i="56"/>
  <c r="AD282" i="56"/>
  <c r="AP176" i="56"/>
  <c r="AK176" i="56"/>
  <c r="AH176" i="56"/>
  <c r="AD176" i="56"/>
  <c r="AP183" i="56"/>
  <c r="AK183" i="56"/>
  <c r="AH183" i="56"/>
  <c r="AD183" i="56"/>
  <c r="AP217" i="56"/>
  <c r="AK217" i="56"/>
  <c r="AH217" i="56"/>
  <c r="AD217" i="56"/>
  <c r="AP272" i="56"/>
  <c r="AK272" i="56"/>
  <c r="AH272" i="56"/>
  <c r="AD272" i="56"/>
  <c r="AP454" i="56"/>
  <c r="AK454" i="56"/>
  <c r="AH454" i="56"/>
  <c r="AD454" i="56"/>
  <c r="AP509" i="56"/>
  <c r="AK509" i="56"/>
  <c r="AH509" i="56"/>
  <c r="AD509" i="56"/>
  <c r="AP342" i="56"/>
  <c r="AK342" i="56"/>
  <c r="AH342" i="56"/>
  <c r="AD342" i="56"/>
  <c r="AP253" i="56"/>
  <c r="AK253" i="56"/>
  <c r="AH253" i="56"/>
  <c r="AD253" i="56"/>
  <c r="AP364" i="56"/>
  <c r="AK364" i="56"/>
  <c r="AD364" i="56"/>
  <c r="AH364" i="56"/>
  <c r="AP78" i="56"/>
  <c r="AK78" i="56"/>
  <c r="AH78" i="56"/>
  <c r="AD78" i="56"/>
  <c r="AP58" i="56"/>
  <c r="AK58" i="56"/>
  <c r="AH58" i="56"/>
  <c r="AD58" i="56"/>
  <c r="AP125" i="56"/>
  <c r="AK125" i="56"/>
  <c r="AH125" i="56"/>
  <c r="AD125" i="56"/>
  <c r="AK80" i="56"/>
  <c r="AP80" i="56"/>
  <c r="AH80" i="56"/>
  <c r="AD80" i="56"/>
  <c r="AP465" i="56"/>
  <c r="AK465" i="56"/>
  <c r="AD465" i="56"/>
  <c r="AH465" i="56"/>
  <c r="AP172" i="56"/>
  <c r="AK172" i="56"/>
  <c r="AH172" i="56"/>
  <c r="AD172" i="56"/>
  <c r="AP235" i="56"/>
  <c r="AK235" i="56"/>
  <c r="AH235" i="56"/>
  <c r="AD235" i="56"/>
  <c r="AP54" i="56"/>
  <c r="AK54" i="56"/>
  <c r="AH54" i="56"/>
  <c r="AP175" i="56"/>
  <c r="AK175" i="56"/>
  <c r="AH175" i="56"/>
  <c r="AD175" i="56"/>
  <c r="AP188" i="56"/>
  <c r="AK188" i="56"/>
  <c r="AH188" i="56"/>
  <c r="AD188" i="56"/>
  <c r="AP222" i="56"/>
  <c r="AK222" i="56"/>
  <c r="AH222" i="56"/>
  <c r="AD222" i="56"/>
  <c r="AP131" i="56"/>
  <c r="AK131" i="56"/>
  <c r="AH131" i="56"/>
  <c r="AD131" i="56"/>
  <c r="AP392" i="56"/>
  <c r="AK392" i="56"/>
  <c r="AD392" i="56"/>
  <c r="AH392" i="56"/>
  <c r="AP315" i="56"/>
  <c r="AK315" i="56"/>
  <c r="AH315" i="56"/>
  <c r="AD315" i="56"/>
  <c r="AP301" i="56"/>
  <c r="AK301" i="56"/>
  <c r="AD301" i="56"/>
  <c r="AH301" i="56"/>
  <c r="AP334" i="56"/>
  <c r="AK334" i="56"/>
  <c r="AH334" i="56"/>
  <c r="AD334" i="56"/>
  <c r="AP185" i="56"/>
  <c r="AK185" i="56"/>
  <c r="AH185" i="56"/>
  <c r="AD185" i="56"/>
  <c r="AP257" i="56"/>
  <c r="AK257" i="56"/>
  <c r="AH257" i="56"/>
  <c r="AD257" i="56"/>
  <c r="AP417" i="56"/>
  <c r="AK417" i="56"/>
  <c r="AD417" i="56"/>
  <c r="AH417" i="56"/>
  <c r="AP147" i="56"/>
  <c r="AK147" i="56"/>
  <c r="AH147" i="56"/>
  <c r="AD147" i="56"/>
  <c r="AP166" i="56"/>
  <c r="AK166" i="56"/>
  <c r="AH166" i="56"/>
  <c r="AD166" i="56"/>
  <c r="AP271" i="56"/>
  <c r="AK271" i="56"/>
  <c r="AH271" i="56"/>
  <c r="AD271" i="56"/>
  <c r="AP22" i="56"/>
  <c r="AK22" i="56"/>
  <c r="AH22" i="56"/>
  <c r="AD22" i="56"/>
  <c r="AP75" i="56"/>
  <c r="AK75" i="56"/>
  <c r="AH75" i="56"/>
  <c r="AD75" i="56"/>
  <c r="AP129" i="56"/>
  <c r="AK129" i="56"/>
  <c r="AH129" i="56"/>
  <c r="AD129" i="56"/>
  <c r="AK76" i="56"/>
  <c r="AP76" i="56"/>
  <c r="AH76" i="56"/>
  <c r="AD76" i="56"/>
  <c r="AP237" i="56"/>
  <c r="AK237" i="56"/>
  <c r="AH237" i="56"/>
  <c r="AD237" i="56"/>
  <c r="AP113" i="56"/>
  <c r="AK113" i="56"/>
  <c r="AH113" i="56"/>
  <c r="AD113" i="56"/>
  <c r="AP358" i="56"/>
  <c r="AK358" i="56"/>
  <c r="AH358" i="56"/>
  <c r="AD358" i="56"/>
  <c r="AP349" i="56"/>
  <c r="AK349" i="56"/>
  <c r="AD349" i="56"/>
  <c r="AH349" i="56"/>
  <c r="AP248" i="56"/>
  <c r="AK248" i="56"/>
  <c r="AH248" i="56"/>
  <c r="AD248" i="56"/>
  <c r="AK32" i="56"/>
  <c r="AP32" i="56"/>
  <c r="AH32" i="56"/>
  <c r="AD32" i="56"/>
  <c r="AP186" i="56"/>
  <c r="AK186" i="56"/>
  <c r="AH186" i="56"/>
  <c r="AD186" i="56"/>
  <c r="AP47" i="56"/>
  <c r="AK47" i="56"/>
  <c r="AH47" i="56"/>
  <c r="AD47" i="56"/>
  <c r="AP50" i="56"/>
  <c r="AK50" i="56"/>
  <c r="AH50" i="56"/>
  <c r="AD50" i="56"/>
  <c r="AP324" i="56"/>
  <c r="AK324" i="56"/>
  <c r="AD324" i="56"/>
  <c r="AH324" i="56"/>
  <c r="AP306" i="56"/>
  <c r="AK306" i="56"/>
  <c r="AH306" i="56"/>
  <c r="AD306" i="56"/>
  <c r="AP39" i="56"/>
  <c r="AK39" i="56"/>
  <c r="AH39" i="56"/>
  <c r="AD39" i="56"/>
  <c r="AP36" i="56"/>
  <c r="AK36" i="56"/>
  <c r="AH36" i="56"/>
  <c r="AD36" i="56"/>
  <c r="AP284" i="56"/>
  <c r="AK284" i="56"/>
  <c r="AH284" i="56"/>
  <c r="AD284" i="56"/>
  <c r="AP309" i="56"/>
  <c r="AK309" i="56"/>
  <c r="AD309" i="56"/>
  <c r="AH309" i="56"/>
  <c r="AP435" i="56"/>
  <c r="AK435" i="56"/>
  <c r="AH435" i="56"/>
  <c r="AD435" i="56"/>
  <c r="AP74" i="56"/>
  <c r="AK74" i="56"/>
  <c r="AH74" i="56"/>
  <c r="AD74" i="56"/>
  <c r="AP352" i="56"/>
  <c r="AK352" i="56"/>
  <c r="AD352" i="56"/>
  <c r="AH352" i="56"/>
  <c r="AP265" i="56"/>
  <c r="AK265" i="56"/>
  <c r="AH265" i="56"/>
  <c r="AD265" i="56"/>
  <c r="AP126" i="56"/>
  <c r="AK126" i="56"/>
  <c r="AH126" i="56"/>
  <c r="AD126" i="56"/>
  <c r="AP269" i="56"/>
  <c r="AK269" i="56"/>
  <c r="AH269" i="56"/>
  <c r="AD269" i="56"/>
  <c r="AP82" i="56"/>
  <c r="AK82" i="56"/>
  <c r="AH82" i="56"/>
  <c r="AD82" i="56"/>
  <c r="AP148" i="56"/>
  <c r="AK148" i="56"/>
  <c r="AH148" i="56"/>
  <c r="AD148" i="56"/>
  <c r="AP95" i="56"/>
  <c r="AK95" i="56"/>
  <c r="AH95" i="56"/>
  <c r="AD95" i="56"/>
  <c r="AF436" i="56"/>
  <c r="AN436" i="56"/>
  <c r="AL16" i="56"/>
  <c r="AK244" i="56"/>
  <c r="AH244" i="56"/>
  <c r="AD244" i="56"/>
  <c r="AK57" i="56"/>
  <c r="AH57" i="56"/>
  <c r="AD57" i="56"/>
  <c r="AP510" i="56"/>
  <c r="AK510" i="56"/>
  <c r="AH510" i="56"/>
  <c r="AD510" i="56"/>
  <c r="AP152" i="56"/>
  <c r="AK152" i="56"/>
  <c r="AH152" i="56"/>
  <c r="AD152" i="56"/>
  <c r="AP290" i="56"/>
  <c r="AK290" i="56"/>
  <c r="AH290" i="56"/>
  <c r="AD290" i="56"/>
  <c r="AP283" i="56"/>
  <c r="AK283" i="56"/>
  <c r="AH283" i="56"/>
  <c r="AD283" i="56"/>
  <c r="AK479" i="56"/>
  <c r="AH479" i="56"/>
  <c r="AD479" i="56"/>
  <c r="AK412" i="56"/>
  <c r="AD412" i="56"/>
  <c r="AH412" i="56"/>
  <c r="AP46" i="56"/>
  <c r="AK46" i="56"/>
  <c r="AH46" i="56"/>
  <c r="AD46" i="56"/>
  <c r="AP101" i="56"/>
  <c r="AK101" i="56"/>
  <c r="AH101" i="56"/>
  <c r="AD101" i="56"/>
  <c r="AP35" i="56"/>
  <c r="AK35" i="56"/>
  <c r="AH35" i="56"/>
  <c r="AD35" i="56"/>
  <c r="AP187" i="56"/>
  <c r="AK187" i="56"/>
  <c r="AH187" i="56"/>
  <c r="AD187" i="56"/>
  <c r="AP348" i="56"/>
  <c r="AK348" i="56"/>
  <c r="AD348" i="56"/>
  <c r="AH348" i="56"/>
  <c r="AP356" i="56"/>
  <c r="AK356" i="56"/>
  <c r="AD356" i="56"/>
  <c r="AH356" i="56"/>
  <c r="AP307" i="56"/>
  <c r="AK307" i="56"/>
  <c r="AH307" i="56"/>
  <c r="AD307" i="56"/>
  <c r="AP236" i="56"/>
  <c r="AK236" i="56"/>
  <c r="AH236" i="56"/>
  <c r="AD236" i="56"/>
  <c r="AP201" i="56"/>
  <c r="AK201" i="56"/>
  <c r="AH201" i="56"/>
  <c r="AD201" i="56"/>
  <c r="AP343" i="56"/>
  <c r="AK343" i="56"/>
  <c r="AH343" i="56"/>
  <c r="AD343" i="56"/>
  <c r="AP150" i="56"/>
  <c r="AK150" i="56"/>
  <c r="AH150" i="56"/>
  <c r="AD150" i="56"/>
  <c r="AP297" i="56"/>
  <c r="AK297" i="56"/>
  <c r="AH297" i="56"/>
  <c r="AD297" i="56"/>
  <c r="AP453" i="56"/>
  <c r="AK453" i="56"/>
  <c r="AD453" i="56"/>
  <c r="AH453" i="56"/>
  <c r="AP399" i="56"/>
  <c r="AK399" i="56"/>
  <c r="AH399" i="56"/>
  <c r="AD399" i="56"/>
  <c r="AP215" i="56"/>
  <c r="AK215" i="56"/>
  <c r="AH215" i="56"/>
  <c r="AD215" i="56"/>
  <c r="AP295" i="56"/>
  <c r="AK295" i="56"/>
  <c r="AH295" i="56"/>
  <c r="AD295" i="56"/>
  <c r="AP199" i="56"/>
  <c r="AK199" i="56"/>
  <c r="AH199" i="56"/>
  <c r="AD199" i="56"/>
  <c r="AP231" i="56"/>
  <c r="AK231" i="56"/>
  <c r="AH231" i="56"/>
  <c r="AD231" i="56"/>
  <c r="AP174" i="56"/>
  <c r="AK174" i="56"/>
  <c r="AH174" i="56"/>
  <c r="AD174" i="56"/>
  <c r="AP250" i="56"/>
  <c r="AK250" i="56"/>
  <c r="AH250" i="56"/>
  <c r="AD250" i="56"/>
  <c r="AP25" i="56"/>
  <c r="AK25" i="56"/>
  <c r="AH25" i="56"/>
  <c r="AD25" i="56"/>
  <c r="AP254" i="56"/>
  <c r="AK254" i="56"/>
  <c r="AH254" i="56"/>
  <c r="AD254" i="56"/>
  <c r="AP294" i="56"/>
  <c r="AK294" i="56"/>
  <c r="AH294" i="56"/>
  <c r="AD294" i="56"/>
  <c r="AK56" i="56"/>
  <c r="AP56" i="56"/>
  <c r="AH56" i="56"/>
  <c r="AD56" i="56"/>
  <c r="AP26" i="56"/>
  <c r="AK26" i="56"/>
  <c r="AH26" i="56"/>
  <c r="AD26" i="56"/>
  <c r="AP275" i="56"/>
  <c r="AK275" i="56"/>
  <c r="AH275" i="56"/>
  <c r="AD275" i="56"/>
  <c r="AP299" i="56"/>
  <c r="AK299" i="56"/>
  <c r="AH299" i="56"/>
  <c r="AD299" i="56"/>
  <c r="AP430" i="56"/>
  <c r="AK430" i="56"/>
  <c r="AH430" i="56"/>
  <c r="AD430" i="56"/>
  <c r="AP446" i="56"/>
  <c r="AK446" i="56"/>
  <c r="AH446" i="56"/>
  <c r="AD446" i="56"/>
  <c r="AP473" i="56"/>
  <c r="AK473" i="56"/>
  <c r="AD473" i="56"/>
  <c r="AH473" i="56"/>
  <c r="AP480" i="56"/>
  <c r="AK480" i="56"/>
  <c r="AH480" i="56"/>
  <c r="AD480" i="56"/>
  <c r="AP481" i="56"/>
  <c r="AK481" i="56"/>
  <c r="AH481" i="56"/>
  <c r="AD481" i="56"/>
  <c r="AK96" i="56"/>
  <c r="AP96" i="56"/>
  <c r="AH96" i="56"/>
  <c r="AD96" i="56"/>
  <c r="AP288" i="56"/>
  <c r="AK288" i="56"/>
  <c r="AH288" i="56"/>
  <c r="AD288" i="56"/>
  <c r="AP394" i="56"/>
  <c r="AK394" i="56"/>
  <c r="AH394" i="56"/>
  <c r="AD394" i="56"/>
  <c r="AP159" i="56"/>
  <c r="AK159" i="56"/>
  <c r="AH159" i="56"/>
  <c r="AD159" i="56"/>
  <c r="AP225" i="56"/>
  <c r="AK225" i="56"/>
  <c r="AH225" i="56"/>
  <c r="AD225" i="56"/>
  <c r="AP264" i="56"/>
  <c r="AK264" i="56"/>
  <c r="AH264" i="56"/>
  <c r="AD264" i="56"/>
  <c r="AP498" i="56"/>
  <c r="AK498" i="56"/>
  <c r="AH498" i="56"/>
  <c r="AD498" i="56"/>
  <c r="AP223" i="56"/>
  <c r="AK223" i="56"/>
  <c r="AH223" i="56"/>
  <c r="AD223" i="56"/>
  <c r="AP69" i="56"/>
  <c r="AK69" i="56"/>
  <c r="AH69" i="56"/>
  <c r="AD69" i="56"/>
  <c r="AP501" i="56"/>
  <c r="AK501" i="56"/>
  <c r="AD501" i="56"/>
  <c r="AH501" i="56"/>
  <c r="AP338" i="56"/>
  <c r="AK338" i="56"/>
  <c r="AH338" i="56"/>
  <c r="AD338" i="56"/>
  <c r="AI259" i="56"/>
  <c r="AP85" i="56"/>
  <c r="AK85" i="56"/>
  <c r="AH85" i="56"/>
  <c r="AD85" i="56"/>
  <c r="AP124" i="56"/>
  <c r="AK124" i="56"/>
  <c r="AH124" i="56"/>
  <c r="AD124" i="56"/>
  <c r="AP178" i="56"/>
  <c r="AK178" i="56"/>
  <c r="AH178" i="56"/>
  <c r="AD178" i="56"/>
  <c r="AP239" i="56"/>
  <c r="AK239" i="56"/>
  <c r="AH239" i="56"/>
  <c r="AD239" i="56"/>
  <c r="AP415" i="56"/>
  <c r="AK415" i="56"/>
  <c r="AH415" i="56"/>
  <c r="AD415" i="56"/>
  <c r="AP270" i="56"/>
  <c r="AK270" i="56"/>
  <c r="AH270" i="56"/>
  <c r="AD270" i="56"/>
  <c r="AP281" i="56"/>
  <c r="AK281" i="56"/>
  <c r="AH281" i="56"/>
  <c r="AD281" i="56"/>
  <c r="AP378" i="56"/>
  <c r="AK378" i="56"/>
  <c r="AH378" i="56"/>
  <c r="AD378" i="56"/>
  <c r="AP426" i="56"/>
  <c r="AK426" i="56"/>
  <c r="AH426" i="56"/>
  <c r="AD426" i="56"/>
  <c r="AP511" i="56"/>
  <c r="AK511" i="56"/>
  <c r="AH511" i="56"/>
  <c r="AD511" i="56"/>
  <c r="AP291" i="56"/>
  <c r="AK291" i="56"/>
  <c r="AH291" i="56"/>
  <c r="AD291" i="56"/>
  <c r="AP445" i="56"/>
  <c r="AK445" i="56"/>
  <c r="AD445" i="56"/>
  <c r="AH445" i="56"/>
  <c r="AP33" i="56"/>
  <c r="AK33" i="56"/>
  <c r="AH33" i="56"/>
  <c r="AD33" i="56"/>
  <c r="AP249" i="56"/>
  <c r="AK249" i="56"/>
  <c r="AH249" i="56"/>
  <c r="AD249" i="56"/>
  <c r="AP311" i="56"/>
  <c r="AK311" i="56"/>
  <c r="AH311" i="56"/>
  <c r="AD311" i="56"/>
  <c r="AP513" i="56"/>
  <c r="AK513" i="56"/>
  <c r="AH513" i="56"/>
  <c r="AD513" i="56"/>
  <c r="AP52" i="56"/>
  <c r="AK52" i="56"/>
  <c r="AH52" i="56"/>
  <c r="AD52" i="56"/>
  <c r="AP118" i="56"/>
  <c r="AK118" i="56"/>
  <c r="AH118" i="56"/>
  <c r="AD118" i="56"/>
  <c r="AP190" i="56"/>
  <c r="AK190" i="56"/>
  <c r="AH190" i="56"/>
  <c r="AD190" i="56"/>
  <c r="AP94" i="56"/>
  <c r="AK94" i="56"/>
  <c r="AH94" i="56"/>
  <c r="AD94" i="56"/>
  <c r="AP130" i="56"/>
  <c r="AK130" i="56"/>
  <c r="AH130" i="56"/>
  <c r="AD130" i="56"/>
  <c r="AP220" i="56"/>
  <c r="AK220" i="56"/>
  <c r="AH220" i="56"/>
  <c r="AD220" i="56"/>
  <c r="AP381" i="56"/>
  <c r="AK381" i="56"/>
  <c r="AD381" i="56"/>
  <c r="AH381" i="56"/>
  <c r="AP424" i="56"/>
  <c r="AK424" i="56"/>
  <c r="AD424" i="56"/>
  <c r="AH424" i="56"/>
  <c r="AP477" i="56"/>
  <c r="AK477" i="56"/>
  <c r="AH477" i="56"/>
  <c r="AD477" i="56"/>
  <c r="AP200" i="56"/>
  <c r="AK200" i="56"/>
  <c r="AH200" i="56"/>
  <c r="AD200" i="56"/>
  <c r="AP292" i="56"/>
  <c r="AK292" i="56"/>
  <c r="AH292" i="56"/>
  <c r="AD292" i="56"/>
  <c r="AP317" i="56"/>
  <c r="AK317" i="56"/>
  <c r="AD317" i="56"/>
  <c r="AH317" i="56"/>
  <c r="AP506" i="56"/>
  <c r="AK506" i="56"/>
  <c r="AH506" i="56"/>
  <c r="AD506" i="56"/>
  <c r="AP413" i="56"/>
  <c r="AK413" i="56"/>
  <c r="AD413" i="56"/>
  <c r="AH413" i="56"/>
  <c r="AP389" i="56"/>
  <c r="AK389" i="56"/>
  <c r="AD389" i="56"/>
  <c r="AH389" i="56"/>
  <c r="AF401" i="56"/>
  <c r="AD401" i="56"/>
  <c r="AP323" i="56"/>
  <c r="AK323" i="56"/>
  <c r="AH323" i="56"/>
  <c r="AD323" i="56"/>
  <c r="AP372" i="56"/>
  <c r="AK372" i="56"/>
  <c r="AD372" i="56"/>
  <c r="AH372" i="56"/>
  <c r="AP221" i="56"/>
  <c r="AK221" i="56"/>
  <c r="AH221" i="56"/>
  <c r="AD221" i="56"/>
  <c r="AP210" i="56"/>
  <c r="AK210" i="56"/>
  <c r="AH210" i="56"/>
  <c r="AD210" i="56"/>
  <c r="AP194" i="56"/>
  <c r="AK194" i="56"/>
  <c r="AH194" i="56"/>
  <c r="AD194" i="56"/>
  <c r="AP316" i="56"/>
  <c r="AK316" i="56"/>
  <c r="AD316" i="56"/>
  <c r="AH316" i="56"/>
  <c r="AP369" i="56"/>
  <c r="AK369" i="56"/>
  <c r="AD369" i="56"/>
  <c r="AH369" i="56"/>
  <c r="AP179" i="56"/>
  <c r="AK179" i="56"/>
  <c r="AH179" i="56"/>
  <c r="AD179" i="56"/>
  <c r="AM67" i="56"/>
  <c r="AP198" i="56"/>
  <c r="AK198" i="56"/>
  <c r="AH198" i="56"/>
  <c r="AD198" i="56"/>
  <c r="AP27" i="56"/>
  <c r="AK27" i="56"/>
  <c r="AH27" i="56"/>
  <c r="AD27" i="56"/>
  <c r="AP242" i="56"/>
  <c r="AK242" i="56"/>
  <c r="AH242" i="56"/>
  <c r="AD242" i="56"/>
  <c r="AP116" i="56"/>
  <c r="AK116" i="56"/>
  <c r="AH116" i="56"/>
  <c r="AD116" i="56"/>
  <c r="AS110" i="56"/>
  <c r="AP138" i="56"/>
  <c r="AK138" i="56"/>
  <c r="AH138" i="56"/>
  <c r="AD138" i="56"/>
  <c r="AP127" i="56"/>
  <c r="AK127" i="56"/>
  <c r="AH127" i="56"/>
  <c r="AD127" i="56"/>
  <c r="AP106" i="56"/>
  <c r="AK106" i="56"/>
  <c r="AH106" i="56"/>
  <c r="AD106" i="56"/>
  <c r="AP286" i="56"/>
  <c r="AK286" i="56"/>
  <c r="AH286" i="56"/>
  <c r="AD286" i="56"/>
  <c r="AP192" i="56"/>
  <c r="AK192" i="56"/>
  <c r="AH192" i="56"/>
  <c r="AD192" i="56"/>
  <c r="AP73" i="56"/>
  <c r="AK73" i="56"/>
  <c r="AH73" i="56"/>
  <c r="AD73" i="56"/>
  <c r="AP403" i="56"/>
  <c r="AK403" i="56"/>
  <c r="AH403" i="56"/>
  <c r="AD403" i="56"/>
  <c r="AP135" i="56"/>
  <c r="AK135" i="56"/>
  <c r="AH135" i="56"/>
  <c r="AD135" i="56"/>
  <c r="AP90" i="56"/>
  <c r="AK90" i="56"/>
  <c r="AH90" i="56"/>
  <c r="AD90" i="56"/>
  <c r="AP376" i="56"/>
  <c r="AK376" i="56"/>
  <c r="AD376" i="56"/>
  <c r="AH376" i="56"/>
  <c r="AP310" i="56"/>
  <c r="AK310" i="56"/>
  <c r="AH310" i="56"/>
  <c r="AD310" i="56"/>
  <c r="AP102" i="56"/>
  <c r="AK102" i="56"/>
  <c r="AH102" i="56"/>
  <c r="AD102" i="56"/>
  <c r="AP89" i="56"/>
  <c r="AK89" i="56"/>
  <c r="AH89" i="56"/>
  <c r="AD89" i="56"/>
  <c r="AP154" i="56"/>
  <c r="AK154" i="56"/>
  <c r="AH154" i="56"/>
  <c r="AD154" i="56"/>
  <c r="AP149" i="56"/>
  <c r="AK149" i="56"/>
  <c r="AH149" i="56"/>
  <c r="AD149" i="56"/>
  <c r="AP371" i="56"/>
  <c r="AK371" i="56"/>
  <c r="AH371" i="56"/>
  <c r="AD371" i="56"/>
  <c r="AP278" i="56"/>
  <c r="AK278" i="56"/>
  <c r="AH278" i="56"/>
  <c r="AD278" i="56"/>
  <c r="AP196" i="56"/>
  <c r="AK196" i="56"/>
  <c r="AH196" i="56"/>
  <c r="AD196" i="56"/>
  <c r="AP155" i="56"/>
  <c r="AK155" i="56"/>
  <c r="AH155" i="56"/>
  <c r="AD155" i="56"/>
  <c r="AP146" i="56"/>
  <c r="AK146" i="56"/>
  <c r="AH146" i="56"/>
  <c r="AD146" i="56"/>
  <c r="AP158" i="56"/>
  <c r="AK158" i="56"/>
  <c r="AH158" i="56"/>
  <c r="AD158" i="56"/>
  <c r="AP487" i="56"/>
  <c r="AK487" i="56"/>
  <c r="AH487" i="56"/>
  <c r="AD487" i="56"/>
  <c r="AP134" i="56"/>
  <c r="AK134" i="56"/>
  <c r="AH134" i="56"/>
  <c r="AD134" i="56"/>
  <c r="AP304" i="56"/>
  <c r="AK304" i="56"/>
  <c r="AD304" i="56"/>
  <c r="AH304" i="56"/>
  <c r="AP328" i="56"/>
  <c r="AK328" i="56"/>
  <c r="AD328" i="56"/>
  <c r="AH328" i="56"/>
  <c r="AP327" i="56"/>
  <c r="AK327" i="56"/>
  <c r="AH327" i="56"/>
  <c r="AD327" i="56"/>
  <c r="AP433" i="56"/>
  <c r="AK433" i="56"/>
  <c r="AD433" i="56"/>
  <c r="AH433" i="56"/>
  <c r="AP466" i="56"/>
  <c r="AK466" i="56"/>
  <c r="AH466" i="56"/>
  <c r="AD466" i="56"/>
  <c r="AP240" i="56"/>
  <c r="AK240" i="56"/>
  <c r="AH240" i="56"/>
  <c r="AD240" i="56"/>
  <c r="AP308" i="56"/>
  <c r="AK308" i="56"/>
  <c r="AD308" i="56"/>
  <c r="AH308" i="56"/>
  <c r="AP359" i="56"/>
  <c r="AK359" i="56"/>
  <c r="AH359" i="56"/>
  <c r="AD359" i="56"/>
  <c r="AP251" i="56"/>
  <c r="AK251" i="56"/>
  <c r="AH251" i="56"/>
  <c r="AD251" i="56"/>
  <c r="AP325" i="56"/>
  <c r="AK325" i="56"/>
  <c r="AD325" i="56"/>
  <c r="AH325" i="56"/>
  <c r="AP362" i="56"/>
  <c r="AK362" i="56"/>
  <c r="AH362" i="56"/>
  <c r="AD362" i="56"/>
  <c r="AP432" i="56"/>
  <c r="AK432" i="56"/>
  <c r="AD432" i="56"/>
  <c r="AH432" i="56"/>
  <c r="AP472" i="56"/>
  <c r="AK472" i="56"/>
  <c r="AD472" i="56"/>
  <c r="AH472" i="56"/>
  <c r="AP98" i="56"/>
  <c r="AK98" i="56"/>
  <c r="AH98" i="56"/>
  <c r="AD98" i="56"/>
  <c r="AP408" i="56"/>
  <c r="AK408" i="56"/>
  <c r="AD408" i="56"/>
  <c r="AH408" i="56"/>
  <c r="AP396" i="56"/>
  <c r="AK396" i="56"/>
  <c r="AD396" i="56"/>
  <c r="AH396" i="56"/>
  <c r="AP191" i="56"/>
  <c r="AK191" i="56"/>
  <c r="AH191" i="56"/>
  <c r="AD191" i="56"/>
  <c r="AP450" i="56"/>
  <c r="AK450" i="56"/>
  <c r="AH450" i="56"/>
  <c r="AD450" i="56"/>
  <c r="AP483" i="56"/>
  <c r="AK483" i="56"/>
  <c r="AH483" i="56"/>
  <c r="AD483" i="56"/>
  <c r="AP470" i="56"/>
  <c r="AK470" i="56"/>
  <c r="AH470" i="56"/>
  <c r="AD470" i="56"/>
  <c r="AP55" i="56"/>
  <c r="AK55" i="56"/>
  <c r="AH55" i="56"/>
  <c r="AD55" i="56"/>
  <c r="AP339" i="56"/>
  <c r="AK339" i="56"/>
  <c r="AH339" i="56"/>
  <c r="AD339" i="56"/>
  <c r="AP165" i="56"/>
  <c r="AK165" i="56"/>
  <c r="AH165" i="56"/>
  <c r="AD165" i="56"/>
  <c r="AK28" i="56"/>
  <c r="AP28" i="56"/>
  <c r="AH28" i="56"/>
  <c r="AD28" i="56"/>
  <c r="AP45" i="56"/>
  <c r="AK45" i="56"/>
  <c r="AH45" i="56"/>
  <c r="AD45" i="56"/>
  <c r="AP115" i="56"/>
  <c r="AK115" i="56"/>
  <c r="AH115" i="56"/>
  <c r="AD115" i="56"/>
  <c r="AP193" i="56"/>
  <c r="AK193" i="56"/>
  <c r="AH193" i="56"/>
  <c r="AD193" i="56"/>
  <c r="AP214" i="56"/>
  <c r="AK214" i="56"/>
  <c r="AH214" i="56"/>
  <c r="AD214" i="56"/>
  <c r="AP243" i="56"/>
  <c r="AK243" i="56"/>
  <c r="AH243" i="56"/>
  <c r="AD243" i="56"/>
  <c r="AP293" i="56"/>
  <c r="AK293" i="56"/>
  <c r="AH293" i="56"/>
  <c r="AD293" i="56"/>
  <c r="AK44" i="56"/>
  <c r="AP44" i="56"/>
  <c r="AH44" i="56"/>
  <c r="AD44" i="56"/>
  <c r="AP97" i="56"/>
  <c r="AK97" i="56"/>
  <c r="AH97" i="56"/>
  <c r="AD97" i="56"/>
  <c r="AP139" i="56"/>
  <c r="AK139" i="56"/>
  <c r="AH139" i="56"/>
  <c r="AD139" i="56"/>
  <c r="AP209" i="56"/>
  <c r="AK209" i="56"/>
  <c r="AH209" i="56"/>
  <c r="AD209" i="56"/>
  <c r="AP245" i="56"/>
  <c r="AK245" i="56"/>
  <c r="AH245" i="56"/>
  <c r="AD245" i="56"/>
  <c r="AK24" i="56"/>
  <c r="AP24" i="56"/>
  <c r="AH24" i="56"/>
  <c r="AD24" i="56"/>
  <c r="AP163" i="56"/>
  <c r="AK163" i="56"/>
  <c r="AH163" i="56"/>
  <c r="AD163" i="56"/>
  <c r="AP234" i="56"/>
  <c r="AK234" i="56"/>
  <c r="AH234" i="56"/>
  <c r="AD234" i="56"/>
  <c r="AP232" i="56"/>
  <c r="AK232" i="56"/>
  <c r="AH232" i="56"/>
  <c r="AD232" i="56"/>
  <c r="AP81" i="56"/>
  <c r="AK81" i="56"/>
  <c r="AH81" i="56"/>
  <c r="AD81" i="56"/>
  <c r="AP312" i="56"/>
  <c r="AK312" i="56"/>
  <c r="AD312" i="56"/>
  <c r="AH312" i="56"/>
  <c r="AP204" i="56"/>
  <c r="AK204" i="56"/>
  <c r="AH204" i="56"/>
  <c r="AD204" i="56"/>
  <c r="AP67" i="56"/>
  <c r="AK67" i="56"/>
  <c r="AH67" i="56"/>
  <c r="AD67" i="56"/>
  <c r="AP111" i="56"/>
  <c r="AK111" i="56"/>
  <c r="AH111" i="56"/>
  <c r="AD111" i="56"/>
  <c r="AP145" i="56"/>
  <c r="AK145" i="56"/>
  <c r="AH145" i="56"/>
  <c r="AD145" i="56"/>
  <c r="AP219" i="56"/>
  <c r="AK219" i="56"/>
  <c r="AH219" i="56"/>
  <c r="AD219" i="56"/>
  <c r="AP423" i="56"/>
  <c r="AK423" i="56"/>
  <c r="AH423" i="56"/>
  <c r="AD423" i="56"/>
  <c r="AP122" i="56"/>
  <c r="AK122" i="56"/>
  <c r="AH122" i="56"/>
  <c r="AD122" i="56"/>
  <c r="AP287" i="56"/>
  <c r="AK287" i="56"/>
  <c r="AH287" i="56"/>
  <c r="AD287" i="56"/>
  <c r="AP256" i="56"/>
  <c r="AK256" i="56"/>
  <c r="AH256" i="56"/>
  <c r="AD256" i="56"/>
  <c r="AP62" i="56"/>
  <c r="AK62" i="56"/>
  <c r="AH62" i="56"/>
  <c r="AD62" i="56"/>
  <c r="AP43" i="56"/>
  <c r="AK43" i="56"/>
  <c r="AH43" i="56"/>
  <c r="AD43" i="56"/>
  <c r="AP156" i="56"/>
  <c r="AK156" i="56"/>
  <c r="AH156" i="56"/>
  <c r="AD156" i="56"/>
  <c r="AP161" i="56"/>
  <c r="AK161" i="56"/>
  <c r="AH161" i="56"/>
  <c r="AD161" i="56"/>
  <c r="AP110" i="56"/>
  <c r="AK110" i="56"/>
  <c r="AH110" i="56"/>
  <c r="AD110" i="56"/>
  <c r="AP246" i="56"/>
  <c r="AK246" i="56"/>
  <c r="AH246" i="56"/>
  <c r="AD246" i="56"/>
  <c r="AP142" i="56"/>
  <c r="AK142" i="56"/>
  <c r="AH142" i="56"/>
  <c r="AD142" i="56"/>
  <c r="AP238" i="56"/>
  <c r="AK238" i="56"/>
  <c r="AH238" i="56"/>
  <c r="AD238" i="56"/>
  <c r="AN20" i="56"/>
  <c r="AN189" i="56"/>
  <c r="AP341" i="56"/>
  <c r="AK341" i="56"/>
  <c r="AD341" i="56"/>
  <c r="AH341" i="56"/>
  <c r="AP133" i="56"/>
  <c r="AK133" i="56"/>
  <c r="AH133" i="56"/>
  <c r="AD133" i="56"/>
  <c r="AP21" i="56"/>
  <c r="AK21" i="56"/>
  <c r="AH21" i="56"/>
  <c r="AD21" i="56"/>
  <c r="AP34" i="56"/>
  <c r="AK34" i="56"/>
  <c r="AH34" i="56"/>
  <c r="AD34" i="56"/>
  <c r="AL208" i="56"/>
  <c r="AP197" i="56"/>
  <c r="AK197" i="56"/>
  <c r="AH197" i="56"/>
  <c r="AD197" i="56"/>
  <c r="AP274" i="56"/>
  <c r="AK274" i="56"/>
  <c r="AH274" i="56"/>
  <c r="AD274" i="56"/>
  <c r="AN177" i="56"/>
  <c r="AP136" i="56"/>
  <c r="AK136" i="56"/>
  <c r="AH136" i="56"/>
  <c r="AD136" i="56"/>
  <c r="AI358" i="56"/>
  <c r="AB407" i="56"/>
  <c r="AL407" i="56"/>
  <c r="AP455" i="56"/>
  <c r="AK455" i="56"/>
  <c r="AH455" i="56"/>
  <c r="AD455" i="56"/>
  <c r="AP319" i="56"/>
  <c r="AK319" i="56"/>
  <c r="AH319" i="56"/>
  <c r="AD319" i="56"/>
  <c r="AP414" i="56"/>
  <c r="AK414" i="56"/>
  <c r="AH414" i="56"/>
  <c r="AD414" i="56"/>
  <c r="AP499" i="56"/>
  <c r="AK499" i="56"/>
  <c r="AH499" i="56"/>
  <c r="AD499" i="56"/>
  <c r="AP103" i="56"/>
  <c r="AK103" i="56"/>
  <c r="AH103" i="56"/>
  <c r="AD103" i="56"/>
  <c r="AP41" i="56"/>
  <c r="AK41" i="56"/>
  <c r="AH41" i="56"/>
  <c r="AD41" i="56"/>
  <c r="AP91" i="56"/>
  <c r="AK91" i="56"/>
  <c r="AH91" i="56"/>
  <c r="AD91" i="56"/>
  <c r="AP123" i="56"/>
  <c r="AK123" i="56"/>
  <c r="AH123" i="56"/>
  <c r="AD123" i="56"/>
  <c r="AP260" i="56"/>
  <c r="AK260" i="56"/>
  <c r="AH260" i="56"/>
  <c r="AD260" i="56"/>
  <c r="AP252" i="56"/>
  <c r="AK252" i="56"/>
  <c r="AH252" i="56"/>
  <c r="AD252" i="56"/>
  <c r="AP233" i="56"/>
  <c r="AK233" i="56"/>
  <c r="AH233" i="56"/>
  <c r="AD233" i="56"/>
  <c r="AP296" i="56"/>
  <c r="AK296" i="56"/>
  <c r="AH296" i="56"/>
  <c r="AD296" i="56"/>
  <c r="AP384" i="56"/>
  <c r="AK384" i="56"/>
  <c r="AD384" i="56"/>
  <c r="AH384" i="56"/>
  <c r="AP427" i="56"/>
  <c r="AK427" i="56"/>
  <c r="AH427" i="56"/>
  <c r="AD427" i="56"/>
  <c r="AP77" i="56"/>
  <c r="AK77" i="56"/>
  <c r="AH77" i="56"/>
  <c r="AD77" i="56"/>
  <c r="AP367" i="56"/>
  <c r="AK367" i="56"/>
  <c r="AH367" i="56"/>
  <c r="AD367" i="56"/>
  <c r="AP285" i="56"/>
  <c r="AK285" i="56"/>
  <c r="AH285" i="56"/>
  <c r="AD285" i="56"/>
  <c r="AP332" i="56"/>
  <c r="AK332" i="56"/>
  <c r="AD332" i="56"/>
  <c r="AH332" i="56"/>
  <c r="AP442" i="56"/>
  <c r="AK442" i="56"/>
  <c r="AH442" i="56"/>
  <c r="AD442" i="56"/>
  <c r="AP492" i="56"/>
  <c r="AK492" i="56"/>
  <c r="AH492" i="56"/>
  <c r="AD492" i="56"/>
  <c r="AP261" i="56"/>
  <c r="AK261" i="56"/>
  <c r="AH261" i="56"/>
  <c r="AD261" i="56"/>
  <c r="AP374" i="56"/>
  <c r="AK374" i="56"/>
  <c r="AH374" i="56"/>
  <c r="AD374" i="56"/>
  <c r="AP330" i="56"/>
  <c r="AK330" i="56"/>
  <c r="AH330" i="56"/>
  <c r="AD330" i="56"/>
  <c r="AP452" i="56"/>
  <c r="AK452" i="56"/>
  <c r="AD452" i="56"/>
  <c r="AH452" i="56"/>
  <c r="AP468" i="56"/>
  <c r="AK468" i="56"/>
  <c r="AD468" i="56"/>
  <c r="AH468" i="56"/>
  <c r="AP439" i="56"/>
  <c r="AK439" i="56"/>
  <c r="AH439" i="56"/>
  <c r="AD439" i="56"/>
  <c r="AP63" i="56"/>
  <c r="AK63" i="56"/>
  <c r="AH63" i="56"/>
  <c r="AD63" i="56"/>
  <c r="AP350" i="56"/>
  <c r="AK350" i="56"/>
  <c r="AH350" i="56"/>
  <c r="AD350" i="56"/>
  <c r="AP114" i="56"/>
  <c r="AK114" i="56"/>
  <c r="AH114" i="56"/>
  <c r="AD114" i="56"/>
  <c r="AP383" i="56"/>
  <c r="AK383" i="56"/>
  <c r="AH383" i="56"/>
  <c r="AD383" i="56"/>
  <c r="AP385" i="56"/>
  <c r="AK385" i="56"/>
  <c r="AD385" i="56"/>
  <c r="AH385" i="56"/>
  <c r="AK72" i="56"/>
  <c r="AP72" i="56"/>
  <c r="AH72" i="56"/>
  <c r="AD72" i="56"/>
  <c r="AP182" i="56"/>
  <c r="AK182" i="56"/>
  <c r="AH182" i="56"/>
  <c r="AD182" i="56"/>
  <c r="AP357" i="56"/>
  <c r="AK357" i="56"/>
  <c r="AD357" i="56"/>
  <c r="AH357" i="56"/>
  <c r="AP84" i="56"/>
  <c r="AK84" i="56"/>
  <c r="AH84" i="56"/>
  <c r="AD84" i="56"/>
  <c r="AP228" i="56"/>
  <c r="AK228" i="56"/>
  <c r="AH228" i="56"/>
  <c r="AD228" i="56"/>
  <c r="AP361" i="56"/>
  <c r="AK361" i="56"/>
  <c r="AD361" i="56"/>
  <c r="AH361" i="56"/>
  <c r="AP467" i="56"/>
  <c r="AK467" i="56"/>
  <c r="AH467" i="56"/>
  <c r="AD467" i="56"/>
  <c r="AP305" i="56"/>
  <c r="AK305" i="56"/>
  <c r="AD305" i="56"/>
  <c r="AH305" i="56"/>
  <c r="AP314" i="56"/>
  <c r="AK314" i="56"/>
  <c r="AH314" i="56"/>
  <c r="AD314" i="56"/>
  <c r="AK104" i="56"/>
  <c r="AP104" i="56"/>
  <c r="AH104" i="56"/>
  <c r="AD104" i="56"/>
  <c r="AP322" i="56"/>
  <c r="AK322" i="56"/>
  <c r="AH322" i="56"/>
  <c r="AD322" i="56"/>
  <c r="AP335" i="56"/>
  <c r="AK335" i="56"/>
  <c r="AH335" i="56"/>
  <c r="AD335" i="56"/>
  <c r="AP397" i="56"/>
  <c r="AK397" i="56"/>
  <c r="AD397" i="56"/>
  <c r="AH397" i="56"/>
  <c r="AP107" i="56"/>
  <c r="AK107" i="56"/>
  <c r="AH107" i="56"/>
  <c r="AD107" i="56"/>
  <c r="AP171" i="56"/>
  <c r="AK171" i="56"/>
  <c r="AH171" i="56"/>
  <c r="AD171" i="56"/>
  <c r="AP203" i="56"/>
  <c r="AK203" i="56"/>
  <c r="AH203" i="56"/>
  <c r="AD203" i="56"/>
  <c r="AP226" i="56"/>
  <c r="AK226" i="56"/>
  <c r="AH226" i="56"/>
  <c r="AD226" i="56"/>
  <c r="AP437" i="56"/>
  <c r="AK437" i="56"/>
  <c r="AD437" i="56"/>
  <c r="AH437" i="56"/>
  <c r="AP153" i="56"/>
  <c r="AK153" i="56"/>
  <c r="AH153" i="56"/>
  <c r="AD153" i="56"/>
  <c r="AK88" i="56"/>
  <c r="AP88" i="56"/>
  <c r="AH88" i="56"/>
  <c r="AD88" i="56"/>
  <c r="AP464" i="56"/>
  <c r="AK464" i="56"/>
  <c r="AD464" i="56"/>
  <c r="AH464" i="56"/>
  <c r="AP512" i="56"/>
  <c r="AK512" i="56"/>
  <c r="AH512" i="56"/>
  <c r="AD512" i="56"/>
  <c r="AF180" i="56"/>
  <c r="AP216" i="56"/>
  <c r="AK216" i="56"/>
  <c r="AH216" i="56"/>
  <c r="AD216" i="56"/>
  <c r="AP86" i="56"/>
  <c r="AK86" i="56"/>
  <c r="AH86" i="56"/>
  <c r="AD86" i="56"/>
  <c r="AP337" i="56"/>
  <c r="AK337" i="56"/>
  <c r="AD337" i="56"/>
  <c r="AH337" i="56"/>
  <c r="AP388" i="56"/>
  <c r="AK388" i="56"/>
  <c r="AD388" i="56"/>
  <c r="AH388" i="56"/>
  <c r="AP302" i="56"/>
  <c r="AK302" i="56"/>
  <c r="AH302" i="56"/>
  <c r="AD302" i="56"/>
  <c r="AP189" i="56"/>
  <c r="AK189" i="56"/>
  <c r="AH189" i="56"/>
  <c r="AD189" i="56"/>
  <c r="AP313" i="56"/>
  <c r="AK313" i="56"/>
  <c r="AD313" i="56"/>
  <c r="AH313" i="56"/>
  <c r="AP331" i="56"/>
  <c r="AK331" i="56"/>
  <c r="AH331" i="56"/>
  <c r="AD331" i="56"/>
  <c r="AP140" i="56"/>
  <c r="AK140" i="56"/>
  <c r="AH140" i="56"/>
  <c r="AD140" i="56"/>
  <c r="AP23" i="56"/>
  <c r="AK23" i="56"/>
  <c r="AH23" i="56"/>
  <c r="AD23" i="56"/>
  <c r="AP195" i="56"/>
  <c r="AK195" i="56"/>
  <c r="AH195" i="56"/>
  <c r="AD195" i="56"/>
  <c r="AP83" i="56"/>
  <c r="AK83" i="56"/>
  <c r="AH83" i="56"/>
  <c r="AD83" i="56"/>
  <c r="AP227" i="56"/>
  <c r="AK227" i="56"/>
  <c r="AH227" i="56"/>
  <c r="AD227" i="56"/>
  <c r="AP438" i="56"/>
  <c r="AK438" i="56"/>
  <c r="AH438" i="56"/>
  <c r="AD438" i="56"/>
  <c r="AP205" i="56"/>
  <c r="AK205" i="56"/>
  <c r="AH205" i="56"/>
  <c r="AD205" i="56"/>
  <c r="AP137" i="56"/>
  <c r="AK137" i="56"/>
  <c r="AH137" i="56"/>
  <c r="AD137" i="56"/>
  <c r="AP347" i="56"/>
  <c r="AK347" i="56"/>
  <c r="AH347" i="56"/>
  <c r="AD347" i="56"/>
  <c r="AP42" i="56"/>
  <c r="AK42" i="56"/>
  <c r="AH42" i="56"/>
  <c r="AD42" i="56"/>
  <c r="AP395" i="56"/>
  <c r="AK395" i="56"/>
  <c r="AH395" i="56"/>
  <c r="AD395" i="56"/>
  <c r="AI312" i="56"/>
  <c r="AP170" i="56"/>
  <c r="AK170" i="56"/>
  <c r="AH170" i="56"/>
  <c r="AD170" i="56"/>
  <c r="AP471" i="56"/>
  <c r="AK471" i="56"/>
  <c r="AH471" i="56"/>
  <c r="AD471" i="56"/>
  <c r="AN349" i="56"/>
  <c r="AP224" i="56"/>
  <c r="AK224" i="56"/>
  <c r="AH224" i="56"/>
  <c r="AD224" i="56"/>
  <c r="AP51" i="56"/>
  <c r="AK51" i="56"/>
  <c r="AH51" i="56"/>
  <c r="AD51" i="56"/>
  <c r="AP303" i="56"/>
  <c r="AK303" i="56"/>
  <c r="AH303" i="56"/>
  <c r="AD303" i="56"/>
  <c r="AP489" i="56"/>
  <c r="AK489" i="56"/>
  <c r="AD489" i="56"/>
  <c r="AH489" i="56"/>
  <c r="AP370" i="56"/>
  <c r="AK370" i="56"/>
  <c r="AH370" i="56"/>
  <c r="AD370" i="56"/>
  <c r="AN83" i="56"/>
  <c r="AL189" i="56"/>
  <c r="AI20" i="56"/>
  <c r="AP181" i="56"/>
  <c r="AK181" i="56"/>
  <c r="AH181" i="56"/>
  <c r="AD181" i="56"/>
  <c r="AP18" i="56"/>
  <c r="AK18" i="56"/>
  <c r="AH18" i="56"/>
  <c r="AD18" i="56"/>
  <c r="AI257" i="56"/>
  <c r="AF177" i="56"/>
  <c r="AD177" i="56"/>
  <c r="AP160" i="56"/>
  <c r="AK160" i="56"/>
  <c r="AH160" i="56"/>
  <c r="AD160" i="56"/>
  <c r="AA496" i="56"/>
  <c r="AJ505" i="56"/>
  <c r="AS315" i="56"/>
  <c r="AS89" i="56"/>
  <c r="AS218" i="61"/>
  <c r="AN218" i="61"/>
  <c r="AK218" i="61"/>
  <c r="AG218" i="61"/>
  <c r="AS273" i="61"/>
  <c r="AN273" i="61"/>
  <c r="AG273" i="61"/>
  <c r="AK273" i="61"/>
  <c r="AS358" i="61"/>
  <c r="AN358" i="61"/>
  <c r="AG358" i="61"/>
  <c r="AK358" i="61"/>
  <c r="AS105" i="61"/>
  <c r="AN105" i="61"/>
  <c r="AK105" i="61"/>
  <c r="AG105" i="61"/>
  <c r="AS440" i="61"/>
  <c r="AN440" i="61"/>
  <c r="AK440" i="61"/>
  <c r="AG440" i="61"/>
  <c r="AS470" i="61"/>
  <c r="AN470" i="61"/>
  <c r="AK470" i="61"/>
  <c r="AG470" i="61"/>
  <c r="AS407" i="61"/>
  <c r="AN407" i="61"/>
  <c r="AK407" i="61"/>
  <c r="AG407" i="61"/>
  <c r="AK234" i="61"/>
  <c r="AS391" i="61"/>
  <c r="AG34" i="61"/>
  <c r="AN34" i="61"/>
  <c r="AS34" i="61"/>
  <c r="AS396" i="61"/>
  <c r="AG396" i="61"/>
  <c r="AS277" i="61"/>
  <c r="AG277" i="61"/>
  <c r="AS163" i="61"/>
  <c r="AK163" i="61"/>
  <c r="AG163" i="61"/>
  <c r="AS310" i="61"/>
  <c r="AG310" i="61"/>
  <c r="AK310" i="61"/>
  <c r="AQ515" i="61"/>
  <c r="AN348" i="61"/>
  <c r="AK348" i="61"/>
  <c r="AG375" i="61"/>
  <c r="AN357" i="61"/>
  <c r="AK357" i="61"/>
  <c r="AN480" i="61"/>
  <c r="AK480" i="61"/>
  <c r="AS347" i="61"/>
  <c r="AN347" i="61"/>
  <c r="AK347" i="61"/>
  <c r="AG347" i="61"/>
  <c r="AS180" i="61"/>
  <c r="AN180" i="61"/>
  <c r="AK180" i="61"/>
  <c r="AG180" i="61"/>
  <c r="AS297" i="61"/>
  <c r="AN297" i="61"/>
  <c r="AG297" i="61"/>
  <c r="AK297" i="61"/>
  <c r="AN420" i="61"/>
  <c r="AK420" i="61"/>
  <c r="AH180" i="56"/>
  <c r="AK448" i="56"/>
  <c r="AD448" i="56"/>
  <c r="AP460" i="56"/>
  <c r="AK460" i="56"/>
  <c r="AD460" i="56"/>
  <c r="AH460" i="56"/>
  <c r="AP340" i="56"/>
  <c r="AK340" i="56"/>
  <c r="AD340" i="56"/>
  <c r="AP418" i="56"/>
  <c r="AK418" i="56"/>
  <c r="AH418" i="56"/>
  <c r="AP514" i="56"/>
  <c r="AK514" i="56"/>
  <c r="AH514" i="56"/>
  <c r="AP177" i="56"/>
  <c r="AK177" i="56"/>
  <c r="AH177" i="56"/>
  <c r="AF407" i="56"/>
  <c r="AK407" i="56"/>
  <c r="AI407" i="56"/>
  <c r="AN407" i="56"/>
  <c r="AM407" i="56"/>
  <c r="AP401" i="56"/>
  <c r="AK401" i="56"/>
  <c r="AH401" i="56"/>
  <c r="AP436" i="56"/>
  <c r="AK436" i="56"/>
  <c r="AD436" i="56"/>
  <c r="AH436" i="56"/>
  <c r="AP496" i="56"/>
  <c r="AK496" i="56"/>
  <c r="AH496" i="56"/>
  <c r="AD496" i="56"/>
  <c r="AP333" i="56"/>
  <c r="AK333" i="56"/>
  <c r="AD333" i="56"/>
  <c r="AH333" i="56"/>
  <c r="AP444" i="56"/>
  <c r="AK444" i="56"/>
  <c r="AD444" i="56"/>
  <c r="AH444" i="56"/>
  <c r="AP368" i="56"/>
  <c r="AK368" i="56"/>
  <c r="AD368" i="56"/>
  <c r="AH368" i="56"/>
  <c r="AP484" i="56"/>
  <c r="AK484" i="56"/>
  <c r="AH484" i="56"/>
  <c r="AD484" i="56"/>
  <c r="AP16" i="56"/>
  <c r="AK16" i="56"/>
  <c r="AH16" i="56"/>
  <c r="AD16" i="56"/>
  <c r="AP345" i="56"/>
  <c r="AK345" i="56"/>
  <c r="AD345" i="56"/>
  <c r="AH345" i="56"/>
  <c r="AP382" i="56"/>
  <c r="AK382" i="56"/>
  <c r="AH382" i="56"/>
  <c r="AD382" i="56"/>
  <c r="AP411" i="56"/>
  <c r="AK411" i="56"/>
  <c r="AH411" i="56"/>
  <c r="AD411" i="56"/>
  <c r="AP458" i="56"/>
  <c r="AK458" i="56"/>
  <c r="AH458" i="56"/>
  <c r="AD458" i="56"/>
  <c r="AK391" i="56"/>
  <c r="AD505" i="56"/>
  <c r="AP400" i="56"/>
  <c r="AK400" i="56"/>
  <c r="AD400" i="56"/>
  <c r="AP419" i="56"/>
  <c r="AK419" i="56"/>
  <c r="AH419" i="56"/>
  <c r="AP443" i="56"/>
  <c r="AK443" i="56"/>
  <c r="AH443" i="56"/>
  <c r="AP406" i="56"/>
  <c r="AK406" i="56"/>
  <c r="AH406" i="56"/>
  <c r="AD406" i="56"/>
  <c r="AP407" i="56"/>
  <c r="AH407" i="56"/>
  <c r="AD407" i="56"/>
  <c r="AO515" i="61"/>
  <c r="AI515" i="61"/>
  <c r="AP515" i="61"/>
  <c r="AL515" i="61"/>
  <c r="AS348" i="61"/>
  <c r="AG348" i="61"/>
  <c r="AG420" i="61"/>
  <c r="AS420" i="61"/>
  <c r="P18" i="64"/>
  <c r="AG18" i="64"/>
  <c r="O18" i="64"/>
  <c r="E18" i="64"/>
  <c r="T18" i="64"/>
  <c r="AB18" i="64"/>
  <c r="Z18" i="64"/>
  <c r="N18" i="64"/>
  <c r="AC18" i="64"/>
  <c r="AD18" i="64"/>
  <c r="U18" i="64"/>
  <c r="F18" i="64"/>
  <c r="J18" i="64"/>
  <c r="G18" i="64"/>
  <c r="AF18" i="64"/>
  <c r="W18" i="64"/>
  <c r="X18" i="64"/>
  <c r="I18" i="64"/>
  <c r="AE18" i="64"/>
  <c r="K18" i="64"/>
  <c r="H18" i="64"/>
  <c r="V18" i="64"/>
  <c r="L18" i="64"/>
  <c r="AA18" i="64"/>
  <c r="AH18" i="64"/>
  <c r="AN234" i="61"/>
  <c r="AG234" i="61"/>
  <c r="AS234" i="61"/>
  <c r="AN391" i="61"/>
  <c r="AG391" i="61"/>
  <c r="AK391" i="61"/>
  <c r="AS375" i="61"/>
  <c r="AN375" i="61"/>
  <c r="AK375" i="61"/>
  <c r="AN223" i="61"/>
  <c r="AS223" i="61"/>
  <c r="AK223" i="61"/>
  <c r="AG223" i="61"/>
  <c r="AN396" i="61"/>
  <c r="AK396" i="61"/>
  <c r="AN256" i="61"/>
  <c r="AG256" i="61"/>
  <c r="AS256" i="61"/>
  <c r="AK256" i="61"/>
  <c r="AN277" i="61"/>
  <c r="AK277" i="61"/>
  <c r="AS37" i="61"/>
  <c r="AG37" i="61"/>
  <c r="AK37" i="61"/>
  <c r="AN37" i="61"/>
  <c r="AS480" i="61"/>
  <c r="AG480" i="61"/>
  <c r="AS357" i="61"/>
  <c r="AG357" i="61"/>
  <c r="W22" i="64"/>
  <c r="Q22" i="64"/>
  <c r="V22" i="64"/>
  <c r="X22" i="64"/>
  <c r="AA22" i="64"/>
  <c r="U22" i="64"/>
  <c r="J22" i="64"/>
  <c r="M22" i="64"/>
  <c r="I22" i="64"/>
  <c r="F22" i="64"/>
  <c r="D22" i="64"/>
  <c r="S104" i="64"/>
  <c r="AH22" i="64"/>
  <c r="AF22" i="64"/>
  <c r="H22" i="64"/>
  <c r="T22" i="64"/>
  <c r="AE22" i="64"/>
  <c r="R22" i="64"/>
  <c r="K22" i="64"/>
  <c r="W53" i="64"/>
  <c r="AL27" i="61"/>
  <c r="AI27" i="61"/>
  <c r="AO27" i="61"/>
  <c r="AQ27" i="61"/>
  <c r="AP27" i="61"/>
  <c r="W38" i="64"/>
  <c r="AQ237" i="61"/>
  <c r="AI237" i="61"/>
  <c r="AP237" i="61"/>
  <c r="AL237" i="61"/>
  <c r="AO237" i="61"/>
  <c r="AP364" i="61"/>
  <c r="AL364" i="61"/>
  <c r="AO364" i="61"/>
  <c r="AQ364" i="61"/>
  <c r="AO327" i="61"/>
  <c r="AP327" i="61"/>
  <c r="AI327" i="61"/>
  <c r="AL327" i="61"/>
  <c r="AQ327" i="61"/>
  <c r="AM83" i="61"/>
  <c r="AJ83" i="61"/>
  <c r="AP75" i="61"/>
  <c r="AL75" i="61"/>
  <c r="AQ75" i="61"/>
  <c r="AO75" i="61"/>
  <c r="AI75" i="61"/>
  <c r="AQ71" i="61"/>
  <c r="AO71" i="61"/>
  <c r="AL71" i="61"/>
  <c r="AP71" i="61"/>
  <c r="AI71" i="61"/>
  <c r="AE68" i="61"/>
  <c r="AD68" i="61"/>
  <c r="AP58" i="61"/>
  <c r="AL58" i="61"/>
  <c r="AI58" i="61"/>
  <c r="AQ58" i="61"/>
  <c r="AD56" i="61"/>
  <c r="AE56" i="61"/>
  <c r="AD17" i="61"/>
  <c r="AE17" i="61"/>
  <c r="N40" i="64"/>
  <c r="N64" i="64"/>
  <c r="R34" i="64"/>
  <c r="W34" i="64"/>
  <c r="I43" i="64"/>
  <c r="W43" i="64"/>
  <c r="T49" i="64"/>
  <c r="G51" i="64"/>
  <c r="D58" i="64"/>
  <c r="W58" i="64"/>
  <c r="O61" i="64"/>
  <c r="K62" i="64"/>
  <c r="V48" i="64"/>
  <c r="G47" i="64"/>
  <c r="W47" i="64"/>
  <c r="R45" i="64"/>
  <c r="W45" i="64"/>
  <c r="F51" i="64"/>
  <c r="U63" i="64"/>
  <c r="E56" i="64"/>
  <c r="B42" i="64"/>
  <c r="M40" i="64"/>
  <c r="K37" i="64"/>
  <c r="AL25" i="61"/>
  <c r="AD27" i="61"/>
  <c r="AQ16" i="61"/>
  <c r="AO369" i="61"/>
  <c r="AP119" i="61"/>
  <c r="AL485" i="61"/>
  <c r="AQ93" i="61"/>
  <c r="AI93" i="61"/>
  <c r="AO296" i="61"/>
  <c r="AQ354" i="61"/>
  <c r="AP482" i="61"/>
  <c r="AP305" i="61"/>
  <c r="AI376" i="61"/>
  <c r="AQ376" i="61"/>
  <c r="AL479" i="61"/>
  <c r="AP513" i="61"/>
  <c r="AP428" i="61"/>
  <c r="AO479" i="61"/>
  <c r="AI513" i="61"/>
  <c r="AL20" i="61"/>
  <c r="AI270" i="61"/>
  <c r="AO270" i="61"/>
  <c r="AP270" i="61"/>
  <c r="AQ270" i="61"/>
  <c r="AO113" i="61"/>
  <c r="AL113" i="61"/>
  <c r="AP113" i="61"/>
  <c r="AI95" i="61"/>
  <c r="AL95" i="61"/>
  <c r="AO95" i="61"/>
  <c r="AP95" i="61"/>
  <c r="AL193" i="61"/>
  <c r="AI193" i="61"/>
  <c r="AP193" i="61"/>
  <c r="AO193" i="61"/>
  <c r="AO22" i="61"/>
  <c r="AQ22" i="61"/>
  <c r="AI22" i="61"/>
  <c r="AP200" i="61"/>
  <c r="AQ200" i="61"/>
  <c r="AI200" i="61"/>
  <c r="AO200" i="61"/>
  <c r="AL125" i="61"/>
  <c r="AP125" i="61"/>
  <c r="AO125" i="61"/>
  <c r="AQ125" i="61"/>
  <c r="AL493" i="61"/>
  <c r="AQ493" i="61"/>
  <c r="R63" i="64"/>
  <c r="W63" i="64"/>
  <c r="B52" i="64"/>
  <c r="W52" i="64"/>
  <c r="H56" i="64"/>
  <c r="D51" i="64"/>
  <c r="E55" i="64"/>
  <c r="T54" i="64"/>
  <c r="W54" i="64"/>
  <c r="M46" i="64"/>
  <c r="T42" i="64"/>
  <c r="V39" i="64"/>
  <c r="V64" i="64"/>
  <c r="K43" i="64"/>
  <c r="C61" i="64"/>
  <c r="R59" i="64"/>
  <c r="T34" i="64"/>
  <c r="T64" i="64"/>
  <c r="F46" i="64"/>
  <c r="T55" i="64"/>
  <c r="E50" i="64"/>
  <c r="Q57" i="64"/>
  <c r="W57" i="64"/>
  <c r="AJ28" i="61"/>
  <c r="AP25" i="61"/>
  <c r="AP16" i="61"/>
  <c r="AQ119" i="61"/>
  <c r="AO485" i="61"/>
  <c r="AL93" i="61"/>
  <c r="AI296" i="61"/>
  <c r="AQ296" i="61"/>
  <c r="AO354" i="61"/>
  <c r="AP381" i="61"/>
  <c r="AI482" i="61"/>
  <c r="AQ305" i="61"/>
  <c r="AO376" i="61"/>
  <c r="AI476" i="61"/>
  <c r="AI381" i="61"/>
  <c r="AI364" i="61"/>
  <c r="AQ428" i="61"/>
  <c r="AL428" i="61"/>
  <c r="AL400" i="61"/>
  <c r="AQ20" i="61"/>
  <c r="AO94" i="61"/>
  <c r="AQ94" i="61"/>
  <c r="AQ271" i="61"/>
  <c r="AI271" i="61"/>
  <c r="AO271" i="61"/>
  <c r="AL271" i="61"/>
  <c r="AD66" i="61"/>
  <c r="AI170" i="61"/>
  <c r="AL170" i="61"/>
  <c r="AQ170" i="61"/>
  <c r="AO170" i="61"/>
  <c r="AI83" i="61"/>
  <c r="F44" i="64"/>
  <c r="F41" i="64"/>
  <c r="I42" i="64"/>
  <c r="I64" i="64"/>
  <c r="Q49" i="64"/>
  <c r="R44" i="64"/>
  <c r="U39" i="64"/>
  <c r="U64" i="64"/>
  <c r="G40" i="64"/>
  <c r="R39" i="64"/>
  <c r="W39" i="64"/>
  <c r="M37" i="64"/>
  <c r="M64" i="64"/>
  <c r="B62" i="64"/>
  <c r="W62" i="64"/>
  <c r="B55" i="64"/>
  <c r="W55" i="64"/>
  <c r="S56" i="64"/>
  <c r="S64" i="64"/>
  <c r="H59" i="64"/>
  <c r="W59" i="64"/>
  <c r="O46" i="64"/>
  <c r="O64" i="64"/>
  <c r="J48" i="64"/>
  <c r="AQ25" i="61"/>
  <c r="AL16" i="61"/>
  <c r="AL119" i="61"/>
  <c r="AL354" i="61"/>
  <c r="AO482" i="61"/>
  <c r="AO305" i="61"/>
  <c r="AL476" i="61"/>
  <c r="AO66" i="61"/>
  <c r="AL66" i="61"/>
  <c r="AO428" i="61"/>
  <c r="AP479" i="61"/>
  <c r="AQ400" i="61"/>
  <c r="AO20" i="61"/>
  <c r="AQ19" i="61"/>
  <c r="AL19" i="61"/>
  <c r="AP19" i="61"/>
  <c r="AO19" i="61"/>
  <c r="AO58" i="61"/>
  <c r="AI90" i="61"/>
  <c r="AL90" i="61"/>
  <c r="AQ90" i="61"/>
  <c r="AP90" i="61"/>
  <c r="AP117" i="61"/>
  <c r="AQ117" i="61"/>
  <c r="AO117" i="61"/>
  <c r="AI141" i="61"/>
  <c r="AP141" i="61"/>
  <c r="AO141" i="61"/>
  <c r="AQ141" i="61"/>
  <c r="AE35" i="61"/>
  <c r="AI98" i="61"/>
  <c r="AO98" i="61"/>
  <c r="AP98" i="61"/>
  <c r="AQ209" i="61"/>
  <c r="AO209" i="61"/>
  <c r="AL209" i="61"/>
  <c r="AQ380" i="61"/>
  <c r="AP380" i="61"/>
  <c r="AO380" i="61"/>
  <c r="AL380" i="61"/>
  <c r="AQ109" i="61"/>
  <c r="AL109" i="61"/>
  <c r="AI109" i="61"/>
  <c r="AQ129" i="61"/>
  <c r="AO129" i="61"/>
  <c r="AQ204" i="61"/>
  <c r="AO204" i="61"/>
  <c r="AP278" i="61"/>
  <c r="AQ278" i="61"/>
  <c r="AQ231" i="61"/>
  <c r="AO231" i="61"/>
  <c r="AQ124" i="61"/>
  <c r="AP124" i="61"/>
  <c r="AP261" i="61"/>
  <c r="AL261" i="61"/>
  <c r="AP448" i="61"/>
  <c r="AO448" i="61"/>
  <c r="AI448" i="61"/>
  <c r="AL300" i="61"/>
  <c r="AQ300" i="61"/>
  <c r="AO300" i="61"/>
  <c r="AL179" i="61"/>
  <c r="AO486" i="61"/>
  <c r="AP298" i="61"/>
  <c r="AO218" i="61"/>
  <c r="AL218" i="61"/>
  <c r="AP218" i="61"/>
  <c r="AL447" i="61"/>
  <c r="AP458" i="61"/>
  <c r="AO458" i="61"/>
  <c r="AQ458" i="61"/>
  <c r="AL458" i="61"/>
  <c r="AE164" i="61"/>
  <c r="AD164" i="61"/>
  <c r="AI290" i="61"/>
  <c r="AQ290" i="61"/>
  <c r="AO285" i="61"/>
  <c r="AP285" i="61"/>
  <c r="AL285" i="61"/>
  <c r="AQ249" i="61"/>
  <c r="AO249" i="61"/>
  <c r="AM502" i="61"/>
  <c r="AJ502" i="61"/>
  <c r="AE501" i="61"/>
  <c r="AD501" i="61"/>
  <c r="AE481" i="61"/>
  <c r="AD481" i="61"/>
  <c r="AE386" i="61"/>
  <c r="AD386" i="61"/>
  <c r="AJ366" i="61"/>
  <c r="AM366" i="61"/>
  <c r="AE323" i="61"/>
  <c r="AD323" i="61"/>
  <c r="AE320" i="61"/>
  <c r="AD320" i="61"/>
  <c r="AD269" i="61"/>
  <c r="AE269" i="61"/>
  <c r="AD259" i="61"/>
  <c r="AE259" i="61"/>
  <c r="AE247" i="61"/>
  <c r="AD247" i="61"/>
  <c r="AD224" i="61"/>
  <c r="AE224" i="61"/>
  <c r="AE221" i="61"/>
  <c r="AD221" i="61"/>
  <c r="AE207" i="61"/>
  <c r="AD207" i="61"/>
  <c r="AO110" i="61"/>
  <c r="AL190" i="61"/>
  <c r="AL290" i="61"/>
  <c r="AE507" i="61"/>
  <c r="AD375" i="61"/>
  <c r="AE272" i="61"/>
  <c r="AD272" i="61"/>
  <c r="AE162" i="61"/>
  <c r="AD162" i="61"/>
  <c r="AD120" i="61"/>
  <c r="AE120" i="61"/>
  <c r="AV28" i="61"/>
  <c r="AI478" i="61"/>
  <c r="AE459" i="61"/>
  <c r="AD459" i="61"/>
  <c r="AV458" i="61"/>
  <c r="AI451" i="61"/>
  <c r="AD427" i="61"/>
  <c r="AE427" i="61"/>
  <c r="AD294" i="61"/>
  <c r="AE294" i="61"/>
  <c r="AE154" i="61"/>
  <c r="AD154" i="61"/>
  <c r="AV153" i="61"/>
  <c r="AV144" i="61"/>
  <c r="AV46" i="61"/>
  <c r="AV31" i="61"/>
  <c r="AP505" i="56"/>
  <c r="AK31" i="56"/>
  <c r="AD31" i="56"/>
  <c r="AP31" i="56"/>
  <c r="AH31" i="56"/>
  <c r="AD180" i="56"/>
  <c r="AP180" i="56"/>
  <c r="AK505" i="56"/>
  <c r="AP391" i="56"/>
  <c r="AK180" i="56"/>
  <c r="AD326" i="56"/>
  <c r="AP326" i="56"/>
  <c r="AH448" i="56"/>
  <c r="AP448" i="56"/>
  <c r="AD459" i="56"/>
  <c r="AP459" i="56"/>
  <c r="AH391" i="56"/>
  <c r="AK459" i="56"/>
  <c r="AK326" i="56"/>
  <c r="F27" i="59"/>
  <c r="Y27" i="59"/>
  <c r="T27" i="59"/>
  <c r="AG27" i="59"/>
  <c r="V27" i="59"/>
  <c r="AB27" i="59"/>
  <c r="G27" i="59"/>
  <c r="H27" i="59"/>
  <c r="AH27" i="59"/>
  <c r="K27" i="59"/>
  <c r="P27" i="59"/>
  <c r="T9" i="59"/>
  <c r="O9" i="59"/>
  <c r="AB9" i="59"/>
  <c r="X9" i="59"/>
  <c r="N9" i="59"/>
  <c r="AH9" i="59"/>
  <c r="F9" i="59"/>
  <c r="D9" i="59"/>
  <c r="F103" i="59"/>
  <c r="AD9" i="59"/>
  <c r="AN421" i="56"/>
  <c r="AL421" i="56"/>
  <c r="AI373" i="56"/>
  <c r="AN373" i="56"/>
  <c r="AM40" i="56"/>
  <c r="AL40" i="56"/>
  <c r="AF40" i="56"/>
  <c r="AL329" i="56"/>
  <c r="AN329" i="56"/>
  <c r="AI329" i="56"/>
  <c r="AL17" i="56"/>
  <c r="AI17" i="56"/>
  <c r="AF17" i="56"/>
  <c r="AB508" i="56"/>
  <c r="AA508" i="56"/>
  <c r="AJ500" i="56"/>
  <c r="AG500" i="56"/>
  <c r="AN488" i="56"/>
  <c r="AF488" i="56"/>
  <c r="AJ447" i="56"/>
  <c r="AG447" i="56"/>
  <c r="AG420" i="56"/>
  <c r="AJ420" i="56"/>
  <c r="AJ375" i="56"/>
  <c r="AG375" i="56"/>
  <c r="AL121" i="56"/>
  <c r="AI121" i="56"/>
  <c r="AM112" i="56"/>
  <c r="AL112" i="56"/>
  <c r="AF112" i="56"/>
  <c r="AJ68" i="56"/>
  <c r="AG68" i="56"/>
  <c r="AG61" i="56"/>
  <c r="AJ61" i="56"/>
  <c r="AL60" i="56"/>
  <c r="AF60" i="56"/>
  <c r="AN60" i="56"/>
  <c r="AI60" i="56"/>
  <c r="AM60" i="56"/>
  <c r="AA53" i="56"/>
  <c r="AB53" i="56"/>
  <c r="AB30" i="56"/>
  <c r="AA30" i="56"/>
  <c r="K58" i="59"/>
  <c r="L55" i="59"/>
  <c r="F63" i="59"/>
  <c r="V56" i="59"/>
  <c r="K36" i="59"/>
  <c r="K64" i="59"/>
  <c r="E36" i="59"/>
  <c r="M57" i="59"/>
  <c r="K43" i="59"/>
  <c r="E62" i="59"/>
  <c r="W62" i="59"/>
  <c r="B42" i="59"/>
  <c r="W42" i="59"/>
  <c r="E34" i="59"/>
  <c r="M52" i="59"/>
  <c r="W52" i="59"/>
  <c r="Q56" i="59"/>
  <c r="W56" i="59"/>
  <c r="G50" i="59"/>
  <c r="J36" i="59"/>
  <c r="L34" i="59"/>
  <c r="Q52" i="59"/>
  <c r="Q36" i="59"/>
  <c r="P50" i="59"/>
  <c r="N50" i="59"/>
  <c r="L37" i="59"/>
  <c r="W37" i="59"/>
  <c r="AN138" i="56"/>
  <c r="AM138" i="56"/>
  <c r="AI244" i="56"/>
  <c r="AF462" i="56"/>
  <c r="AN462" i="56"/>
  <c r="AN57" i="56"/>
  <c r="AM90" i="56"/>
  <c r="AI363" i="56"/>
  <c r="AL273" i="56"/>
  <c r="AM491" i="56"/>
  <c r="AF491" i="56"/>
  <c r="AF353" i="56"/>
  <c r="AM151" i="56"/>
  <c r="AM479" i="56"/>
  <c r="AN412" i="56"/>
  <c r="AL49" i="56"/>
  <c r="AN441" i="56"/>
  <c r="AF49" i="56"/>
  <c r="AG35" i="56"/>
  <c r="AF366" i="56"/>
  <c r="AI40" i="56"/>
  <c r="AN482" i="56"/>
  <c r="AM482" i="56"/>
  <c r="AF495" i="56"/>
  <c r="AI207" i="56"/>
  <c r="AN134" i="56"/>
  <c r="AF207" i="56"/>
  <c r="AL134" i="56"/>
  <c r="AF344" i="56"/>
  <c r="AM461" i="56"/>
  <c r="AL64" i="56"/>
  <c r="AI512" i="56"/>
  <c r="AN485" i="56"/>
  <c r="AF354" i="56"/>
  <c r="AL314" i="56"/>
  <c r="AF276" i="56"/>
  <c r="AF329" i="56"/>
  <c r="AF420" i="56"/>
  <c r="AI267" i="56"/>
  <c r="AN211" i="56"/>
  <c r="AL504" i="56"/>
  <c r="AM267" i="56"/>
  <c r="AF515" i="56"/>
  <c r="AL289" i="56"/>
  <c r="AN276" i="56"/>
  <c r="AM212" i="56"/>
  <c r="AG117" i="56"/>
  <c r="AF500" i="56"/>
  <c r="AI112" i="56"/>
  <c r="AN121" i="56"/>
  <c r="AL174" i="56"/>
  <c r="AM121" i="56"/>
  <c r="AL402" i="56"/>
  <c r="AF117" i="56"/>
  <c r="AI402" i="56"/>
  <c r="AM366" i="56"/>
  <c r="AN173" i="56"/>
  <c r="AF247" i="56"/>
  <c r="AF461" i="56"/>
  <c r="AL488" i="56"/>
  <c r="AM389" i="56"/>
  <c r="AL373" i="56"/>
  <c r="AL170" i="56"/>
  <c r="AM247" i="56"/>
  <c r="AN461" i="56"/>
  <c r="AL247" i="56"/>
  <c r="AL187" i="56"/>
  <c r="AN187" i="56"/>
  <c r="AF266" i="56"/>
  <c r="AM266" i="56"/>
  <c r="AA60" i="56"/>
  <c r="AA482" i="56"/>
  <c r="AN361" i="56"/>
  <c r="AM361" i="56"/>
  <c r="AI361" i="56"/>
  <c r="AN193" i="56"/>
  <c r="AL193" i="56"/>
  <c r="AL85" i="56"/>
  <c r="AI85" i="56"/>
  <c r="AM133" i="56"/>
  <c r="AI133" i="56"/>
  <c r="AN45" i="56"/>
  <c r="AI45" i="56"/>
  <c r="AF68" i="56"/>
  <c r="AN68" i="56"/>
  <c r="AF38" i="56"/>
  <c r="AJ508" i="56"/>
  <c r="AG508" i="56"/>
  <c r="AA507" i="56"/>
  <c r="AB507" i="56"/>
  <c r="AG497" i="56"/>
  <c r="AJ497" i="56"/>
  <c r="AB490" i="56"/>
  <c r="AA490" i="56"/>
  <c r="AG488" i="56"/>
  <c r="AJ488" i="56"/>
  <c r="AB476" i="56"/>
  <c r="AA476" i="56"/>
  <c r="AM469" i="56"/>
  <c r="AF469" i="56"/>
  <c r="AA422" i="56"/>
  <c r="AB422" i="56"/>
  <c r="AS412" i="56"/>
  <c r="AN408" i="56"/>
  <c r="AI408" i="56"/>
  <c r="AL408" i="56"/>
  <c r="AA386" i="56"/>
  <c r="AB386" i="56"/>
  <c r="AL143" i="56"/>
  <c r="AF143" i="56"/>
  <c r="AI143" i="56"/>
  <c r="AN143" i="56"/>
  <c r="AB141" i="56"/>
  <c r="AA141" i="56"/>
  <c r="AF132" i="56"/>
  <c r="AM130" i="56"/>
  <c r="AI130" i="56"/>
  <c r="AL130" i="56"/>
  <c r="AB128" i="56"/>
  <c r="AA128" i="56"/>
  <c r="O50" i="59"/>
  <c r="M53" i="59"/>
  <c r="W53" i="59"/>
  <c r="E43" i="59"/>
  <c r="G47" i="59"/>
  <c r="Q57" i="59"/>
  <c r="B49" i="59"/>
  <c r="S63" i="59"/>
  <c r="E44" i="59"/>
  <c r="L41" i="59"/>
  <c r="W41" i="59"/>
  <c r="L43" i="59"/>
  <c r="B39" i="59"/>
  <c r="B43" i="59"/>
  <c r="S61" i="59"/>
  <c r="P61" i="59"/>
  <c r="B55" i="59"/>
  <c r="W55" i="59"/>
  <c r="O49" i="59"/>
  <c r="H58" i="59"/>
  <c r="N38" i="59"/>
  <c r="S40" i="59"/>
  <c r="S64" i="59"/>
  <c r="AL138" i="56"/>
  <c r="AF431" i="56"/>
  <c r="AM244" i="56"/>
  <c r="AL244" i="56"/>
  <c r="AL90" i="56"/>
  <c r="AI90" i="56"/>
  <c r="AF273" i="56"/>
  <c r="AL491" i="56"/>
  <c r="AL353" i="56"/>
  <c r="AM353" i="56"/>
  <c r="AF151" i="56"/>
  <c r="AN151" i="56"/>
  <c r="AL412" i="56"/>
  <c r="AI412" i="56"/>
  <c r="AN49" i="56"/>
  <c r="AL441" i="56"/>
  <c r="AM344" i="56"/>
  <c r="AJ35" i="56"/>
  <c r="AL20" i="56"/>
  <c r="AM20" i="56"/>
  <c r="AF504" i="56"/>
  <c r="AI482" i="56"/>
  <c r="AM495" i="56"/>
  <c r="AN29" i="56"/>
  <c r="AL344" i="56"/>
  <c r="AL461" i="56"/>
  <c r="AN64" i="56"/>
  <c r="AI485" i="56"/>
  <c r="AI279" i="56"/>
  <c r="AM314" i="56"/>
  <c r="AB434" i="56"/>
  <c r="AI314" i="56"/>
  <c r="AB398" i="56"/>
  <c r="AF279" i="56"/>
  <c r="AF289" i="56"/>
  <c r="AF402" i="56"/>
  <c r="AN267" i="56"/>
  <c r="AM504" i="56"/>
  <c r="AL180" i="56"/>
  <c r="AM64" i="56"/>
  <c r="AM289" i="56"/>
  <c r="AN207" i="56"/>
  <c r="AL276" i="56"/>
  <c r="AN212" i="56"/>
  <c r="AF29" i="56"/>
  <c r="AF267" i="56"/>
  <c r="AG461" i="56"/>
  <c r="AM17" i="56"/>
  <c r="AI346" i="56"/>
  <c r="AN112" i="56"/>
  <c r="AI170" i="56"/>
  <c r="AM401" i="56"/>
  <c r="AM402" i="56"/>
  <c r="AI488" i="56"/>
  <c r="AN389" i="56"/>
  <c r="AM373" i="56"/>
  <c r="AF121" i="56"/>
  <c r="AL354" i="56"/>
  <c r="AL71" i="56"/>
  <c r="AI189" i="56"/>
  <c r="AM189" i="56"/>
  <c r="AF79" i="56"/>
  <c r="AL79" i="56"/>
  <c r="AN293" i="56"/>
  <c r="AM293" i="56"/>
  <c r="AI62" i="56"/>
  <c r="AN62" i="56"/>
  <c r="AM62" i="56"/>
  <c r="AG119" i="56"/>
  <c r="AF387" i="56"/>
  <c r="AL387" i="56"/>
  <c r="AF100" i="56"/>
  <c r="AI100" i="56"/>
  <c r="AL100" i="56"/>
  <c r="AM466" i="56"/>
  <c r="AN466" i="56"/>
  <c r="AJ512" i="56"/>
  <c r="AG512" i="56"/>
  <c r="AJ507" i="56"/>
  <c r="AG507" i="56"/>
  <c r="AA503" i="56"/>
  <c r="AB503" i="56"/>
  <c r="AB494" i="56"/>
  <c r="AA494" i="56"/>
  <c r="AL489" i="56"/>
  <c r="AM489" i="56"/>
  <c r="AN489" i="56"/>
  <c r="AJ476" i="56"/>
  <c r="AG476" i="56"/>
  <c r="AN471" i="56"/>
  <c r="AL471" i="56"/>
  <c r="AG463" i="56"/>
  <c r="AJ463" i="56"/>
  <c r="AF463" i="56"/>
  <c r="AB451" i="56"/>
  <c r="AA451" i="56"/>
  <c r="AG428" i="56"/>
  <c r="AJ428" i="56"/>
  <c r="AA425" i="56"/>
  <c r="AB425" i="56"/>
  <c r="AJ408" i="56"/>
  <c r="AG408" i="56"/>
  <c r="AA404" i="56"/>
  <c r="AB404" i="56"/>
  <c r="AB280" i="56"/>
  <c r="AA280" i="56"/>
  <c r="AG268" i="56"/>
  <c r="AF268" i="56"/>
  <c r="AI258" i="56"/>
  <c r="AF258" i="56"/>
  <c r="AN258" i="56"/>
  <c r="AB255" i="56"/>
  <c r="AA255" i="56"/>
  <c r="AJ250" i="56"/>
  <c r="AG250" i="56"/>
  <c r="AJ241" i="56"/>
  <c r="AF241" i="56"/>
  <c r="AA230" i="56"/>
  <c r="AB230" i="56"/>
  <c r="AJ227" i="56"/>
  <c r="AG227" i="56"/>
  <c r="AG222" i="56"/>
  <c r="AJ222" i="56"/>
  <c r="AN221" i="56"/>
  <c r="AI221" i="56"/>
  <c r="AL221" i="56"/>
  <c r="AJ175" i="56"/>
  <c r="AG175" i="56"/>
  <c r="AN169" i="56"/>
  <c r="AF169" i="56"/>
  <c r="AM159" i="56"/>
  <c r="AI159" i="56"/>
  <c r="AG144" i="56"/>
  <c r="AF144" i="56"/>
  <c r="O54" i="59"/>
  <c r="J47" i="59"/>
  <c r="F46" i="59"/>
  <c r="W46" i="59"/>
  <c r="J39" i="59"/>
  <c r="D48" i="59"/>
  <c r="W48" i="59"/>
  <c r="D49" i="59"/>
  <c r="R52" i="59"/>
  <c r="R64" i="59"/>
  <c r="Q61" i="59"/>
  <c r="E40" i="59"/>
  <c r="W40" i="59"/>
  <c r="F45" i="59"/>
  <c r="V43" i="59"/>
  <c r="V64" i="59"/>
  <c r="I58" i="59"/>
  <c r="I64" i="59"/>
  <c r="Q34" i="59"/>
  <c r="P38" i="59"/>
  <c r="P64" i="59"/>
  <c r="N34" i="59"/>
  <c r="N64" i="59"/>
  <c r="D44" i="59"/>
  <c r="O38" i="59"/>
  <c r="O64" i="59"/>
  <c r="Q58" i="59"/>
  <c r="T41" i="59"/>
  <c r="T64" i="59"/>
  <c r="B54" i="59"/>
  <c r="W54" i="59"/>
  <c r="AF363" i="56"/>
  <c r="AF441" i="56"/>
  <c r="AI344" i="56"/>
  <c r="AF373" i="56"/>
  <c r="AF421" i="56"/>
  <c r="AN495" i="56"/>
  <c r="AF211" i="56"/>
  <c r="AL211" i="56"/>
  <c r="AI211" i="56"/>
  <c r="AF59" i="56"/>
  <c r="AN180" i="56"/>
  <c r="AL279" i="56"/>
  <c r="AL512" i="56"/>
  <c r="AF485" i="56"/>
  <c r="AM279" i="56"/>
  <c r="AL29" i="56"/>
  <c r="AB497" i="56"/>
  <c r="AN59" i="56"/>
  <c r="AM29" i="56"/>
  <c r="AF346" i="56"/>
  <c r="AM346" i="56"/>
  <c r="AI217" i="56"/>
  <c r="AF64" i="56"/>
  <c r="AF212" i="56"/>
  <c r="AF119" i="56"/>
  <c r="AJ38" i="56"/>
  <c r="AM354" i="56"/>
  <c r="AB65" i="56"/>
  <c r="AM170" i="56"/>
  <c r="AL173" i="56"/>
  <c r="AI401" i="56"/>
  <c r="AF262" i="56"/>
  <c r="AM488" i="56"/>
  <c r="AL389" i="56"/>
  <c r="AN401" i="56"/>
  <c r="AF173" i="56"/>
  <c r="AM483" i="56"/>
  <c r="AN483" i="56"/>
  <c r="AF71" i="56"/>
  <c r="AM329" i="56"/>
  <c r="AI209" i="56"/>
  <c r="AM209" i="56"/>
  <c r="AI71" i="56"/>
  <c r="AJ412" i="56"/>
  <c r="AN66" i="56"/>
  <c r="AF66" i="56"/>
  <c r="AL295" i="56"/>
  <c r="AN295" i="56"/>
  <c r="AL509" i="56"/>
  <c r="AN509" i="56"/>
  <c r="AI509" i="56"/>
  <c r="AB486" i="56"/>
  <c r="AA486" i="56"/>
  <c r="AB475" i="56"/>
  <c r="AA475" i="56"/>
  <c r="AJ454" i="56"/>
  <c r="AG454" i="56"/>
  <c r="AB447" i="56"/>
  <c r="AA447" i="56"/>
  <c r="AG445" i="56"/>
  <c r="AJ445" i="56"/>
  <c r="AG432" i="56"/>
  <c r="AJ432" i="56"/>
  <c r="AF429" i="56"/>
  <c r="AL429" i="56"/>
  <c r="AB416" i="56"/>
  <c r="AA416" i="56"/>
  <c r="AA410" i="56"/>
  <c r="AB410" i="56"/>
  <c r="AG385" i="56"/>
  <c r="AJ385" i="56"/>
  <c r="AA375" i="56"/>
  <c r="AB375" i="56"/>
  <c r="AN365" i="56"/>
  <c r="AL365" i="56"/>
  <c r="AF365" i="56"/>
  <c r="AA360" i="56"/>
  <c r="AB360" i="56"/>
  <c r="AN325" i="56"/>
  <c r="AL325" i="56"/>
  <c r="AM325" i="56"/>
  <c r="AI325" i="56"/>
  <c r="AA300" i="56"/>
  <c r="AB300" i="56"/>
  <c r="AS368" i="56"/>
  <c r="AS332" i="56"/>
  <c r="AS186" i="56"/>
  <c r="AS131" i="56"/>
  <c r="AS123" i="56"/>
  <c r="AS331" i="56"/>
  <c r="AS263" i="56"/>
  <c r="AS240" i="56"/>
  <c r="AS235" i="56"/>
  <c r="AS217" i="56"/>
  <c r="AB206" i="56"/>
  <c r="AA206" i="56"/>
  <c r="AS197" i="56"/>
  <c r="AS262" i="56"/>
  <c r="AS70" i="56"/>
  <c r="AE15" i="64"/>
  <c r="E15" i="64"/>
  <c r="H15" i="64"/>
  <c r="AD15" i="64"/>
  <c r="AH15" i="64"/>
  <c r="AB15" i="64"/>
  <c r="U15" i="64"/>
  <c r="N15" i="64"/>
  <c r="V15" i="64"/>
  <c r="R15" i="64"/>
  <c r="AC15" i="64"/>
  <c r="T15" i="64"/>
  <c r="I15" i="64"/>
  <c r="P15" i="64"/>
  <c r="X15" i="64"/>
  <c r="AF15" i="64"/>
  <c r="J15" i="64"/>
  <c r="AG15" i="64"/>
  <c r="Q15" i="64"/>
  <c r="K15" i="64"/>
  <c r="Z15" i="64"/>
  <c r="Y15" i="64"/>
  <c r="M15" i="64"/>
  <c r="F15" i="64"/>
  <c r="W15" i="64"/>
  <c r="S15" i="64"/>
  <c r="AA15" i="64"/>
  <c r="G15" i="64"/>
  <c r="O15" i="64"/>
  <c r="L15" i="64"/>
  <c r="Q25" i="64"/>
  <c r="I25" i="64"/>
  <c r="T25" i="64"/>
  <c r="AG25" i="64"/>
  <c r="AD25" i="64"/>
  <c r="X25" i="64"/>
  <c r="P25" i="64"/>
  <c r="K25" i="64"/>
  <c r="AC25" i="64"/>
  <c r="Z25" i="64"/>
  <c r="N25" i="64"/>
  <c r="AE25" i="64"/>
  <c r="F25" i="64"/>
  <c r="W25" i="64"/>
  <c r="G25" i="64"/>
  <c r="AF25" i="64"/>
  <c r="E25" i="64"/>
  <c r="U25" i="64"/>
  <c r="J25" i="64"/>
  <c r="AH25" i="64"/>
  <c r="H25" i="64"/>
  <c r="M25" i="64"/>
  <c r="S25" i="64"/>
  <c r="V25" i="64"/>
  <c r="Y25" i="64"/>
  <c r="AB25" i="64"/>
  <c r="AA25" i="64"/>
  <c r="R25" i="64"/>
  <c r="O25" i="64"/>
  <c r="L25" i="64"/>
  <c r="G64" i="64"/>
  <c r="W40" i="64"/>
  <c r="AN381" i="61"/>
  <c r="AS381" i="61"/>
  <c r="AG381" i="61"/>
  <c r="AK381" i="61"/>
  <c r="AN482" i="61"/>
  <c r="AS482" i="61"/>
  <c r="AK482" i="61"/>
  <c r="AG482" i="61"/>
  <c r="AN296" i="61"/>
  <c r="AG296" i="61"/>
  <c r="AS296" i="61"/>
  <c r="AK296" i="61"/>
  <c r="W50" i="64"/>
  <c r="E64" i="64"/>
  <c r="W51" i="64"/>
  <c r="D64" i="64"/>
  <c r="AK95" i="61"/>
  <c r="AS95" i="61"/>
  <c r="AN95" i="61"/>
  <c r="AG95" i="61"/>
  <c r="AN93" i="61"/>
  <c r="AS93" i="61"/>
  <c r="AG93" i="61"/>
  <c r="AK93" i="61"/>
  <c r="K64" i="64"/>
  <c r="W37" i="64"/>
  <c r="W64" i="64"/>
  <c r="AG20" i="64"/>
  <c r="S20" i="64"/>
  <c r="AD20" i="64"/>
  <c r="Z20" i="64"/>
  <c r="H20" i="64"/>
  <c r="T20" i="64"/>
  <c r="K20" i="64"/>
  <c r="AB20" i="64"/>
  <c r="U20" i="64"/>
  <c r="W20" i="64"/>
  <c r="F20" i="64"/>
  <c r="R20" i="64"/>
  <c r="M20" i="64"/>
  <c r="O20" i="64"/>
  <c r="AE20" i="64"/>
  <c r="I20" i="64"/>
  <c r="G20" i="64"/>
  <c r="N20" i="64"/>
  <c r="V20" i="64"/>
  <c r="AF20" i="64"/>
  <c r="J20" i="64"/>
  <c r="AH20" i="64"/>
  <c r="AC20" i="64"/>
  <c r="AA20" i="64"/>
  <c r="Y20" i="64"/>
  <c r="X20" i="64"/>
  <c r="P20" i="64"/>
  <c r="L20" i="64"/>
  <c r="E20" i="64"/>
  <c r="D20" i="64"/>
  <c r="Q104" i="64"/>
  <c r="Q20" i="64"/>
  <c r="AS75" i="61"/>
  <c r="AN75" i="61"/>
  <c r="AK75" i="61"/>
  <c r="AG75" i="61"/>
  <c r="AN27" i="61"/>
  <c r="AG27" i="61"/>
  <c r="AS27" i="61"/>
  <c r="AK27" i="61"/>
  <c r="D18" i="64"/>
  <c r="O104" i="64"/>
  <c r="J64" i="64"/>
  <c r="W48" i="64"/>
  <c r="AQ162" i="61"/>
  <c r="AI162" i="61"/>
  <c r="AO162" i="61"/>
  <c r="AP162" i="61"/>
  <c r="AL162" i="61"/>
  <c r="AI507" i="61"/>
  <c r="AP507" i="61"/>
  <c r="AQ507" i="61"/>
  <c r="AO507" i="61"/>
  <c r="AL507" i="61"/>
  <c r="AO224" i="61"/>
  <c r="AP224" i="61"/>
  <c r="AL224" i="61"/>
  <c r="AI224" i="61"/>
  <c r="AQ224" i="61"/>
  <c r="AI259" i="61"/>
  <c r="AP259" i="61"/>
  <c r="AQ259" i="61"/>
  <c r="AO259" i="61"/>
  <c r="AL259" i="61"/>
  <c r="AS290" i="61"/>
  <c r="AK290" i="61"/>
  <c r="AN290" i="61"/>
  <c r="AG290" i="61"/>
  <c r="AG109" i="61"/>
  <c r="AS109" i="61"/>
  <c r="AN109" i="61"/>
  <c r="AK109" i="61"/>
  <c r="AG98" i="61"/>
  <c r="AK98" i="61"/>
  <c r="AS98" i="61"/>
  <c r="AN98" i="61"/>
  <c r="AK90" i="61"/>
  <c r="AG90" i="61"/>
  <c r="AS90" i="61"/>
  <c r="AN90" i="61"/>
  <c r="AC21" i="64"/>
  <c r="AA21" i="64"/>
  <c r="X21" i="64"/>
  <c r="T21" i="64"/>
  <c r="E21" i="64"/>
  <c r="M21" i="64"/>
  <c r="I21" i="64"/>
  <c r="AE21" i="64"/>
  <c r="AH21" i="64"/>
  <c r="W21" i="64"/>
  <c r="H21" i="64"/>
  <c r="Q21" i="64"/>
  <c r="G21" i="64"/>
  <c r="R21" i="64"/>
  <c r="AD21" i="64"/>
  <c r="AB21" i="64"/>
  <c r="P21" i="64"/>
  <c r="V21" i="64"/>
  <c r="F21" i="64"/>
  <c r="J21" i="64"/>
  <c r="L21" i="64"/>
  <c r="O21" i="64"/>
  <c r="AG21" i="64"/>
  <c r="K21" i="64"/>
  <c r="N21" i="64"/>
  <c r="Z21" i="64"/>
  <c r="S21" i="64"/>
  <c r="Y21" i="64"/>
  <c r="AF21" i="64"/>
  <c r="U21" i="64"/>
  <c r="I27" i="64"/>
  <c r="X27" i="64"/>
  <c r="N27" i="64"/>
  <c r="Q27" i="64"/>
  <c r="G27" i="64"/>
  <c r="W27" i="64"/>
  <c r="K27" i="64"/>
  <c r="F27" i="64"/>
  <c r="AH27" i="64"/>
  <c r="H27" i="64"/>
  <c r="M27" i="64"/>
  <c r="J27" i="64"/>
  <c r="Z27" i="64"/>
  <c r="AC27" i="64"/>
  <c r="P27" i="64"/>
  <c r="AA27" i="64"/>
  <c r="R27" i="64"/>
  <c r="O27" i="64"/>
  <c r="AB27" i="64"/>
  <c r="L27" i="64"/>
  <c r="V27" i="64"/>
  <c r="U27" i="64"/>
  <c r="S27" i="64"/>
  <c r="AG27" i="64"/>
  <c r="AE27" i="64"/>
  <c r="E27" i="64"/>
  <c r="AF27" i="64"/>
  <c r="Y27" i="64"/>
  <c r="AD27" i="64"/>
  <c r="T27" i="64"/>
  <c r="W41" i="64"/>
  <c r="F64" i="64"/>
  <c r="AN476" i="61"/>
  <c r="AK476" i="61"/>
  <c r="AG476" i="61"/>
  <c r="AS476" i="61"/>
  <c r="W61" i="64"/>
  <c r="C64" i="64"/>
  <c r="H64" i="64"/>
  <c r="AN513" i="61"/>
  <c r="AK513" i="61"/>
  <c r="AS513" i="61"/>
  <c r="AG513" i="61"/>
  <c r="AL17" i="61"/>
  <c r="AP17" i="61"/>
  <c r="AO17" i="61"/>
  <c r="AQ17" i="61"/>
  <c r="AI17" i="61"/>
  <c r="AS327" i="61"/>
  <c r="AG327" i="61"/>
  <c r="AK327" i="61"/>
  <c r="AN327" i="61"/>
  <c r="AO154" i="61"/>
  <c r="AL154" i="61"/>
  <c r="AQ154" i="61"/>
  <c r="AP154" i="61"/>
  <c r="AI154" i="61"/>
  <c r="AI459" i="61"/>
  <c r="AO459" i="61"/>
  <c r="AQ459" i="61"/>
  <c r="AP459" i="61"/>
  <c r="AL459" i="61"/>
  <c r="AI272" i="61"/>
  <c r="AQ272" i="61"/>
  <c r="AP272" i="61"/>
  <c r="AL272" i="61"/>
  <c r="AO272" i="61"/>
  <c r="AP269" i="61"/>
  <c r="AI269" i="61"/>
  <c r="AL269" i="61"/>
  <c r="AQ269" i="61"/>
  <c r="AO269" i="61"/>
  <c r="AO164" i="61"/>
  <c r="AL164" i="61"/>
  <c r="AI164" i="61"/>
  <c r="AP164" i="61"/>
  <c r="AQ164" i="61"/>
  <c r="AO294" i="61"/>
  <c r="AL294" i="61"/>
  <c r="AQ294" i="61"/>
  <c r="AI294" i="61"/>
  <c r="AP294" i="61"/>
  <c r="AN451" i="61"/>
  <c r="AS451" i="61"/>
  <c r="AK451" i="61"/>
  <c r="AG451" i="61"/>
  <c r="AG478" i="61"/>
  <c r="AK478" i="61"/>
  <c r="AN478" i="61"/>
  <c r="AS478" i="61"/>
  <c r="AQ221" i="61"/>
  <c r="AP221" i="61"/>
  <c r="AO221" i="61"/>
  <c r="AI221" i="61"/>
  <c r="AL221" i="61"/>
  <c r="AO247" i="61"/>
  <c r="AP247" i="61"/>
  <c r="AL247" i="61"/>
  <c r="AI247" i="61"/>
  <c r="AQ247" i="61"/>
  <c r="AI323" i="61"/>
  <c r="AQ323" i="61"/>
  <c r="AP323" i="61"/>
  <c r="AO323" i="61"/>
  <c r="AL323" i="61"/>
  <c r="AL386" i="61"/>
  <c r="AI386" i="61"/>
  <c r="AO386" i="61"/>
  <c r="AQ386" i="61"/>
  <c r="AP386" i="61"/>
  <c r="AQ501" i="61"/>
  <c r="AI501" i="61"/>
  <c r="AO501" i="61"/>
  <c r="AL501" i="61"/>
  <c r="AP501" i="61"/>
  <c r="AQ427" i="61"/>
  <c r="AO427" i="61"/>
  <c r="AP427" i="61"/>
  <c r="AL427" i="61"/>
  <c r="AI427" i="61"/>
  <c r="AO120" i="61"/>
  <c r="AQ120" i="61"/>
  <c r="AL120" i="61"/>
  <c r="AP120" i="61"/>
  <c r="AI120" i="61"/>
  <c r="AO207" i="61"/>
  <c r="AP207" i="61"/>
  <c r="AL207" i="61"/>
  <c r="AQ207" i="61"/>
  <c r="AI207" i="61"/>
  <c r="AI320" i="61"/>
  <c r="AQ320" i="61"/>
  <c r="AP320" i="61"/>
  <c r="AO320" i="61"/>
  <c r="AL320" i="61"/>
  <c r="AQ481" i="61"/>
  <c r="AI481" i="61"/>
  <c r="AO481" i="61"/>
  <c r="AL481" i="61"/>
  <c r="AP481" i="61"/>
  <c r="AS448" i="61"/>
  <c r="AK448" i="61"/>
  <c r="AN448" i="61"/>
  <c r="AG448" i="61"/>
  <c r="AO35" i="61"/>
  <c r="AQ35" i="61"/>
  <c r="AI35" i="61"/>
  <c r="AL35" i="61"/>
  <c r="AP35" i="61"/>
  <c r="AG141" i="61"/>
  <c r="AK141" i="61"/>
  <c r="AS141" i="61"/>
  <c r="AN141" i="61"/>
  <c r="O19" i="64"/>
  <c r="Y19" i="64"/>
  <c r="H19" i="64"/>
  <c r="W19" i="64"/>
  <c r="U19" i="64"/>
  <c r="AD19" i="64"/>
  <c r="V19" i="64"/>
  <c r="Q19" i="64"/>
  <c r="R19" i="64"/>
  <c r="AF19" i="64"/>
  <c r="T19" i="64"/>
  <c r="F19" i="64"/>
  <c r="AC19" i="64"/>
  <c r="E19" i="64"/>
  <c r="P19" i="64"/>
  <c r="S19" i="64"/>
  <c r="AE19" i="64"/>
  <c r="J19" i="64"/>
  <c r="AH19" i="64"/>
  <c r="I19" i="64"/>
  <c r="N19" i="64"/>
  <c r="L19" i="64"/>
  <c r="AA19" i="64"/>
  <c r="X19" i="64"/>
  <c r="K19" i="64"/>
  <c r="G19" i="64"/>
  <c r="M19" i="64"/>
  <c r="AG19" i="64"/>
  <c r="Z19" i="64"/>
  <c r="AB19" i="64"/>
  <c r="W44" i="64"/>
  <c r="W46" i="64"/>
  <c r="AN22" i="61"/>
  <c r="AS22" i="61"/>
  <c r="AK22" i="61"/>
  <c r="AG22" i="61"/>
  <c r="W42" i="64"/>
  <c r="AG58" i="61"/>
  <c r="AN58" i="61"/>
  <c r="AS58" i="61"/>
  <c r="AK58" i="61"/>
  <c r="AQ68" i="61"/>
  <c r="AO68" i="61"/>
  <c r="AP68" i="61"/>
  <c r="AI68" i="61"/>
  <c r="AL68" i="61"/>
  <c r="B64" i="64"/>
  <c r="AK515" i="61"/>
  <c r="AG515" i="61"/>
  <c r="AS515" i="61"/>
  <c r="AN515" i="61"/>
  <c r="W49" i="64"/>
  <c r="Q64" i="64"/>
  <c r="AN83" i="61"/>
  <c r="AG83" i="61"/>
  <c r="AK83" i="61"/>
  <c r="AS83" i="61"/>
  <c r="AK170" i="61"/>
  <c r="AG170" i="61"/>
  <c r="AS170" i="61"/>
  <c r="AN170" i="61"/>
  <c r="AG271" i="61"/>
  <c r="AS271" i="61"/>
  <c r="AN271" i="61"/>
  <c r="AK271" i="61"/>
  <c r="AN364" i="61"/>
  <c r="AS364" i="61"/>
  <c r="AG364" i="61"/>
  <c r="AK364" i="61"/>
  <c r="M26" i="64"/>
  <c r="G26" i="64"/>
  <c r="AC26" i="64"/>
  <c r="F26" i="64"/>
  <c r="N26" i="64"/>
  <c r="V26" i="64"/>
  <c r="U26" i="64"/>
  <c r="Z26" i="64"/>
  <c r="AH26" i="64"/>
  <c r="AD26" i="64"/>
  <c r="AE26" i="64"/>
  <c r="X26" i="64"/>
  <c r="I26" i="64"/>
  <c r="W26" i="64"/>
  <c r="L26" i="64"/>
  <c r="T26" i="64"/>
  <c r="AA26" i="64"/>
  <c r="O26" i="64"/>
  <c r="S26" i="64"/>
  <c r="AG26" i="64"/>
  <c r="Y26" i="64"/>
  <c r="AB26" i="64"/>
  <c r="R26" i="64"/>
  <c r="P26" i="64"/>
  <c r="J26" i="64"/>
  <c r="K26" i="64"/>
  <c r="E26" i="64"/>
  <c r="D26" i="64"/>
  <c r="W104" i="64"/>
  <c r="AF26" i="64"/>
  <c r="Q26" i="64"/>
  <c r="H26" i="64"/>
  <c r="AG28" i="64"/>
  <c r="S28" i="64"/>
  <c r="M28" i="64"/>
  <c r="E28" i="64"/>
  <c r="Q28" i="64"/>
  <c r="AD28" i="64"/>
  <c r="J28" i="64"/>
  <c r="P28" i="64"/>
  <c r="Y28" i="64"/>
  <c r="AE28" i="64"/>
  <c r="AB28" i="64"/>
  <c r="AA28" i="64"/>
  <c r="H28" i="64"/>
  <c r="AH28" i="64"/>
  <c r="N28" i="64"/>
  <c r="W28" i="64"/>
  <c r="AF28" i="64"/>
  <c r="O28" i="64"/>
  <c r="I28" i="64"/>
  <c r="U28" i="64"/>
  <c r="G28" i="64"/>
  <c r="R28" i="64"/>
  <c r="K28" i="64"/>
  <c r="V28" i="64"/>
  <c r="L28" i="64"/>
  <c r="T28" i="64"/>
  <c r="X28" i="64"/>
  <c r="AC28" i="64"/>
  <c r="Z28" i="64"/>
  <c r="F28" i="64"/>
  <c r="AN200" i="61"/>
  <c r="AG200" i="61"/>
  <c r="AK200" i="61"/>
  <c r="AS200" i="61"/>
  <c r="AG193" i="61"/>
  <c r="AN193" i="61"/>
  <c r="AK193" i="61"/>
  <c r="AS193" i="61"/>
  <c r="AN270" i="61"/>
  <c r="AG270" i="61"/>
  <c r="AS270" i="61"/>
  <c r="AK270" i="61"/>
  <c r="AN376" i="61"/>
  <c r="AK376" i="61"/>
  <c r="AS376" i="61"/>
  <c r="AG376" i="61"/>
  <c r="W56" i="64"/>
  <c r="R64" i="64"/>
  <c r="AI56" i="61"/>
  <c r="AP56" i="61"/>
  <c r="AQ56" i="61"/>
  <c r="AO56" i="61"/>
  <c r="AL56" i="61"/>
  <c r="AS71" i="61"/>
  <c r="AN71" i="61"/>
  <c r="AK71" i="61"/>
  <c r="AG71" i="61"/>
  <c r="AN237" i="61"/>
  <c r="AG237" i="61"/>
  <c r="AS237" i="61"/>
  <c r="AK237" i="61"/>
  <c r="R25" i="59"/>
  <c r="AE25" i="59"/>
  <c r="H25" i="59"/>
  <c r="O25" i="59"/>
  <c r="S25" i="59"/>
  <c r="V25" i="59"/>
  <c r="U25" i="59"/>
  <c r="AB25" i="59"/>
  <c r="J25" i="59"/>
  <c r="AH25" i="59"/>
  <c r="X25" i="59"/>
  <c r="I25" i="59"/>
  <c r="E25" i="59"/>
  <c r="AG25" i="59"/>
  <c r="T25" i="59"/>
  <c r="F25" i="59"/>
  <c r="K25" i="59"/>
  <c r="M25" i="59"/>
  <c r="AA25" i="59"/>
  <c r="AC25" i="59"/>
  <c r="AF25" i="59"/>
  <c r="W25" i="59"/>
  <c r="N25" i="59"/>
  <c r="G25" i="59"/>
  <c r="Z25" i="59"/>
  <c r="Y25" i="59"/>
  <c r="AD25" i="59"/>
  <c r="L25" i="59"/>
  <c r="P25" i="59"/>
  <c r="Q25" i="59"/>
  <c r="X21" i="59"/>
  <c r="J21" i="59"/>
  <c r="U21" i="59"/>
  <c r="S21" i="59"/>
  <c r="F21" i="59"/>
  <c r="AF21" i="59"/>
  <c r="AG21" i="59"/>
  <c r="R21" i="59"/>
  <c r="AE21" i="59"/>
  <c r="I21" i="59"/>
  <c r="AC21" i="59"/>
  <c r="Z21" i="59"/>
  <c r="T21" i="59"/>
  <c r="K21" i="59"/>
  <c r="Q21" i="59"/>
  <c r="AH21" i="59"/>
  <c r="P21" i="59"/>
  <c r="H21" i="59"/>
  <c r="AA21" i="59"/>
  <c r="G21" i="59"/>
  <c r="AD21" i="59"/>
  <c r="M21" i="59"/>
  <c r="N21" i="59"/>
  <c r="V21" i="59"/>
  <c r="Y21" i="59"/>
  <c r="AB21" i="59"/>
  <c r="L21" i="59"/>
  <c r="W21" i="59"/>
  <c r="E21" i="59"/>
  <c r="O21" i="59"/>
  <c r="AE15" i="59"/>
  <c r="U15" i="59"/>
  <c r="T15" i="59"/>
  <c r="AA15" i="59"/>
  <c r="J15" i="59"/>
  <c r="AF15" i="59"/>
  <c r="I15" i="59"/>
  <c r="F15" i="59"/>
  <c r="AC15" i="59"/>
  <c r="N15" i="59"/>
  <c r="G15" i="59"/>
  <c r="X15" i="59"/>
  <c r="L15" i="59"/>
  <c r="W15" i="59"/>
  <c r="Q15" i="59"/>
  <c r="S15" i="59"/>
  <c r="V15" i="59"/>
  <c r="R15" i="59"/>
  <c r="AB15" i="59"/>
  <c r="Y15" i="59"/>
  <c r="M15" i="59"/>
  <c r="Z15" i="59"/>
  <c r="P15" i="59"/>
  <c r="AD15" i="59"/>
  <c r="H15" i="59"/>
  <c r="O15" i="59"/>
  <c r="K15" i="59"/>
  <c r="AG15" i="59"/>
  <c r="AH15" i="59"/>
  <c r="E15" i="59"/>
  <c r="AB26" i="59"/>
  <c r="U26" i="59"/>
  <c r="N26" i="59"/>
  <c r="AC26" i="59"/>
  <c r="M26" i="59"/>
  <c r="S26" i="59"/>
  <c r="R26" i="59"/>
  <c r="H26" i="59"/>
  <c r="K26" i="59"/>
  <c r="G26" i="59"/>
  <c r="E26" i="59"/>
  <c r="I26" i="59"/>
  <c r="X26" i="59"/>
  <c r="V26" i="59"/>
  <c r="AF26" i="59"/>
  <c r="F26" i="59"/>
  <c r="AH26" i="59"/>
  <c r="P26" i="59"/>
  <c r="W26" i="59"/>
  <c r="T26" i="59"/>
  <c r="AA26" i="59"/>
  <c r="Z26" i="59"/>
  <c r="L26" i="59"/>
  <c r="Q26" i="59"/>
  <c r="Y26" i="59"/>
  <c r="AE26" i="59"/>
  <c r="J26" i="59"/>
  <c r="AG26" i="59"/>
  <c r="O26" i="59"/>
  <c r="AD26" i="59"/>
  <c r="G20" i="59"/>
  <c r="E20" i="59"/>
  <c r="J20" i="59"/>
  <c r="AF20" i="59"/>
  <c r="R20" i="59"/>
  <c r="O20" i="59"/>
  <c r="P20" i="59"/>
  <c r="Q20" i="59"/>
  <c r="X20" i="59"/>
  <c r="V20" i="59"/>
  <c r="U20" i="59"/>
  <c r="Z20" i="59"/>
  <c r="F20" i="59"/>
  <c r="S20" i="59"/>
  <c r="H20" i="59"/>
  <c r="AH20" i="59"/>
  <c r="AB20" i="59"/>
  <c r="AA20" i="59"/>
  <c r="W20" i="59"/>
  <c r="AE20" i="59"/>
  <c r="AG20" i="59"/>
  <c r="N20" i="59"/>
  <c r="K20" i="59"/>
  <c r="Y20" i="59"/>
  <c r="T20" i="59"/>
  <c r="AC20" i="59"/>
  <c r="I20" i="59"/>
  <c r="AD20" i="59"/>
  <c r="L20" i="59"/>
  <c r="M20" i="59"/>
  <c r="F28" i="59"/>
  <c r="AA28" i="59"/>
  <c r="AD28" i="59"/>
  <c r="R28" i="59"/>
  <c r="AC28" i="59"/>
  <c r="E28" i="59"/>
  <c r="AF28" i="59"/>
  <c r="T28" i="59"/>
  <c r="I28" i="59"/>
  <c r="L28" i="59"/>
  <c r="M28" i="59"/>
  <c r="X28" i="59"/>
  <c r="W28" i="59"/>
  <c r="P28" i="59"/>
  <c r="Y28" i="59"/>
  <c r="AH28" i="59"/>
  <c r="Z28" i="59"/>
  <c r="J28" i="59"/>
  <c r="V28" i="59"/>
  <c r="S28" i="59"/>
  <c r="AB28" i="59"/>
  <c r="AE28" i="59"/>
  <c r="U28" i="59"/>
  <c r="AG28" i="59"/>
  <c r="G28" i="59"/>
  <c r="N28" i="59"/>
  <c r="K28" i="59"/>
  <c r="H28" i="59"/>
  <c r="O28" i="59"/>
  <c r="Q28" i="59"/>
  <c r="Z24" i="59"/>
  <c r="AD24" i="59"/>
  <c r="S24" i="59"/>
  <c r="R24" i="59"/>
  <c r="M24" i="59"/>
  <c r="W24" i="59"/>
  <c r="L24" i="59"/>
  <c r="U24" i="59"/>
  <c r="G24" i="59"/>
  <c r="K24" i="59"/>
  <c r="H24" i="59"/>
  <c r="E24" i="59"/>
  <c r="Y24" i="59"/>
  <c r="AG24" i="59"/>
  <c r="AF24" i="59"/>
  <c r="AA24" i="59"/>
  <c r="AE24" i="59"/>
  <c r="T24" i="59"/>
  <c r="J24" i="59"/>
  <c r="V24" i="59"/>
  <c r="N24" i="59"/>
  <c r="P24" i="59"/>
  <c r="AH24" i="59"/>
  <c r="X24" i="59"/>
  <c r="F24" i="59"/>
  <c r="AC24" i="59"/>
  <c r="O24" i="59"/>
  <c r="I24" i="59"/>
  <c r="Q24" i="59"/>
  <c r="AB24" i="59"/>
  <c r="AH241" i="56"/>
  <c r="AD241" i="56"/>
  <c r="AP241" i="56"/>
  <c r="AK241" i="56"/>
  <c r="AF280" i="56"/>
  <c r="AN280" i="56"/>
  <c r="AL280" i="56"/>
  <c r="AI280" i="56"/>
  <c r="AM280" i="56"/>
  <c r="AP121" i="56"/>
  <c r="AD121" i="56"/>
  <c r="AK121" i="56"/>
  <c r="AH121" i="56"/>
  <c r="AP29" i="56"/>
  <c r="AK29" i="56"/>
  <c r="AH29" i="56"/>
  <c r="AD29" i="56"/>
  <c r="AF398" i="56"/>
  <c r="AN398" i="56"/>
  <c r="AL398" i="56"/>
  <c r="AI398" i="56"/>
  <c r="AM398" i="56"/>
  <c r="AP504" i="56"/>
  <c r="AK504" i="56"/>
  <c r="AH504" i="56"/>
  <c r="AD504" i="56"/>
  <c r="W43" i="59"/>
  <c r="W47" i="59"/>
  <c r="AI386" i="56"/>
  <c r="AN386" i="56"/>
  <c r="AF386" i="56"/>
  <c r="AL386" i="56"/>
  <c r="AM386" i="56"/>
  <c r="AD469" i="56"/>
  <c r="AP469" i="56"/>
  <c r="AK469" i="56"/>
  <c r="AH469" i="56"/>
  <c r="AD68" i="56"/>
  <c r="AK68" i="56"/>
  <c r="AH68" i="56"/>
  <c r="AP68" i="56"/>
  <c r="AD500" i="56"/>
  <c r="AK500" i="56"/>
  <c r="AP500" i="56"/>
  <c r="AH500" i="56"/>
  <c r="AD276" i="56"/>
  <c r="AK276" i="56"/>
  <c r="AH276" i="56"/>
  <c r="AP276" i="56"/>
  <c r="AP495" i="56"/>
  <c r="AH495" i="56"/>
  <c r="AD495" i="56"/>
  <c r="AK495" i="56"/>
  <c r="AP366" i="56"/>
  <c r="AD366" i="56"/>
  <c r="AK366" i="56"/>
  <c r="AH366" i="56"/>
  <c r="AD353" i="56"/>
  <c r="AK353" i="56"/>
  <c r="AH353" i="56"/>
  <c r="AP353" i="56"/>
  <c r="AH462" i="56"/>
  <c r="AP462" i="56"/>
  <c r="AD462" i="56"/>
  <c r="AK462" i="56"/>
  <c r="O17" i="59"/>
  <c r="Y17" i="59"/>
  <c r="AC17" i="59"/>
  <c r="AE17" i="59"/>
  <c r="F17" i="59"/>
  <c r="I17" i="59"/>
  <c r="V17" i="59"/>
  <c r="AH17" i="59"/>
  <c r="N17" i="59"/>
  <c r="AB17" i="59"/>
  <c r="Z17" i="59"/>
  <c r="U17" i="59"/>
  <c r="S17" i="59"/>
  <c r="AF17" i="59"/>
  <c r="L17" i="59"/>
  <c r="AD17" i="59"/>
  <c r="K17" i="59"/>
  <c r="Q17" i="59"/>
  <c r="AG17" i="59"/>
  <c r="M17" i="59"/>
  <c r="P17" i="59"/>
  <c r="W17" i="59"/>
  <c r="R17" i="59"/>
  <c r="H17" i="59"/>
  <c r="T17" i="59"/>
  <c r="X17" i="59"/>
  <c r="AA17" i="59"/>
  <c r="E17" i="59"/>
  <c r="G17" i="59"/>
  <c r="J17" i="59"/>
  <c r="AP60" i="56"/>
  <c r="AK60" i="56"/>
  <c r="AH60" i="56"/>
  <c r="AD60" i="56"/>
  <c r="W45" i="59"/>
  <c r="F64" i="59"/>
  <c r="AL255" i="56"/>
  <c r="AI255" i="56"/>
  <c r="AM255" i="56"/>
  <c r="AF255" i="56"/>
  <c r="AN255" i="56"/>
  <c r="AD268" i="56"/>
  <c r="AH268" i="56"/>
  <c r="AK268" i="56"/>
  <c r="AP268" i="56"/>
  <c r="AF404" i="56"/>
  <c r="AN404" i="56"/>
  <c r="AI404" i="56"/>
  <c r="AL404" i="56"/>
  <c r="AM404" i="56"/>
  <c r="AI425" i="56"/>
  <c r="AL425" i="56"/>
  <c r="AM425" i="56"/>
  <c r="AN425" i="56"/>
  <c r="AF425" i="56"/>
  <c r="AD100" i="56"/>
  <c r="AK100" i="56"/>
  <c r="AH100" i="56"/>
  <c r="AP100" i="56"/>
  <c r="AP402" i="56"/>
  <c r="AH402" i="56"/>
  <c r="AD402" i="56"/>
  <c r="AK402" i="56"/>
  <c r="B64" i="59"/>
  <c r="W39" i="59"/>
  <c r="AI128" i="56"/>
  <c r="AF128" i="56"/>
  <c r="AM128" i="56"/>
  <c r="AL128" i="56"/>
  <c r="AN128" i="56"/>
  <c r="AP132" i="56"/>
  <c r="AD132" i="56"/>
  <c r="AH132" i="56"/>
  <c r="AK132" i="56"/>
  <c r="AH461" i="56"/>
  <c r="AP461" i="56"/>
  <c r="AK461" i="56"/>
  <c r="AD461" i="56"/>
  <c r="AH515" i="56"/>
  <c r="AK515" i="56"/>
  <c r="AD515" i="56"/>
  <c r="AP515" i="56"/>
  <c r="AH207" i="56"/>
  <c r="AP207" i="56"/>
  <c r="AK207" i="56"/>
  <c r="AD207" i="56"/>
  <c r="AH491" i="56"/>
  <c r="AP491" i="56"/>
  <c r="AK491" i="56"/>
  <c r="AD491" i="56"/>
  <c r="L64" i="59"/>
  <c r="AK488" i="56"/>
  <c r="AH488" i="56"/>
  <c r="AP488" i="56"/>
  <c r="AD488" i="56"/>
  <c r="AH40" i="56"/>
  <c r="AK40" i="56"/>
  <c r="AP40" i="56"/>
  <c r="AD40" i="56"/>
  <c r="M64" i="59"/>
  <c r="D27" i="59"/>
  <c r="X103" i="59"/>
  <c r="AL300" i="56"/>
  <c r="AM300" i="56"/>
  <c r="AI300" i="56"/>
  <c r="AF300" i="56"/>
  <c r="AN300" i="56"/>
  <c r="AH365" i="56"/>
  <c r="AP365" i="56"/>
  <c r="AK365" i="56"/>
  <c r="AD365" i="56"/>
  <c r="AH429" i="56"/>
  <c r="AD429" i="56"/>
  <c r="AP429" i="56"/>
  <c r="AK429" i="56"/>
  <c r="AI486" i="56"/>
  <c r="AN486" i="56"/>
  <c r="AL486" i="56"/>
  <c r="AF486" i="56"/>
  <c r="AM486" i="56"/>
  <c r="AD173" i="56"/>
  <c r="AK173" i="56"/>
  <c r="AP173" i="56"/>
  <c r="AH173" i="56"/>
  <c r="AK262" i="56"/>
  <c r="AH262" i="56"/>
  <c r="AP262" i="56"/>
  <c r="AD262" i="56"/>
  <c r="AL65" i="56"/>
  <c r="AF65" i="56"/>
  <c r="AI65" i="56"/>
  <c r="AM65" i="56"/>
  <c r="AN65" i="56"/>
  <c r="AP212" i="56"/>
  <c r="AK212" i="56"/>
  <c r="AH212" i="56"/>
  <c r="AD212" i="56"/>
  <c r="AP346" i="56"/>
  <c r="AK346" i="56"/>
  <c r="AH346" i="56"/>
  <c r="AD346" i="56"/>
  <c r="AD373" i="56"/>
  <c r="AH373" i="56"/>
  <c r="AK373" i="56"/>
  <c r="AP373" i="56"/>
  <c r="AM206" i="56"/>
  <c r="AF206" i="56"/>
  <c r="AI206" i="56"/>
  <c r="AL206" i="56"/>
  <c r="AN206" i="56"/>
  <c r="AD71" i="56"/>
  <c r="AP71" i="56"/>
  <c r="AK71" i="56"/>
  <c r="AH71" i="56"/>
  <c r="AK64" i="56"/>
  <c r="AD64" i="56"/>
  <c r="AP64" i="56"/>
  <c r="AH64" i="56"/>
  <c r="AP211" i="56"/>
  <c r="AK211" i="56"/>
  <c r="AD211" i="56"/>
  <c r="AH211" i="56"/>
  <c r="AL360" i="56"/>
  <c r="AI360" i="56"/>
  <c r="AM360" i="56"/>
  <c r="AN360" i="56"/>
  <c r="AF360" i="56"/>
  <c r="AN416" i="56"/>
  <c r="AI416" i="56"/>
  <c r="AF416" i="56"/>
  <c r="AL416" i="56"/>
  <c r="AM416" i="56"/>
  <c r="AF447" i="56"/>
  <c r="AN447" i="56"/>
  <c r="AL447" i="56"/>
  <c r="AI447" i="56"/>
  <c r="AM447" i="56"/>
  <c r="AL475" i="56"/>
  <c r="AM475" i="56"/>
  <c r="AN475" i="56"/>
  <c r="AF475" i="56"/>
  <c r="AI475" i="56"/>
  <c r="AD66" i="56"/>
  <c r="AK66" i="56"/>
  <c r="AH66" i="56"/>
  <c r="AP66" i="56"/>
  <c r="AD485" i="56"/>
  <c r="AP485" i="56"/>
  <c r="AH485" i="56"/>
  <c r="AK485" i="56"/>
  <c r="AP59" i="56"/>
  <c r="AK59" i="56"/>
  <c r="AH59" i="56"/>
  <c r="AD59" i="56"/>
  <c r="AP441" i="56"/>
  <c r="AH441" i="56"/>
  <c r="AK441" i="56"/>
  <c r="AD441" i="56"/>
  <c r="L22" i="59"/>
  <c r="X22" i="59"/>
  <c r="F22" i="59"/>
  <c r="M22" i="59"/>
  <c r="R22" i="59"/>
  <c r="N22" i="59"/>
  <c r="AE22" i="59"/>
  <c r="P22" i="59"/>
  <c r="AA22" i="59"/>
  <c r="AB22" i="59"/>
  <c r="W22" i="59"/>
  <c r="I22" i="59"/>
  <c r="O22" i="59"/>
  <c r="Y22" i="59"/>
  <c r="AH22" i="59"/>
  <c r="U22" i="59"/>
  <c r="AC22" i="59"/>
  <c r="K22" i="59"/>
  <c r="Q22" i="59"/>
  <c r="Z22" i="59"/>
  <c r="H22" i="59"/>
  <c r="G22" i="59"/>
  <c r="AG22" i="59"/>
  <c r="AD22" i="59"/>
  <c r="J22" i="59"/>
  <c r="AF22" i="59"/>
  <c r="S22" i="59"/>
  <c r="E22" i="59"/>
  <c r="T22" i="59"/>
  <c r="V22" i="59"/>
  <c r="AI375" i="56"/>
  <c r="AN375" i="56"/>
  <c r="AF375" i="56"/>
  <c r="AM375" i="56"/>
  <c r="AL375" i="56"/>
  <c r="AM410" i="56"/>
  <c r="AF410" i="56"/>
  <c r="AL410" i="56"/>
  <c r="AN410" i="56"/>
  <c r="AI410" i="56"/>
  <c r="AD119" i="56"/>
  <c r="AH119" i="56"/>
  <c r="AK119" i="56"/>
  <c r="AP119" i="56"/>
  <c r="AN497" i="56"/>
  <c r="AM497" i="56"/>
  <c r="AF497" i="56"/>
  <c r="AI497" i="56"/>
  <c r="AL497" i="56"/>
  <c r="AD421" i="56"/>
  <c r="AP421" i="56"/>
  <c r="AH421" i="56"/>
  <c r="AK421" i="56"/>
  <c r="AP363" i="56"/>
  <c r="AH363" i="56"/>
  <c r="AK363" i="56"/>
  <c r="AD363" i="56"/>
  <c r="Q64" i="59"/>
  <c r="AI230" i="56"/>
  <c r="AM230" i="56"/>
  <c r="AL230" i="56"/>
  <c r="AF230" i="56"/>
  <c r="AN230" i="56"/>
  <c r="AN451" i="56"/>
  <c r="AM451" i="56"/>
  <c r="AL451" i="56"/>
  <c r="AF451" i="56"/>
  <c r="AI451" i="56"/>
  <c r="AN494" i="56"/>
  <c r="AF494" i="56"/>
  <c r="AL494" i="56"/>
  <c r="AM494" i="56"/>
  <c r="AI494" i="56"/>
  <c r="AP289" i="56"/>
  <c r="AK289" i="56"/>
  <c r="AH289" i="56"/>
  <c r="AD289" i="56"/>
  <c r="AM434" i="56"/>
  <c r="AN434" i="56"/>
  <c r="AF434" i="56"/>
  <c r="AI434" i="56"/>
  <c r="AL434" i="56"/>
  <c r="AD151" i="56"/>
  <c r="AH151" i="56"/>
  <c r="AP151" i="56"/>
  <c r="AK151" i="56"/>
  <c r="AD273" i="56"/>
  <c r="AK273" i="56"/>
  <c r="AH273" i="56"/>
  <c r="AP273" i="56"/>
  <c r="W38" i="59"/>
  <c r="W61" i="59"/>
  <c r="W49" i="59"/>
  <c r="AP143" i="56"/>
  <c r="AH143" i="56"/>
  <c r="AD143" i="56"/>
  <c r="AK143" i="56"/>
  <c r="AF422" i="56"/>
  <c r="AM422" i="56"/>
  <c r="AN422" i="56"/>
  <c r="AI422" i="56"/>
  <c r="AL422" i="56"/>
  <c r="AI507" i="56"/>
  <c r="AN507" i="56"/>
  <c r="AM507" i="56"/>
  <c r="AF507" i="56"/>
  <c r="AL507" i="56"/>
  <c r="AK38" i="56"/>
  <c r="AH38" i="56"/>
  <c r="AD38" i="56"/>
  <c r="AP38" i="56"/>
  <c r="AK247" i="56"/>
  <c r="AH247" i="56"/>
  <c r="AP247" i="56"/>
  <c r="AD247" i="56"/>
  <c r="AD117" i="56"/>
  <c r="AP117" i="56"/>
  <c r="AH117" i="56"/>
  <c r="AK117" i="56"/>
  <c r="AP420" i="56"/>
  <c r="AH420" i="56"/>
  <c r="AD420" i="56"/>
  <c r="AK420" i="56"/>
  <c r="AP354" i="56"/>
  <c r="AD354" i="56"/>
  <c r="AH354" i="56"/>
  <c r="AK354" i="56"/>
  <c r="AP49" i="56"/>
  <c r="AD49" i="56"/>
  <c r="AH49" i="56"/>
  <c r="AK49" i="56"/>
  <c r="J64" i="59"/>
  <c r="W34" i="59"/>
  <c r="E64" i="59"/>
  <c r="W57" i="59"/>
  <c r="W63" i="59"/>
  <c r="AI30" i="56"/>
  <c r="AN30" i="56"/>
  <c r="AM30" i="56"/>
  <c r="AF30" i="56"/>
  <c r="AL30" i="56"/>
  <c r="AD112" i="56"/>
  <c r="AK112" i="56"/>
  <c r="AP112" i="56"/>
  <c r="AH112" i="56"/>
  <c r="AM508" i="56"/>
  <c r="AI508" i="56"/>
  <c r="AF508" i="56"/>
  <c r="AN508" i="56"/>
  <c r="AL508" i="56"/>
  <c r="G64" i="59"/>
  <c r="W44" i="59"/>
  <c r="D64" i="59"/>
  <c r="AK144" i="56"/>
  <c r="AP144" i="56"/>
  <c r="AH144" i="56"/>
  <c r="AD144" i="56"/>
  <c r="AD169" i="56"/>
  <c r="AP169" i="56"/>
  <c r="AK169" i="56"/>
  <c r="AH169" i="56"/>
  <c r="AD258" i="56"/>
  <c r="AH258" i="56"/>
  <c r="AK258" i="56"/>
  <c r="AP258" i="56"/>
  <c r="AD463" i="56"/>
  <c r="AH463" i="56"/>
  <c r="AP463" i="56"/>
  <c r="AK463" i="56"/>
  <c r="AL503" i="56"/>
  <c r="AN503" i="56"/>
  <c r="AM503" i="56"/>
  <c r="AF503" i="56"/>
  <c r="AI503" i="56"/>
  <c r="AD387" i="56"/>
  <c r="AH387" i="56"/>
  <c r="AK387" i="56"/>
  <c r="AP387" i="56"/>
  <c r="AK79" i="56"/>
  <c r="AH79" i="56"/>
  <c r="AD79" i="56"/>
  <c r="AP79" i="56"/>
  <c r="AK267" i="56"/>
  <c r="AH267" i="56"/>
  <c r="AD267" i="56"/>
  <c r="AP267" i="56"/>
  <c r="AP279" i="56"/>
  <c r="AK279" i="56"/>
  <c r="AD279" i="56"/>
  <c r="AH279" i="56"/>
  <c r="AD431" i="56"/>
  <c r="AP431" i="56"/>
  <c r="AK431" i="56"/>
  <c r="AH431" i="56"/>
  <c r="W58" i="59"/>
  <c r="H64" i="59"/>
  <c r="AF141" i="56"/>
  <c r="AM141" i="56"/>
  <c r="AL141" i="56"/>
  <c r="AI141" i="56"/>
  <c r="AN141" i="56"/>
  <c r="AM476" i="56"/>
  <c r="AF476" i="56"/>
  <c r="AL476" i="56"/>
  <c r="AI476" i="56"/>
  <c r="AN476" i="56"/>
  <c r="AM490" i="56"/>
  <c r="AI490" i="56"/>
  <c r="AN490" i="56"/>
  <c r="AL490" i="56"/>
  <c r="AF490" i="56"/>
  <c r="AD266" i="56"/>
  <c r="AH266" i="56"/>
  <c r="AP266" i="56"/>
  <c r="AK266" i="56"/>
  <c r="AP329" i="56"/>
  <c r="AD329" i="56"/>
  <c r="AH329" i="56"/>
  <c r="AK329" i="56"/>
  <c r="AH344" i="56"/>
  <c r="AK344" i="56"/>
  <c r="AD344" i="56"/>
  <c r="AP344" i="56"/>
  <c r="W50" i="59"/>
  <c r="W36" i="59"/>
  <c r="AL53" i="56"/>
  <c r="AF53" i="56"/>
  <c r="AN53" i="56"/>
  <c r="AI53" i="56"/>
  <c r="AM53" i="56"/>
  <c r="AD17" i="56"/>
  <c r="AH17" i="56"/>
  <c r="AP17" i="56"/>
  <c r="AK17" i="56"/>
  <c r="R24" i="64"/>
  <c r="P24" i="64"/>
  <c r="I24" i="64"/>
  <c r="M24" i="64"/>
  <c r="K24" i="64"/>
  <c r="V24" i="64"/>
  <c r="AD24" i="64"/>
  <c r="AH24" i="64"/>
  <c r="X24" i="64"/>
  <c r="W24" i="64"/>
  <c r="T24" i="64"/>
  <c r="AB24" i="64"/>
  <c r="G24" i="64"/>
  <c r="H24" i="64"/>
  <c r="O24" i="64"/>
  <c r="Q24" i="64"/>
  <c r="L24" i="64"/>
  <c r="Z24" i="64"/>
  <c r="J24" i="64"/>
  <c r="AF24" i="64"/>
  <c r="E24" i="64"/>
  <c r="Y24" i="64"/>
  <c r="AC24" i="64"/>
  <c r="U24" i="64"/>
  <c r="AG24" i="64"/>
  <c r="AA24" i="64"/>
  <c r="AE24" i="64"/>
  <c r="N24" i="64"/>
  <c r="F24" i="64"/>
  <c r="S24" i="64"/>
  <c r="D28" i="64"/>
  <c r="Y104" i="64"/>
  <c r="T8" i="64"/>
  <c r="I8" i="64"/>
  <c r="M8" i="64"/>
  <c r="AA8" i="64"/>
  <c r="H8" i="64"/>
  <c r="AE8" i="64"/>
  <c r="AH8" i="64"/>
  <c r="U8" i="64"/>
  <c r="L8" i="64"/>
  <c r="N8" i="64"/>
  <c r="AB8" i="64"/>
  <c r="F8" i="64"/>
  <c r="S8" i="64"/>
  <c r="P8" i="64"/>
  <c r="Z8" i="64"/>
  <c r="W8" i="64"/>
  <c r="V8" i="64"/>
  <c r="E8" i="64"/>
  <c r="AD8" i="64"/>
  <c r="O8" i="64"/>
  <c r="G8" i="64"/>
  <c r="X8" i="64"/>
  <c r="Q8" i="64"/>
  <c r="K8" i="64"/>
  <c r="Y8" i="64"/>
  <c r="AF8" i="64"/>
  <c r="AG8" i="64"/>
  <c r="J8" i="64"/>
  <c r="AC8" i="64"/>
  <c r="R8" i="64"/>
  <c r="AG427" i="61"/>
  <c r="AS427" i="61"/>
  <c r="AN427" i="61"/>
  <c r="AK427" i="61"/>
  <c r="AN501" i="61"/>
  <c r="AK501" i="61"/>
  <c r="AG501" i="61"/>
  <c r="AS501" i="61"/>
  <c r="AK17" i="61"/>
  <c r="AN17" i="61"/>
  <c r="AG17" i="61"/>
  <c r="AS17" i="61"/>
  <c r="AF12" i="64"/>
  <c r="Z12" i="64"/>
  <c r="AD12" i="64"/>
  <c r="K12" i="64"/>
  <c r="I12" i="64"/>
  <c r="E12" i="64"/>
  <c r="M12" i="64"/>
  <c r="Y12" i="64"/>
  <c r="U12" i="64"/>
  <c r="F12" i="64"/>
  <c r="AG12" i="64"/>
  <c r="Q12" i="64"/>
  <c r="T12" i="64"/>
  <c r="N12" i="64"/>
  <c r="S12" i="64"/>
  <c r="W12" i="64"/>
  <c r="AB12" i="64"/>
  <c r="G12" i="64"/>
  <c r="J12" i="64"/>
  <c r="R12" i="64"/>
  <c r="V12" i="64"/>
  <c r="P12" i="64"/>
  <c r="AH12" i="64"/>
  <c r="L12" i="64"/>
  <c r="O12" i="64"/>
  <c r="AE12" i="64"/>
  <c r="H12" i="64"/>
  <c r="X12" i="64"/>
  <c r="AC12" i="64"/>
  <c r="AA12" i="64"/>
  <c r="AS224" i="61"/>
  <c r="AK224" i="61"/>
  <c r="AN224" i="61"/>
  <c r="AG224" i="61"/>
  <c r="AN507" i="61"/>
  <c r="AS507" i="61"/>
  <c r="AK507" i="61"/>
  <c r="AG507" i="61"/>
  <c r="AN162" i="61"/>
  <c r="AK162" i="61"/>
  <c r="AG162" i="61"/>
  <c r="AS162" i="61"/>
  <c r="T17" i="64"/>
  <c r="V17" i="64"/>
  <c r="I17" i="64"/>
  <c r="AG17" i="64"/>
  <c r="G17" i="64"/>
  <c r="Q17" i="64"/>
  <c r="Z17" i="64"/>
  <c r="AH17" i="64"/>
  <c r="J17" i="64"/>
  <c r="F17" i="64"/>
  <c r="S17" i="64"/>
  <c r="AF17" i="64"/>
  <c r="AB17" i="64"/>
  <c r="N17" i="64"/>
  <c r="P17" i="64"/>
  <c r="AE17" i="64"/>
  <c r="O17" i="64"/>
  <c r="W17" i="64"/>
  <c r="AC17" i="64"/>
  <c r="K17" i="64"/>
  <c r="R17" i="64"/>
  <c r="M17" i="64"/>
  <c r="Y17" i="64"/>
  <c r="E17" i="64"/>
  <c r="AA17" i="64"/>
  <c r="U17" i="64"/>
  <c r="X17" i="64"/>
  <c r="H17" i="64"/>
  <c r="L17" i="64"/>
  <c r="AD17" i="64"/>
  <c r="D25" i="64"/>
  <c r="V104" i="64"/>
  <c r="D19" i="64"/>
  <c r="P104" i="64"/>
  <c r="AK35" i="61"/>
  <c r="AS35" i="61"/>
  <c r="AN35" i="61"/>
  <c r="AG35" i="61"/>
  <c r="AN320" i="61"/>
  <c r="AK320" i="61"/>
  <c r="AG320" i="61"/>
  <c r="AS320" i="61"/>
  <c r="AG386" i="61"/>
  <c r="AS386" i="61"/>
  <c r="AN386" i="61"/>
  <c r="AK386" i="61"/>
  <c r="AS247" i="61"/>
  <c r="AK247" i="61"/>
  <c r="AG247" i="61"/>
  <c r="AN247" i="61"/>
  <c r="AN164" i="61"/>
  <c r="AG164" i="61"/>
  <c r="AS164" i="61"/>
  <c r="AK164" i="61"/>
  <c r="AN272" i="61"/>
  <c r="AK272" i="61"/>
  <c r="AG272" i="61"/>
  <c r="AS272" i="61"/>
  <c r="AH14" i="64"/>
  <c r="E14" i="64"/>
  <c r="AF14" i="64"/>
  <c r="S14" i="64"/>
  <c r="T14" i="64"/>
  <c r="H14" i="64"/>
  <c r="Q14" i="64"/>
  <c r="M14" i="64"/>
  <c r="X14" i="64"/>
  <c r="G14" i="64"/>
  <c r="AG14" i="64"/>
  <c r="R14" i="64"/>
  <c r="AE14" i="64"/>
  <c r="V14" i="64"/>
  <c r="AA14" i="64"/>
  <c r="Y14" i="64"/>
  <c r="Z14" i="64"/>
  <c r="AB14" i="64"/>
  <c r="AC14" i="64"/>
  <c r="W14" i="64"/>
  <c r="U14" i="64"/>
  <c r="F14" i="64"/>
  <c r="N14" i="64"/>
  <c r="J14" i="64"/>
  <c r="O14" i="64"/>
  <c r="P14" i="64"/>
  <c r="L14" i="64"/>
  <c r="I14" i="64"/>
  <c r="AD14" i="64"/>
  <c r="K14" i="64"/>
  <c r="D21" i="64"/>
  <c r="R104" i="64"/>
  <c r="J10" i="64"/>
  <c r="Z10" i="64"/>
  <c r="G10" i="64"/>
  <c r="U10" i="64"/>
  <c r="AF10" i="64"/>
  <c r="H10" i="64"/>
  <c r="R10" i="64"/>
  <c r="M10" i="64"/>
  <c r="K10" i="64"/>
  <c r="L10" i="64"/>
  <c r="AE10" i="64"/>
  <c r="Q10" i="64"/>
  <c r="W10" i="64"/>
  <c r="AA10" i="64"/>
  <c r="O10" i="64"/>
  <c r="S10" i="64"/>
  <c r="AD10" i="64"/>
  <c r="AC10" i="64"/>
  <c r="V10" i="64"/>
  <c r="N10" i="64"/>
  <c r="X10" i="64"/>
  <c r="I10" i="64"/>
  <c r="AB10" i="64"/>
  <c r="AH10" i="64"/>
  <c r="P10" i="64"/>
  <c r="E10" i="64"/>
  <c r="T10" i="64"/>
  <c r="AG10" i="64"/>
  <c r="F10" i="64"/>
  <c r="Y10" i="64"/>
  <c r="AE23" i="64"/>
  <c r="E23" i="64"/>
  <c r="X23" i="64"/>
  <c r="U23" i="64"/>
  <c r="M23" i="64"/>
  <c r="O23" i="64"/>
  <c r="AG23" i="64"/>
  <c r="N23" i="64"/>
  <c r="AD23" i="64"/>
  <c r="S23" i="64"/>
  <c r="V23" i="64"/>
  <c r="R23" i="64"/>
  <c r="AC23" i="64"/>
  <c r="P23" i="64"/>
  <c r="Y23" i="64"/>
  <c r="AH23" i="64"/>
  <c r="T23" i="64"/>
  <c r="W23" i="64"/>
  <c r="H23" i="64"/>
  <c r="Q23" i="64"/>
  <c r="G23" i="64"/>
  <c r="J23" i="64"/>
  <c r="AA23" i="64"/>
  <c r="Z23" i="64"/>
  <c r="AF23" i="64"/>
  <c r="F23" i="64"/>
  <c r="L23" i="64"/>
  <c r="AB23" i="64"/>
  <c r="I23" i="64"/>
  <c r="K23" i="64"/>
  <c r="AS68" i="61"/>
  <c r="AN68" i="61"/>
  <c r="AK68" i="61"/>
  <c r="AG68" i="61"/>
  <c r="AN207" i="61"/>
  <c r="AG207" i="61"/>
  <c r="AS207" i="61"/>
  <c r="AK207" i="61"/>
  <c r="AS221" i="61"/>
  <c r="AG221" i="61"/>
  <c r="AN221" i="61"/>
  <c r="AK221" i="61"/>
  <c r="AG459" i="61"/>
  <c r="AK459" i="61"/>
  <c r="AS459" i="61"/>
  <c r="AN459" i="61"/>
  <c r="AF9" i="64"/>
  <c r="AD9" i="64"/>
  <c r="K9" i="64"/>
  <c r="J9" i="64"/>
  <c r="U9" i="64"/>
  <c r="AE9" i="64"/>
  <c r="Q9" i="64"/>
  <c r="T9" i="64"/>
  <c r="R9" i="64"/>
  <c r="V9" i="64"/>
  <c r="G9" i="64"/>
  <c r="Y9" i="64"/>
  <c r="S9" i="64"/>
  <c r="AB9" i="64"/>
  <c r="AC9" i="64"/>
  <c r="AH9" i="64"/>
  <c r="N9" i="64"/>
  <c r="H9" i="64"/>
  <c r="W9" i="64"/>
  <c r="F9" i="64"/>
  <c r="AA9" i="64"/>
  <c r="O9" i="64"/>
  <c r="E9" i="64"/>
  <c r="X9" i="64"/>
  <c r="Z9" i="64"/>
  <c r="L9" i="64"/>
  <c r="AG9" i="64"/>
  <c r="I9" i="64"/>
  <c r="M9" i="64"/>
  <c r="P9" i="64"/>
  <c r="D27" i="64"/>
  <c r="X104" i="64"/>
  <c r="AS259" i="61"/>
  <c r="AN259" i="61"/>
  <c r="AG259" i="61"/>
  <c r="AK259" i="61"/>
  <c r="S13" i="64"/>
  <c r="AF13" i="64"/>
  <c r="T13" i="64"/>
  <c r="G13" i="64"/>
  <c r="K13" i="64"/>
  <c r="Y13" i="64"/>
  <c r="J13" i="64"/>
  <c r="P13" i="64"/>
  <c r="AE13" i="64"/>
  <c r="AA13" i="64"/>
  <c r="M13" i="64"/>
  <c r="I13" i="64"/>
  <c r="AB13" i="64"/>
  <c r="V13" i="64"/>
  <c r="E13" i="64"/>
  <c r="W13" i="64"/>
  <c r="N13" i="64"/>
  <c r="U13" i="64"/>
  <c r="L13" i="64"/>
  <c r="Q13" i="64"/>
  <c r="Z13" i="64"/>
  <c r="X13" i="64"/>
  <c r="AC13" i="64"/>
  <c r="AG13" i="64"/>
  <c r="AH13" i="64"/>
  <c r="R13" i="64"/>
  <c r="O13" i="64"/>
  <c r="H13" i="64"/>
  <c r="F13" i="64"/>
  <c r="AD13" i="64"/>
  <c r="D15" i="64"/>
  <c r="L104" i="64"/>
  <c r="AG56" i="61"/>
  <c r="AN56" i="61"/>
  <c r="AK56" i="61"/>
  <c r="AS56" i="61"/>
  <c r="AS481" i="61"/>
  <c r="AG481" i="61"/>
  <c r="AN481" i="61"/>
  <c r="AK481" i="61"/>
  <c r="AK120" i="61"/>
  <c r="AS120" i="61"/>
  <c r="AN120" i="61"/>
  <c r="AG120" i="61"/>
  <c r="AS323" i="61"/>
  <c r="AN323" i="61"/>
  <c r="AK323" i="61"/>
  <c r="AG323" i="61"/>
  <c r="AS294" i="61"/>
  <c r="AK294" i="61"/>
  <c r="AN294" i="61"/>
  <c r="AG294" i="61"/>
  <c r="AN269" i="61"/>
  <c r="AG269" i="61"/>
  <c r="AS269" i="61"/>
  <c r="AK269" i="61"/>
  <c r="AG154" i="61"/>
  <c r="AN154" i="61"/>
  <c r="AS154" i="61"/>
  <c r="AK154" i="61"/>
  <c r="AF16" i="64"/>
  <c r="Z16" i="64"/>
  <c r="AB16" i="64"/>
  <c r="K16" i="64"/>
  <c r="R16" i="64"/>
  <c r="V16" i="64"/>
  <c r="Y16" i="64"/>
  <c r="AE16" i="64"/>
  <c r="U16" i="64"/>
  <c r="J16" i="64"/>
  <c r="AG16" i="64"/>
  <c r="Q16" i="64"/>
  <c r="AC16" i="64"/>
  <c r="L16" i="64"/>
  <c r="G16" i="64"/>
  <c r="N16" i="64"/>
  <c r="P16" i="64"/>
  <c r="F16" i="64"/>
  <c r="I16" i="64"/>
  <c r="O16" i="64"/>
  <c r="AH16" i="64"/>
  <c r="S16" i="64"/>
  <c r="AD16" i="64"/>
  <c r="AA16" i="64"/>
  <c r="X16" i="64"/>
  <c r="T16" i="64"/>
  <c r="E16" i="64"/>
  <c r="M16" i="64"/>
  <c r="W16" i="64"/>
  <c r="H16" i="64"/>
  <c r="V11" i="64"/>
  <c r="P11" i="64"/>
  <c r="J11" i="64"/>
  <c r="Y11" i="64"/>
  <c r="AG11" i="64"/>
  <c r="Z11" i="64"/>
  <c r="S11" i="64"/>
  <c r="I11" i="64"/>
  <c r="Q11" i="64"/>
  <c r="AA11" i="64"/>
  <c r="E11" i="64"/>
  <c r="K11" i="64"/>
  <c r="T11" i="64"/>
  <c r="AE11" i="64"/>
  <c r="AF11" i="64"/>
  <c r="X11" i="64"/>
  <c r="N11" i="64"/>
  <c r="M11" i="64"/>
  <c r="AD11" i="64"/>
  <c r="U11" i="64"/>
  <c r="AB11" i="64"/>
  <c r="R11" i="64"/>
  <c r="G11" i="64"/>
  <c r="W11" i="64"/>
  <c r="H11" i="64"/>
  <c r="F11" i="64"/>
  <c r="O11" i="64"/>
  <c r="AC11" i="64"/>
  <c r="L11" i="64"/>
  <c r="AH11" i="64"/>
  <c r="K14" i="59"/>
  <c r="L14" i="59"/>
  <c r="W14" i="59"/>
  <c r="U14" i="59"/>
  <c r="Z14" i="59"/>
  <c r="S14" i="59"/>
  <c r="F14" i="59"/>
  <c r="AH14" i="59"/>
  <c r="N14" i="59"/>
  <c r="R14" i="59"/>
  <c r="O14" i="59"/>
  <c r="AE14" i="59"/>
  <c r="Y14" i="59"/>
  <c r="E14" i="59"/>
  <c r="AF14" i="59"/>
  <c r="J14" i="59"/>
  <c r="AA14" i="59"/>
  <c r="G14" i="59"/>
  <c r="M14" i="59"/>
  <c r="V14" i="59"/>
  <c r="AB14" i="59"/>
  <c r="X14" i="59"/>
  <c r="Q14" i="59"/>
  <c r="P14" i="59"/>
  <c r="AG14" i="59"/>
  <c r="H14" i="59"/>
  <c r="AD14" i="59"/>
  <c r="T14" i="59"/>
  <c r="AC14" i="59"/>
  <c r="I14" i="59"/>
  <c r="AD508" i="56"/>
  <c r="AH508" i="56"/>
  <c r="AK508" i="56"/>
  <c r="AP508" i="56"/>
  <c r="AK30" i="56"/>
  <c r="AH30" i="56"/>
  <c r="AP30" i="56"/>
  <c r="AD30" i="56"/>
  <c r="N16" i="59"/>
  <c r="T16" i="59"/>
  <c r="AF16" i="59"/>
  <c r="Q16" i="59"/>
  <c r="G16" i="59"/>
  <c r="U16" i="59"/>
  <c r="S16" i="59"/>
  <c r="K16" i="59"/>
  <c r="Y16" i="59"/>
  <c r="I16" i="59"/>
  <c r="AA16" i="59"/>
  <c r="H16" i="59"/>
  <c r="AG16" i="59"/>
  <c r="W16" i="59"/>
  <c r="M16" i="59"/>
  <c r="F16" i="59"/>
  <c r="R16" i="59"/>
  <c r="AB16" i="59"/>
  <c r="E16" i="59"/>
  <c r="AD16" i="59"/>
  <c r="V16" i="59"/>
  <c r="AC16" i="59"/>
  <c r="X16" i="59"/>
  <c r="AH16" i="59"/>
  <c r="AE16" i="59"/>
  <c r="O16" i="59"/>
  <c r="J16" i="59"/>
  <c r="Z16" i="59"/>
  <c r="P16" i="59"/>
  <c r="L16" i="59"/>
  <c r="AP434" i="56"/>
  <c r="AK434" i="56"/>
  <c r="AD434" i="56"/>
  <c r="AH434" i="56"/>
  <c r="D22" i="59"/>
  <c r="S103" i="59"/>
  <c r="AK416" i="56"/>
  <c r="AP416" i="56"/>
  <c r="AD416" i="56"/>
  <c r="AH416" i="56"/>
  <c r="AP65" i="56"/>
  <c r="AD65" i="56"/>
  <c r="AH65" i="56"/>
  <c r="AK65" i="56"/>
  <c r="AP300" i="56"/>
  <c r="AK300" i="56"/>
  <c r="AD300" i="56"/>
  <c r="AH300" i="56"/>
  <c r="AP398" i="56"/>
  <c r="AH398" i="56"/>
  <c r="AD398" i="56"/>
  <c r="AK398" i="56"/>
  <c r="D24" i="59"/>
  <c r="U103" i="59"/>
  <c r="D28" i="59"/>
  <c r="Y103" i="59"/>
  <c r="AP53" i="56"/>
  <c r="AH53" i="56"/>
  <c r="AD53" i="56"/>
  <c r="T6" i="58"/>
  <c r="E6" i="58"/>
  <c r="AK53" i="56"/>
  <c r="AK490" i="56"/>
  <c r="AP490" i="56"/>
  <c r="AD490" i="56"/>
  <c r="AH490" i="56"/>
  <c r="AH476" i="56"/>
  <c r="AP476" i="56"/>
  <c r="AK476" i="56"/>
  <c r="AD476" i="56"/>
  <c r="F13" i="59"/>
  <c r="N13" i="59"/>
  <c r="H13" i="59"/>
  <c r="AC13" i="59"/>
  <c r="W13" i="59"/>
  <c r="AD13" i="59"/>
  <c r="M13" i="59"/>
  <c r="V13" i="59"/>
  <c r="AB13" i="59"/>
  <c r="L13" i="59"/>
  <c r="AE13" i="59"/>
  <c r="R13" i="59"/>
  <c r="K13" i="59"/>
  <c r="S13" i="59"/>
  <c r="E13" i="59"/>
  <c r="Y13" i="59"/>
  <c r="G13" i="59"/>
  <c r="AF13" i="59"/>
  <c r="Z13" i="59"/>
  <c r="AA13" i="59"/>
  <c r="X13" i="59"/>
  <c r="AH13" i="59"/>
  <c r="J13" i="59"/>
  <c r="T13" i="59"/>
  <c r="I13" i="59"/>
  <c r="Q13" i="59"/>
  <c r="P13" i="59"/>
  <c r="AG13" i="59"/>
  <c r="U13" i="59"/>
  <c r="O13" i="59"/>
  <c r="AD451" i="56"/>
  <c r="AK451" i="56"/>
  <c r="AP451" i="56"/>
  <c r="AH451" i="56"/>
  <c r="AD497" i="56"/>
  <c r="AP497" i="56"/>
  <c r="AK497" i="56"/>
  <c r="AH497" i="56"/>
  <c r="AK475" i="56"/>
  <c r="AH475" i="56"/>
  <c r="AP475" i="56"/>
  <c r="AD475" i="56"/>
  <c r="AD447" i="56"/>
  <c r="AP447" i="56"/>
  <c r="AH447" i="56"/>
  <c r="AK447" i="56"/>
  <c r="K19" i="59"/>
  <c r="O19" i="59"/>
  <c r="Y19" i="59"/>
  <c r="P19" i="59"/>
  <c r="V19" i="59"/>
  <c r="AB19" i="59"/>
  <c r="J19" i="59"/>
  <c r="Q19" i="59"/>
  <c r="Z19" i="59"/>
  <c r="AA19" i="59"/>
  <c r="E19" i="59"/>
  <c r="S19" i="59"/>
  <c r="U19" i="59"/>
  <c r="M19" i="59"/>
  <c r="AE19" i="59"/>
  <c r="F19" i="59"/>
  <c r="G19" i="59"/>
  <c r="T19" i="59"/>
  <c r="AC19" i="59"/>
  <c r="R19" i="59"/>
  <c r="L19" i="59"/>
  <c r="AF19" i="59"/>
  <c r="H19" i="59"/>
  <c r="W19" i="59"/>
  <c r="N19" i="59"/>
  <c r="AD19" i="59"/>
  <c r="AH19" i="59"/>
  <c r="X19" i="59"/>
  <c r="I19" i="59"/>
  <c r="AG19" i="59"/>
  <c r="G8" i="59"/>
  <c r="T8" i="59"/>
  <c r="S8" i="59"/>
  <c r="E8" i="59"/>
  <c r="Z8" i="59"/>
  <c r="F8" i="59"/>
  <c r="Y8" i="59"/>
  <c r="AB8" i="59"/>
  <c r="AD8" i="59"/>
  <c r="AC8" i="59"/>
  <c r="V8" i="59"/>
  <c r="I8" i="59"/>
  <c r="P8" i="59"/>
  <c r="AA8" i="59"/>
  <c r="Q8" i="59"/>
  <c r="M8" i="59"/>
  <c r="W8" i="59"/>
  <c r="AF8" i="59"/>
  <c r="U8" i="59"/>
  <c r="AE8" i="59"/>
  <c r="L8" i="59"/>
  <c r="H8" i="59"/>
  <c r="AG8" i="59"/>
  <c r="K8" i="59"/>
  <c r="O8" i="59"/>
  <c r="X8" i="59"/>
  <c r="J8" i="59"/>
  <c r="AH8" i="59"/>
  <c r="N8" i="59"/>
  <c r="R8" i="59"/>
  <c r="AP255" i="56"/>
  <c r="AK255" i="56"/>
  <c r="AD255" i="56"/>
  <c r="AH255" i="56"/>
  <c r="AE12" i="59"/>
  <c r="AC12" i="59"/>
  <c r="H12" i="59"/>
  <c r="K12" i="59"/>
  <c r="Y12" i="59"/>
  <c r="G12" i="59"/>
  <c r="O12" i="59"/>
  <c r="S12" i="59"/>
  <c r="V12" i="59"/>
  <c r="R12" i="59"/>
  <c r="X12" i="59"/>
  <c r="E12" i="59"/>
  <c r="Z12" i="59"/>
  <c r="W12" i="59"/>
  <c r="M12" i="59"/>
  <c r="AA12" i="59"/>
  <c r="P12" i="59"/>
  <c r="N12" i="59"/>
  <c r="J12" i="59"/>
  <c r="AB12" i="59"/>
  <c r="AD12" i="59"/>
  <c r="L12" i="59"/>
  <c r="U12" i="59"/>
  <c r="F12" i="59"/>
  <c r="I12" i="59"/>
  <c r="Q12" i="59"/>
  <c r="AH12" i="59"/>
  <c r="T12" i="59"/>
  <c r="AF12" i="59"/>
  <c r="AG12" i="59"/>
  <c r="D17" i="59"/>
  <c r="N103" i="59"/>
  <c r="AD280" i="56"/>
  <c r="AP280" i="56"/>
  <c r="AH280" i="56"/>
  <c r="AK280" i="56"/>
  <c r="D21" i="59"/>
  <c r="R103" i="59"/>
  <c r="T11" i="59"/>
  <c r="Y11" i="59"/>
  <c r="O11" i="59"/>
  <c r="S11" i="59"/>
  <c r="AH11" i="59"/>
  <c r="P11" i="59"/>
  <c r="AG11" i="59"/>
  <c r="AE11" i="59"/>
  <c r="Z11" i="59"/>
  <c r="J11" i="59"/>
  <c r="K11" i="59"/>
  <c r="AB11" i="59"/>
  <c r="X11" i="59"/>
  <c r="AA11" i="59"/>
  <c r="V11" i="59"/>
  <c r="E11" i="59"/>
  <c r="R11" i="59"/>
  <c r="AF11" i="59"/>
  <c r="L11" i="59"/>
  <c r="AC11" i="59"/>
  <c r="Q11" i="59"/>
  <c r="M11" i="59"/>
  <c r="I11" i="59"/>
  <c r="W11" i="59"/>
  <c r="N11" i="59"/>
  <c r="G11" i="59"/>
  <c r="AD11" i="59"/>
  <c r="F11" i="59"/>
  <c r="U11" i="59"/>
  <c r="H11" i="59"/>
  <c r="AH507" i="56"/>
  <c r="AK507" i="56"/>
  <c r="AD507" i="56"/>
  <c r="AP507" i="56"/>
  <c r="AD422" i="56"/>
  <c r="AP422" i="56"/>
  <c r="AK422" i="56"/>
  <c r="AH422" i="56"/>
  <c r="AP494" i="56"/>
  <c r="AK494" i="56"/>
  <c r="AD494" i="56"/>
  <c r="AH494" i="56"/>
  <c r="AD230" i="56"/>
  <c r="AK230" i="56"/>
  <c r="AH230" i="56"/>
  <c r="AP230" i="56"/>
  <c r="Z23" i="59"/>
  <c r="M23" i="59"/>
  <c r="U23" i="59"/>
  <c r="AA23" i="59"/>
  <c r="K23" i="59"/>
  <c r="AE23" i="59"/>
  <c r="AC23" i="59"/>
  <c r="E23" i="59"/>
  <c r="Q23" i="59"/>
  <c r="AG23" i="59"/>
  <c r="T23" i="59"/>
  <c r="V23" i="59"/>
  <c r="P23" i="59"/>
  <c r="F23" i="59"/>
  <c r="AH23" i="59"/>
  <c r="W23" i="59"/>
  <c r="S23" i="59"/>
  <c r="AF23" i="59"/>
  <c r="X23" i="59"/>
  <c r="AB23" i="59"/>
  <c r="L23" i="59"/>
  <c r="O23" i="59"/>
  <c r="G23" i="59"/>
  <c r="I23" i="59"/>
  <c r="N23" i="59"/>
  <c r="J23" i="59"/>
  <c r="Y23" i="59"/>
  <c r="R23" i="59"/>
  <c r="AD23" i="59"/>
  <c r="H23" i="59"/>
  <c r="F18" i="59"/>
  <c r="Y18" i="59"/>
  <c r="J18" i="59"/>
  <c r="AG18" i="59"/>
  <c r="X18" i="59"/>
  <c r="M18" i="59"/>
  <c r="I18" i="59"/>
  <c r="AC18" i="59"/>
  <c r="Z18" i="59"/>
  <c r="AH18" i="59"/>
  <c r="P18" i="59"/>
  <c r="L18" i="59"/>
  <c r="E18" i="59"/>
  <c r="AA18" i="59"/>
  <c r="V18" i="59"/>
  <c r="W18" i="59"/>
  <c r="R18" i="59"/>
  <c r="AF18" i="59"/>
  <c r="H18" i="59"/>
  <c r="O18" i="59"/>
  <c r="K18" i="59"/>
  <c r="AE18" i="59"/>
  <c r="AB18" i="59"/>
  <c r="Q18" i="59"/>
  <c r="AD18" i="59"/>
  <c r="N18" i="59"/>
  <c r="U18" i="59"/>
  <c r="S18" i="59"/>
  <c r="G18" i="59"/>
  <c r="T18" i="59"/>
  <c r="AD128" i="56"/>
  <c r="T15" i="58"/>
  <c r="E15" i="58"/>
  <c r="AK128" i="56"/>
  <c r="AP128" i="56"/>
  <c r="AH128" i="56"/>
  <c r="AK425" i="56"/>
  <c r="AH425" i="56"/>
  <c r="AD425" i="56"/>
  <c r="AP425" i="56"/>
  <c r="D20" i="59"/>
  <c r="Q103" i="59"/>
  <c r="D15" i="59"/>
  <c r="L103" i="59"/>
  <c r="AH141" i="56"/>
  <c r="AD141" i="56"/>
  <c r="AK141" i="56"/>
  <c r="AP141" i="56"/>
  <c r="AD503" i="56"/>
  <c r="AH503" i="56"/>
  <c r="AP503" i="56"/>
  <c r="AK503" i="56"/>
  <c r="AA10" i="59"/>
  <c r="S10" i="59"/>
  <c r="AC10" i="59"/>
  <c r="H10" i="59"/>
  <c r="AH10" i="59"/>
  <c r="I10" i="59"/>
  <c r="AF10" i="59"/>
  <c r="Q10" i="59"/>
  <c r="X10" i="59"/>
  <c r="T10" i="59"/>
  <c r="G10" i="59"/>
  <c r="L10" i="59"/>
  <c r="V10" i="59"/>
  <c r="U10" i="59"/>
  <c r="AB10" i="59"/>
  <c r="AD10" i="59"/>
  <c r="P10" i="59"/>
  <c r="R10" i="59"/>
  <c r="F10" i="59"/>
  <c r="AG10" i="59"/>
  <c r="N10" i="59"/>
  <c r="K10" i="59"/>
  <c r="Y10" i="59"/>
  <c r="E10" i="59"/>
  <c r="Z10" i="59"/>
  <c r="J10" i="59"/>
  <c r="W10" i="59"/>
  <c r="AE10" i="59"/>
  <c r="O10" i="59"/>
  <c r="M10" i="59"/>
  <c r="W64" i="59"/>
  <c r="AD410" i="56"/>
  <c r="AP410" i="56"/>
  <c r="AH410" i="56"/>
  <c r="AK410" i="56"/>
  <c r="AH375" i="56"/>
  <c r="AD375" i="56"/>
  <c r="AK375" i="56"/>
  <c r="AP375" i="56"/>
  <c r="AH360" i="56"/>
  <c r="AD360" i="56"/>
  <c r="AK360" i="56"/>
  <c r="AP360" i="56"/>
  <c r="AP206" i="56"/>
  <c r="AH206" i="56"/>
  <c r="AD206" i="56"/>
  <c r="AK206" i="56"/>
  <c r="AP486" i="56"/>
  <c r="AK486" i="56"/>
  <c r="AH486" i="56"/>
  <c r="AD486" i="56"/>
  <c r="AH404" i="56"/>
  <c r="AD404" i="56"/>
  <c r="AP404" i="56"/>
  <c r="AK404" i="56"/>
  <c r="AK386" i="56"/>
  <c r="AH386" i="56"/>
  <c r="AP386" i="56"/>
  <c r="AD386" i="56"/>
  <c r="D26" i="59"/>
  <c r="W103" i="59"/>
  <c r="D25" i="59"/>
  <c r="V103" i="59"/>
  <c r="D13" i="64"/>
  <c r="J104" i="64"/>
  <c r="D10" i="64"/>
  <c r="G104" i="64"/>
  <c r="X9" i="63"/>
  <c r="AL7" i="63"/>
  <c r="X14" i="63"/>
  <c r="X15" i="63"/>
  <c r="X10" i="63"/>
  <c r="AP6" i="63"/>
  <c r="AR6" i="63"/>
  <c r="AM6" i="63"/>
  <c r="AP7" i="63"/>
  <c r="AI6" i="63"/>
  <c r="X13" i="63"/>
  <c r="X12" i="63"/>
  <c r="Y11" i="63"/>
  <c r="AN7" i="63"/>
  <c r="AI7" i="63"/>
  <c r="AK7" i="63"/>
  <c r="AH6" i="63"/>
  <c r="AO7" i="63"/>
  <c r="Y10" i="63"/>
  <c r="AG7" i="63"/>
  <c r="Y12" i="63"/>
  <c r="AJ7" i="63"/>
  <c r="X16" i="63"/>
  <c r="Y17" i="63"/>
  <c r="Y14" i="63"/>
  <c r="X19" i="63"/>
  <c r="X17" i="63"/>
  <c r="X8" i="63"/>
  <c r="AK6" i="63"/>
  <c r="AL6" i="63"/>
  <c r="AH7" i="63"/>
  <c r="Y9" i="63"/>
  <c r="Y6" i="63"/>
  <c r="AQ7" i="63"/>
  <c r="AG6" i="63"/>
  <c r="AN6" i="63"/>
  <c r="Y8" i="63"/>
  <c r="AR7" i="63"/>
  <c r="AT6" i="63"/>
  <c r="AT7" i="63"/>
  <c r="Y7" i="63"/>
  <c r="AM7" i="63"/>
  <c r="Y13" i="63"/>
  <c r="AO6" i="63"/>
  <c r="X11" i="63"/>
  <c r="X6" i="63"/>
  <c r="AJ6" i="63"/>
  <c r="Y16" i="63"/>
  <c r="Y19" i="63"/>
  <c r="Y15" i="63"/>
  <c r="X7" i="63"/>
  <c r="AQ6" i="63"/>
  <c r="AC29" i="64"/>
  <c r="Y29" i="64"/>
  <c r="G29" i="64"/>
  <c r="V29" i="64"/>
  <c r="S29" i="64"/>
  <c r="L29" i="64"/>
  <c r="H29" i="64"/>
  <c r="T29" i="64"/>
  <c r="D16" i="64"/>
  <c r="M104" i="64"/>
  <c r="D17" i="64"/>
  <c r="N104" i="64"/>
  <c r="D12" i="64"/>
  <c r="I104" i="64"/>
  <c r="J29" i="64"/>
  <c r="K29" i="64"/>
  <c r="O29" i="64"/>
  <c r="W29" i="64"/>
  <c r="F29" i="64"/>
  <c r="U29" i="64"/>
  <c r="AA29" i="64"/>
  <c r="D23" i="64"/>
  <c r="T104" i="64"/>
  <c r="AG29" i="64"/>
  <c r="Q29" i="64"/>
  <c r="AD29" i="64"/>
  <c r="Z29" i="64"/>
  <c r="AB29" i="64"/>
  <c r="AH29" i="64"/>
  <c r="M29" i="64"/>
  <c r="D11" i="64"/>
  <c r="H104" i="64"/>
  <c r="D9" i="64"/>
  <c r="F104" i="64"/>
  <c r="D14" i="64"/>
  <c r="K104" i="64"/>
  <c r="R29" i="64"/>
  <c r="AF29" i="64"/>
  <c r="X29" i="64"/>
  <c r="E29" i="64"/>
  <c r="D8" i="64"/>
  <c r="E104" i="64"/>
  <c r="P29" i="64"/>
  <c r="N29" i="64"/>
  <c r="AE29" i="64"/>
  <c r="I29" i="64"/>
  <c r="D24" i="64"/>
  <c r="U104" i="64"/>
  <c r="E15" i="63"/>
  <c r="V15" i="63"/>
  <c r="R15" i="58"/>
  <c r="E6" i="63"/>
  <c r="V6" i="63"/>
  <c r="R6" i="58"/>
  <c r="D23" i="59"/>
  <c r="T103" i="59"/>
  <c r="AH29" i="59"/>
  <c r="K29" i="59"/>
  <c r="AE29" i="59"/>
  <c r="M29" i="59"/>
  <c r="I29" i="59"/>
  <c r="AB29" i="59"/>
  <c r="D8" i="59"/>
  <c r="E103" i="59"/>
  <c r="E29" i="59"/>
  <c r="T9" i="58"/>
  <c r="E9" i="58"/>
  <c r="T13" i="58"/>
  <c r="E13" i="58"/>
  <c r="T11" i="58"/>
  <c r="E11" i="58"/>
  <c r="T14" i="58"/>
  <c r="E14" i="58"/>
  <c r="J29" i="59"/>
  <c r="U29" i="59"/>
  <c r="V29" i="59"/>
  <c r="S29" i="59"/>
  <c r="D13" i="59"/>
  <c r="J103" i="59"/>
  <c r="T12" i="58"/>
  <c r="E12" i="58"/>
  <c r="T19" i="58"/>
  <c r="E19" i="58"/>
  <c r="T10" i="58"/>
  <c r="E10" i="58"/>
  <c r="D18" i="59"/>
  <c r="O103" i="59"/>
  <c r="AG29" i="59"/>
  <c r="Q29" i="59"/>
  <c r="Y29" i="59"/>
  <c r="D10" i="59"/>
  <c r="G103" i="59"/>
  <c r="D11" i="59"/>
  <c r="H103" i="59"/>
  <c r="D12" i="59"/>
  <c r="I103" i="59"/>
  <c r="R29" i="59"/>
  <c r="X29" i="59"/>
  <c r="H29" i="59"/>
  <c r="AF29" i="59"/>
  <c r="AA29" i="59"/>
  <c r="AC29" i="59"/>
  <c r="F29" i="59"/>
  <c r="T29" i="59"/>
  <c r="T8" i="58"/>
  <c r="E8" i="58"/>
  <c r="T17" i="58"/>
  <c r="E17" i="58"/>
  <c r="T7" i="58"/>
  <c r="E7" i="58"/>
  <c r="E21" i="58"/>
  <c r="E21" i="63"/>
  <c r="D14" i="59"/>
  <c r="K103" i="59"/>
  <c r="N29" i="59"/>
  <c r="O29" i="59"/>
  <c r="L29" i="59"/>
  <c r="W29" i="59"/>
  <c r="P29" i="59"/>
  <c r="AD29" i="59"/>
  <c r="Z29" i="59"/>
  <c r="G29" i="59"/>
  <c r="D19" i="59"/>
  <c r="P103" i="59"/>
  <c r="T16" i="58"/>
  <c r="E16" i="58"/>
  <c r="D16" i="59"/>
  <c r="M103" i="59"/>
  <c r="D29" i="64"/>
  <c r="I22" i="60"/>
  <c r="R10" i="58"/>
  <c r="E10" i="63"/>
  <c r="V10" i="63"/>
  <c r="R14" i="58"/>
  <c r="E14" i="63"/>
  <c r="V14" i="63"/>
  <c r="D29" i="59"/>
  <c r="I22" i="55"/>
  <c r="E8" i="63"/>
  <c r="V8" i="63"/>
  <c r="R8" i="58"/>
  <c r="E19" i="63"/>
  <c r="V19" i="63"/>
  <c r="R19" i="58"/>
  <c r="E11" i="63"/>
  <c r="V11" i="63"/>
  <c r="R11" i="58"/>
  <c r="E23" i="58"/>
  <c r="E23" i="63"/>
  <c r="R7" i="58"/>
  <c r="E7" i="63"/>
  <c r="V7" i="63"/>
  <c r="V22" i="63"/>
  <c r="E12" i="63"/>
  <c r="V12" i="63"/>
  <c r="R12" i="58"/>
  <c r="R13" i="58"/>
  <c r="E13" i="63"/>
  <c r="V13" i="63"/>
  <c r="E22" i="58"/>
  <c r="E22" i="63"/>
  <c r="H22" i="63"/>
  <c r="K22" i="63"/>
  <c r="N22" i="63"/>
  <c r="Q22" i="63"/>
  <c r="R16" i="58"/>
  <c r="E16" i="63"/>
  <c r="V16" i="63"/>
  <c r="R17" i="58"/>
  <c r="E17" i="63"/>
  <c r="V17" i="63"/>
  <c r="R9" i="58"/>
  <c r="E9" i="63"/>
  <c r="V9" i="63"/>
  <c r="R22" i="58"/>
  <c r="R23" i="58"/>
  <c r="R21" i="58"/>
  <c r="V23" i="63"/>
  <c r="V21" i="63"/>
</calcChain>
</file>

<file path=xl/comments1.xml><?xml version="1.0" encoding="utf-8"?>
<comments xmlns="http://schemas.openxmlformats.org/spreadsheetml/2006/main">
  <authors>
    <author>作成者</author>
  </authors>
  <commentList>
    <comment ref="B23" authorId="0" shapeId="0">
      <text>
        <r>
          <rPr>
            <b/>
            <sz val="12"/>
            <color indexed="10"/>
            <rFont val="ＭＳ Ｐゴシック"/>
            <family val="3"/>
            <charset val="128"/>
          </rPr>
          <t>自動車運送事業者等</t>
        </r>
        <r>
          <rPr>
            <sz val="10"/>
            <color indexed="81"/>
            <rFont val="ＭＳ Ｐゴシック"/>
            <family val="3"/>
            <charset val="128"/>
          </rPr>
          <t>は国土交通大臣、それ以外は都道府県知事名を記載してください。</t>
        </r>
      </text>
    </comment>
  </commentList>
</comments>
</file>

<file path=xl/comments10.xml><?xml version="1.0" encoding="utf-8"?>
<comments xmlns="http://schemas.openxmlformats.org/spreadsheetml/2006/main">
  <authors>
    <author>作成者</author>
  </authors>
  <commentList>
    <comment ref="H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 ref="K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 ref="N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 ref="Q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 ref="V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 ref="X18" authorId="0" shapeId="0">
      <text>
        <r>
          <rPr>
            <sz val="9"/>
            <color indexed="81"/>
            <rFont val="MS P ゴシック"/>
            <family val="3"/>
            <charset val="128"/>
          </rPr>
          <t xml:space="preserve">当該年度における
</t>
        </r>
        <r>
          <rPr>
            <b/>
            <sz val="9"/>
            <color indexed="81"/>
            <rFont val="MS P ゴシック"/>
            <family val="3"/>
            <charset val="128"/>
          </rPr>
          <t>電気自動車の減少台数</t>
        </r>
        <r>
          <rPr>
            <sz val="9"/>
            <color indexed="81"/>
            <rFont val="MS P ゴシック"/>
            <family val="3"/>
            <charset val="128"/>
          </rPr>
          <t>を入力してください。（注２参照）</t>
        </r>
        <r>
          <rPr>
            <b/>
            <sz val="9"/>
            <color indexed="81"/>
            <rFont val="MS P ゴシック"/>
            <family val="3"/>
            <charset val="128"/>
          </rPr>
          <t xml:space="preserve">
</t>
        </r>
      </text>
    </comment>
    <comment ref="Y18" authorId="0" shapeId="0">
      <text>
        <r>
          <rPr>
            <sz val="9"/>
            <color indexed="81"/>
            <rFont val="MS P ゴシック"/>
            <family val="3"/>
            <charset val="128"/>
          </rPr>
          <t xml:space="preserve">当該年度における
</t>
        </r>
        <r>
          <rPr>
            <b/>
            <sz val="9"/>
            <color indexed="81"/>
            <rFont val="MS P ゴシック"/>
            <family val="3"/>
            <charset val="128"/>
          </rPr>
          <t>電気自動車の新規使用台数</t>
        </r>
        <r>
          <rPr>
            <sz val="9"/>
            <color indexed="81"/>
            <rFont val="MS P ゴシック"/>
            <family val="3"/>
            <charset val="128"/>
          </rPr>
          <t xml:space="preserve">を入力してください。（注２参照）
</t>
        </r>
      </text>
    </comment>
    <comment ref="X20" authorId="0" shapeId="0">
      <text>
        <r>
          <rPr>
            <sz val="9"/>
            <color indexed="81"/>
            <rFont val="MS P ゴシック"/>
            <family val="3"/>
            <charset val="128"/>
          </rPr>
          <t xml:space="preserve">当該年度における
</t>
        </r>
        <r>
          <rPr>
            <b/>
            <sz val="9"/>
            <color indexed="81"/>
            <rFont val="MS P ゴシック"/>
            <family val="3"/>
            <charset val="128"/>
          </rPr>
          <t>燃料電池自動車の減少台数</t>
        </r>
        <r>
          <rPr>
            <sz val="9"/>
            <color indexed="81"/>
            <rFont val="MS P ゴシック"/>
            <family val="3"/>
            <charset val="128"/>
          </rPr>
          <t xml:space="preserve">を入力してください。（注２参照）
</t>
        </r>
      </text>
    </comment>
    <comment ref="Y20" authorId="0" shapeId="0">
      <text>
        <r>
          <rPr>
            <sz val="9"/>
            <color indexed="81"/>
            <rFont val="MS P ゴシック"/>
            <family val="3"/>
            <charset val="128"/>
          </rPr>
          <t xml:space="preserve">当該年度における
</t>
        </r>
        <r>
          <rPr>
            <b/>
            <sz val="9"/>
            <color indexed="81"/>
            <rFont val="MS P ゴシック"/>
            <family val="3"/>
            <charset val="128"/>
          </rPr>
          <t>燃料電池自動車の新規使用台数</t>
        </r>
        <r>
          <rPr>
            <sz val="9"/>
            <color indexed="81"/>
            <rFont val="MS P ゴシック"/>
            <family val="3"/>
            <charset val="128"/>
          </rPr>
          <t>を入力してください。（注２参照）</t>
        </r>
      </text>
    </comment>
  </commentList>
</comments>
</file>

<file path=xl/comments11.xml><?xml version="1.0" encoding="utf-8"?>
<comments xmlns="http://schemas.openxmlformats.org/spreadsheetml/2006/main">
  <authors>
    <author>作成者</author>
  </authors>
  <commentList>
    <comment ref="I1" authorId="0" shapeId="0">
      <text>
        <r>
          <rPr>
            <sz val="9"/>
            <color indexed="81"/>
            <rFont val="ＭＳ Ｐゴシック"/>
            <family val="3"/>
            <charset val="128"/>
          </rPr>
          <t xml:space="preserve">実績年度末の日付を記載してください。
（例）R4年度実績をR5年度に報告する場合
”令和5年3月31日現在”
</t>
        </r>
      </text>
    </comment>
    <comment ref="A3" authorId="0" shapeId="0">
      <text>
        <r>
          <rPr>
            <sz val="9"/>
            <color indexed="81"/>
            <rFont val="ＭＳ Ｐゴシック"/>
            <family val="3"/>
            <charset val="128"/>
          </rPr>
          <t xml:space="preserve">事業場の名称を入力してください。
</t>
        </r>
      </text>
    </comment>
    <comment ref="A4" authorId="0" shapeId="0">
      <text>
        <r>
          <rPr>
            <sz val="9"/>
            <color indexed="81"/>
            <rFont val="ＭＳ Ｐゴシック"/>
            <family val="3"/>
            <charset val="128"/>
          </rPr>
          <t xml:space="preserve">事業場の所在地を入力してください。
</t>
        </r>
      </text>
    </comment>
  </commentList>
</comments>
</file>

<file path=xl/comments2.xml><?xml version="1.0" encoding="utf-8"?>
<comments xmlns="http://schemas.openxmlformats.org/spreadsheetml/2006/main">
  <authors>
    <author>作成者</author>
  </authors>
  <commentList>
    <comment ref="S3" authorId="0" shapeId="0">
      <text>
        <r>
          <rPr>
            <sz val="9"/>
            <color indexed="81"/>
            <rFont val="ＭＳ Ｐゴシック"/>
            <family val="3"/>
            <charset val="128"/>
          </rPr>
          <t xml:space="preserve">提出日を記載してください
</t>
        </r>
      </text>
    </comment>
    <comment ref="M8" authorId="0" shapeId="0">
      <text>
        <r>
          <rPr>
            <sz val="9"/>
            <color indexed="81"/>
            <rFont val="ＭＳ Ｐゴシック"/>
            <family val="3"/>
            <charset val="128"/>
          </rPr>
          <t>本社の住所を記載してください。</t>
        </r>
      </text>
    </comment>
    <comment ref="M10" authorId="0" shapeId="0">
      <text>
        <r>
          <rPr>
            <sz val="9"/>
            <color indexed="81"/>
            <rFont val="ＭＳ Ｐゴシック"/>
            <family val="3"/>
            <charset val="128"/>
          </rPr>
          <t>名称のフリガナを記載してください。</t>
        </r>
      </text>
    </comment>
    <comment ref="M11" authorId="0" shapeId="0">
      <text>
        <r>
          <rPr>
            <sz val="9"/>
            <color indexed="81"/>
            <rFont val="ＭＳ Ｐゴシック"/>
            <family val="3"/>
            <charset val="128"/>
          </rPr>
          <t>会社等の名称を記載してください。</t>
        </r>
      </text>
    </comment>
    <comment ref="M12" authorId="0" shapeId="0">
      <text>
        <r>
          <rPr>
            <sz val="9"/>
            <color indexed="81"/>
            <rFont val="ＭＳ Ｐゴシック"/>
            <family val="3"/>
            <charset val="128"/>
          </rPr>
          <t>代表者氏名を記載してください。</t>
        </r>
      </text>
    </comment>
    <comment ref="I21" authorId="0" shapeId="0">
      <text>
        <r>
          <rPr>
            <b/>
            <sz val="9"/>
            <color indexed="81"/>
            <rFont val="ＭＳ Ｐゴシック"/>
            <family val="3"/>
            <charset val="128"/>
          </rPr>
          <t>兵庫県における主たる事業場の郵便番号、所在地を入力してください。</t>
        </r>
      </text>
    </comment>
    <comment ref="I22" authorId="0" shapeId="0">
      <text>
        <r>
          <rPr>
            <sz val="10"/>
            <color indexed="81"/>
            <rFont val="ＭＳ Ｐゴシック"/>
            <family val="3"/>
            <charset val="128"/>
          </rPr>
          <t>事業場計画のシートの車両台数の合計値が反映されます。</t>
        </r>
      </text>
    </comment>
    <comment ref="I24" authorId="0" shapeId="0">
      <text>
        <r>
          <rPr>
            <sz val="10"/>
            <color indexed="81"/>
            <rFont val="ＭＳ Ｐゴシック"/>
            <family val="3"/>
            <charset val="128"/>
          </rPr>
          <t>業種番号を記載すると自動的に業種名が入力されます。</t>
        </r>
      </text>
    </comment>
    <comment ref="T24" authorId="0" shapeId="0">
      <text>
        <r>
          <rPr>
            <sz val="9"/>
            <color indexed="81"/>
            <rFont val="ＭＳ Ｐゴシック"/>
            <family val="3"/>
            <charset val="128"/>
          </rPr>
          <t>「産業分類表」のシート『日本標準産業分類』から、該当の業種番号を記載してください。
２つ以上の業種に該当する場合は、最も主となる業種１つを記載
してください。</t>
        </r>
      </text>
    </comment>
    <comment ref="I25" authorId="0" shapeId="0">
      <text>
        <r>
          <rPr>
            <sz val="9"/>
            <color indexed="81"/>
            <rFont val="ＭＳ Ｐゴシック"/>
            <family val="3"/>
            <charset val="128"/>
          </rPr>
          <t>事業の概要を入力してください。</t>
        </r>
      </text>
    </comment>
    <comment ref="I26" authorId="0" shapeId="0">
      <text>
        <r>
          <rPr>
            <sz val="10"/>
            <color indexed="81"/>
            <rFont val="ＭＳ Ｐゴシック"/>
            <family val="3"/>
            <charset val="128"/>
          </rPr>
          <t>対象となる事業場の従業員数の合計を記載してください。</t>
        </r>
      </text>
    </comment>
    <comment ref="M27" authorId="0" shapeId="0">
      <text>
        <r>
          <rPr>
            <sz val="9"/>
            <color indexed="81"/>
            <rFont val="ＭＳ Ｐゴシック"/>
            <family val="3"/>
            <charset val="128"/>
          </rPr>
          <t>記載した担当者の所属、氏名を記載してください。</t>
        </r>
      </text>
    </comment>
    <comment ref="M28" authorId="0" shapeId="0">
      <text>
        <r>
          <rPr>
            <sz val="9"/>
            <color indexed="81"/>
            <rFont val="ＭＳ Ｐゴシック"/>
            <family val="3"/>
            <charset val="128"/>
          </rPr>
          <t>記載した担当者の所属所在地を記載してください。</t>
        </r>
      </text>
    </comment>
    <comment ref="M29" authorId="0" shapeId="0">
      <text>
        <r>
          <rPr>
            <sz val="9"/>
            <color indexed="81"/>
            <rFont val="ＭＳ Ｐゴシック"/>
            <family val="3"/>
            <charset val="128"/>
          </rPr>
          <t>電話番号を記載してください。
内線がある場合は、内線番号を（　）で記載してください。</t>
        </r>
      </text>
    </comment>
    <comment ref="M30" authorId="0" shapeId="0">
      <text>
        <r>
          <rPr>
            <sz val="9"/>
            <color indexed="81"/>
            <rFont val="ＭＳ Ｐゴシック"/>
            <family val="3"/>
            <charset val="128"/>
          </rPr>
          <t>FAX番号を記載してください。</t>
        </r>
      </text>
    </comment>
    <comment ref="M31" authorId="0" shapeId="0">
      <text>
        <r>
          <rPr>
            <sz val="9"/>
            <color indexed="81"/>
            <rFont val="ＭＳ Ｐゴシック"/>
            <family val="3"/>
            <charset val="128"/>
          </rPr>
          <t>組織または担当者のE-mailアドレスを記載してください。</t>
        </r>
      </text>
    </comment>
  </commentList>
</comments>
</file>

<file path=xl/comments3.xml><?xml version="1.0" encoding="utf-8"?>
<comments xmlns="http://schemas.openxmlformats.org/spreadsheetml/2006/main">
  <authors>
    <author>作成者</author>
  </authors>
  <commentList>
    <comment ref="B14" authorId="0" shapeId="0">
      <text>
        <r>
          <rPr>
            <sz val="9"/>
            <color indexed="81"/>
            <rFont val="ＭＳ Ｐゴシック"/>
            <family val="3"/>
            <charset val="128"/>
          </rPr>
          <t>計画事業場のシートにおいて事業場の名称に対応するコードとして1～30が入力可能であり、30の事業場を持つ事業者まで対応しております。</t>
        </r>
      </text>
    </comment>
    <comment ref="C14" authorId="0" shapeId="0">
      <text>
        <r>
          <rPr>
            <sz val="9"/>
            <color indexed="81"/>
            <rFont val="ＭＳ Ｐゴシック"/>
            <family val="3"/>
            <charset val="128"/>
          </rPr>
          <t xml:space="preserve">ナンバープレート表記を、使用の本拠、分類番号、文字、指定番号、それぞれの項目に分けて記入してください。
</t>
        </r>
      </text>
    </comment>
    <comment ref="H14" authorId="0" shapeId="0">
      <text>
        <r>
          <rPr>
            <sz val="10"/>
            <color indexed="81"/>
            <rFont val="ＭＳ Ｐゴシック"/>
            <family val="3"/>
            <charset val="128"/>
          </rPr>
          <t>リストから選択してください。
ナンバープレートの分類番号を先に指定しないと自動車の種別が選択できないようになっています。</t>
        </r>
      </text>
    </comment>
    <comment ref="I14" authorId="0" shapeId="0">
      <text>
        <r>
          <rPr>
            <sz val="9"/>
            <color indexed="81"/>
            <rFont val="ＭＳ Ｐゴシック"/>
            <family val="3"/>
            <charset val="128"/>
          </rPr>
          <t>リストから参照して頂いても直接入力して頂いても構いません。</t>
        </r>
      </text>
    </comment>
    <comment ref="J14" authorId="0" shapeId="0">
      <text>
        <r>
          <rPr>
            <sz val="10"/>
            <color indexed="81"/>
            <rFont val="ＭＳ Ｐゴシック"/>
            <family val="3"/>
            <charset val="128"/>
          </rPr>
          <t>車両を改造して</t>
        </r>
        <r>
          <rPr>
            <b/>
            <sz val="12"/>
            <color indexed="10"/>
            <rFont val="ＭＳ Ｐゴシック"/>
            <family val="3"/>
            <charset val="128"/>
          </rPr>
          <t>総重量が増えた</t>
        </r>
        <r>
          <rPr>
            <sz val="10"/>
            <color indexed="81"/>
            <rFont val="ＭＳ Ｐゴシック"/>
            <family val="3"/>
            <charset val="128"/>
          </rPr>
          <t>場合はその車の型式と重量のカテゴリーが合わなくなり、エラーが出る可能性があるので、</t>
        </r>
        <r>
          <rPr>
            <b/>
            <sz val="12"/>
            <color indexed="10"/>
            <rFont val="ＭＳ Ｐゴシック"/>
            <family val="3"/>
            <charset val="128"/>
          </rPr>
          <t>改造前</t>
        </r>
        <r>
          <rPr>
            <sz val="10"/>
            <color indexed="81"/>
            <rFont val="ＭＳ Ｐゴシック"/>
            <family val="3"/>
            <charset val="128"/>
          </rPr>
          <t>の総重量を記載してください。</t>
        </r>
      </text>
    </comment>
    <comment ref="K14" authorId="0" shapeId="0">
      <text>
        <r>
          <rPr>
            <sz val="9"/>
            <color indexed="81"/>
            <rFont val="ＭＳ Ｐゴシック"/>
            <family val="3"/>
            <charset val="128"/>
          </rPr>
          <t>リストから選択してください。</t>
        </r>
      </text>
    </comment>
    <comment ref="S14" authorId="0" shapeId="0">
      <text>
        <r>
          <rPr>
            <sz val="9"/>
            <color indexed="81"/>
            <rFont val="ＭＳ Ｐゴシック"/>
            <family val="3"/>
            <charset val="128"/>
          </rPr>
          <t xml:space="preserve">・廃車したとき→「廃止」を選択。
・使用の本拠の位置を移転して特定自動車ではなくなった（兵庫県域内から兵庫県域外へ移転した）とき→「廃止」を選択。
</t>
        </r>
      </text>
    </comment>
  </commentList>
</comments>
</file>

<file path=xl/comments4.xml><?xml version="1.0" encoding="utf-8"?>
<comments xmlns="http://schemas.openxmlformats.org/spreadsheetml/2006/main">
  <authors>
    <author>作成者</author>
  </authors>
  <commentList>
    <comment ref="C2" authorId="0" shapeId="0">
      <text>
        <r>
          <rPr>
            <sz val="9"/>
            <color indexed="81"/>
            <rFont val="ＭＳ Ｐゴシック"/>
            <family val="3"/>
            <charset val="128"/>
          </rPr>
          <t xml:space="preserve">計画の有無をリストから選択してください。
</t>
        </r>
      </text>
    </comment>
    <comment ref="D2" authorId="0" shapeId="0">
      <text>
        <r>
          <rPr>
            <sz val="9"/>
            <color indexed="81"/>
            <rFont val="ＭＳ Ｐゴシック"/>
            <family val="3"/>
            <charset val="128"/>
          </rPr>
          <t>計画がある場合に該当する内容の項目分だけ○をつけてください。その他にある場合はその他にそれを記載してください。</t>
        </r>
      </text>
    </comment>
    <comment ref="C3" authorId="0" shapeId="0">
      <text>
        <r>
          <rPr>
            <sz val="9"/>
            <color indexed="81"/>
            <rFont val="ＭＳ Ｐゴシック"/>
            <family val="3"/>
            <charset val="128"/>
          </rPr>
          <t>必ず「あり」としてください。</t>
        </r>
      </text>
    </comment>
    <comment ref="D6" authorId="0" shapeId="0">
      <text>
        <r>
          <rPr>
            <sz val="9"/>
            <color indexed="81"/>
            <rFont val="ＭＳ Ｐゴシック"/>
            <family val="3"/>
            <charset val="128"/>
          </rPr>
          <t xml:space="preserve">必ず「○」としてください。
</t>
        </r>
      </text>
    </comment>
    <comment ref="C10" authorId="0" shapeId="0">
      <text>
        <r>
          <rPr>
            <sz val="9"/>
            <color indexed="81"/>
            <rFont val="ＭＳ Ｐゴシック"/>
            <family val="3"/>
            <charset val="128"/>
          </rPr>
          <t>必ず「あり」としてください。</t>
        </r>
      </text>
    </comment>
    <comment ref="C36" authorId="0" shapeId="0">
      <text>
        <r>
          <rPr>
            <sz val="9"/>
            <color indexed="81"/>
            <rFont val="ＭＳ Ｐゴシック"/>
            <family val="3"/>
            <charset val="128"/>
          </rPr>
          <t>取り組み可能なら「あり」としてください。</t>
        </r>
      </text>
    </comment>
  </commentList>
</comments>
</file>

<file path=xl/comments5.xml><?xml version="1.0" encoding="utf-8"?>
<comments xmlns="http://schemas.openxmlformats.org/spreadsheetml/2006/main">
  <authors>
    <author>作成者</author>
  </authors>
  <commentList>
    <comment ref="E4" authorId="0" shapeId="0">
      <text>
        <r>
          <rPr>
            <sz val="9"/>
            <color indexed="81"/>
            <rFont val="ＭＳ Ｐゴシック"/>
            <family val="3"/>
            <charset val="128"/>
          </rPr>
          <t>令和3年度実績を報告した特定事業者の場合は、「令和4年3月31日現在」と記入してください。</t>
        </r>
      </text>
    </comment>
    <comment ref="F4" authorId="0" shapeId="0">
      <text>
        <r>
          <rPr>
            <sz val="9"/>
            <color indexed="81"/>
            <rFont val="ＭＳ Ｐゴシック"/>
            <family val="3"/>
            <charset val="128"/>
          </rPr>
          <t xml:space="preserve">年度内で減少する自動車があれば、台数を入力してください。
</t>
        </r>
      </text>
    </comment>
    <comment ref="G4" authorId="0" shapeId="0">
      <text>
        <r>
          <rPr>
            <sz val="9"/>
            <color indexed="81"/>
            <rFont val="ＭＳ Ｐゴシック"/>
            <family val="3"/>
            <charset val="128"/>
          </rPr>
          <t xml:space="preserve">年度内で新規に導入する自動車がある場合に台数を入力してください。
</t>
        </r>
      </text>
    </comment>
    <comment ref="H4" authorId="0" shapeId="0">
      <text>
        <r>
          <rPr>
            <sz val="9"/>
            <color indexed="81"/>
            <rFont val="ＭＳ Ｐゴシック"/>
            <family val="3"/>
            <charset val="128"/>
          </rPr>
          <t xml:space="preserve">年度内で減少する自動車があれば、台数を入力してください。
</t>
        </r>
      </text>
    </comment>
    <comment ref="I4" authorId="0" shapeId="0">
      <text>
        <r>
          <rPr>
            <sz val="9"/>
            <color indexed="81"/>
            <rFont val="ＭＳ Ｐゴシック"/>
            <family val="3"/>
            <charset val="128"/>
          </rPr>
          <t xml:space="preserve">年度内で新規に導入する自動車がある場合に台数を入力してください。
</t>
        </r>
      </text>
    </comment>
    <comment ref="J4" authorId="0" shapeId="0">
      <text>
        <r>
          <rPr>
            <sz val="9"/>
            <color indexed="81"/>
            <rFont val="ＭＳ Ｐゴシック"/>
            <family val="3"/>
            <charset val="128"/>
          </rPr>
          <t xml:space="preserve">年度内で減少する自動車があれば、台数を入力してください。
</t>
        </r>
      </text>
    </comment>
    <comment ref="K4" authorId="0" shapeId="0">
      <text>
        <r>
          <rPr>
            <sz val="9"/>
            <color indexed="81"/>
            <rFont val="ＭＳ Ｐゴシック"/>
            <family val="3"/>
            <charset val="128"/>
          </rPr>
          <t xml:space="preserve">年度内で新規に導入する自動車がある場合に台数を入力してください。
</t>
        </r>
      </text>
    </comment>
    <comment ref="L4" authorId="0" shapeId="0">
      <text>
        <r>
          <rPr>
            <sz val="9"/>
            <color indexed="81"/>
            <rFont val="ＭＳ Ｐゴシック"/>
            <family val="3"/>
            <charset val="128"/>
          </rPr>
          <t>年度内で減少する自動車があれば、台数を入力してください。</t>
        </r>
      </text>
    </comment>
    <comment ref="M4" authorId="0" shapeId="0">
      <text>
        <r>
          <rPr>
            <sz val="9"/>
            <color indexed="81"/>
            <rFont val="ＭＳ Ｐゴシック"/>
            <family val="3"/>
            <charset val="128"/>
          </rPr>
          <t xml:space="preserve">年度内で新規に導入する自動車がある場合に台数を入力してください。
</t>
        </r>
      </text>
    </comment>
    <comment ref="N4" authorId="0" shapeId="0">
      <text>
        <r>
          <rPr>
            <sz val="9"/>
            <color indexed="81"/>
            <rFont val="ＭＳ Ｐゴシック"/>
            <family val="3"/>
            <charset val="128"/>
          </rPr>
          <t>年度内で減少する自動車があれば、台数を入力してください。</t>
        </r>
      </text>
    </comment>
    <comment ref="O4" authorId="0" shapeId="0">
      <text>
        <r>
          <rPr>
            <sz val="9"/>
            <color indexed="81"/>
            <rFont val="ＭＳ Ｐゴシック"/>
            <family val="3"/>
            <charset val="128"/>
          </rPr>
          <t xml:space="preserve">年度内で新規に導入する自動車がある場合に台数を入力してください。
</t>
        </r>
      </text>
    </comment>
    <comment ref="R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 ref="E18" authorId="0" shapeId="0">
      <text>
        <r>
          <rPr>
            <sz val="9"/>
            <color indexed="81"/>
            <rFont val="MS P ゴシック"/>
            <family val="3"/>
            <charset val="128"/>
          </rPr>
          <t xml:space="preserve">電気自動車の台数を入力してください。（注２参照）
</t>
        </r>
      </text>
    </comment>
    <comment ref="E20" authorId="0" shapeId="0">
      <text>
        <r>
          <rPr>
            <sz val="9"/>
            <color indexed="81"/>
            <rFont val="MS P ゴシック"/>
            <family val="3"/>
            <charset val="128"/>
          </rPr>
          <t>燃料電池自動車の台数を入力してください。（注２参照）</t>
        </r>
      </text>
    </comment>
  </commentList>
</comments>
</file>

<file path=xl/comments6.xml><?xml version="1.0" encoding="utf-8"?>
<comments xmlns="http://schemas.openxmlformats.org/spreadsheetml/2006/main">
  <authors>
    <author>作成者</author>
  </authors>
  <commentList>
    <comment ref="A3" authorId="0" shapeId="0">
      <text>
        <r>
          <rPr>
            <sz val="9"/>
            <color indexed="81"/>
            <rFont val="ＭＳ Ｐゴシック"/>
            <family val="3"/>
            <charset val="128"/>
          </rPr>
          <t xml:space="preserve">事業場の名称を入力してください
</t>
        </r>
      </text>
    </comment>
    <comment ref="A4" authorId="0" shapeId="0">
      <text>
        <r>
          <rPr>
            <sz val="9"/>
            <color indexed="81"/>
            <rFont val="ＭＳ Ｐゴシック"/>
            <family val="3"/>
            <charset val="128"/>
          </rPr>
          <t xml:space="preserve">事業場の所在地を入力してください。
</t>
        </r>
      </text>
    </comment>
  </commentList>
</comments>
</file>

<file path=xl/comments7.xml><?xml version="1.0" encoding="utf-8"?>
<comments xmlns="http://schemas.openxmlformats.org/spreadsheetml/2006/main">
  <authors>
    <author>作成者</author>
  </authors>
  <commentList>
    <comment ref="S3" authorId="0" shapeId="0">
      <text>
        <r>
          <rPr>
            <sz val="9"/>
            <color indexed="81"/>
            <rFont val="ＭＳ Ｐゴシック"/>
            <family val="3"/>
            <charset val="128"/>
          </rPr>
          <t xml:space="preserve">提出日を記載してください
</t>
        </r>
      </text>
    </comment>
    <comment ref="M8" authorId="0" shapeId="0">
      <text>
        <r>
          <rPr>
            <sz val="9"/>
            <color indexed="81"/>
            <rFont val="ＭＳ Ｐゴシック"/>
            <family val="3"/>
            <charset val="128"/>
          </rPr>
          <t>本社の住所を記載してください。</t>
        </r>
      </text>
    </comment>
    <comment ref="M10" authorId="0" shapeId="0">
      <text>
        <r>
          <rPr>
            <sz val="9"/>
            <color indexed="81"/>
            <rFont val="ＭＳ Ｐゴシック"/>
            <family val="3"/>
            <charset val="128"/>
          </rPr>
          <t>名称のフリガナを記載してください。</t>
        </r>
      </text>
    </comment>
    <comment ref="M11" authorId="0" shapeId="0">
      <text>
        <r>
          <rPr>
            <sz val="9"/>
            <color indexed="81"/>
            <rFont val="ＭＳ Ｐゴシック"/>
            <family val="3"/>
            <charset val="128"/>
          </rPr>
          <t>会社等の名称を記載してください。</t>
        </r>
      </text>
    </comment>
    <comment ref="M12" authorId="0" shapeId="0">
      <text>
        <r>
          <rPr>
            <sz val="9"/>
            <color indexed="81"/>
            <rFont val="ＭＳ Ｐゴシック"/>
            <family val="3"/>
            <charset val="128"/>
          </rPr>
          <t>代表者氏名を記載してください。</t>
        </r>
      </text>
    </comment>
    <comment ref="I21" authorId="0" shapeId="0">
      <text>
        <r>
          <rPr>
            <sz val="9"/>
            <color indexed="81"/>
            <rFont val="ＭＳ Ｐゴシック"/>
            <family val="3"/>
            <charset val="128"/>
          </rPr>
          <t>兵庫県における主たる事業場の郵便番号、所在地を入力してください。</t>
        </r>
      </text>
    </comment>
    <comment ref="I22" authorId="0" shapeId="0">
      <text>
        <r>
          <rPr>
            <sz val="10"/>
            <color indexed="81"/>
            <rFont val="ＭＳ Ｐゴシック"/>
            <family val="3"/>
            <charset val="128"/>
          </rPr>
          <t>実績事業場シートの車両台数の合計値が反映されます。</t>
        </r>
      </text>
    </comment>
    <comment ref="I24" authorId="0" shapeId="0">
      <text>
        <r>
          <rPr>
            <sz val="10"/>
            <color indexed="81"/>
            <rFont val="ＭＳ Ｐゴシック"/>
            <family val="3"/>
            <charset val="128"/>
          </rPr>
          <t>業種番号を記載すると自動的に業種名が入力されます。</t>
        </r>
      </text>
    </comment>
    <comment ref="T24" authorId="0" shapeId="0">
      <text>
        <r>
          <rPr>
            <sz val="9"/>
            <color indexed="81"/>
            <rFont val="ＭＳ Ｐゴシック"/>
            <family val="3"/>
            <charset val="128"/>
          </rPr>
          <t>「産業分類表」のシート『日本標準産業分類』から、該当の業種番号を記載してください。
２つ以上の業種に該当する場合は、最も主となる業種１つを記載
してください。</t>
        </r>
      </text>
    </comment>
    <comment ref="I25" authorId="0" shapeId="0">
      <text>
        <r>
          <rPr>
            <sz val="9"/>
            <color indexed="81"/>
            <rFont val="ＭＳ Ｐゴシック"/>
            <family val="3"/>
            <charset val="128"/>
          </rPr>
          <t>事業の概要を入力してください。</t>
        </r>
      </text>
    </comment>
    <comment ref="I26" authorId="0" shapeId="0">
      <text>
        <r>
          <rPr>
            <sz val="10"/>
            <color indexed="81"/>
            <rFont val="ＭＳ Ｐゴシック"/>
            <family val="3"/>
            <charset val="128"/>
          </rPr>
          <t>対象となる事業場の従業員数の合計を記載してください。</t>
        </r>
      </text>
    </comment>
    <comment ref="M27" authorId="0" shapeId="0">
      <text>
        <r>
          <rPr>
            <sz val="9"/>
            <color indexed="81"/>
            <rFont val="ＭＳ Ｐゴシック"/>
            <family val="3"/>
            <charset val="128"/>
          </rPr>
          <t>記載した担当者の所属、氏名を記載してください。</t>
        </r>
      </text>
    </comment>
    <comment ref="M28" authorId="0" shapeId="0">
      <text>
        <r>
          <rPr>
            <sz val="9"/>
            <color indexed="81"/>
            <rFont val="ＭＳ Ｐゴシック"/>
            <family val="3"/>
            <charset val="128"/>
          </rPr>
          <t>記載した担当者の所属所在地を記載してください。</t>
        </r>
      </text>
    </comment>
    <comment ref="M29" authorId="0" shapeId="0">
      <text>
        <r>
          <rPr>
            <sz val="9"/>
            <color indexed="81"/>
            <rFont val="ＭＳ Ｐゴシック"/>
            <family val="3"/>
            <charset val="128"/>
          </rPr>
          <t>電話番号を記載してください。
内線がある場合は、内線番号を（　）で記載してください。</t>
        </r>
      </text>
    </comment>
    <comment ref="M30" authorId="0" shapeId="0">
      <text>
        <r>
          <rPr>
            <sz val="9"/>
            <color indexed="81"/>
            <rFont val="ＭＳ Ｐゴシック"/>
            <family val="3"/>
            <charset val="128"/>
          </rPr>
          <t>FAX番号を記載してください。</t>
        </r>
      </text>
    </comment>
    <comment ref="M31" authorId="0" shapeId="0">
      <text>
        <r>
          <rPr>
            <sz val="9"/>
            <color indexed="81"/>
            <rFont val="ＭＳ Ｐゴシック"/>
            <family val="3"/>
            <charset val="128"/>
          </rPr>
          <t>組織または担当者のE-mailアドレスを記載してください。</t>
        </r>
      </text>
    </comment>
  </commentList>
</comments>
</file>

<file path=xl/comments8.xml><?xml version="1.0" encoding="utf-8"?>
<comments xmlns="http://schemas.openxmlformats.org/spreadsheetml/2006/main">
  <authors>
    <author>作成者</author>
  </authors>
  <commentList>
    <comment ref="B2" authorId="0" shapeId="0">
      <text>
        <r>
          <rPr>
            <b/>
            <sz val="14"/>
            <color indexed="10"/>
            <rFont val="ＭＳ Ｐゴシック"/>
            <family val="3"/>
            <charset val="128"/>
          </rPr>
          <t>実績報告年度を選択してください。</t>
        </r>
      </text>
    </comment>
    <comment ref="B14" authorId="0" shapeId="0">
      <text>
        <r>
          <rPr>
            <sz val="9"/>
            <color indexed="81"/>
            <rFont val="ＭＳ Ｐゴシック"/>
            <family val="3"/>
            <charset val="128"/>
          </rPr>
          <t>計画事業場のシートにおいて事業場の名称に対応するコードとして1～30が入力可能であり、30の事業場を持つ事業者まで対応しております。</t>
        </r>
      </text>
    </comment>
    <comment ref="C14" authorId="0" shapeId="0">
      <text>
        <r>
          <rPr>
            <sz val="9"/>
            <color indexed="81"/>
            <rFont val="ＭＳ Ｐゴシック"/>
            <family val="3"/>
            <charset val="128"/>
          </rPr>
          <t xml:space="preserve">ナンバープレート表記を、使用の本拠、分類番号、文字、指定番号、それぞれの項目に分けて記入してください。
</t>
        </r>
      </text>
    </comment>
    <comment ref="H14" authorId="0" shapeId="0">
      <text>
        <r>
          <rPr>
            <sz val="10"/>
            <color indexed="81"/>
            <rFont val="ＭＳ Ｐゴシック"/>
            <family val="3"/>
            <charset val="128"/>
          </rPr>
          <t>リストから選択してください。
ナンバープレートの分類番号を先に指定しないと自動車の種別が選択できないようになっています。</t>
        </r>
      </text>
    </comment>
    <comment ref="I14" authorId="0" shapeId="0">
      <text>
        <r>
          <rPr>
            <sz val="9"/>
            <color indexed="81"/>
            <rFont val="ＭＳ Ｐゴシック"/>
            <family val="3"/>
            <charset val="128"/>
          </rPr>
          <t>リストから参照して頂いても直接入力して頂いても構いません。</t>
        </r>
      </text>
    </comment>
    <comment ref="J14" authorId="0" shapeId="0">
      <text>
        <r>
          <rPr>
            <sz val="10"/>
            <color indexed="81"/>
            <rFont val="ＭＳ Ｐゴシック"/>
            <family val="3"/>
            <charset val="128"/>
          </rPr>
          <t>車両を改造して</t>
        </r>
        <r>
          <rPr>
            <b/>
            <sz val="12"/>
            <color indexed="10"/>
            <rFont val="ＭＳ Ｐゴシック"/>
            <family val="3"/>
            <charset val="128"/>
          </rPr>
          <t>総重量が増えた</t>
        </r>
        <r>
          <rPr>
            <sz val="10"/>
            <color indexed="81"/>
            <rFont val="ＭＳ Ｐゴシック"/>
            <family val="3"/>
            <charset val="128"/>
          </rPr>
          <t>場合はその車の型式と重量のカテゴリーが合わなくなり、エラーが出る可能性があるので、</t>
        </r>
        <r>
          <rPr>
            <b/>
            <sz val="12"/>
            <color indexed="10"/>
            <rFont val="ＭＳ Ｐゴシック"/>
            <family val="3"/>
            <charset val="128"/>
          </rPr>
          <t>改造前</t>
        </r>
        <r>
          <rPr>
            <sz val="10"/>
            <color indexed="81"/>
            <rFont val="ＭＳ Ｐゴシック"/>
            <family val="3"/>
            <charset val="128"/>
          </rPr>
          <t>の総重量を記載してください。</t>
        </r>
      </text>
    </comment>
    <comment ref="K14" authorId="0" shapeId="0">
      <text>
        <r>
          <rPr>
            <sz val="9"/>
            <color indexed="81"/>
            <rFont val="ＭＳ Ｐゴシック"/>
            <family val="3"/>
            <charset val="128"/>
          </rPr>
          <t>リストから選択してください。</t>
        </r>
      </text>
    </comment>
    <comment ref="T14" authorId="0" shapeId="0">
      <text>
        <r>
          <rPr>
            <b/>
            <sz val="9"/>
            <color indexed="81"/>
            <rFont val="ＭＳ Ｐゴシック"/>
            <family val="3"/>
            <charset val="128"/>
          </rPr>
          <t>以下に従い、「新規」、「廃止」または「新規廃止」を選択してください。</t>
        </r>
        <r>
          <rPr>
            <sz val="9"/>
            <color indexed="81"/>
            <rFont val="ＭＳ Ｐゴシック"/>
            <family val="3"/>
            <charset val="128"/>
          </rPr>
          <t xml:space="preserve">
・新車又は中古車を新規導入したとき。
・使用の本拠の位置を移転して特定自動車となった（兵庫県域外から兵庫県域内へ移転した）とき。
 →</t>
        </r>
        <r>
          <rPr>
            <b/>
            <sz val="9"/>
            <color indexed="81"/>
            <rFont val="ＭＳ Ｐゴシック"/>
            <family val="3"/>
            <charset val="128"/>
          </rPr>
          <t xml:space="preserve"> 「新規」</t>
        </r>
        <r>
          <rPr>
            <sz val="9"/>
            <color indexed="81"/>
            <rFont val="ＭＳ Ｐゴシック"/>
            <family val="3"/>
            <charset val="128"/>
          </rPr>
          <t>を選択。
・廃車したとき。
・使用の本拠の位置を移転して特定自動車ではなくなった(兵庫県域内から兵庫県域外へ移転した）とき。
 →</t>
        </r>
        <r>
          <rPr>
            <b/>
            <sz val="9"/>
            <color indexed="81"/>
            <rFont val="ＭＳ Ｐゴシック"/>
            <family val="3"/>
            <charset val="128"/>
          </rPr>
          <t xml:space="preserve"> 「廃止」</t>
        </r>
        <r>
          <rPr>
            <sz val="9"/>
            <color indexed="81"/>
            <rFont val="ＭＳ Ｐゴシック"/>
            <family val="3"/>
            <charset val="128"/>
          </rPr>
          <t>を選択。
・同年度内に、新規導入した自動車を廃止または移転した場合。
 →</t>
        </r>
        <r>
          <rPr>
            <b/>
            <sz val="9"/>
            <color indexed="81"/>
            <rFont val="ＭＳ Ｐゴシック"/>
            <family val="3"/>
            <charset val="128"/>
          </rPr>
          <t xml:space="preserve"> 「新規廃止」</t>
        </r>
        <r>
          <rPr>
            <sz val="9"/>
            <color indexed="81"/>
            <rFont val="ＭＳ Ｐゴシック"/>
            <family val="3"/>
            <charset val="128"/>
          </rPr>
          <t>を選択。</t>
        </r>
      </text>
    </comment>
  </commentList>
</comments>
</file>

<file path=xl/comments9.xml><?xml version="1.0" encoding="utf-8"?>
<comments xmlns="http://schemas.openxmlformats.org/spreadsheetml/2006/main">
  <authors>
    <author>作成者</author>
  </authors>
  <commentList>
    <comment ref="D2" authorId="0" shapeId="0">
      <text>
        <r>
          <rPr>
            <sz val="9"/>
            <color indexed="81"/>
            <rFont val="ＭＳ Ｐゴシック"/>
            <family val="3"/>
            <charset val="128"/>
          </rPr>
          <t>実施した場合に該当する内容の項目分だけ○をつけてください。その他にある場合はその他にそれを記載してください。</t>
        </r>
      </text>
    </comment>
    <comment ref="D6" authorId="0" shapeId="0">
      <text>
        <r>
          <rPr>
            <sz val="9"/>
            <color indexed="81"/>
            <rFont val="ＭＳ Ｐゴシック"/>
            <family val="3"/>
            <charset val="128"/>
          </rPr>
          <t>必ず実施してください。</t>
        </r>
      </text>
    </comment>
  </commentList>
</comments>
</file>

<file path=xl/sharedStrings.xml><?xml version="1.0" encoding="utf-8"?>
<sst xmlns="http://schemas.openxmlformats.org/spreadsheetml/2006/main" count="17799" uniqueCount="2875">
  <si>
    <t>S54</t>
  </si>
  <si>
    <t>年度</t>
  </si>
  <si>
    <t>型式</t>
  </si>
  <si>
    <t>ＮＯｘ排出係数</t>
  </si>
  <si>
    <t>ＰＭ排出係数</t>
  </si>
  <si>
    <t>K</t>
  </si>
  <si>
    <t>J</t>
  </si>
  <si>
    <t>S57,S58</t>
  </si>
  <si>
    <t>S56</t>
  </si>
  <si>
    <t>L</t>
  </si>
  <si>
    <t>S63</t>
  </si>
  <si>
    <t>S</t>
  </si>
  <si>
    <t>S63,H10</t>
  </si>
  <si>
    <t>KA</t>
  </si>
  <si>
    <t>H12</t>
  </si>
  <si>
    <t>H14</t>
  </si>
  <si>
    <t>KB</t>
  </si>
  <si>
    <t>H元</t>
  </si>
  <si>
    <t>T</t>
  </si>
  <si>
    <t>H15</t>
  </si>
  <si>
    <t>H13</t>
  </si>
  <si>
    <t>S63,H元</t>
  </si>
  <si>
    <t>KC</t>
  </si>
  <si>
    <t>S57</t>
  </si>
  <si>
    <t>M</t>
  </si>
  <si>
    <t>Z</t>
  </si>
  <si>
    <t>H元,H2</t>
  </si>
  <si>
    <t>H10,H11</t>
  </si>
  <si>
    <t>H15,H16</t>
  </si>
  <si>
    <t>S61,S62</t>
  </si>
  <si>
    <t>Q</t>
  </si>
  <si>
    <t>H2,H4</t>
  </si>
  <si>
    <t>H6</t>
  </si>
  <si>
    <t>KD</t>
  </si>
  <si>
    <t>A</t>
  </si>
  <si>
    <t>H9,H10</t>
  </si>
  <si>
    <t>S51</t>
  </si>
  <si>
    <t>S53,H10</t>
  </si>
  <si>
    <t>普通貨物</t>
    <rPh sb="0" eb="2">
      <t>フツウ</t>
    </rPh>
    <rPh sb="2" eb="4">
      <t>カモツ</t>
    </rPh>
    <phoneticPr fontId="3"/>
  </si>
  <si>
    <t>特種</t>
    <rPh sb="0" eb="2">
      <t>トクシュ</t>
    </rPh>
    <phoneticPr fontId="3"/>
  </si>
  <si>
    <t>特殊</t>
    <rPh sb="0" eb="2">
      <t>トクシュ</t>
    </rPh>
    <phoneticPr fontId="3"/>
  </si>
  <si>
    <t>B</t>
  </si>
  <si>
    <t>C</t>
  </si>
  <si>
    <t>E</t>
  </si>
  <si>
    <t>GA</t>
  </si>
  <si>
    <t>GB</t>
  </si>
  <si>
    <t>GC</t>
  </si>
  <si>
    <t>GE</t>
  </si>
  <si>
    <t>GF</t>
  </si>
  <si>
    <t>GG</t>
  </si>
  <si>
    <t>GH</t>
  </si>
  <si>
    <t>GJ</t>
  </si>
  <si>
    <t>GK</t>
  </si>
  <si>
    <t>GL</t>
  </si>
  <si>
    <t>HG</t>
  </si>
  <si>
    <t>HJ</t>
  </si>
  <si>
    <t>HK</t>
  </si>
  <si>
    <t>HL</t>
  </si>
  <si>
    <t>HN</t>
  </si>
  <si>
    <t>HP</t>
  </si>
  <si>
    <t>新長期</t>
    <rPh sb="0" eb="1">
      <t>シン</t>
    </rPh>
    <rPh sb="1" eb="3">
      <t>チョウキ</t>
    </rPh>
    <phoneticPr fontId="3"/>
  </si>
  <si>
    <t>軽油（新長期規制）</t>
    <rPh sb="0" eb="2">
      <t>ケイユ</t>
    </rPh>
    <rPh sb="3" eb="4">
      <t>シン</t>
    </rPh>
    <rPh sb="4" eb="6">
      <t>チョウキ</t>
    </rPh>
    <rPh sb="6" eb="8">
      <t>キセイ</t>
    </rPh>
    <phoneticPr fontId="3"/>
  </si>
  <si>
    <t>HQ</t>
  </si>
  <si>
    <t>HR</t>
  </si>
  <si>
    <t>LA</t>
  </si>
  <si>
    <t>LB</t>
  </si>
  <si>
    <t>LC</t>
  </si>
  <si>
    <t>LD</t>
  </si>
  <si>
    <t>ナンバー</t>
    <phoneticPr fontId="3"/>
  </si>
  <si>
    <t>LN</t>
  </si>
  <si>
    <t>LP</t>
  </si>
  <si>
    <t>LQ</t>
  </si>
  <si>
    <t>R</t>
  </si>
  <si>
    <t>TA</t>
  </si>
  <si>
    <t>TB</t>
  </si>
  <si>
    <t>TC</t>
  </si>
  <si>
    <t>TD</t>
  </si>
  <si>
    <t>TN</t>
  </si>
  <si>
    <t>TP</t>
  </si>
  <si>
    <t>TQ</t>
  </si>
  <si>
    <t>UA</t>
  </si>
  <si>
    <t>UB</t>
  </si>
  <si>
    <t>UC</t>
  </si>
  <si>
    <t>UD</t>
  </si>
  <si>
    <t>UN</t>
  </si>
  <si>
    <t>UP</t>
  </si>
  <si>
    <t>UQ</t>
  </si>
  <si>
    <t>XA</t>
  </si>
  <si>
    <t>XB</t>
  </si>
  <si>
    <t>XC</t>
  </si>
  <si>
    <t>XD</t>
  </si>
  <si>
    <t>YA</t>
  </si>
  <si>
    <t>YB</t>
  </si>
  <si>
    <t>YC</t>
  </si>
  <si>
    <t>YD</t>
  </si>
  <si>
    <t>ZA</t>
  </si>
  <si>
    <t>ZB</t>
  </si>
  <si>
    <t>ZC</t>
  </si>
  <si>
    <t>ZD</t>
  </si>
  <si>
    <t>HA</t>
  </si>
  <si>
    <t>HB</t>
  </si>
  <si>
    <t>HC</t>
  </si>
  <si>
    <t>HD</t>
  </si>
  <si>
    <t>HE</t>
  </si>
  <si>
    <t>HF</t>
  </si>
  <si>
    <t>HM</t>
  </si>
  <si>
    <t>HT</t>
  </si>
  <si>
    <t>HU</t>
  </si>
  <si>
    <t>HW</t>
  </si>
  <si>
    <t>HX</t>
  </si>
  <si>
    <t>HY</t>
  </si>
  <si>
    <t>HZ</t>
  </si>
  <si>
    <t>KE</t>
  </si>
  <si>
    <t>KF</t>
  </si>
  <si>
    <t>KG</t>
  </si>
  <si>
    <t>KH</t>
  </si>
  <si>
    <t>KJ</t>
  </si>
  <si>
    <t>KK</t>
  </si>
  <si>
    <t>KL</t>
  </si>
  <si>
    <t>KM</t>
  </si>
  <si>
    <t>KN</t>
  </si>
  <si>
    <t>KP</t>
  </si>
  <si>
    <t>KQ</t>
  </si>
  <si>
    <t>KR</t>
  </si>
  <si>
    <t>KS</t>
  </si>
  <si>
    <t>LH</t>
  </si>
  <si>
    <t>LJ</t>
  </si>
  <si>
    <t>LK</t>
  </si>
  <si>
    <t>LL</t>
  </si>
  <si>
    <t>LM</t>
  </si>
  <si>
    <t>N</t>
  </si>
  <si>
    <t>P</t>
  </si>
  <si>
    <t>PA</t>
  </si>
  <si>
    <t>PB</t>
  </si>
  <si>
    <t>PC</t>
  </si>
  <si>
    <t>PD</t>
  </si>
  <si>
    <t>PE</t>
  </si>
  <si>
    <t>PF</t>
  </si>
  <si>
    <t>PG</t>
  </si>
  <si>
    <t>PH</t>
  </si>
  <si>
    <t>PJ</t>
  </si>
  <si>
    <t>PK</t>
  </si>
  <si>
    <t>PL</t>
  </si>
  <si>
    <t>PM</t>
  </si>
  <si>
    <t>PN</t>
  </si>
  <si>
    <t>PP</t>
  </si>
  <si>
    <t>PQ</t>
  </si>
  <si>
    <t>PR</t>
  </si>
  <si>
    <t>TH</t>
  </si>
  <si>
    <t>TJ</t>
  </si>
  <si>
    <t>TK</t>
  </si>
  <si>
    <t>TL</t>
  </si>
  <si>
    <t>TM</t>
  </si>
  <si>
    <t>U</t>
  </si>
  <si>
    <t>UH</t>
  </si>
  <si>
    <t>UJ</t>
  </si>
  <si>
    <t>UK</t>
  </si>
  <si>
    <t>UL</t>
  </si>
  <si>
    <t>UM</t>
  </si>
  <si>
    <t>VA</t>
  </si>
  <si>
    <t>VB</t>
  </si>
  <si>
    <t>VC</t>
  </si>
  <si>
    <t>VD</t>
  </si>
  <si>
    <t>VE</t>
  </si>
  <si>
    <t>VF</t>
  </si>
  <si>
    <t>VG</t>
  </si>
  <si>
    <t>VH</t>
  </si>
  <si>
    <t>VJ</t>
  </si>
  <si>
    <t>VK</t>
  </si>
  <si>
    <t>VL</t>
  </si>
  <si>
    <t>VM</t>
  </si>
  <si>
    <t>VN</t>
  </si>
  <si>
    <t>VP</t>
  </si>
  <si>
    <t>VQ</t>
  </si>
  <si>
    <t>VR</t>
  </si>
  <si>
    <t>W</t>
  </si>
  <si>
    <t>X</t>
  </si>
  <si>
    <t>XH</t>
  </si>
  <si>
    <t>XJ</t>
  </si>
  <si>
    <t>XK</t>
  </si>
  <si>
    <t>XL</t>
  </si>
  <si>
    <t>XM</t>
  </si>
  <si>
    <t>Y</t>
  </si>
  <si>
    <t>YH</t>
  </si>
  <si>
    <t>YJ</t>
  </si>
  <si>
    <t>YK</t>
  </si>
  <si>
    <t>YL</t>
  </si>
  <si>
    <t>YM</t>
  </si>
  <si>
    <t>ZH</t>
  </si>
  <si>
    <t>ZJ</t>
  </si>
  <si>
    <t>ZK</t>
  </si>
  <si>
    <t>ZL</t>
  </si>
  <si>
    <t>ZM</t>
  </si>
  <si>
    <t>排出係数(CO2）</t>
    <rPh sb="0" eb="2">
      <t>ハイシュツ</t>
    </rPh>
    <rPh sb="2" eb="4">
      <t>ケイスウ</t>
    </rPh>
    <phoneticPr fontId="3"/>
  </si>
  <si>
    <t>電気</t>
    <rPh sb="0" eb="2">
      <t>デンキ</t>
    </rPh>
    <phoneticPr fontId="3"/>
  </si>
  <si>
    <t>種類</t>
    <rPh sb="0" eb="2">
      <t>シュルイ</t>
    </rPh>
    <phoneticPr fontId="3"/>
  </si>
  <si>
    <t>車両総重量</t>
    <rPh sb="0" eb="2">
      <t>シャリョウ</t>
    </rPh>
    <rPh sb="2" eb="5">
      <t>ソウジュウリョウ</t>
    </rPh>
    <phoneticPr fontId="3"/>
  </si>
  <si>
    <t>台数</t>
    <rPh sb="0" eb="2">
      <t>ダイスウ</t>
    </rPh>
    <phoneticPr fontId="3"/>
  </si>
  <si>
    <t>普　通　貨　物　自　動　車</t>
    <rPh sb="0" eb="7">
      <t>フツウカモツ</t>
    </rPh>
    <rPh sb="8" eb="13">
      <t>ジドウシャ</t>
    </rPh>
    <phoneticPr fontId="3"/>
  </si>
  <si>
    <t>小　型　貨　物　自　動　車</t>
    <rPh sb="0" eb="3">
      <t>コガタ</t>
    </rPh>
    <rPh sb="4" eb="7">
      <t>カモツ</t>
    </rPh>
    <rPh sb="8" eb="13">
      <t>ジドウシャ</t>
    </rPh>
    <phoneticPr fontId="3"/>
  </si>
  <si>
    <t>大　型　バ　ス</t>
    <rPh sb="0" eb="3">
      <t>オオガタ</t>
    </rPh>
    <phoneticPr fontId="3"/>
  </si>
  <si>
    <t>特　種　自　動　車</t>
    <rPh sb="0" eb="3">
      <t>トクダネ</t>
    </rPh>
    <rPh sb="4" eb="9">
      <t>ジドウシャ</t>
    </rPh>
    <phoneticPr fontId="3"/>
  </si>
  <si>
    <t>乗用自動車</t>
    <rPh sb="0" eb="2">
      <t>ジョウヨウ</t>
    </rPh>
    <rPh sb="2" eb="5">
      <t>ジドウシャ</t>
    </rPh>
    <phoneticPr fontId="3"/>
  </si>
  <si>
    <t>合　　計</t>
    <rPh sb="0" eb="4">
      <t>ゴウケイ</t>
    </rPh>
    <phoneticPr fontId="3"/>
  </si>
  <si>
    <t>適正運転の実施</t>
  </si>
  <si>
    <t>内　　　　　　　　　　　　　　　　　　　　　容</t>
    <rPh sb="0" eb="23">
      <t>ナイヨウ</t>
    </rPh>
    <phoneticPr fontId="3"/>
  </si>
  <si>
    <t>合　　計</t>
  </si>
  <si>
    <t>新規使用台数</t>
  </si>
  <si>
    <t>減少台数</t>
  </si>
  <si>
    <t>天然ガス</t>
  </si>
  <si>
    <t>他</t>
  </si>
  <si>
    <t>合　　　計</t>
  </si>
  <si>
    <t>うち低公害車の合計</t>
  </si>
  <si>
    <t>他</t>
    <rPh sb="0" eb="1">
      <t>ホカ</t>
    </rPh>
    <phoneticPr fontId="3"/>
  </si>
  <si>
    <t>事業場コード</t>
    <rPh sb="0" eb="2">
      <t>ジギョウ</t>
    </rPh>
    <rPh sb="2" eb="3">
      <t>バ</t>
    </rPh>
    <phoneticPr fontId="3"/>
  </si>
  <si>
    <t>大型バス</t>
    <rPh sb="0" eb="2">
      <t>オオガタ</t>
    </rPh>
    <phoneticPr fontId="3"/>
  </si>
  <si>
    <t>普通貨物車</t>
    <rPh sb="0" eb="2">
      <t>フツウ</t>
    </rPh>
    <phoneticPr fontId="3"/>
  </si>
  <si>
    <t>小型貨物車</t>
    <rPh sb="0" eb="2">
      <t>コガタ</t>
    </rPh>
    <phoneticPr fontId="3"/>
  </si>
  <si>
    <t>特種車(乗用系)</t>
    <rPh sb="4" eb="6">
      <t>ジョウヨウ</t>
    </rPh>
    <rPh sb="6" eb="7">
      <t>ケイ</t>
    </rPh>
    <phoneticPr fontId="3"/>
  </si>
  <si>
    <t>計画区分</t>
    <rPh sb="0" eb="2">
      <t>ケイカク</t>
    </rPh>
    <rPh sb="2" eb="4">
      <t>クブン</t>
    </rPh>
    <phoneticPr fontId="3"/>
  </si>
  <si>
    <t>e運行管理</t>
    <rPh sb="1" eb="3">
      <t>ウンコウ</t>
    </rPh>
    <rPh sb="3" eb="5">
      <t>カンリ</t>
    </rPh>
    <phoneticPr fontId="3"/>
  </si>
  <si>
    <t>計算用走行距離（km）</t>
    <rPh sb="0" eb="2">
      <t>ケイサン</t>
    </rPh>
    <rPh sb="2" eb="3">
      <t>ヨウ</t>
    </rPh>
    <phoneticPr fontId="3"/>
  </si>
  <si>
    <t>計算用燃料給油量(L)</t>
    <rPh sb="0" eb="2">
      <t>ケイサン</t>
    </rPh>
    <rPh sb="2" eb="3">
      <t>ヨウ</t>
    </rPh>
    <rPh sb="3" eb="5">
      <t>ネンリョウ</t>
    </rPh>
    <rPh sb="5" eb="8">
      <t>キュウユリョウ</t>
    </rPh>
    <phoneticPr fontId="3"/>
  </si>
  <si>
    <t>貨1ガ-</t>
  </si>
  <si>
    <t>ガL3</t>
  </si>
  <si>
    <t>貨1ガH</t>
  </si>
  <si>
    <t>貨1ガJ</t>
  </si>
  <si>
    <t>貨1ガL</t>
  </si>
  <si>
    <t>貨1ガR</t>
  </si>
  <si>
    <t>貨1ガGG</t>
  </si>
  <si>
    <t>貨1ガHL</t>
  </si>
  <si>
    <t>ハ</t>
  </si>
  <si>
    <t>ハイブリット</t>
  </si>
  <si>
    <t>貨1ガGJ</t>
  </si>
  <si>
    <t>貨1ガHP</t>
  </si>
  <si>
    <t>貨1ガTB</t>
  </si>
  <si>
    <t>☆</t>
  </si>
  <si>
    <t>貨1ガXB</t>
  </si>
  <si>
    <t>貨1ガLB</t>
  </si>
  <si>
    <t>☆☆</t>
  </si>
  <si>
    <t>貨1ガYB</t>
  </si>
  <si>
    <t>貨1ガUB</t>
  </si>
  <si>
    <t>☆☆☆</t>
  </si>
  <si>
    <t>貨1ガZB</t>
  </si>
  <si>
    <t>貨1ガABE</t>
  </si>
  <si>
    <t>ABE</t>
  </si>
  <si>
    <t>貨1ガAAE</t>
  </si>
  <si>
    <t>AAE</t>
  </si>
  <si>
    <t>貨1ガCAE</t>
  </si>
  <si>
    <t>貨1ガCBE</t>
  </si>
  <si>
    <t>ガL1</t>
  </si>
  <si>
    <t>貨1ガDAE</t>
  </si>
  <si>
    <t>貨1ガDBE</t>
  </si>
  <si>
    <t>ガL2</t>
  </si>
  <si>
    <t>貨1ガLBE</t>
  </si>
  <si>
    <t>LBE</t>
  </si>
  <si>
    <t>貨1ガLAE</t>
  </si>
  <si>
    <t>LAE</t>
  </si>
  <si>
    <t>貨1ガMBE</t>
  </si>
  <si>
    <t>MBE</t>
  </si>
  <si>
    <t>貨1ガMAE</t>
  </si>
  <si>
    <t>MAE</t>
  </si>
  <si>
    <t>貨1ガRBE</t>
  </si>
  <si>
    <t>RBE</t>
  </si>
  <si>
    <t>貨1ガRAE</t>
  </si>
  <si>
    <t>RAE</t>
  </si>
  <si>
    <t>貨1ガQBE</t>
  </si>
  <si>
    <t>QBE</t>
  </si>
  <si>
    <t>貨1ガQAE</t>
  </si>
  <si>
    <t>QAE</t>
  </si>
  <si>
    <t>貨2ガ-</t>
  </si>
  <si>
    <t>貨2ガH</t>
  </si>
  <si>
    <t>貨2ガJ</t>
  </si>
  <si>
    <t>貨2ガL</t>
  </si>
  <si>
    <t>貨2ガT</t>
  </si>
  <si>
    <t>貨2ガGA</t>
  </si>
  <si>
    <t>貨2ガGC</t>
  </si>
  <si>
    <t>貨2ガHG</t>
  </si>
  <si>
    <t>貨2ガGK</t>
  </si>
  <si>
    <t>貨2ガHQ</t>
  </si>
  <si>
    <t>貨2ガTC</t>
  </si>
  <si>
    <t>貨2ガXC</t>
  </si>
  <si>
    <t>貨2ガLC</t>
  </si>
  <si>
    <t>貨2ガYC</t>
  </si>
  <si>
    <t>貨2ガUC</t>
  </si>
  <si>
    <t>貨2ガZC</t>
  </si>
  <si>
    <t>貨2ガABF</t>
  </si>
  <si>
    <t>ABF</t>
  </si>
  <si>
    <t>貨2ガAAF</t>
  </si>
  <si>
    <t>AAF</t>
  </si>
  <si>
    <t>貨2ガCAF</t>
  </si>
  <si>
    <t>貨2ガCBF</t>
  </si>
  <si>
    <t>貨2ガDAF</t>
  </si>
  <si>
    <t>貨2ガDBF</t>
  </si>
  <si>
    <t>貨2ガLBF</t>
  </si>
  <si>
    <t>LBF</t>
  </si>
  <si>
    <t>貨2ガLAF</t>
  </si>
  <si>
    <t>LAF</t>
  </si>
  <si>
    <t>貨2ガMBF</t>
  </si>
  <si>
    <t>MBF</t>
  </si>
  <si>
    <t>貨2ガMAF</t>
  </si>
  <si>
    <t>MAF</t>
  </si>
  <si>
    <t>貨2ガRBF</t>
  </si>
  <si>
    <t>RBF</t>
  </si>
  <si>
    <t>貨2ガRAF</t>
  </si>
  <si>
    <t>RAF</t>
  </si>
  <si>
    <t>貨2ガQBF</t>
  </si>
  <si>
    <t>QBF</t>
  </si>
  <si>
    <t>貨2ガQAF</t>
  </si>
  <si>
    <t>QAF</t>
  </si>
  <si>
    <t>貨3ガ-</t>
  </si>
  <si>
    <t>貨3ガJ</t>
  </si>
  <si>
    <t>貨3ガM</t>
  </si>
  <si>
    <t>貨3ガT</t>
  </si>
  <si>
    <t>貨3ガZ</t>
  </si>
  <si>
    <t>貨3ガGB</t>
  </si>
  <si>
    <t>貨3ガGE</t>
  </si>
  <si>
    <t>貨3ガHJ</t>
  </si>
  <si>
    <t>貨3ガGK</t>
  </si>
  <si>
    <t>貨3ガHQ</t>
  </si>
  <si>
    <t>貨3ガTC</t>
  </si>
  <si>
    <t>貨3ガXC</t>
  </si>
  <si>
    <t>貨3ガLC</t>
  </si>
  <si>
    <t>貨3ガYC</t>
  </si>
  <si>
    <t>貨3ガUC</t>
  </si>
  <si>
    <t>貨3ガZC</t>
  </si>
  <si>
    <t>貨3ガABF</t>
  </si>
  <si>
    <t>貨3ガAAF</t>
  </si>
  <si>
    <t>貨3ガCAF</t>
  </si>
  <si>
    <t>貨3ガCBF</t>
  </si>
  <si>
    <t>貨3ガDAF</t>
  </si>
  <si>
    <t>貨3ガDBF</t>
  </si>
  <si>
    <t>貨3ガLBF</t>
  </si>
  <si>
    <t>貨3ガLAF</t>
  </si>
  <si>
    <t>貨3ガMBF</t>
  </si>
  <si>
    <t>貨3ガMAF</t>
  </si>
  <si>
    <t>貨3ガRBF</t>
  </si>
  <si>
    <t>貨3ガRAF</t>
  </si>
  <si>
    <t>貨3ガQBF</t>
  </si>
  <si>
    <t>貨3ガQAF</t>
  </si>
  <si>
    <t>貨4ガ-</t>
  </si>
  <si>
    <t>貨4ガJ</t>
  </si>
  <si>
    <t>貨4ガM</t>
  </si>
  <si>
    <t>貨4ガT</t>
  </si>
  <si>
    <t>貨4ガZ</t>
  </si>
  <si>
    <t>貨4ガGB</t>
  </si>
  <si>
    <t>貨4ガGE</t>
  </si>
  <si>
    <t>貨4ガHJ</t>
  </si>
  <si>
    <t>貨4ガGL</t>
  </si>
  <si>
    <t>貨4ガHR</t>
  </si>
  <si>
    <t>貨4ガTD</t>
  </si>
  <si>
    <t>貨4ガXD</t>
  </si>
  <si>
    <t>貨4ガLD</t>
  </si>
  <si>
    <t>貨4ガYD</t>
  </si>
  <si>
    <t>貨4ガUD</t>
  </si>
  <si>
    <t>貨4ガZD</t>
  </si>
  <si>
    <t>貨4ガABG</t>
  </si>
  <si>
    <t>ABG</t>
  </si>
  <si>
    <t>貨4ガAAG</t>
  </si>
  <si>
    <t>AAG</t>
  </si>
  <si>
    <t>貨4ガBAG</t>
  </si>
  <si>
    <t>貨4ガBBG</t>
  </si>
  <si>
    <t>貨4ガNAG</t>
  </si>
  <si>
    <t>NAG</t>
  </si>
  <si>
    <t>貨4ガNBG</t>
  </si>
  <si>
    <t>NBG</t>
  </si>
  <si>
    <t>貨4ガLBG</t>
  </si>
  <si>
    <t>LBG</t>
  </si>
  <si>
    <t>貨4ガLAG</t>
  </si>
  <si>
    <t>LAG</t>
  </si>
  <si>
    <t>貨4ガMBG</t>
  </si>
  <si>
    <t>MBG</t>
  </si>
  <si>
    <t>貨4ガMAG</t>
  </si>
  <si>
    <t>MAG</t>
  </si>
  <si>
    <t>貨4ガRBG</t>
  </si>
  <si>
    <t>RBG</t>
  </si>
  <si>
    <t>貨4ガRAG</t>
  </si>
  <si>
    <t>RAG</t>
  </si>
  <si>
    <t>貨4ガQBG</t>
  </si>
  <si>
    <t>QBG</t>
  </si>
  <si>
    <t>貨4ガQAG</t>
  </si>
  <si>
    <t>QAG</t>
  </si>
  <si>
    <t>貨1L-</t>
  </si>
  <si>
    <t>貨1LH</t>
  </si>
  <si>
    <t>貨1LJ</t>
  </si>
  <si>
    <t>貨1LL</t>
  </si>
  <si>
    <t>貨1LR</t>
  </si>
  <si>
    <t>貨1LGG</t>
  </si>
  <si>
    <t>貨1LHL</t>
  </si>
  <si>
    <t>貨1LGJ</t>
  </si>
  <si>
    <t>貨1LHP</t>
  </si>
  <si>
    <t>貨1LTB</t>
  </si>
  <si>
    <t>貨1LXB</t>
  </si>
  <si>
    <t>貨1LLB</t>
  </si>
  <si>
    <t>貨1LYB</t>
  </si>
  <si>
    <t>貨1LUB</t>
  </si>
  <si>
    <t>貨1LZB</t>
  </si>
  <si>
    <t>貨1LABE</t>
  </si>
  <si>
    <t>貨1LAAE</t>
  </si>
  <si>
    <t>貨1LCAE</t>
  </si>
  <si>
    <t>貨1LCBE</t>
  </si>
  <si>
    <t>貨1LDAE</t>
  </si>
  <si>
    <t>貨1LDBE</t>
  </si>
  <si>
    <t>貨1LLBE</t>
  </si>
  <si>
    <t>貨1LLAE</t>
  </si>
  <si>
    <t>貨1LMBE</t>
  </si>
  <si>
    <t>貨1LMAE</t>
  </si>
  <si>
    <t>貨1LRBE</t>
  </si>
  <si>
    <t>貨1LRAE</t>
  </si>
  <si>
    <t>貨1LQBE</t>
  </si>
  <si>
    <t>貨1LQAE</t>
  </si>
  <si>
    <t>貨2L-</t>
  </si>
  <si>
    <t>貨2LH</t>
  </si>
  <si>
    <t>貨2LJ</t>
  </si>
  <si>
    <t>貨2LL</t>
  </si>
  <si>
    <t>貨2LT</t>
  </si>
  <si>
    <t>貨2LGA</t>
  </si>
  <si>
    <t>貨2LGC</t>
  </si>
  <si>
    <t>貨2LHG</t>
  </si>
  <si>
    <t>貨2LGK</t>
  </si>
  <si>
    <t>貨2LHQ</t>
  </si>
  <si>
    <t>貨2LTC</t>
  </si>
  <si>
    <t>貨2LXC</t>
  </si>
  <si>
    <t>貨2LLC</t>
  </si>
  <si>
    <t>貨2LYC</t>
  </si>
  <si>
    <t>貨2LUC</t>
  </si>
  <si>
    <t>貨2LZC</t>
  </si>
  <si>
    <t>貨2LABF</t>
  </si>
  <si>
    <t>貨2LAAF</t>
  </si>
  <si>
    <t>貨2LCAF</t>
  </si>
  <si>
    <t>貨2LCBF</t>
  </si>
  <si>
    <t>貨2LDAF</t>
  </si>
  <si>
    <t>貨2LDBF</t>
  </si>
  <si>
    <t>貨2LLBF</t>
  </si>
  <si>
    <t>貨2LLAF</t>
  </si>
  <si>
    <t>貨2LMBF</t>
  </si>
  <si>
    <t>貨2LMAF</t>
  </si>
  <si>
    <t>貨2LRBF</t>
  </si>
  <si>
    <t>貨2LRAF</t>
  </si>
  <si>
    <t>貨2LQBF</t>
  </si>
  <si>
    <t>貨2LQAF</t>
  </si>
  <si>
    <t>貨3L-</t>
  </si>
  <si>
    <t>貨3LJ</t>
  </si>
  <si>
    <t>貨3LM</t>
  </si>
  <si>
    <t>貨3LT</t>
  </si>
  <si>
    <t>貨3LZ</t>
  </si>
  <si>
    <t>貨3LGB</t>
  </si>
  <si>
    <t>貨3LGE</t>
  </si>
  <si>
    <t>貨3LHJ</t>
  </si>
  <si>
    <t>貨3LGK</t>
  </si>
  <si>
    <t>貨3LHQ</t>
  </si>
  <si>
    <t>貨3LTC</t>
  </si>
  <si>
    <t>貨3LXC</t>
  </si>
  <si>
    <t>貨3LLC</t>
  </si>
  <si>
    <t>貨3LYC</t>
  </si>
  <si>
    <t>貨3LUC</t>
  </si>
  <si>
    <t>貨3LZC</t>
  </si>
  <si>
    <t>貨3LABF</t>
  </si>
  <si>
    <t>貨3LAAF</t>
  </si>
  <si>
    <t>貨3LCAF</t>
  </si>
  <si>
    <t>貨3LCBF</t>
  </si>
  <si>
    <t>貨3LDAF</t>
  </si>
  <si>
    <t>貨3LDBF</t>
  </si>
  <si>
    <t>貨3LLBF</t>
  </si>
  <si>
    <t>貨3LLAF</t>
  </si>
  <si>
    <t>貨3LMBF</t>
  </si>
  <si>
    <t>貨3LMAF</t>
  </si>
  <si>
    <t>貨3LRBF</t>
  </si>
  <si>
    <t>貨3LRAF</t>
  </si>
  <si>
    <t>貨3LQBF</t>
  </si>
  <si>
    <t>貨3LQAF</t>
  </si>
  <si>
    <t>貨4L-</t>
  </si>
  <si>
    <t>貨4LJ</t>
  </si>
  <si>
    <t>貨4LM</t>
  </si>
  <si>
    <t>貨4LT</t>
  </si>
  <si>
    <t>貨4LZ</t>
  </si>
  <si>
    <t>貨4LGB</t>
  </si>
  <si>
    <t>貨4LGE</t>
  </si>
  <si>
    <t>貨4LHJ</t>
  </si>
  <si>
    <t>貨4LGL</t>
  </si>
  <si>
    <t>貨4LHR</t>
  </si>
  <si>
    <t>貨4LTD</t>
  </si>
  <si>
    <t>貨4LXD</t>
  </si>
  <si>
    <t>貨4LLD</t>
  </si>
  <si>
    <t>貨4LYD</t>
  </si>
  <si>
    <t>貨4LUD</t>
  </si>
  <si>
    <t>貨4LZD</t>
  </si>
  <si>
    <t>貨4LABG</t>
  </si>
  <si>
    <t>貨4LAAG</t>
  </si>
  <si>
    <t>貨4LBAG</t>
  </si>
  <si>
    <t>貨4LBBG</t>
  </si>
  <si>
    <t>貨4LNAG</t>
  </si>
  <si>
    <t>貨4LNBG</t>
  </si>
  <si>
    <t>貨4LLBG</t>
  </si>
  <si>
    <t>貨4LLAG</t>
  </si>
  <si>
    <t>貨4LMBG</t>
  </si>
  <si>
    <t>貨4LMAG</t>
  </si>
  <si>
    <t>貨4LRBG</t>
  </si>
  <si>
    <t>貨4LRAG</t>
  </si>
  <si>
    <t>貨4LQBG</t>
  </si>
  <si>
    <t>貨4LQAG</t>
  </si>
  <si>
    <t>貨1軽-</t>
  </si>
  <si>
    <t>貨1軽K</t>
  </si>
  <si>
    <t>貨1軽N</t>
  </si>
  <si>
    <t>貨1軽P</t>
  </si>
  <si>
    <t>貨1軽S</t>
  </si>
  <si>
    <t>貨1軽KA</t>
  </si>
  <si>
    <t>貨1軽KE</t>
  </si>
  <si>
    <t>貨1軽HA</t>
  </si>
  <si>
    <t>貨1軽KP</t>
  </si>
  <si>
    <t>貨1軽HW</t>
  </si>
  <si>
    <t>貨1軽TH</t>
  </si>
  <si>
    <t>貨1軽XH</t>
  </si>
  <si>
    <t>貨1軽LH</t>
  </si>
  <si>
    <t>貨1軽YH</t>
  </si>
  <si>
    <t>貨1軽UH</t>
  </si>
  <si>
    <t>貨1軽ZH</t>
  </si>
  <si>
    <t>貨1軽ADE</t>
  </si>
  <si>
    <t>ADE</t>
  </si>
  <si>
    <t>貨1軽ACE</t>
  </si>
  <si>
    <t>ACE</t>
  </si>
  <si>
    <t>貨1軽CCE</t>
  </si>
  <si>
    <t>貨1軽CDE</t>
  </si>
  <si>
    <t>貨1軽DCE</t>
  </si>
  <si>
    <t>貨1軽DDE</t>
  </si>
  <si>
    <t>☆☆☆☆</t>
  </si>
  <si>
    <t>貨1軽LDE</t>
  </si>
  <si>
    <t>LDE</t>
  </si>
  <si>
    <t>貨1軽LCE</t>
  </si>
  <si>
    <t>LCE</t>
  </si>
  <si>
    <t>貨1軽MDE</t>
  </si>
  <si>
    <t>MDE</t>
  </si>
  <si>
    <t>貨1軽MCE</t>
  </si>
  <si>
    <t>MCE</t>
  </si>
  <si>
    <t>貨1軽RDE</t>
  </si>
  <si>
    <t>RDE</t>
  </si>
  <si>
    <t>貨1軽RCE</t>
  </si>
  <si>
    <t>RCE</t>
  </si>
  <si>
    <t>貨1軽QDE</t>
  </si>
  <si>
    <t>QDE</t>
  </si>
  <si>
    <t>貨1軽QCE</t>
  </si>
  <si>
    <t>QCE</t>
  </si>
  <si>
    <t>貨2軽-</t>
  </si>
  <si>
    <t>貨2軽K</t>
  </si>
  <si>
    <t>貨2軽N</t>
  </si>
  <si>
    <t>貨2軽P</t>
  </si>
  <si>
    <t>貨2軽S</t>
  </si>
  <si>
    <t>貨2軽KB</t>
  </si>
  <si>
    <t>貨2軽KF</t>
  </si>
  <si>
    <t>貨2軽HB</t>
  </si>
  <si>
    <t>貨2軽KJ</t>
  </si>
  <si>
    <t>貨2軽HE</t>
  </si>
  <si>
    <t>貨2軽DD</t>
  </si>
  <si>
    <t>DD</t>
  </si>
  <si>
    <t>貨2軽WD</t>
  </si>
  <si>
    <t>WD</t>
  </si>
  <si>
    <t>貨2軽DE</t>
  </si>
  <si>
    <t>DE</t>
  </si>
  <si>
    <t>貨2軽WE</t>
  </si>
  <si>
    <t>WE</t>
  </si>
  <si>
    <t>貨2軽DF</t>
  </si>
  <si>
    <t>DF</t>
  </si>
  <si>
    <t>貨2軽WF</t>
  </si>
  <si>
    <t>WF</t>
  </si>
  <si>
    <t>貨2軽DN</t>
  </si>
  <si>
    <t>DN</t>
  </si>
  <si>
    <t>貨2軽WN</t>
  </si>
  <si>
    <t>WN</t>
  </si>
  <si>
    <t>貨2軽DP</t>
  </si>
  <si>
    <t>DP</t>
  </si>
  <si>
    <t>貨2軽WP</t>
  </si>
  <si>
    <t>WP</t>
  </si>
  <si>
    <t>貨2軽DQ</t>
  </si>
  <si>
    <t>DQ</t>
  </si>
  <si>
    <t>貨2軽WQ</t>
  </si>
  <si>
    <t>WQ</t>
  </si>
  <si>
    <t>貨2軽KQ</t>
  </si>
  <si>
    <t>貨2軽HX</t>
  </si>
  <si>
    <t>貨2軽TJ</t>
  </si>
  <si>
    <t>貨2軽XJ</t>
  </si>
  <si>
    <t>貨2軽LJ</t>
  </si>
  <si>
    <t>貨2軽YJ</t>
  </si>
  <si>
    <t>貨2軽UJ</t>
  </si>
  <si>
    <t>貨2軽ZJ</t>
  </si>
  <si>
    <t>貨2軽ADF</t>
  </si>
  <si>
    <t>ADF</t>
  </si>
  <si>
    <t>貨2軽ACF</t>
  </si>
  <si>
    <t>ACF</t>
  </si>
  <si>
    <t>貨2軽CCF</t>
  </si>
  <si>
    <t>貨2軽CDF</t>
  </si>
  <si>
    <t>貨2軽DCF</t>
  </si>
  <si>
    <t>貨2軽DDF</t>
  </si>
  <si>
    <t>貨2軽SDF</t>
  </si>
  <si>
    <t>SDF</t>
  </si>
  <si>
    <t>貨2軽SCF</t>
  </si>
  <si>
    <t>SCF</t>
  </si>
  <si>
    <t>貨2軽TDF</t>
  </si>
  <si>
    <t>TDF</t>
  </si>
  <si>
    <t>貨2軽TCF</t>
  </si>
  <si>
    <t>TCF</t>
  </si>
  <si>
    <t>貨3軽-</t>
  </si>
  <si>
    <t>貨3軽K</t>
  </si>
  <si>
    <t>貨3軽N</t>
  </si>
  <si>
    <t>貨3軽P</t>
  </si>
  <si>
    <t>貨3軽S</t>
  </si>
  <si>
    <t>貨3軽U</t>
  </si>
  <si>
    <t>貨3軽KC</t>
  </si>
  <si>
    <t>貨3軽KG</t>
  </si>
  <si>
    <t>貨3軽HC</t>
  </si>
  <si>
    <t>貨3軽DG</t>
  </si>
  <si>
    <t>DG</t>
  </si>
  <si>
    <t>貨3軽WG</t>
  </si>
  <si>
    <t>WG</t>
  </si>
  <si>
    <t>貨3軽DH</t>
  </si>
  <si>
    <t>DH</t>
  </si>
  <si>
    <t>貨3軽WH</t>
  </si>
  <si>
    <t>WH</t>
  </si>
  <si>
    <t>貨3軽DJ</t>
  </si>
  <si>
    <t>DJ</t>
  </si>
  <si>
    <t>貨3軽WJ</t>
  </si>
  <si>
    <t>WJ</t>
  </si>
  <si>
    <t>貨3軽KR</t>
  </si>
  <si>
    <t>貨3軽HY</t>
  </si>
  <si>
    <t>貨3軽TK</t>
  </si>
  <si>
    <t>貨3軽XK</t>
  </si>
  <si>
    <t>貨3軽LK</t>
  </si>
  <si>
    <t>貨3軽YK</t>
  </si>
  <si>
    <t>貨3軽UK</t>
  </si>
  <si>
    <t>貨3軽ZK</t>
  </si>
  <si>
    <t>貨3軽ADF</t>
  </si>
  <si>
    <t>貨3軽ACF</t>
  </si>
  <si>
    <t>貨3軽CCF</t>
  </si>
  <si>
    <t>貨3軽CDF</t>
  </si>
  <si>
    <t>貨3軽DCF</t>
  </si>
  <si>
    <t>貨3軽DDF</t>
  </si>
  <si>
    <t>貨3軽LDF</t>
  </si>
  <si>
    <t>LDF</t>
  </si>
  <si>
    <t>貨3軽LCF</t>
  </si>
  <si>
    <t>LCF</t>
  </si>
  <si>
    <t>貨3軽MDF</t>
  </si>
  <si>
    <t>MDF</t>
  </si>
  <si>
    <t>貨3軽MCF</t>
  </si>
  <si>
    <t>MCF</t>
  </si>
  <si>
    <t>貨3軽RDF</t>
  </si>
  <si>
    <t>RDF</t>
  </si>
  <si>
    <t>貨3軽RCF</t>
  </si>
  <si>
    <t>RCF</t>
  </si>
  <si>
    <t>貨3軽QDF</t>
  </si>
  <si>
    <t>QDF</t>
  </si>
  <si>
    <t>貨3軽QCF</t>
  </si>
  <si>
    <t>QCF</t>
  </si>
  <si>
    <t>貨4軽-</t>
  </si>
  <si>
    <t>貨4軽K</t>
  </si>
  <si>
    <t>貨4軽N</t>
  </si>
  <si>
    <t>貨4軽P</t>
  </si>
  <si>
    <t>貨4軽U</t>
  </si>
  <si>
    <t>貨4軽W</t>
  </si>
  <si>
    <t>貨4軽KC</t>
  </si>
  <si>
    <t>貨4軽KK</t>
  </si>
  <si>
    <t>貨4軽HF</t>
  </si>
  <si>
    <t>貨4軽KL</t>
  </si>
  <si>
    <t>貨4軽HM</t>
  </si>
  <si>
    <t>貨4軽DR</t>
  </si>
  <si>
    <t>H10</t>
  </si>
  <si>
    <t>DR</t>
  </si>
  <si>
    <t>貨4軽WR</t>
  </si>
  <si>
    <t>WR</t>
  </si>
  <si>
    <t>貨4軽DS</t>
  </si>
  <si>
    <t>DS</t>
  </si>
  <si>
    <t>貨4軽WS</t>
  </si>
  <si>
    <t>WS</t>
  </si>
  <si>
    <t>貨4軽DT</t>
  </si>
  <si>
    <t>DT</t>
  </si>
  <si>
    <t>貨4軽WT</t>
  </si>
  <si>
    <t>WT</t>
  </si>
  <si>
    <t>貨4軽DU</t>
  </si>
  <si>
    <t>H11</t>
  </si>
  <si>
    <t>DU</t>
  </si>
  <si>
    <t>貨4軽WU</t>
  </si>
  <si>
    <t>WU</t>
  </si>
  <si>
    <t>貨4軽DV</t>
  </si>
  <si>
    <t>DV</t>
  </si>
  <si>
    <t>貨4軽WV</t>
  </si>
  <si>
    <t>WV</t>
  </si>
  <si>
    <t>貨4軽DW</t>
  </si>
  <si>
    <t>DW</t>
  </si>
  <si>
    <t>貨4軽WW</t>
  </si>
  <si>
    <t>WW</t>
  </si>
  <si>
    <t>貨4軽KR</t>
  </si>
  <si>
    <t>貨4軽HY</t>
  </si>
  <si>
    <t>貨4軽KS</t>
  </si>
  <si>
    <t>貨4軽HZ</t>
  </si>
  <si>
    <t>貨4軽TL</t>
  </si>
  <si>
    <t>貨4軽XL</t>
  </si>
  <si>
    <t>貨4軽LL</t>
  </si>
  <si>
    <t>貨4軽YL</t>
  </si>
  <si>
    <t>貨4軽UL</t>
  </si>
  <si>
    <t>貨4軽ZL</t>
  </si>
  <si>
    <t>貨4軽PA</t>
  </si>
  <si>
    <t>☆☆☆(PMのみ)</t>
  </si>
  <si>
    <t>貨4軽VA</t>
  </si>
  <si>
    <t>☆☆☆(PMのみ),ハイブリット</t>
  </si>
  <si>
    <t>貨4軽PB</t>
  </si>
  <si>
    <t>☆☆☆☆（ＰＭのみ）</t>
  </si>
  <si>
    <t>貨4軽VB</t>
  </si>
  <si>
    <t>☆☆☆☆(PMのみ）,ハイブリット</t>
  </si>
  <si>
    <t>貨4軽PC</t>
  </si>
  <si>
    <t>☆(NOX),☆☆☆(PM)</t>
  </si>
  <si>
    <t>貨4軽VC</t>
  </si>
  <si>
    <t>☆(NOX),☆☆☆(PM),ハイブリット</t>
  </si>
  <si>
    <t>貨4軽PD</t>
  </si>
  <si>
    <t>☆(NOX),☆☆☆☆(PM)</t>
  </si>
  <si>
    <t>貨4軽VD</t>
  </si>
  <si>
    <t>☆(NOX),☆☆☆☆(PM),ハイブリット</t>
  </si>
  <si>
    <t>貨4軽PE</t>
  </si>
  <si>
    <t>☆☆(NOX),☆☆☆(PM)</t>
  </si>
  <si>
    <t>貨4軽VE</t>
  </si>
  <si>
    <t>☆☆(NOX),☆☆☆(PM),ハイブリット</t>
  </si>
  <si>
    <t>貨4軽PF</t>
  </si>
  <si>
    <t>☆☆(NOX),☆☆☆☆(PM)</t>
  </si>
  <si>
    <t>貨4軽VF</t>
  </si>
  <si>
    <t>☆☆(NOX),☆☆☆☆(PM),ハイブリット</t>
  </si>
  <si>
    <t>貨4軽PG</t>
  </si>
  <si>
    <t>☆☆☆(NOX),☆☆☆(PM)</t>
  </si>
  <si>
    <t>貨4軽VG</t>
  </si>
  <si>
    <t>☆☆☆(NOX),☆☆☆(PM),ハイブリット</t>
  </si>
  <si>
    <t>貨4軽PH</t>
  </si>
  <si>
    <t>☆☆☆(NOX),☆☆☆☆(PM)</t>
  </si>
  <si>
    <t>貨4軽VH</t>
  </si>
  <si>
    <t>☆☆☆(NOX),☆☆☆☆(PM),ハイブリット</t>
  </si>
  <si>
    <t>貨4軽TM</t>
  </si>
  <si>
    <t>貨4軽XM</t>
  </si>
  <si>
    <t>貨4軽LM</t>
  </si>
  <si>
    <t>貨4軽YM</t>
  </si>
  <si>
    <t>貨4軽UM</t>
  </si>
  <si>
    <t>貨4軽ZM</t>
  </si>
  <si>
    <t>貨4軽PJ</t>
  </si>
  <si>
    <t>貨4軽VJ</t>
  </si>
  <si>
    <t>貨4軽PK</t>
  </si>
  <si>
    <t>貨4軽VK</t>
  </si>
  <si>
    <t>貨4軽PL</t>
  </si>
  <si>
    <t>貨4軽VL</t>
  </si>
  <si>
    <t>貨4軽PM</t>
  </si>
  <si>
    <t>貨4軽VM</t>
  </si>
  <si>
    <t>貨4軽PN</t>
  </si>
  <si>
    <t>貨4軽VN</t>
  </si>
  <si>
    <t>貨4軽PP</t>
  </si>
  <si>
    <t>貨4軽VP</t>
  </si>
  <si>
    <t>貨4軽PQ</t>
  </si>
  <si>
    <t>貨4軽VQ</t>
  </si>
  <si>
    <t>貨4軽PR</t>
  </si>
  <si>
    <t>貨4軽VR</t>
  </si>
  <si>
    <t>貨4軽ADG</t>
  </si>
  <si>
    <t>ADG</t>
  </si>
  <si>
    <t>貨4軽AKG</t>
  </si>
  <si>
    <t>AKG</t>
  </si>
  <si>
    <t>貨4軽ACG</t>
  </si>
  <si>
    <t>ACG</t>
  </si>
  <si>
    <t>貨4軽AJG</t>
  </si>
  <si>
    <t>AJG</t>
  </si>
  <si>
    <t>貨4軽BCG</t>
  </si>
  <si>
    <t>貨4軽BJG</t>
  </si>
  <si>
    <t>BJG</t>
  </si>
  <si>
    <t>貨4軽BDG</t>
  </si>
  <si>
    <t>貨4軽BKG</t>
  </si>
  <si>
    <t>BKG</t>
  </si>
  <si>
    <t>貨4軽NCG</t>
  </si>
  <si>
    <t>NCG</t>
  </si>
  <si>
    <t>貨4軽NJG</t>
  </si>
  <si>
    <t>NJG</t>
  </si>
  <si>
    <t>貨4軽NDG</t>
  </si>
  <si>
    <t>NDG</t>
  </si>
  <si>
    <t>貨4軽NKG</t>
  </si>
  <si>
    <t>NKG</t>
  </si>
  <si>
    <t>貨4軽PCG</t>
  </si>
  <si>
    <t>PCG</t>
  </si>
  <si>
    <t>貨4軽PJG</t>
  </si>
  <si>
    <t>PJG</t>
  </si>
  <si>
    <t>貨4軽PDG</t>
  </si>
  <si>
    <t>PDG</t>
  </si>
  <si>
    <t>貨4軽PKG</t>
  </si>
  <si>
    <t>PKG</t>
  </si>
  <si>
    <t>LDG</t>
  </si>
  <si>
    <t>LKG</t>
  </si>
  <si>
    <t>LPG</t>
  </si>
  <si>
    <t>LRG</t>
  </si>
  <si>
    <t>LCG</t>
  </si>
  <si>
    <t>LJG</t>
  </si>
  <si>
    <t>LNG</t>
  </si>
  <si>
    <t>LQG</t>
  </si>
  <si>
    <t>MDG</t>
  </si>
  <si>
    <t>MKG</t>
  </si>
  <si>
    <t>MPG</t>
  </si>
  <si>
    <t>MRG</t>
  </si>
  <si>
    <t>MCG</t>
  </si>
  <si>
    <t>MJG</t>
  </si>
  <si>
    <t>MNG</t>
  </si>
  <si>
    <t>MQG</t>
  </si>
  <si>
    <t>RDG</t>
  </si>
  <si>
    <t>RKG</t>
  </si>
  <si>
    <t>RPG</t>
  </si>
  <si>
    <t>RRG</t>
  </si>
  <si>
    <t>RCG</t>
  </si>
  <si>
    <t>RJG</t>
  </si>
  <si>
    <t>RNG</t>
  </si>
  <si>
    <t>RQG</t>
  </si>
  <si>
    <t>貨4軽SDG</t>
  </si>
  <si>
    <t>SDG</t>
  </si>
  <si>
    <t>貨4軽SKG</t>
  </si>
  <si>
    <t>SKG</t>
  </si>
  <si>
    <t>貨4軽SPG</t>
  </si>
  <si>
    <t>SPG</t>
  </si>
  <si>
    <t>貨4軽SRG</t>
  </si>
  <si>
    <t>SRG</t>
  </si>
  <si>
    <t>貨4軽SCG</t>
  </si>
  <si>
    <t>SCG</t>
  </si>
  <si>
    <t>貨4軽SJG</t>
  </si>
  <si>
    <t>SJG</t>
  </si>
  <si>
    <t>貨4軽SNG</t>
  </si>
  <si>
    <t>SNG</t>
  </si>
  <si>
    <t>貨4軽SQG</t>
  </si>
  <si>
    <t>SQG</t>
  </si>
  <si>
    <t>貨4軽TDG</t>
  </si>
  <si>
    <t>TDG</t>
  </si>
  <si>
    <t>貨4軽TKG</t>
  </si>
  <si>
    <t>TKG</t>
  </si>
  <si>
    <t>貨4軽TPG</t>
  </si>
  <si>
    <t>TPG</t>
  </si>
  <si>
    <t>貨4軽TRG</t>
  </si>
  <si>
    <t>TRG</t>
  </si>
  <si>
    <t>貨4軽TCG</t>
  </si>
  <si>
    <t>TCG</t>
  </si>
  <si>
    <t>貨4軽TJG</t>
  </si>
  <si>
    <t>TJG</t>
  </si>
  <si>
    <t>貨4軽TNG</t>
  </si>
  <si>
    <t>TNG</t>
  </si>
  <si>
    <t>貨4軽TQG</t>
  </si>
  <si>
    <t>TQG</t>
  </si>
  <si>
    <t>貨1CTP</t>
  </si>
  <si>
    <t>☆,CNG</t>
  </si>
  <si>
    <t>貨1CLP</t>
  </si>
  <si>
    <t>☆☆,CNG</t>
  </si>
  <si>
    <t>貨1CUP</t>
  </si>
  <si>
    <t>☆☆☆,CNG</t>
  </si>
  <si>
    <t>貨1CAFE</t>
  </si>
  <si>
    <t>AFE</t>
  </si>
  <si>
    <t>CNG</t>
  </si>
  <si>
    <t>貨1CAEE</t>
  </si>
  <si>
    <t>AEE</t>
  </si>
  <si>
    <t>CNG,ハイブリット</t>
  </si>
  <si>
    <t>貨1CCEE</t>
  </si>
  <si>
    <t>貨1CCFE</t>
  </si>
  <si>
    <t>貨1CDEE</t>
  </si>
  <si>
    <t>貨1CDFE</t>
  </si>
  <si>
    <t>貨1CLFE</t>
  </si>
  <si>
    <t>LFE</t>
  </si>
  <si>
    <t>貨1CLEE</t>
  </si>
  <si>
    <t>LEE</t>
  </si>
  <si>
    <t>貨1CMFE</t>
  </si>
  <si>
    <t>MFE</t>
  </si>
  <si>
    <t>貨1CMEE</t>
  </si>
  <si>
    <t>MEE</t>
  </si>
  <si>
    <t>貨1CRFE</t>
  </si>
  <si>
    <t>RFE</t>
  </si>
  <si>
    <t>貨1CREE</t>
  </si>
  <si>
    <t>REE</t>
  </si>
  <si>
    <t>貨1CQFE</t>
  </si>
  <si>
    <t>QFE</t>
  </si>
  <si>
    <t>貨1CQEE</t>
  </si>
  <si>
    <t>QEE</t>
  </si>
  <si>
    <t>貨2CTQ</t>
  </si>
  <si>
    <t>貨2CLQ</t>
  </si>
  <si>
    <t>貨2CUQ</t>
  </si>
  <si>
    <t>貨2CAFF</t>
  </si>
  <si>
    <t>AFF</t>
  </si>
  <si>
    <t>貨2CAEF</t>
  </si>
  <si>
    <t>AEF</t>
  </si>
  <si>
    <t>貨2CCEF</t>
  </si>
  <si>
    <t>貨2CCFF</t>
  </si>
  <si>
    <t>貨2CDEF</t>
  </si>
  <si>
    <t>貨2CDFF</t>
  </si>
  <si>
    <t>貨2CLFF</t>
  </si>
  <si>
    <t>LFF</t>
  </si>
  <si>
    <t>貨2CLEF</t>
  </si>
  <si>
    <t>LEF</t>
  </si>
  <si>
    <t>貨2CMFF</t>
  </si>
  <si>
    <t>MFF</t>
  </si>
  <si>
    <t>貨2CMEF</t>
  </si>
  <si>
    <t>MEF</t>
  </si>
  <si>
    <t>貨2CRFF</t>
  </si>
  <si>
    <t>RFF</t>
  </si>
  <si>
    <t>貨2CREF</t>
  </si>
  <si>
    <t>REF</t>
  </si>
  <si>
    <t>貨2CQFF</t>
  </si>
  <si>
    <t>QFF</t>
  </si>
  <si>
    <t>貨2CQEF</t>
  </si>
  <si>
    <t>QEF</t>
  </si>
  <si>
    <t>貨3CTQ</t>
  </si>
  <si>
    <t>貨3CLQ</t>
  </si>
  <si>
    <t>貨3CUQ</t>
  </si>
  <si>
    <t>貨3CAFF</t>
  </si>
  <si>
    <t>貨3CAEF</t>
  </si>
  <si>
    <t>貨3CCEF</t>
  </si>
  <si>
    <t>貨3CCFF</t>
  </si>
  <si>
    <t>貨3CDEF</t>
  </si>
  <si>
    <t>貨3CDFF</t>
  </si>
  <si>
    <t>貨3CLFF</t>
  </si>
  <si>
    <t>貨3CLEF</t>
  </si>
  <si>
    <t>貨3CMFF</t>
  </si>
  <si>
    <t>貨3CMEF</t>
  </si>
  <si>
    <t>貨3CRFF</t>
  </si>
  <si>
    <t>貨3CREF</t>
  </si>
  <si>
    <t>貨3CQFF</t>
  </si>
  <si>
    <t>貨3CQEF</t>
  </si>
  <si>
    <t>貨4CTR</t>
  </si>
  <si>
    <t>TR</t>
  </si>
  <si>
    <t>貨4CLR</t>
  </si>
  <si>
    <t>LR</t>
  </si>
  <si>
    <t>貨4CUR</t>
  </si>
  <si>
    <t>UR</t>
  </si>
  <si>
    <t>貨4CAFG</t>
  </si>
  <si>
    <t>AFG</t>
  </si>
  <si>
    <t>貨4CAEG</t>
  </si>
  <si>
    <t>AEG</t>
  </si>
  <si>
    <t>貨4CBEG</t>
  </si>
  <si>
    <t>貨4CBFG</t>
  </si>
  <si>
    <t>貨4CNEG</t>
  </si>
  <si>
    <t>NEG</t>
  </si>
  <si>
    <t>貨4CNFG</t>
  </si>
  <si>
    <t>NFG</t>
  </si>
  <si>
    <t>貨4CPEG</t>
  </si>
  <si>
    <t>PEG</t>
  </si>
  <si>
    <t>貨4CPFG</t>
  </si>
  <si>
    <t>PFG</t>
  </si>
  <si>
    <t>LFG</t>
  </si>
  <si>
    <t>LEG</t>
  </si>
  <si>
    <t>MFG</t>
  </si>
  <si>
    <t>MEG</t>
  </si>
  <si>
    <t>RFG</t>
  </si>
  <si>
    <t>REG</t>
  </si>
  <si>
    <t>貨4CSFG</t>
  </si>
  <si>
    <t>SFG</t>
  </si>
  <si>
    <t>貨4CSEG</t>
  </si>
  <si>
    <t>SEG</t>
  </si>
  <si>
    <t>貨4CTFG</t>
  </si>
  <si>
    <t>TFG</t>
  </si>
  <si>
    <t>貨4CTEG</t>
  </si>
  <si>
    <t>TEG</t>
  </si>
  <si>
    <t>貨1メTP</t>
  </si>
  <si>
    <t>メ</t>
  </si>
  <si>
    <t>☆,メタノール</t>
  </si>
  <si>
    <t>貨1メLP</t>
  </si>
  <si>
    <t>☆☆,メタノール</t>
  </si>
  <si>
    <t>貨1メUP</t>
  </si>
  <si>
    <t>☆☆☆,メタノール</t>
  </si>
  <si>
    <t>貨1メAHE</t>
  </si>
  <si>
    <t>AHE</t>
  </si>
  <si>
    <t>メタノール</t>
  </si>
  <si>
    <t>貨1メAGE</t>
  </si>
  <si>
    <t>AGE</t>
  </si>
  <si>
    <t>メタノール,ハイブリット</t>
  </si>
  <si>
    <t>貨1メCGE</t>
  </si>
  <si>
    <t>貨1メCHE</t>
  </si>
  <si>
    <t>貨1メDGE</t>
  </si>
  <si>
    <t>貨1メDHE</t>
  </si>
  <si>
    <t>貨1メLHE</t>
  </si>
  <si>
    <t>LHE</t>
  </si>
  <si>
    <t>貨1メLGE</t>
  </si>
  <si>
    <t>LGE</t>
  </si>
  <si>
    <t>貨1メMHE</t>
  </si>
  <si>
    <t>MHE</t>
  </si>
  <si>
    <t>貨1メMGE</t>
  </si>
  <si>
    <t>MGE</t>
  </si>
  <si>
    <t>貨1メRHE</t>
  </si>
  <si>
    <t>RHE</t>
  </si>
  <si>
    <t>貨1メRGE</t>
  </si>
  <si>
    <t>RGE</t>
  </si>
  <si>
    <t>貨1メQHE</t>
  </si>
  <si>
    <t>QHE</t>
  </si>
  <si>
    <t>貨1メQGE</t>
  </si>
  <si>
    <t>QGE</t>
  </si>
  <si>
    <t>貨2メTQ</t>
  </si>
  <si>
    <t>貨2メLQ</t>
  </si>
  <si>
    <t>貨2メUQ</t>
  </si>
  <si>
    <t>貨2メAHF</t>
  </si>
  <si>
    <t>AHF</t>
  </si>
  <si>
    <t>貨2メAGF</t>
  </si>
  <si>
    <t>AGF</t>
  </si>
  <si>
    <t>貨2メCGF</t>
  </si>
  <si>
    <t>貨2メCHF</t>
  </si>
  <si>
    <t>貨2メDGF</t>
  </si>
  <si>
    <t>貨2メDHF</t>
  </si>
  <si>
    <t>貨2メLHF</t>
  </si>
  <si>
    <t>LHF</t>
  </si>
  <si>
    <t>貨2メLGF</t>
  </si>
  <si>
    <t>LGF</t>
  </si>
  <si>
    <t>貨2メMHF</t>
  </si>
  <si>
    <t>MHF</t>
  </si>
  <si>
    <t>貨2メMGF</t>
  </si>
  <si>
    <t>MGF</t>
  </si>
  <si>
    <t>貨2メRHF</t>
  </si>
  <si>
    <t>RHF</t>
  </si>
  <si>
    <t>貨2メRGF</t>
  </si>
  <si>
    <t>RGF</t>
  </si>
  <si>
    <t>貨2メQHF</t>
  </si>
  <si>
    <t>QHF</t>
  </si>
  <si>
    <t>貨2メQGF</t>
  </si>
  <si>
    <t>QGF</t>
  </si>
  <si>
    <t>貨3メTQ</t>
  </si>
  <si>
    <t>貨3メLQ</t>
  </si>
  <si>
    <t>貨3メUQ</t>
  </si>
  <si>
    <t>貨3メAHF</t>
  </si>
  <si>
    <t>貨3メAGF</t>
  </si>
  <si>
    <t>貨3メCGF</t>
  </si>
  <si>
    <t>貨3メCHF</t>
  </si>
  <si>
    <t>貨3メDGF</t>
  </si>
  <si>
    <t>貨3メDHF</t>
  </si>
  <si>
    <t>貨3メLHF</t>
  </si>
  <si>
    <t>貨3メLGF</t>
  </si>
  <si>
    <t>貨3メMHF</t>
  </si>
  <si>
    <t>貨3メMGF</t>
  </si>
  <si>
    <t>貨3メRHF</t>
  </si>
  <si>
    <t>貨3メRGF</t>
  </si>
  <si>
    <t>貨3メQHF</t>
  </si>
  <si>
    <t>貨3メQGF</t>
  </si>
  <si>
    <t>貨4メTR</t>
  </si>
  <si>
    <t>貨4メLR</t>
  </si>
  <si>
    <t>貨4メUR</t>
  </si>
  <si>
    <t>貨4メAHG</t>
  </si>
  <si>
    <t>AHG</t>
  </si>
  <si>
    <t>貨4メAGG</t>
  </si>
  <si>
    <t>AGG</t>
  </si>
  <si>
    <t>貨4メBGG</t>
  </si>
  <si>
    <t>BGG</t>
  </si>
  <si>
    <t>貨4メBHG</t>
  </si>
  <si>
    <t>BHG</t>
  </si>
  <si>
    <t>貨4メLHG</t>
  </si>
  <si>
    <t>LHG</t>
  </si>
  <si>
    <t>貨4メLGG</t>
  </si>
  <si>
    <t>LGG</t>
  </si>
  <si>
    <t>貨4メMHG</t>
  </si>
  <si>
    <t>MHG</t>
  </si>
  <si>
    <t>貨4メMGG</t>
  </si>
  <si>
    <t>MGG</t>
  </si>
  <si>
    <t>貨4メRHG</t>
  </si>
  <si>
    <t>RHG</t>
  </si>
  <si>
    <t>貨4メRGG</t>
  </si>
  <si>
    <t>RGG</t>
  </si>
  <si>
    <t>貨4メQHG</t>
  </si>
  <si>
    <t>QHG</t>
  </si>
  <si>
    <t>貨4メQGG</t>
  </si>
  <si>
    <t>QGG</t>
  </si>
  <si>
    <t>貨4メSHG</t>
  </si>
  <si>
    <t>SHG</t>
  </si>
  <si>
    <t>貨4メSGG</t>
  </si>
  <si>
    <t>SGG</t>
  </si>
  <si>
    <t>貨4メTHG</t>
  </si>
  <si>
    <t>THG</t>
  </si>
  <si>
    <t>貨4メTGG</t>
  </si>
  <si>
    <t>TGG</t>
  </si>
  <si>
    <t>乗0ガ-</t>
  </si>
  <si>
    <t>乗0ガA</t>
  </si>
  <si>
    <t>乗0ガB</t>
  </si>
  <si>
    <t>乗0ガC</t>
  </si>
  <si>
    <t>乗0ガE</t>
  </si>
  <si>
    <t>乗0ガGF</t>
  </si>
  <si>
    <t>乗0ガHK</t>
  </si>
  <si>
    <t>乗0ガGH</t>
  </si>
  <si>
    <t>乗0ガHN</t>
  </si>
  <si>
    <t>乗0ガTA</t>
  </si>
  <si>
    <t>乗0ガXA</t>
  </si>
  <si>
    <t>乗0ガLA</t>
  </si>
  <si>
    <t>乗0ガYA</t>
  </si>
  <si>
    <t>乗0ガUA</t>
  </si>
  <si>
    <t>乗0ガZA</t>
  </si>
  <si>
    <t>乗0ガABA</t>
  </si>
  <si>
    <t>ABA</t>
  </si>
  <si>
    <t>乗0ガAAA</t>
  </si>
  <si>
    <t>AAA</t>
  </si>
  <si>
    <t>乗0ガALA</t>
  </si>
  <si>
    <t>ALA</t>
  </si>
  <si>
    <t>Pハ</t>
  </si>
  <si>
    <t>プラグインハイブリット</t>
  </si>
  <si>
    <t>乗0ガCAA</t>
  </si>
  <si>
    <t>乗0ガCBA</t>
  </si>
  <si>
    <t>乗0ガCLA</t>
  </si>
  <si>
    <t>CLA</t>
  </si>
  <si>
    <t>乗0ガDAA</t>
  </si>
  <si>
    <t>乗0ガDBA</t>
  </si>
  <si>
    <t>乗0ガDLA</t>
  </si>
  <si>
    <t>DLA</t>
  </si>
  <si>
    <t>乗0ガLBA</t>
  </si>
  <si>
    <t>LBA</t>
  </si>
  <si>
    <t>乗0ガLAA</t>
  </si>
  <si>
    <t>LAA</t>
  </si>
  <si>
    <t>乗0ガLLA</t>
  </si>
  <si>
    <t>LLA</t>
  </si>
  <si>
    <t>乗0ガMBA</t>
  </si>
  <si>
    <t>MBA</t>
  </si>
  <si>
    <t>乗0ガMAA</t>
  </si>
  <si>
    <t>MAA</t>
  </si>
  <si>
    <t>乗0ガMLA</t>
  </si>
  <si>
    <t>MLA</t>
  </si>
  <si>
    <t>乗0ガRBA</t>
  </si>
  <si>
    <t>RBA</t>
  </si>
  <si>
    <t>乗0ガRAA</t>
  </si>
  <si>
    <t>RAA</t>
  </si>
  <si>
    <t>乗0ガRLA</t>
  </si>
  <si>
    <t>RLA</t>
  </si>
  <si>
    <t>乗0ガQBA</t>
  </si>
  <si>
    <t>QBA</t>
  </si>
  <si>
    <t>乗0ガQAA</t>
  </si>
  <si>
    <t>QAA</t>
  </si>
  <si>
    <t>乗0ガQLA</t>
  </si>
  <si>
    <t>QLA</t>
  </si>
  <si>
    <t>乗0L-</t>
  </si>
  <si>
    <t>乗0LA</t>
  </si>
  <si>
    <t>乗0LB</t>
  </si>
  <si>
    <t>乗0LC</t>
  </si>
  <si>
    <t>乗0LE</t>
  </si>
  <si>
    <t>乗0LGF</t>
  </si>
  <si>
    <t>乗0LHK</t>
  </si>
  <si>
    <t>乗0LGH</t>
  </si>
  <si>
    <t>乗0LHN</t>
  </si>
  <si>
    <t>乗0LTA</t>
  </si>
  <si>
    <t>乗0LXA</t>
  </si>
  <si>
    <t>乗0LLA</t>
  </si>
  <si>
    <t>乗0LYA</t>
  </si>
  <si>
    <t>乗0LUA</t>
  </si>
  <si>
    <t>乗0LZA</t>
  </si>
  <si>
    <t>乗0LABA</t>
  </si>
  <si>
    <t>乗0LAAA</t>
  </si>
  <si>
    <t>乗0LALA</t>
  </si>
  <si>
    <t>乗0LCAA</t>
  </si>
  <si>
    <t>乗0LCBA</t>
  </si>
  <si>
    <t>乗0LCLA</t>
  </si>
  <si>
    <t>乗0LDAA</t>
  </si>
  <si>
    <t>乗0LDBA</t>
  </si>
  <si>
    <t>乗0LDLA</t>
  </si>
  <si>
    <t>乗0LLBA</t>
  </si>
  <si>
    <t>乗0LLAA</t>
  </si>
  <si>
    <t>乗0LLLA</t>
  </si>
  <si>
    <t>乗0LMBA</t>
  </si>
  <si>
    <t>乗0LMAA</t>
  </si>
  <si>
    <t>乗0LMLA</t>
  </si>
  <si>
    <t>乗0LRBA</t>
  </si>
  <si>
    <t>乗0LRAA</t>
  </si>
  <si>
    <t>乗0LRLA</t>
  </si>
  <si>
    <t>乗0LQBA</t>
  </si>
  <si>
    <t>乗0LQAA</t>
  </si>
  <si>
    <t>乗0LQLA</t>
  </si>
  <si>
    <t>乗0軽-</t>
  </si>
  <si>
    <t>乗0軽K</t>
  </si>
  <si>
    <t>乗0軽N</t>
  </si>
  <si>
    <t>乗0軽P</t>
  </si>
  <si>
    <t>乗0軽Q</t>
  </si>
  <si>
    <t>乗0軽X</t>
  </si>
  <si>
    <t>乗0軽Y</t>
  </si>
  <si>
    <t>乗0軽KD</t>
  </si>
  <si>
    <t>乗0軽KE</t>
  </si>
  <si>
    <t>乗0軽HA</t>
  </si>
  <si>
    <t>乗0軽KH</t>
  </si>
  <si>
    <t>乗0軽HD</t>
  </si>
  <si>
    <t>乗0軽DA</t>
  </si>
  <si>
    <t>DA</t>
  </si>
  <si>
    <t>乗0軽WA</t>
  </si>
  <si>
    <t>WA</t>
  </si>
  <si>
    <t>乗0軽DB</t>
  </si>
  <si>
    <t>DB</t>
  </si>
  <si>
    <t>乗0軽WB</t>
  </si>
  <si>
    <t>WB</t>
  </si>
  <si>
    <t>乗0軽DC</t>
  </si>
  <si>
    <t>DC</t>
  </si>
  <si>
    <t>乗0軽WC</t>
  </si>
  <si>
    <t>WC</t>
  </si>
  <si>
    <t>乗0軽DK</t>
  </si>
  <si>
    <t>DK</t>
  </si>
  <si>
    <t>乗0軽WK</t>
  </si>
  <si>
    <t>WK</t>
  </si>
  <si>
    <t>乗0軽DL</t>
  </si>
  <si>
    <t>DL</t>
  </si>
  <si>
    <t>乗0軽WL</t>
  </si>
  <si>
    <t>WL</t>
  </si>
  <si>
    <t>乗0軽DM</t>
  </si>
  <si>
    <t>DM</t>
  </si>
  <si>
    <t>乗0軽WM</t>
  </si>
  <si>
    <t>WM</t>
  </si>
  <si>
    <t>乗0軽KM</t>
  </si>
  <si>
    <t>乗0軽HT</t>
  </si>
  <si>
    <t>乗0軽KN</t>
  </si>
  <si>
    <t>乗0軽HU</t>
  </si>
  <si>
    <t>乗0軽TF</t>
  </si>
  <si>
    <t>TF</t>
  </si>
  <si>
    <t>乗0軽XF</t>
  </si>
  <si>
    <t>XF</t>
  </si>
  <si>
    <t>乗0軽TG</t>
  </si>
  <si>
    <t>TG</t>
  </si>
  <si>
    <t>乗0軽XG</t>
  </si>
  <si>
    <t>XG</t>
  </si>
  <si>
    <t>乗0軽LF</t>
  </si>
  <si>
    <t>LF</t>
  </si>
  <si>
    <t>乗0軽YF</t>
  </si>
  <si>
    <t>YF</t>
  </si>
  <si>
    <t>乗0軽LG</t>
  </si>
  <si>
    <t>LG</t>
  </si>
  <si>
    <t>乗0軽YG</t>
  </si>
  <si>
    <t>YG</t>
  </si>
  <si>
    <t>乗0軽UF</t>
  </si>
  <si>
    <t>UF</t>
  </si>
  <si>
    <t>乗0軽ZF</t>
  </si>
  <si>
    <t>ZF</t>
  </si>
  <si>
    <t>乗0軽UG</t>
  </si>
  <si>
    <t>UG</t>
  </si>
  <si>
    <t>乗0軽ZG</t>
  </si>
  <si>
    <t>ZG</t>
  </si>
  <si>
    <t>乗0軽ADB</t>
  </si>
  <si>
    <t>ADB</t>
  </si>
  <si>
    <t>乗0軽ADC</t>
  </si>
  <si>
    <t>ADC</t>
  </si>
  <si>
    <t>乗0軽ACB</t>
  </si>
  <si>
    <t>ACB</t>
  </si>
  <si>
    <t>乗0軽ACC</t>
  </si>
  <si>
    <t>ACC</t>
  </si>
  <si>
    <t>乗0軽AMB</t>
  </si>
  <si>
    <t>AMB</t>
  </si>
  <si>
    <t>乗0軽AMC</t>
  </si>
  <si>
    <t>AMC</t>
  </si>
  <si>
    <t>乗0軽CCB</t>
  </si>
  <si>
    <t>乗0軽CCC</t>
  </si>
  <si>
    <t>乗0軽CDB</t>
  </si>
  <si>
    <t>乗0軽CDC</t>
  </si>
  <si>
    <t>乗0軽CMB</t>
  </si>
  <si>
    <t>CMB</t>
  </si>
  <si>
    <t>乗0軽CMC</t>
  </si>
  <si>
    <t>CMC</t>
  </si>
  <si>
    <t>乗0軽DCB</t>
  </si>
  <si>
    <t>乗0軽DCC</t>
  </si>
  <si>
    <t>乗0軽DDB</t>
  </si>
  <si>
    <t>乗0軽DDC</t>
  </si>
  <si>
    <t>乗0軽DMB</t>
  </si>
  <si>
    <t>DMB</t>
  </si>
  <si>
    <t>乗0軽DMC</t>
  </si>
  <si>
    <t>DMC</t>
  </si>
  <si>
    <t>乗0軽LDA</t>
  </si>
  <si>
    <t>LDA</t>
  </si>
  <si>
    <t>乗0軽LCA</t>
  </si>
  <si>
    <t>LCA</t>
  </si>
  <si>
    <t>乗0軽LMA</t>
  </si>
  <si>
    <t>LMA</t>
  </si>
  <si>
    <t>乗0軽FDA</t>
  </si>
  <si>
    <t>FDA</t>
  </si>
  <si>
    <t>乗0軽FCA</t>
  </si>
  <si>
    <t>FCA</t>
  </si>
  <si>
    <t>乗0軽FMA</t>
  </si>
  <si>
    <t>FMA</t>
  </si>
  <si>
    <t>乗0軽MDA</t>
  </si>
  <si>
    <t>MDA</t>
  </si>
  <si>
    <t>乗0軽MCA</t>
  </si>
  <si>
    <t>MCA</t>
  </si>
  <si>
    <t>乗0軽MMA</t>
  </si>
  <si>
    <t>MMA</t>
  </si>
  <si>
    <t>乗0軽RDA</t>
  </si>
  <si>
    <t>RDA</t>
  </si>
  <si>
    <t>乗0軽RCA</t>
  </si>
  <si>
    <t>RCA</t>
  </si>
  <si>
    <t>乗0軽RMA</t>
  </si>
  <si>
    <t>RMA</t>
  </si>
  <si>
    <t>乗0軽QDA</t>
  </si>
  <si>
    <t>QDA</t>
  </si>
  <si>
    <t>乗0軽QCA</t>
  </si>
  <si>
    <t>QCA</t>
  </si>
  <si>
    <t>乗0軽QMA</t>
  </si>
  <si>
    <t>QMA</t>
  </si>
  <si>
    <t>乗0CTN</t>
  </si>
  <si>
    <t>乗0CLN</t>
  </si>
  <si>
    <t>乗0CUN</t>
  </si>
  <si>
    <t>乗0CAFA</t>
  </si>
  <si>
    <t>AFA</t>
  </si>
  <si>
    <t>乗0CAFB</t>
  </si>
  <si>
    <t>AFB</t>
  </si>
  <si>
    <t>乗0CAEA</t>
  </si>
  <si>
    <t>AEA</t>
  </si>
  <si>
    <t>乗0CAEB</t>
  </si>
  <si>
    <t>AEB</t>
  </si>
  <si>
    <t>CNG、ハイブリット</t>
  </si>
  <si>
    <t>乗0CCEA</t>
  </si>
  <si>
    <t>乗0CCFA</t>
  </si>
  <si>
    <t>乗0CDEA</t>
  </si>
  <si>
    <t>乗0CDFA</t>
  </si>
  <si>
    <t>乗0CLFA</t>
  </si>
  <si>
    <t>LFA</t>
  </si>
  <si>
    <t>乗0CLEA</t>
  </si>
  <si>
    <t>LEA</t>
  </si>
  <si>
    <t>乗0CMFA</t>
  </si>
  <si>
    <t>MFA</t>
  </si>
  <si>
    <t>乗0CMEA</t>
  </si>
  <si>
    <t>MEA</t>
  </si>
  <si>
    <t>乗0CRFA</t>
  </si>
  <si>
    <t>RFA</t>
  </si>
  <si>
    <t>乗0CREA</t>
  </si>
  <si>
    <t>REA</t>
  </si>
  <si>
    <t>乗0CQFA</t>
  </si>
  <si>
    <t>QFA</t>
  </si>
  <si>
    <t>乗0CQEA</t>
  </si>
  <si>
    <t>QEA</t>
  </si>
  <si>
    <t>乗0メTN</t>
  </si>
  <si>
    <t>乗0メLN</t>
  </si>
  <si>
    <t>乗0メUN</t>
  </si>
  <si>
    <t>乗0メAHA</t>
  </si>
  <si>
    <t>AHA</t>
  </si>
  <si>
    <t>乗0メAGA</t>
  </si>
  <si>
    <t>AGA</t>
  </si>
  <si>
    <t>乗0メCGA</t>
  </si>
  <si>
    <t>乗0メCHA</t>
  </si>
  <si>
    <t>乗0メDGA</t>
  </si>
  <si>
    <t>乗0メDHA</t>
  </si>
  <si>
    <t>乗0メLHA</t>
  </si>
  <si>
    <t>LHA</t>
  </si>
  <si>
    <t>乗0メLGA</t>
  </si>
  <si>
    <t>LGA</t>
  </si>
  <si>
    <t>乗0メMHA</t>
  </si>
  <si>
    <t>MHA</t>
  </si>
  <si>
    <t>乗0メMGA</t>
  </si>
  <si>
    <t>MGA</t>
  </si>
  <si>
    <t>乗0メRHA</t>
  </si>
  <si>
    <t>RHA</t>
  </si>
  <si>
    <t>乗0メRGA</t>
  </si>
  <si>
    <t>RGA</t>
  </si>
  <si>
    <t>乗0メQHA</t>
  </si>
  <si>
    <t>QHA</t>
  </si>
  <si>
    <t>乗0メQGA</t>
  </si>
  <si>
    <t>QGA</t>
  </si>
  <si>
    <t>乗0電EA</t>
  </si>
  <si>
    <t>EA</t>
  </si>
  <si>
    <t>貨1電EB</t>
  </si>
  <si>
    <t>EB</t>
  </si>
  <si>
    <t>貨2電EC</t>
  </si>
  <si>
    <t>EC</t>
  </si>
  <si>
    <t>貨3電EC</t>
  </si>
  <si>
    <t>貨4電ED</t>
  </si>
  <si>
    <t>ED</t>
  </si>
  <si>
    <t>乗0電ZAA</t>
  </si>
  <si>
    <t>ZAA</t>
  </si>
  <si>
    <t>貨1電ZAB</t>
  </si>
  <si>
    <t>ZAB</t>
  </si>
  <si>
    <t>貨2電ZAB</t>
  </si>
  <si>
    <t>貨3電ZAB</t>
  </si>
  <si>
    <t>貨4電ZAB</t>
  </si>
  <si>
    <t>貨1電ZAC</t>
  </si>
  <si>
    <t>ZAC</t>
  </si>
  <si>
    <t>貨2電ZAC</t>
  </si>
  <si>
    <t>貨3電ZAC</t>
  </si>
  <si>
    <t>貨4電ZAC</t>
  </si>
  <si>
    <t>乗0燃電ZBA</t>
  </si>
  <si>
    <t>ZBA</t>
  </si>
  <si>
    <t>貨1燃電ZBB</t>
  </si>
  <si>
    <t>ZBB</t>
  </si>
  <si>
    <t>貨2燃電ZBB</t>
  </si>
  <si>
    <t>貨3燃電ZBB</t>
  </si>
  <si>
    <t>貨4燃電ZBB</t>
  </si>
  <si>
    <t>貨1燃電ZBC</t>
  </si>
  <si>
    <t>ZBC</t>
  </si>
  <si>
    <t>貨2燃電ZBC</t>
  </si>
  <si>
    <t>貨3燃電ZBC</t>
  </si>
  <si>
    <t>貨4燃電ZBC</t>
  </si>
  <si>
    <t>ガソリン</t>
    <phoneticPr fontId="3"/>
  </si>
  <si>
    <t>トラック・バス</t>
  </si>
  <si>
    <t>ガソリン</t>
  </si>
  <si>
    <t>新☆</t>
  </si>
  <si>
    <t>☆</t>
    <phoneticPr fontId="3"/>
  </si>
  <si>
    <t>☆☆</t>
    <phoneticPr fontId="3"/>
  </si>
  <si>
    <t>☆☆☆</t>
    <phoneticPr fontId="3"/>
  </si>
  <si>
    <t>軽油</t>
  </si>
  <si>
    <t>新☆☆☆</t>
  </si>
  <si>
    <t>新☆☆☆☆</t>
  </si>
  <si>
    <t>乗用車</t>
  </si>
  <si>
    <t>全て</t>
  </si>
  <si>
    <t>電気</t>
  </si>
  <si>
    <t>トラック</t>
  </si>
  <si>
    <t>バス</t>
  </si>
  <si>
    <t>燃料電池</t>
  </si>
  <si>
    <t>排出係数（ＮＯｘ）</t>
    <rPh sb="0" eb="2">
      <t>ハイシュツ</t>
    </rPh>
    <rPh sb="2" eb="4">
      <t>ケイスウ</t>
    </rPh>
    <phoneticPr fontId="3"/>
  </si>
  <si>
    <t>排出係数記号</t>
    <rPh sb="0" eb="2">
      <t>ハイシュツ</t>
    </rPh>
    <rPh sb="2" eb="4">
      <t>ケイスウ</t>
    </rPh>
    <rPh sb="4" eb="6">
      <t>キゴウ</t>
    </rPh>
    <phoneticPr fontId="3"/>
  </si>
  <si>
    <t>車種別重量別記号</t>
    <rPh sb="0" eb="3">
      <t>シャシュベツ</t>
    </rPh>
    <rPh sb="3" eb="5">
      <t>ジュウリョウ</t>
    </rPh>
    <rPh sb="5" eb="6">
      <t>ベツ</t>
    </rPh>
    <rPh sb="6" eb="8">
      <t>キゴウ</t>
    </rPh>
    <phoneticPr fontId="3"/>
  </si>
  <si>
    <t>重量（車種別重量別用）</t>
    <rPh sb="0" eb="2">
      <t>ジュウリョウ</t>
    </rPh>
    <rPh sb="3" eb="6">
      <t>シャシュベツ</t>
    </rPh>
    <rPh sb="6" eb="8">
      <t>ジュウリョウ</t>
    </rPh>
    <rPh sb="8" eb="9">
      <t>ベツ</t>
    </rPh>
    <rPh sb="9" eb="10">
      <t>ヨウ</t>
    </rPh>
    <phoneticPr fontId="3"/>
  </si>
  <si>
    <t>排ガス記号</t>
    <rPh sb="0" eb="1">
      <t>ハイ</t>
    </rPh>
    <rPh sb="3" eb="5">
      <t>キゴウ</t>
    </rPh>
    <phoneticPr fontId="3"/>
  </si>
  <si>
    <t>使用管理</t>
    <rPh sb="0" eb="2">
      <t>シヨウ</t>
    </rPh>
    <rPh sb="2" eb="4">
      <t>カンリ</t>
    </rPh>
    <phoneticPr fontId="3"/>
  </si>
  <si>
    <t>燃料種類</t>
    <rPh sb="0" eb="2">
      <t>ネンリョウ</t>
    </rPh>
    <rPh sb="2" eb="4">
      <t>シュルイ</t>
    </rPh>
    <phoneticPr fontId="3"/>
  </si>
  <si>
    <t>車種</t>
    <rPh sb="0" eb="2">
      <t>シャシュ</t>
    </rPh>
    <phoneticPr fontId="3"/>
  </si>
  <si>
    <t>メタノール</t>
    <phoneticPr fontId="3"/>
  </si>
  <si>
    <t>エラー</t>
    <phoneticPr fontId="3"/>
  </si>
  <si>
    <t>A2</t>
    <phoneticPr fontId="3"/>
  </si>
  <si>
    <t>バス</t>
    <phoneticPr fontId="3"/>
  </si>
  <si>
    <t>ガ</t>
    <phoneticPr fontId="3"/>
  </si>
  <si>
    <t>A3</t>
    <phoneticPr fontId="3"/>
  </si>
  <si>
    <t>マイクロバス</t>
    <phoneticPr fontId="3"/>
  </si>
  <si>
    <t>A4</t>
    <phoneticPr fontId="3"/>
  </si>
  <si>
    <t>ハイブリッド（ガソリン）</t>
    <phoneticPr fontId="3"/>
  </si>
  <si>
    <t>A5</t>
    <phoneticPr fontId="3"/>
  </si>
  <si>
    <t>A6</t>
    <phoneticPr fontId="3"/>
  </si>
  <si>
    <t>A7</t>
    <phoneticPr fontId="3"/>
  </si>
  <si>
    <t>メ</t>
    <phoneticPr fontId="3"/>
  </si>
  <si>
    <t>A8</t>
    <phoneticPr fontId="3"/>
  </si>
  <si>
    <t>A9</t>
    <phoneticPr fontId="3"/>
  </si>
  <si>
    <t>A0</t>
    <phoneticPr fontId="3"/>
  </si>
  <si>
    <t>・・・水色は記載してください。(必須項目)</t>
    <rPh sb="3" eb="5">
      <t>ミズイロ</t>
    </rPh>
    <rPh sb="6" eb="8">
      <t>キサイ</t>
    </rPh>
    <rPh sb="16" eb="18">
      <t>ヒッス</t>
    </rPh>
    <rPh sb="18" eb="20">
      <t>コウモク</t>
    </rPh>
    <phoneticPr fontId="3"/>
  </si>
  <si>
    <t>・・・橙色は必要であれば記載してください。(任意項目)</t>
    <rPh sb="3" eb="4">
      <t>ダイダイ</t>
    </rPh>
    <rPh sb="4" eb="5">
      <t>イロ</t>
    </rPh>
    <rPh sb="6" eb="8">
      <t>ヒツヨウ</t>
    </rPh>
    <rPh sb="12" eb="14">
      <t>キサイ</t>
    </rPh>
    <rPh sb="22" eb="24">
      <t>ニンイ</t>
    </rPh>
    <rPh sb="24" eb="26">
      <t>コウモク</t>
    </rPh>
    <phoneticPr fontId="3"/>
  </si>
  <si>
    <t>L</t>
    <phoneticPr fontId="3"/>
  </si>
  <si>
    <t>・・・白色は記載しなくて結構です。(入力不可)</t>
    <rPh sb="3" eb="4">
      <t>シロ</t>
    </rPh>
    <rPh sb="4" eb="5">
      <t>イロ</t>
    </rPh>
    <rPh sb="6" eb="8">
      <t>キサイ</t>
    </rPh>
    <rPh sb="12" eb="14">
      <t>ケッコウ</t>
    </rPh>
    <rPh sb="18" eb="20">
      <t>ニュウリョク</t>
    </rPh>
    <rPh sb="20" eb="22">
      <t>フカ</t>
    </rPh>
    <phoneticPr fontId="3"/>
  </si>
  <si>
    <t>・・・黄色は記載しなくて結構です。(入力不可)</t>
    <rPh sb="3" eb="5">
      <t>キイロ</t>
    </rPh>
    <rPh sb="6" eb="8">
      <t>キサイ</t>
    </rPh>
    <rPh sb="12" eb="14">
      <t>ケッコウ</t>
    </rPh>
    <rPh sb="18" eb="20">
      <t>ニュウリョク</t>
    </rPh>
    <rPh sb="20" eb="22">
      <t>フカ</t>
    </rPh>
    <phoneticPr fontId="3"/>
  </si>
  <si>
    <t>文字(※3)・・・さ</t>
    <rPh sb="0" eb="2">
      <t>モジ</t>
    </rPh>
    <phoneticPr fontId="3"/>
  </si>
  <si>
    <t>指定番号(※4)・・・2345</t>
    <rPh sb="0" eb="2">
      <t>シテイ</t>
    </rPh>
    <rPh sb="2" eb="4">
      <t>バンゴウ</t>
    </rPh>
    <phoneticPr fontId="3"/>
  </si>
  <si>
    <t>正式名称</t>
    <rPh sb="0" eb="2">
      <t>セイシキ</t>
    </rPh>
    <rPh sb="2" eb="4">
      <t>メイショウ</t>
    </rPh>
    <phoneticPr fontId="3"/>
  </si>
  <si>
    <t>※1・・・使用の本拠の位置の運輸支局又は自動車検査登録事務所を表示する文字</t>
    <rPh sb="5" eb="7">
      <t>シヨウ</t>
    </rPh>
    <rPh sb="8" eb="10">
      <t>ホンキョ</t>
    </rPh>
    <rPh sb="11" eb="13">
      <t>イチ</t>
    </rPh>
    <rPh sb="14" eb="16">
      <t>ウンユ</t>
    </rPh>
    <rPh sb="16" eb="18">
      <t>シキョク</t>
    </rPh>
    <rPh sb="18" eb="19">
      <t>マタ</t>
    </rPh>
    <rPh sb="20" eb="23">
      <t>ジドウシャ</t>
    </rPh>
    <rPh sb="23" eb="25">
      <t>ケンサ</t>
    </rPh>
    <rPh sb="25" eb="27">
      <t>トウロク</t>
    </rPh>
    <rPh sb="27" eb="30">
      <t>ジムショ</t>
    </rPh>
    <rPh sb="31" eb="33">
      <t>ヒョウジ</t>
    </rPh>
    <rPh sb="35" eb="37">
      <t>モジ</t>
    </rPh>
    <phoneticPr fontId="3"/>
  </si>
  <si>
    <t>※2・・・自動車の種別及び用途による分類番号</t>
    <rPh sb="5" eb="8">
      <t>ジドウシャ</t>
    </rPh>
    <rPh sb="9" eb="11">
      <t>シュベツ</t>
    </rPh>
    <rPh sb="11" eb="12">
      <t>オヨ</t>
    </rPh>
    <rPh sb="13" eb="15">
      <t>ヨウト</t>
    </rPh>
    <rPh sb="18" eb="20">
      <t>ブンルイ</t>
    </rPh>
    <rPh sb="20" eb="22">
      <t>バンゴウ</t>
    </rPh>
    <phoneticPr fontId="3"/>
  </si>
  <si>
    <t>※3・・・事業用かどうかの別等を表示する文字</t>
    <rPh sb="5" eb="8">
      <t>ジギョウヨウ</t>
    </rPh>
    <rPh sb="13" eb="14">
      <t>ベツ</t>
    </rPh>
    <rPh sb="14" eb="15">
      <t>トウ</t>
    </rPh>
    <rPh sb="16" eb="18">
      <t>ヒョウジ</t>
    </rPh>
    <rPh sb="20" eb="22">
      <t>モジ</t>
    </rPh>
    <phoneticPr fontId="3"/>
  </si>
  <si>
    <t>略称</t>
    <rPh sb="0" eb="1">
      <t>リャク</t>
    </rPh>
    <rPh sb="1" eb="2">
      <t>ショウ</t>
    </rPh>
    <phoneticPr fontId="3"/>
  </si>
  <si>
    <t>※4・・・一連指定番号</t>
    <rPh sb="5" eb="7">
      <t>イチレン</t>
    </rPh>
    <rPh sb="7" eb="9">
      <t>シテイ</t>
    </rPh>
    <rPh sb="9" eb="11">
      <t>バンゴウ</t>
    </rPh>
    <phoneticPr fontId="3"/>
  </si>
  <si>
    <t>例</t>
    <rPh sb="0" eb="1">
      <t>レイ</t>
    </rPh>
    <phoneticPr fontId="3"/>
  </si>
  <si>
    <t>例えば赤枠のセルをクリックすると右側にリストの矢印が現れ、それをクリックするとリストの中から値を選んで入力することができます。</t>
    <rPh sb="0" eb="1">
      <t>タト</t>
    </rPh>
    <rPh sb="3" eb="4">
      <t>アカ</t>
    </rPh>
    <rPh sb="4" eb="5">
      <t>ワク</t>
    </rPh>
    <rPh sb="16" eb="17">
      <t>ミギ</t>
    </rPh>
    <rPh sb="17" eb="18">
      <t>ガワ</t>
    </rPh>
    <rPh sb="23" eb="25">
      <t>ヤジルシ</t>
    </rPh>
    <rPh sb="26" eb="27">
      <t>アラワ</t>
    </rPh>
    <rPh sb="43" eb="44">
      <t>ナカ</t>
    </rPh>
    <rPh sb="46" eb="47">
      <t>アタイ</t>
    </rPh>
    <rPh sb="48" eb="49">
      <t>エラ</t>
    </rPh>
    <rPh sb="51" eb="53">
      <t>ニュウリョク</t>
    </rPh>
    <phoneticPr fontId="3"/>
  </si>
  <si>
    <t>エコドライブの実施(空ぶかし、急発進・急加速運転等の削減等)</t>
    <rPh sb="7" eb="9">
      <t>ジッシ</t>
    </rPh>
    <rPh sb="10" eb="11">
      <t>カラ</t>
    </rPh>
    <rPh sb="15" eb="18">
      <t>キュウハッシン</t>
    </rPh>
    <rPh sb="19" eb="22">
      <t>キュウカソク</t>
    </rPh>
    <rPh sb="22" eb="24">
      <t>ウンテン</t>
    </rPh>
    <rPh sb="24" eb="25">
      <t>トウ</t>
    </rPh>
    <rPh sb="26" eb="28">
      <t>サクゲン</t>
    </rPh>
    <rPh sb="28" eb="29">
      <t>トウ</t>
    </rPh>
    <phoneticPr fontId="3"/>
  </si>
  <si>
    <t>カーシェアリングの導入</t>
    <rPh sb="9" eb="11">
      <t>ドウニュウ</t>
    </rPh>
    <phoneticPr fontId="3"/>
  </si>
  <si>
    <t>ＶＩＣＳ搭載カーナビゲーションシステム等による渋滞回避</t>
    <rPh sb="4" eb="6">
      <t>トウサイ</t>
    </rPh>
    <rPh sb="19" eb="20">
      <t>トウ</t>
    </rPh>
    <rPh sb="23" eb="25">
      <t>ジュウタイ</t>
    </rPh>
    <rPh sb="25" eb="27">
      <t>カイヒ</t>
    </rPh>
    <phoneticPr fontId="3"/>
  </si>
  <si>
    <t>アイドリングストップの徹底</t>
    <phoneticPr fontId="3"/>
  </si>
  <si>
    <t>ハ</t>
    <phoneticPr fontId="3"/>
  </si>
  <si>
    <t>計画作成時の台数</t>
    <rPh sb="0" eb="2">
      <t>ケイカク</t>
    </rPh>
    <rPh sb="2" eb="4">
      <t>サクセイ</t>
    </rPh>
    <rPh sb="4" eb="5">
      <t>ジ</t>
    </rPh>
    <phoneticPr fontId="3"/>
  </si>
  <si>
    <t>集計対象外です</t>
    <rPh sb="0" eb="2">
      <t>シュウケイ</t>
    </rPh>
    <rPh sb="2" eb="4">
      <t>タイショウ</t>
    </rPh>
    <rPh sb="4" eb="5">
      <t>ガイ</t>
    </rPh>
    <phoneticPr fontId="3"/>
  </si>
  <si>
    <t>Jナンバー</t>
    <phoneticPr fontId="3"/>
  </si>
  <si>
    <t>あり</t>
    <phoneticPr fontId="3"/>
  </si>
  <si>
    <t>なし</t>
    <phoneticPr fontId="3"/>
  </si>
  <si>
    <t>エコドライブマニュアルの作成、配布</t>
    <rPh sb="12" eb="14">
      <t>サクセイ</t>
    </rPh>
    <rPh sb="15" eb="17">
      <t>ハイフ</t>
    </rPh>
    <phoneticPr fontId="3"/>
  </si>
  <si>
    <t>エコドライブに関する教育、訓練の実施</t>
    <rPh sb="7" eb="8">
      <t>カン</t>
    </rPh>
    <rPh sb="10" eb="12">
      <t>キョウイク</t>
    </rPh>
    <rPh sb="13" eb="15">
      <t>クンレン</t>
    </rPh>
    <rPh sb="16" eb="18">
      <t>ジッシ</t>
    </rPh>
    <phoneticPr fontId="3"/>
  </si>
  <si>
    <t>デジタル式運行記録計等の活用</t>
    <rPh sb="4" eb="5">
      <t>シキ</t>
    </rPh>
    <rPh sb="5" eb="7">
      <t>ウンコウ</t>
    </rPh>
    <rPh sb="7" eb="9">
      <t>キロク</t>
    </rPh>
    <rPh sb="9" eb="10">
      <t>ケイ</t>
    </rPh>
    <rPh sb="10" eb="11">
      <t>トウ</t>
    </rPh>
    <rPh sb="12" eb="14">
      <t>カツヨウ</t>
    </rPh>
    <phoneticPr fontId="3"/>
  </si>
  <si>
    <t>優良ドライバーの表彰</t>
    <rPh sb="0" eb="2">
      <t>ユウリョウ</t>
    </rPh>
    <rPh sb="8" eb="10">
      <t>ヒョウショウ</t>
    </rPh>
    <phoneticPr fontId="3"/>
  </si>
  <si>
    <t>その他（　　　　　　　　　　　　　　　　　　　　　　　　　　　　　　　　　　　　　）</t>
    <rPh sb="2" eb="3">
      <t>タ</t>
    </rPh>
    <phoneticPr fontId="3"/>
  </si>
  <si>
    <t>○</t>
    <phoneticPr fontId="3"/>
  </si>
  <si>
    <t>車両の維持管理</t>
    <rPh sb="0" eb="2">
      <t>シャリョウ</t>
    </rPh>
    <rPh sb="3" eb="5">
      <t>イジ</t>
    </rPh>
    <rPh sb="5" eb="7">
      <t>カンリ</t>
    </rPh>
    <phoneticPr fontId="3"/>
  </si>
  <si>
    <t>日常点検・整備マニュアルの作成、配布</t>
    <rPh sb="0" eb="2">
      <t>ニチジョウ</t>
    </rPh>
    <rPh sb="2" eb="4">
      <t>テンケン</t>
    </rPh>
    <rPh sb="5" eb="7">
      <t>セイビ</t>
    </rPh>
    <rPh sb="13" eb="15">
      <t>サクセイ</t>
    </rPh>
    <rPh sb="16" eb="18">
      <t>ハイフ</t>
    </rPh>
    <phoneticPr fontId="3"/>
  </si>
  <si>
    <t>日常点検・整備に関する教育、訓練の実施</t>
    <rPh sb="0" eb="2">
      <t>ニチジョウ</t>
    </rPh>
    <rPh sb="2" eb="4">
      <t>テンケン</t>
    </rPh>
    <rPh sb="5" eb="7">
      <t>セイビ</t>
    </rPh>
    <rPh sb="8" eb="9">
      <t>カン</t>
    </rPh>
    <rPh sb="11" eb="13">
      <t>キョウイク</t>
    </rPh>
    <rPh sb="14" eb="16">
      <t>クンレン</t>
    </rPh>
    <rPh sb="17" eb="19">
      <t>ジッシ</t>
    </rPh>
    <phoneticPr fontId="3"/>
  </si>
  <si>
    <t>日々の始業点検・定期点検の完全実施</t>
    <rPh sb="0" eb="2">
      <t>ヒビ</t>
    </rPh>
    <rPh sb="3" eb="5">
      <t>シギョウ</t>
    </rPh>
    <rPh sb="5" eb="7">
      <t>テンケン</t>
    </rPh>
    <rPh sb="8" eb="10">
      <t>テイキ</t>
    </rPh>
    <rPh sb="10" eb="12">
      <t>テンケン</t>
    </rPh>
    <rPh sb="13" eb="15">
      <t>カンゼン</t>
    </rPh>
    <rPh sb="15" eb="17">
      <t>ジッシ</t>
    </rPh>
    <phoneticPr fontId="3"/>
  </si>
  <si>
    <t>エアークリーナーの定期的な点検</t>
    <rPh sb="9" eb="12">
      <t>テイキテキ</t>
    </rPh>
    <rPh sb="13" eb="15">
      <t>テンケン</t>
    </rPh>
    <phoneticPr fontId="3"/>
  </si>
  <si>
    <t>運転日報の作成</t>
    <rPh sb="0" eb="2">
      <t>ウンテン</t>
    </rPh>
    <rPh sb="2" eb="4">
      <t>ニッポウ</t>
    </rPh>
    <rPh sb="5" eb="7">
      <t>サクセイ</t>
    </rPh>
    <phoneticPr fontId="3"/>
  </si>
  <si>
    <t>共同輸配送の促進</t>
    <rPh sb="0" eb="2">
      <t>キョウドウ</t>
    </rPh>
    <rPh sb="2" eb="3">
      <t>ユ</t>
    </rPh>
    <rPh sb="3" eb="5">
      <t>ハイソウ</t>
    </rPh>
    <rPh sb="6" eb="8">
      <t>ソクシン</t>
    </rPh>
    <phoneticPr fontId="3"/>
  </si>
  <si>
    <t>帰り荷の確保</t>
    <rPh sb="0" eb="1">
      <t>カエ</t>
    </rPh>
    <rPh sb="2" eb="3">
      <t>ニ</t>
    </rPh>
    <rPh sb="4" eb="6">
      <t>カクホ</t>
    </rPh>
    <phoneticPr fontId="3"/>
  </si>
  <si>
    <t>ジャスト・イン・タイムサービスの改善</t>
    <rPh sb="16" eb="18">
      <t>カイゼン</t>
    </rPh>
    <phoneticPr fontId="3"/>
  </si>
  <si>
    <t>受注時間と配送時間のルール化</t>
    <rPh sb="0" eb="2">
      <t>ジュチュウ</t>
    </rPh>
    <rPh sb="2" eb="4">
      <t>ジカン</t>
    </rPh>
    <rPh sb="5" eb="7">
      <t>ハイソウ</t>
    </rPh>
    <rPh sb="7" eb="9">
      <t>ジカン</t>
    </rPh>
    <rPh sb="13" eb="14">
      <t>カ</t>
    </rPh>
    <phoneticPr fontId="3"/>
  </si>
  <si>
    <t>検品の簡略化</t>
    <rPh sb="0" eb="1">
      <t>ケン</t>
    </rPh>
    <rPh sb="1" eb="2">
      <t>ヒン</t>
    </rPh>
    <rPh sb="3" eb="5">
      <t>カンリャク</t>
    </rPh>
    <rPh sb="5" eb="6">
      <t>カ</t>
    </rPh>
    <phoneticPr fontId="3"/>
  </si>
  <si>
    <t>道路混雑時の輸配送の見直し等</t>
    <rPh sb="0" eb="2">
      <t>ドウロ</t>
    </rPh>
    <rPh sb="2" eb="4">
      <t>コンザツ</t>
    </rPh>
    <rPh sb="4" eb="5">
      <t>ジ</t>
    </rPh>
    <rPh sb="6" eb="7">
      <t>ユ</t>
    </rPh>
    <rPh sb="7" eb="9">
      <t>ハイソウ</t>
    </rPh>
    <rPh sb="10" eb="12">
      <t>ミナオ</t>
    </rPh>
    <rPh sb="13" eb="14">
      <t>ナド</t>
    </rPh>
    <phoneticPr fontId="3"/>
  </si>
  <si>
    <t>商品の標準化等</t>
    <rPh sb="0" eb="2">
      <t>ショウヒン</t>
    </rPh>
    <rPh sb="3" eb="6">
      <t>ヒョウジュンカ</t>
    </rPh>
    <rPh sb="6" eb="7">
      <t>ナド</t>
    </rPh>
    <phoneticPr fontId="3"/>
  </si>
  <si>
    <t>モーダルシフトの推進</t>
    <rPh sb="8" eb="10">
      <t>スイシン</t>
    </rPh>
    <phoneticPr fontId="3"/>
  </si>
  <si>
    <t>公共交通機関の利用の促進</t>
    <rPh sb="0" eb="2">
      <t>コウキョウ</t>
    </rPh>
    <rPh sb="2" eb="4">
      <t>コウツウ</t>
    </rPh>
    <rPh sb="4" eb="6">
      <t>キカン</t>
    </rPh>
    <rPh sb="7" eb="9">
      <t>リヨウ</t>
    </rPh>
    <rPh sb="10" eb="12">
      <t>ソクシン</t>
    </rPh>
    <phoneticPr fontId="3"/>
  </si>
  <si>
    <t>情報化の推進</t>
    <rPh sb="0" eb="3">
      <t>ジョウホウカ</t>
    </rPh>
    <rPh sb="4" eb="6">
      <t>スイシン</t>
    </rPh>
    <phoneticPr fontId="3"/>
  </si>
  <si>
    <t>物流施設の高度化、物流拠点の整備等</t>
    <rPh sb="0" eb="2">
      <t>ブツリュウ</t>
    </rPh>
    <rPh sb="2" eb="4">
      <t>シセツ</t>
    </rPh>
    <rPh sb="5" eb="8">
      <t>コウドカ</t>
    </rPh>
    <rPh sb="9" eb="11">
      <t>ブツリュウ</t>
    </rPh>
    <rPh sb="11" eb="13">
      <t>キョテン</t>
    </rPh>
    <rPh sb="14" eb="16">
      <t>セイビ</t>
    </rPh>
    <rPh sb="16" eb="17">
      <t>ナド</t>
    </rPh>
    <phoneticPr fontId="3"/>
  </si>
  <si>
    <t>その他</t>
    <rPh sb="2" eb="3">
      <t>タ</t>
    </rPh>
    <phoneticPr fontId="3"/>
  </si>
  <si>
    <t>上記についての特記事項（独自の取組について記載してください）</t>
    <rPh sb="0" eb="2">
      <t>ジョウキ</t>
    </rPh>
    <rPh sb="7" eb="9">
      <t>トッキ</t>
    </rPh>
    <rPh sb="9" eb="11">
      <t>ジコウ</t>
    </rPh>
    <rPh sb="12" eb="14">
      <t>ドクジ</t>
    </rPh>
    <rPh sb="15" eb="17">
      <t>トリクミ</t>
    </rPh>
    <rPh sb="21" eb="23">
      <t>キサイ</t>
    </rPh>
    <phoneticPr fontId="3"/>
  </si>
  <si>
    <t>車両の有効利用の促進</t>
    <rPh sb="0" eb="2">
      <t>シャリョウ</t>
    </rPh>
    <rPh sb="3" eb="5">
      <t>ユウコウ</t>
    </rPh>
    <rPh sb="5" eb="7">
      <t>リヨウ</t>
    </rPh>
    <rPh sb="8" eb="10">
      <t>ソクシン</t>
    </rPh>
    <phoneticPr fontId="3"/>
  </si>
  <si>
    <t>物資の集荷、仕分け業務の共同化（積載効率、輸送効率の向上）</t>
    <rPh sb="0" eb="2">
      <t>ブッシ</t>
    </rPh>
    <rPh sb="3" eb="5">
      <t>シュウカ</t>
    </rPh>
    <rPh sb="6" eb="8">
      <t>シワ</t>
    </rPh>
    <rPh sb="9" eb="11">
      <t>ギョウム</t>
    </rPh>
    <rPh sb="12" eb="14">
      <t>キョウドウ</t>
    </rPh>
    <rPh sb="14" eb="15">
      <t>カ</t>
    </rPh>
    <rPh sb="16" eb="18">
      <t>セキサイ</t>
    </rPh>
    <rPh sb="18" eb="20">
      <t>コウリツ</t>
    </rPh>
    <rPh sb="21" eb="23">
      <t>ユソウ</t>
    </rPh>
    <rPh sb="23" eb="25">
      <t>コウリツ</t>
    </rPh>
    <rPh sb="26" eb="28">
      <t>コウジョウ</t>
    </rPh>
    <phoneticPr fontId="3"/>
  </si>
  <si>
    <t>配送業務の共同化（輸送距離、使用車両の削減）</t>
    <rPh sb="0" eb="2">
      <t>ハイソウ</t>
    </rPh>
    <rPh sb="2" eb="4">
      <t>ギョウム</t>
    </rPh>
    <rPh sb="5" eb="7">
      <t>キョウドウ</t>
    </rPh>
    <rPh sb="7" eb="8">
      <t>カ</t>
    </rPh>
    <rPh sb="9" eb="11">
      <t>ユソウ</t>
    </rPh>
    <rPh sb="11" eb="13">
      <t>キョリ</t>
    </rPh>
    <rPh sb="14" eb="16">
      <t>シヨウ</t>
    </rPh>
    <rPh sb="16" eb="18">
      <t>シャリョウ</t>
    </rPh>
    <rPh sb="19" eb="21">
      <t>サクゲン</t>
    </rPh>
    <phoneticPr fontId="3"/>
  </si>
  <si>
    <t>配送と集荷を１台で実施できるように工夫</t>
    <rPh sb="0" eb="2">
      <t>ハイソウ</t>
    </rPh>
    <rPh sb="3" eb="5">
      <t>シュウカ</t>
    </rPh>
    <rPh sb="7" eb="8">
      <t>ダイ</t>
    </rPh>
    <rPh sb="9" eb="11">
      <t>ジッシ</t>
    </rPh>
    <rPh sb="17" eb="19">
      <t>クフウ</t>
    </rPh>
    <phoneticPr fontId="3"/>
  </si>
  <si>
    <t>時間指定配送の回数の低減を要請</t>
    <rPh sb="0" eb="2">
      <t>ジカン</t>
    </rPh>
    <rPh sb="2" eb="4">
      <t>シテイ</t>
    </rPh>
    <rPh sb="4" eb="6">
      <t>ハイソウ</t>
    </rPh>
    <rPh sb="7" eb="9">
      <t>カイスウ</t>
    </rPh>
    <rPh sb="10" eb="12">
      <t>テイゲン</t>
    </rPh>
    <rPh sb="13" eb="15">
      <t>ヨウセイ</t>
    </rPh>
    <phoneticPr fontId="3"/>
  </si>
  <si>
    <t>受注時間と配送時間の設定（ルール化）</t>
    <rPh sb="0" eb="2">
      <t>ジュチュウ</t>
    </rPh>
    <rPh sb="2" eb="4">
      <t>ジカン</t>
    </rPh>
    <rPh sb="5" eb="7">
      <t>ハイソウ</t>
    </rPh>
    <rPh sb="7" eb="9">
      <t>ジカン</t>
    </rPh>
    <rPh sb="10" eb="12">
      <t>セッテイ</t>
    </rPh>
    <rPh sb="16" eb="17">
      <t>カ</t>
    </rPh>
    <phoneticPr fontId="3"/>
  </si>
  <si>
    <t>緊急配送をできるだけ避ける（随時配送の廃止）</t>
    <rPh sb="0" eb="2">
      <t>キンキュウ</t>
    </rPh>
    <rPh sb="2" eb="4">
      <t>ハイソウ</t>
    </rPh>
    <rPh sb="10" eb="11">
      <t>サ</t>
    </rPh>
    <rPh sb="14" eb="16">
      <t>ズイジ</t>
    </rPh>
    <rPh sb="16" eb="18">
      <t>ハイソウ</t>
    </rPh>
    <rPh sb="19" eb="21">
      <t>ハイシ</t>
    </rPh>
    <phoneticPr fontId="3"/>
  </si>
  <si>
    <t>検品のルーチン化による時間の短縮</t>
    <rPh sb="0" eb="1">
      <t>ケン</t>
    </rPh>
    <rPh sb="1" eb="2">
      <t>ヒン</t>
    </rPh>
    <rPh sb="7" eb="8">
      <t>カ</t>
    </rPh>
    <rPh sb="11" eb="13">
      <t>ジカン</t>
    </rPh>
    <rPh sb="14" eb="16">
      <t>タンシュク</t>
    </rPh>
    <phoneticPr fontId="3"/>
  </si>
  <si>
    <t>朝夕ラッシュ時の配送を昼間配送に振替</t>
    <rPh sb="0" eb="2">
      <t>アサユウ</t>
    </rPh>
    <rPh sb="6" eb="7">
      <t>ジ</t>
    </rPh>
    <rPh sb="8" eb="10">
      <t>ハイソウ</t>
    </rPh>
    <rPh sb="11" eb="13">
      <t>ヒルマ</t>
    </rPh>
    <rPh sb="13" eb="15">
      <t>ハイソウ</t>
    </rPh>
    <rPh sb="16" eb="18">
      <t>フリカエ</t>
    </rPh>
    <phoneticPr fontId="3"/>
  </si>
  <si>
    <t>積載効率が低い土曜日、日曜日の車両使用の削減</t>
    <rPh sb="0" eb="2">
      <t>セキサイ</t>
    </rPh>
    <rPh sb="2" eb="4">
      <t>コウリツ</t>
    </rPh>
    <rPh sb="5" eb="6">
      <t>ヒク</t>
    </rPh>
    <rPh sb="7" eb="10">
      <t>ドヨウビ</t>
    </rPh>
    <rPh sb="11" eb="14">
      <t>ニチヨウビ</t>
    </rPh>
    <rPh sb="15" eb="17">
      <t>シャリョウ</t>
    </rPh>
    <rPh sb="17" eb="19">
      <t>シヨウ</t>
    </rPh>
    <rPh sb="20" eb="22">
      <t>サクゲン</t>
    </rPh>
    <phoneticPr fontId="3"/>
  </si>
  <si>
    <t>積み合わせを容易にするため商品荷姿を標準化</t>
    <rPh sb="0" eb="1">
      <t>ツ</t>
    </rPh>
    <rPh sb="2" eb="3">
      <t>ア</t>
    </rPh>
    <rPh sb="6" eb="8">
      <t>ヨウイ</t>
    </rPh>
    <rPh sb="13" eb="15">
      <t>ショウヒン</t>
    </rPh>
    <rPh sb="15" eb="16">
      <t>ニ</t>
    </rPh>
    <rPh sb="16" eb="17">
      <t>スガタ</t>
    </rPh>
    <rPh sb="18" eb="20">
      <t>ヒョウジュン</t>
    </rPh>
    <rPh sb="20" eb="21">
      <t>カ</t>
    </rPh>
    <phoneticPr fontId="3"/>
  </si>
  <si>
    <t>鉄道輸送の活用</t>
    <rPh sb="0" eb="2">
      <t>テツドウ</t>
    </rPh>
    <rPh sb="2" eb="4">
      <t>ユソウ</t>
    </rPh>
    <rPh sb="5" eb="7">
      <t>カツヨウ</t>
    </rPh>
    <phoneticPr fontId="3"/>
  </si>
  <si>
    <t>海運の活用</t>
    <rPh sb="0" eb="2">
      <t>カイウン</t>
    </rPh>
    <rPh sb="3" eb="5">
      <t>カツヨウ</t>
    </rPh>
    <phoneticPr fontId="3"/>
  </si>
  <si>
    <t>鉄道、バス等の公共交通機関の利用</t>
    <rPh sb="0" eb="2">
      <t>テツドウ</t>
    </rPh>
    <rPh sb="5" eb="6">
      <t>トウ</t>
    </rPh>
    <rPh sb="7" eb="9">
      <t>コウキョウ</t>
    </rPh>
    <rPh sb="9" eb="11">
      <t>コウツウ</t>
    </rPh>
    <rPh sb="11" eb="13">
      <t>キカン</t>
    </rPh>
    <rPh sb="14" eb="16">
      <t>リヨウ</t>
    </rPh>
    <phoneticPr fontId="3"/>
  </si>
  <si>
    <t>自転車、徒歩による移動</t>
    <rPh sb="0" eb="3">
      <t>ジテンシャ</t>
    </rPh>
    <rPh sb="4" eb="6">
      <t>トホ</t>
    </rPh>
    <rPh sb="9" eb="11">
      <t>イドウ</t>
    </rPh>
    <phoneticPr fontId="3"/>
  </si>
  <si>
    <t>マイカー通勤の禁止</t>
    <rPh sb="4" eb="6">
      <t>ツウキン</t>
    </rPh>
    <rPh sb="7" eb="9">
      <t>キンシ</t>
    </rPh>
    <phoneticPr fontId="3"/>
  </si>
  <si>
    <t>車載端末、パソコンによる配車システムの導入・拡大</t>
    <rPh sb="0" eb="2">
      <t>シャサイ</t>
    </rPh>
    <rPh sb="2" eb="4">
      <t>タンマツ</t>
    </rPh>
    <rPh sb="12" eb="14">
      <t>ハイシャ</t>
    </rPh>
    <rPh sb="19" eb="21">
      <t>ドウニュウ</t>
    </rPh>
    <rPh sb="22" eb="24">
      <t>カクダイ</t>
    </rPh>
    <phoneticPr fontId="3"/>
  </si>
  <si>
    <t>燃費等の記録管理</t>
    <rPh sb="0" eb="2">
      <t>ネンピ</t>
    </rPh>
    <rPh sb="2" eb="3">
      <t>トウ</t>
    </rPh>
    <rPh sb="4" eb="6">
      <t>キロク</t>
    </rPh>
    <rPh sb="6" eb="8">
      <t>カンリ</t>
    </rPh>
    <phoneticPr fontId="3"/>
  </si>
  <si>
    <t>既存施設の機械化・自動化など</t>
    <rPh sb="0" eb="2">
      <t>キゾン</t>
    </rPh>
    <rPh sb="2" eb="4">
      <t>シセツ</t>
    </rPh>
    <rPh sb="5" eb="7">
      <t>キカイ</t>
    </rPh>
    <rPh sb="7" eb="8">
      <t>カ</t>
    </rPh>
    <rPh sb="9" eb="12">
      <t>ジドウカ</t>
    </rPh>
    <phoneticPr fontId="3"/>
  </si>
  <si>
    <t>荷受け、仕分け業務の効率化のための物流拠点の整備</t>
    <rPh sb="0" eb="2">
      <t>ニウ</t>
    </rPh>
    <rPh sb="4" eb="6">
      <t>シワ</t>
    </rPh>
    <rPh sb="7" eb="9">
      <t>ギョウム</t>
    </rPh>
    <rPh sb="10" eb="13">
      <t>コウリツカ</t>
    </rPh>
    <rPh sb="17" eb="19">
      <t>ブツリュウ</t>
    </rPh>
    <rPh sb="19" eb="21">
      <t>キョテン</t>
    </rPh>
    <rPh sb="22" eb="24">
      <t>セイビ</t>
    </rPh>
    <phoneticPr fontId="3"/>
  </si>
  <si>
    <t>荷捌き場、駐停車場所、運転手控室などの整備</t>
    <rPh sb="0" eb="1">
      <t>ニ</t>
    </rPh>
    <rPh sb="1" eb="2">
      <t>サバ</t>
    </rPh>
    <rPh sb="3" eb="4">
      <t>ジョウ</t>
    </rPh>
    <rPh sb="5" eb="8">
      <t>チュウテイシャ</t>
    </rPh>
    <rPh sb="8" eb="10">
      <t>バショ</t>
    </rPh>
    <rPh sb="11" eb="14">
      <t>ウンテンシュ</t>
    </rPh>
    <rPh sb="14" eb="16">
      <t>ヒカエシツ</t>
    </rPh>
    <rPh sb="19" eb="21">
      <t>セイビ</t>
    </rPh>
    <phoneticPr fontId="3"/>
  </si>
  <si>
    <t>路上駐停車の自粛</t>
    <rPh sb="0" eb="2">
      <t>ロジョウ</t>
    </rPh>
    <rPh sb="2" eb="5">
      <t>チュウテイシャ</t>
    </rPh>
    <rPh sb="6" eb="8">
      <t>ジシュク</t>
    </rPh>
    <phoneticPr fontId="3"/>
  </si>
  <si>
    <t>ISO14001の認証を取得</t>
    <rPh sb="9" eb="11">
      <t>ニンショウ</t>
    </rPh>
    <rPh sb="12" eb="14">
      <t>シュトク</t>
    </rPh>
    <phoneticPr fontId="3"/>
  </si>
  <si>
    <t>エコアクション21等の環境マネジメントシステムの認証を取得</t>
    <rPh sb="9" eb="10">
      <t>トウ</t>
    </rPh>
    <rPh sb="11" eb="13">
      <t>カンキョウ</t>
    </rPh>
    <rPh sb="24" eb="26">
      <t>ニンショウ</t>
    </rPh>
    <rPh sb="27" eb="29">
      <t>シュトク</t>
    </rPh>
    <phoneticPr fontId="3"/>
  </si>
  <si>
    <t>グリーン経営認証の取得</t>
    <rPh sb="4" eb="6">
      <t>ケイエイ</t>
    </rPh>
    <rPh sb="6" eb="8">
      <t>ニンショウ</t>
    </rPh>
    <rPh sb="9" eb="11">
      <t>シュトク</t>
    </rPh>
    <phoneticPr fontId="3"/>
  </si>
  <si>
    <t>環境報告書の作成</t>
    <rPh sb="0" eb="2">
      <t>カンキョウ</t>
    </rPh>
    <rPh sb="2" eb="5">
      <t>ホウコクショ</t>
    </rPh>
    <rPh sb="6" eb="8">
      <t>サクセイ</t>
    </rPh>
    <phoneticPr fontId="3"/>
  </si>
  <si>
    <t>適正運転の実施等及び車両走行量の削減の計画</t>
    <rPh sb="0" eb="2">
      <t>テキセイ</t>
    </rPh>
    <rPh sb="2" eb="4">
      <t>ウンテン</t>
    </rPh>
    <rPh sb="5" eb="7">
      <t>ジッシ</t>
    </rPh>
    <rPh sb="7" eb="8">
      <t>トウ</t>
    </rPh>
    <rPh sb="8" eb="9">
      <t>オヨ</t>
    </rPh>
    <rPh sb="10" eb="12">
      <t>シャリョウ</t>
    </rPh>
    <rPh sb="12" eb="15">
      <t>ソウコウリョウ</t>
    </rPh>
    <rPh sb="16" eb="18">
      <t>サクゲン</t>
    </rPh>
    <rPh sb="19" eb="21">
      <t>ケイカク</t>
    </rPh>
    <phoneticPr fontId="3"/>
  </si>
  <si>
    <t>計画事項</t>
    <rPh sb="0" eb="2">
      <t>ケイカク</t>
    </rPh>
    <rPh sb="2" eb="4">
      <t>ジコウ</t>
    </rPh>
    <phoneticPr fontId="3"/>
  </si>
  <si>
    <t>計画の有無</t>
    <rPh sb="0" eb="2">
      <t>ケイカク</t>
    </rPh>
    <rPh sb="3" eb="5">
      <t>ウム</t>
    </rPh>
    <phoneticPr fontId="3"/>
  </si>
  <si>
    <t>計画項目</t>
    <rPh sb="0" eb="2">
      <t>ケイカク</t>
    </rPh>
    <rPh sb="2" eb="4">
      <t>コウモク</t>
    </rPh>
    <phoneticPr fontId="3"/>
  </si>
  <si>
    <t>適正運転の実施等及び車両走行量の削減の実施状況</t>
    <rPh sb="0" eb="2">
      <t>テキセイ</t>
    </rPh>
    <rPh sb="2" eb="4">
      <t>ウンテン</t>
    </rPh>
    <rPh sb="5" eb="7">
      <t>ジッシ</t>
    </rPh>
    <rPh sb="7" eb="8">
      <t>トウ</t>
    </rPh>
    <rPh sb="8" eb="9">
      <t>オヨ</t>
    </rPh>
    <rPh sb="10" eb="12">
      <t>シャリョウ</t>
    </rPh>
    <rPh sb="12" eb="15">
      <t>ソウコウリョウ</t>
    </rPh>
    <rPh sb="16" eb="18">
      <t>サクゲン</t>
    </rPh>
    <rPh sb="19" eb="21">
      <t>ジッシ</t>
    </rPh>
    <rPh sb="21" eb="23">
      <t>ジョウキョウ</t>
    </rPh>
    <phoneticPr fontId="3"/>
  </si>
  <si>
    <t>ＥＴＣの導入　</t>
  </si>
  <si>
    <t>CGA</t>
  </si>
  <si>
    <t>CGE</t>
  </si>
  <si>
    <t>CGF</t>
  </si>
  <si>
    <t>CHA</t>
  </si>
  <si>
    <t>CHE</t>
  </si>
  <si>
    <t>CHF</t>
  </si>
  <si>
    <t>実施項目</t>
    <rPh sb="0" eb="2">
      <t>ジッシ</t>
    </rPh>
    <rPh sb="2" eb="4">
      <t>コウモク</t>
    </rPh>
    <phoneticPr fontId="3"/>
  </si>
  <si>
    <t>真排出係数（ＰＭ）</t>
    <rPh sb="0" eb="1">
      <t>シン</t>
    </rPh>
    <rPh sb="1" eb="3">
      <t>ハイシュツ</t>
    </rPh>
    <rPh sb="3" eb="5">
      <t>ケイスウ</t>
    </rPh>
    <phoneticPr fontId="3"/>
  </si>
  <si>
    <t>排出係数表（ＰＭ）</t>
    <rPh sb="0" eb="2">
      <t>ハイシュツ</t>
    </rPh>
    <rPh sb="2" eb="4">
      <t>ケイスウ</t>
    </rPh>
    <rPh sb="4" eb="5">
      <t>ヒョウ</t>
    </rPh>
    <phoneticPr fontId="3"/>
  </si>
  <si>
    <t>DGA</t>
  </si>
  <si>
    <t>DGE</t>
  </si>
  <si>
    <t>DGF</t>
  </si>
  <si>
    <t>DHA</t>
  </si>
  <si>
    <t>DHE</t>
  </si>
  <si>
    <t>DHF</t>
  </si>
  <si>
    <t>セルの色で記載すべき場所を表しています。</t>
    <rPh sb="3" eb="4">
      <t>イロ</t>
    </rPh>
    <rPh sb="5" eb="7">
      <t>キサイ</t>
    </rPh>
    <rPh sb="10" eb="12">
      <t>バショ</t>
    </rPh>
    <rPh sb="13" eb="14">
      <t>アラワ</t>
    </rPh>
    <phoneticPr fontId="3"/>
  </si>
  <si>
    <t>赤いセルの右上の</t>
    <rPh sb="0" eb="1">
      <t>アカ</t>
    </rPh>
    <rPh sb="5" eb="7">
      <t>ミギウエ</t>
    </rPh>
    <phoneticPr fontId="3"/>
  </si>
  <si>
    <t>にカーソルを近づけると注意書きを読むことができます。</t>
    <rPh sb="6" eb="7">
      <t>チカ</t>
    </rPh>
    <rPh sb="11" eb="14">
      <t>チュウイガ</t>
    </rPh>
    <rPh sb="16" eb="17">
      <t>ヨ</t>
    </rPh>
    <phoneticPr fontId="3"/>
  </si>
  <si>
    <t>例）</t>
    <rPh sb="0" eb="1">
      <t>レイ</t>
    </rPh>
    <phoneticPr fontId="3"/>
  </si>
  <si>
    <t>初度登録年月</t>
    <rPh sb="0" eb="1">
      <t>ショ</t>
    </rPh>
    <rPh sb="1" eb="2">
      <t>ド</t>
    </rPh>
    <rPh sb="2" eb="4">
      <t>トウロク</t>
    </rPh>
    <rPh sb="4" eb="6">
      <t>ネンゲツ</t>
    </rPh>
    <phoneticPr fontId="3"/>
  </si>
  <si>
    <t>特種車(それ以外)</t>
    <rPh sb="0" eb="2">
      <t>トクシュ</t>
    </rPh>
    <rPh sb="2" eb="3">
      <t>クルマ</t>
    </rPh>
    <rPh sb="6" eb="8">
      <t>イガイ</t>
    </rPh>
    <phoneticPr fontId="3"/>
  </si>
  <si>
    <t>実績</t>
    <rPh sb="0" eb="2">
      <t>ジッセキ</t>
    </rPh>
    <phoneticPr fontId="3"/>
  </si>
  <si>
    <t>あり(H17なし)</t>
  </si>
  <si>
    <t>あり(H17あり)</t>
  </si>
  <si>
    <t>乗用車</t>
    <rPh sb="0" eb="3">
      <t>ジョウヨウシャ</t>
    </rPh>
    <phoneticPr fontId="3"/>
  </si>
  <si>
    <t>ＮＯｘ</t>
    <phoneticPr fontId="3"/>
  </si>
  <si>
    <t>ＰＭ</t>
    <phoneticPr fontId="3"/>
  </si>
  <si>
    <t>種別2</t>
    <rPh sb="0" eb="2">
      <t>シュベツ</t>
    </rPh>
    <phoneticPr fontId="3"/>
  </si>
  <si>
    <t>軽油（超低PM☆☆☆)</t>
    <rPh sb="0" eb="2">
      <t>ケイユ</t>
    </rPh>
    <rPh sb="3" eb="4">
      <t>チョウ</t>
    </rPh>
    <rPh sb="4" eb="5">
      <t>テイ</t>
    </rPh>
    <phoneticPr fontId="3"/>
  </si>
  <si>
    <t>軽油（超低PM☆☆☆☆)</t>
    <rPh sb="0" eb="2">
      <t>ケイユ</t>
    </rPh>
    <rPh sb="3" eb="4">
      <t>チョウ</t>
    </rPh>
    <rPh sb="4" eb="5">
      <t>テイ</t>
    </rPh>
    <phoneticPr fontId="3"/>
  </si>
  <si>
    <t>軽油（その他）</t>
    <rPh sb="0" eb="2">
      <t>ケイユ</t>
    </rPh>
    <rPh sb="5" eb="6">
      <t>タ</t>
    </rPh>
    <phoneticPr fontId="3"/>
  </si>
  <si>
    <t>軽1</t>
    <rPh sb="0" eb="1">
      <t>ケイ</t>
    </rPh>
    <phoneticPr fontId="3"/>
  </si>
  <si>
    <t>軽2</t>
    <rPh sb="0" eb="1">
      <t>ケイ</t>
    </rPh>
    <phoneticPr fontId="3"/>
  </si>
  <si>
    <t>軽3</t>
    <rPh sb="0" eb="1">
      <t>ケイ</t>
    </rPh>
    <phoneticPr fontId="3"/>
  </si>
  <si>
    <t>燃料電池</t>
    <rPh sb="0" eb="2">
      <t>ネンリョウ</t>
    </rPh>
    <rPh sb="2" eb="4">
      <t>デンチ</t>
    </rPh>
    <phoneticPr fontId="3"/>
  </si>
  <si>
    <t>液化石油ガス(ＬＰＧ)</t>
    <rPh sb="0" eb="2">
      <t>エキカ</t>
    </rPh>
    <rPh sb="2" eb="4">
      <t>セキユ</t>
    </rPh>
    <phoneticPr fontId="3"/>
  </si>
  <si>
    <t>天然ガス(ＣＮＧ)</t>
    <rPh sb="0" eb="2">
      <t>テンネン</t>
    </rPh>
    <phoneticPr fontId="3"/>
  </si>
  <si>
    <t>燃料記号2</t>
    <rPh sb="0" eb="2">
      <t>ネンリョウ</t>
    </rPh>
    <rPh sb="2" eb="4">
      <t>キゴウ</t>
    </rPh>
    <phoneticPr fontId="3"/>
  </si>
  <si>
    <t>乗用車(軽乗用を除く)</t>
    <rPh sb="0" eb="3">
      <t>ジョウヨウシャ</t>
    </rPh>
    <rPh sb="4" eb="5">
      <t>ケイ</t>
    </rPh>
    <rPh sb="5" eb="7">
      <t>ジョウヨウ</t>
    </rPh>
    <rPh sb="8" eb="9">
      <t>ノゾ</t>
    </rPh>
    <phoneticPr fontId="3"/>
  </si>
  <si>
    <t>H17</t>
  </si>
  <si>
    <t>CAE</t>
  </si>
  <si>
    <t>CBE</t>
  </si>
  <si>
    <t>DAE</t>
  </si>
  <si>
    <t>DBE</t>
  </si>
  <si>
    <t>CAF</t>
  </si>
  <si>
    <t>CBF</t>
  </si>
  <si>
    <t>DAF</t>
  </si>
  <si>
    <t>DBF</t>
  </si>
  <si>
    <t>H6,H10</t>
  </si>
  <si>
    <t>H4</t>
  </si>
  <si>
    <t>H7,H10</t>
  </si>
  <si>
    <t>BAG</t>
  </si>
  <si>
    <t>BBG</t>
  </si>
  <si>
    <t>フリガナ</t>
    <phoneticPr fontId="3"/>
  </si>
  <si>
    <t>（法人にあっては、名称及び代表者の氏名）</t>
    <phoneticPr fontId="3"/>
  </si>
  <si>
    <t>業　種　名</t>
    <phoneticPr fontId="3"/>
  </si>
  <si>
    <t>番　号</t>
    <phoneticPr fontId="3"/>
  </si>
  <si>
    <t>従　業　員　数</t>
    <phoneticPr fontId="3"/>
  </si>
  <si>
    <t>担当者氏名及び連絡先</t>
    <phoneticPr fontId="3"/>
  </si>
  <si>
    <t xml:space="preserve">  ＦＡＸ</t>
    <phoneticPr fontId="3"/>
  </si>
  <si>
    <t xml:space="preserve">  Ｅメール</t>
    <phoneticPr fontId="3"/>
  </si>
  <si>
    <t>使用の本拠</t>
    <rPh sb="0" eb="2">
      <t>シヨウ</t>
    </rPh>
    <rPh sb="3" eb="5">
      <t>ホンキョ</t>
    </rPh>
    <phoneticPr fontId="3"/>
  </si>
  <si>
    <t>分類番号</t>
    <rPh sb="0" eb="2">
      <t>ブンルイ</t>
    </rPh>
    <rPh sb="2" eb="4">
      <t>バンゴウ</t>
    </rPh>
    <phoneticPr fontId="3"/>
  </si>
  <si>
    <t>文字</t>
    <rPh sb="0" eb="2">
      <t>モジ</t>
    </rPh>
    <phoneticPr fontId="3"/>
  </si>
  <si>
    <t>指定番号</t>
    <rPh sb="0" eb="2">
      <t>シテイ</t>
    </rPh>
    <rPh sb="2" eb="4">
      <t>バンゴウ</t>
    </rPh>
    <phoneticPr fontId="3"/>
  </si>
  <si>
    <t>使用の本拠、分類番号、文字、指定番号と４つの項目がありますが、以下を参考に記入してください。</t>
    <rPh sb="0" eb="2">
      <t>シヨウ</t>
    </rPh>
    <rPh sb="3" eb="5">
      <t>ホンキョ</t>
    </rPh>
    <rPh sb="6" eb="8">
      <t>ブンルイ</t>
    </rPh>
    <rPh sb="8" eb="10">
      <t>バンゴウ</t>
    </rPh>
    <rPh sb="11" eb="13">
      <t>モジ</t>
    </rPh>
    <rPh sb="14" eb="16">
      <t>シテイ</t>
    </rPh>
    <rPh sb="16" eb="18">
      <t>バンゴウ</t>
    </rPh>
    <rPh sb="22" eb="24">
      <t>コウモク</t>
    </rPh>
    <rPh sb="31" eb="33">
      <t>イカ</t>
    </rPh>
    <rPh sb="34" eb="36">
      <t>サンコウ</t>
    </rPh>
    <rPh sb="37" eb="39">
      <t>キニュウ</t>
    </rPh>
    <phoneticPr fontId="3"/>
  </si>
  <si>
    <t>ナンバープレート</t>
    <phoneticPr fontId="3"/>
  </si>
  <si>
    <t>車種A</t>
    <rPh sb="0" eb="2">
      <t>シャシュ</t>
    </rPh>
    <phoneticPr fontId="3"/>
  </si>
  <si>
    <t>車種B</t>
    <rPh sb="0" eb="2">
      <t>シャシュ</t>
    </rPh>
    <phoneticPr fontId="3"/>
  </si>
  <si>
    <t>車種C</t>
    <rPh sb="0" eb="2">
      <t>シャシュ</t>
    </rPh>
    <phoneticPr fontId="3"/>
  </si>
  <si>
    <t>車種D</t>
    <rPh sb="0" eb="2">
      <t>シャシュ</t>
    </rPh>
    <phoneticPr fontId="3"/>
  </si>
  <si>
    <t>このように記載してださい。</t>
    <rPh sb="5" eb="7">
      <t>キサイ</t>
    </rPh>
    <phoneticPr fontId="3"/>
  </si>
  <si>
    <t>H5</t>
  </si>
  <si>
    <t>H9</t>
  </si>
  <si>
    <t>事業場コード</t>
    <rPh sb="0" eb="3">
      <t>ジギョウジョウ</t>
    </rPh>
    <phoneticPr fontId="3"/>
  </si>
  <si>
    <t>事業場別の特定自動車の台数</t>
    <rPh sb="0" eb="2">
      <t>ジギョウショ</t>
    </rPh>
    <rPh sb="2" eb="3">
      <t>ジョウ</t>
    </rPh>
    <rPh sb="3" eb="4">
      <t>ベツ</t>
    </rPh>
    <rPh sb="5" eb="7">
      <t>トクテイ</t>
    </rPh>
    <rPh sb="9" eb="10">
      <t>シャ</t>
    </rPh>
    <rPh sb="11" eb="13">
      <t>ダイスウ</t>
    </rPh>
    <phoneticPr fontId="3"/>
  </si>
  <si>
    <t>マ　　イ　　ク　　ロ　　バ　　ス</t>
    <phoneticPr fontId="3"/>
  </si>
  <si>
    <t>CCE</t>
  </si>
  <si>
    <t>CDE</t>
  </si>
  <si>
    <t>DCE</t>
  </si>
  <si>
    <t>DDE</t>
  </si>
  <si>
    <t>H9・H10</t>
  </si>
  <si>
    <t>CCF</t>
  </si>
  <si>
    <t>CDF</t>
  </si>
  <si>
    <t>DCF</t>
  </si>
  <si>
    <t>DDF</t>
  </si>
  <si>
    <t>BCG</t>
  </si>
  <si>
    <t>BDG</t>
  </si>
  <si>
    <t>CEE</t>
  </si>
  <si>
    <t>CFE</t>
  </si>
  <si>
    <t>DEE</t>
  </si>
  <si>
    <t>DFE</t>
  </si>
  <si>
    <t>CEF</t>
  </si>
  <si>
    <t>CFF</t>
  </si>
  <si>
    <t>DEF</t>
  </si>
  <si>
    <t>DFF</t>
  </si>
  <si>
    <t>BEG</t>
  </si>
  <si>
    <t>BFG</t>
  </si>
  <si>
    <t>CAA</t>
  </si>
  <si>
    <t>CBA</t>
  </si>
  <si>
    <t>DAA</t>
  </si>
  <si>
    <t>DBA</t>
  </si>
  <si>
    <t>CCB</t>
  </si>
  <si>
    <t>CCC</t>
  </si>
  <si>
    <t>CDB</t>
  </si>
  <si>
    <t>CDC</t>
  </si>
  <si>
    <t>DCB</t>
  </si>
  <si>
    <t>DCC</t>
  </si>
  <si>
    <t>DDB</t>
  </si>
  <si>
    <t>DDC</t>
  </si>
  <si>
    <t>CEA</t>
  </si>
  <si>
    <t>CFA</t>
  </si>
  <si>
    <t>DEA</t>
  </si>
  <si>
    <t>DFA</t>
  </si>
  <si>
    <t>ハイブリッド(軽油）</t>
    <rPh sb="7" eb="9">
      <t>ケイユ</t>
    </rPh>
    <phoneticPr fontId="3"/>
  </si>
  <si>
    <t>車種区分</t>
    <rPh sb="0" eb="2">
      <t>シャシュ</t>
    </rPh>
    <rPh sb="2" eb="4">
      <t>クブン</t>
    </rPh>
    <phoneticPr fontId="3"/>
  </si>
  <si>
    <t>重量区分</t>
    <rPh sb="0" eb="2">
      <t>ジュウリョウ</t>
    </rPh>
    <rPh sb="2" eb="4">
      <t>クブン</t>
    </rPh>
    <phoneticPr fontId="3"/>
  </si>
  <si>
    <t>燃料区分</t>
    <rPh sb="0" eb="2">
      <t>ネンリョウ</t>
    </rPh>
    <rPh sb="2" eb="4">
      <t>クブン</t>
    </rPh>
    <phoneticPr fontId="3"/>
  </si>
  <si>
    <t>NOX低減装置</t>
    <rPh sb="3" eb="5">
      <t>テイゲン</t>
    </rPh>
    <rPh sb="5" eb="7">
      <t>ソウチ</t>
    </rPh>
    <phoneticPr fontId="3"/>
  </si>
  <si>
    <t>PM低減装置</t>
    <rPh sb="2" eb="4">
      <t>テイゲン</t>
    </rPh>
    <rPh sb="4" eb="6">
      <t>ソウチ</t>
    </rPh>
    <phoneticPr fontId="3"/>
  </si>
  <si>
    <t>機械器具卸売業</t>
  </si>
  <si>
    <t>その他の卸売業</t>
  </si>
  <si>
    <t>各種商品小売業</t>
  </si>
  <si>
    <t>織物・衣服・身の回り品小売業</t>
  </si>
  <si>
    <t>飲食料品小売業</t>
  </si>
  <si>
    <t>その他の小売業</t>
  </si>
  <si>
    <t>銀行業</t>
  </si>
  <si>
    <t>協同組織金融業</t>
  </si>
  <si>
    <t>不動産取引業</t>
  </si>
  <si>
    <t>不動産賃貸業・管理業</t>
  </si>
  <si>
    <t>宿泊業</t>
  </si>
  <si>
    <t>医療業</t>
  </si>
  <si>
    <t>保健衛生</t>
  </si>
  <si>
    <t>社会保険・社会福祉・介護事業</t>
  </si>
  <si>
    <t>学校教育</t>
  </si>
  <si>
    <t>協同組合（他に分類されないもの）</t>
  </si>
  <si>
    <t>専門サービス業（他に分類されないもの）</t>
  </si>
  <si>
    <t>学術・開発研究機関</t>
  </si>
  <si>
    <t>洗濯・理容・美容・浴場業</t>
  </si>
  <si>
    <t>その他の生活関連サービス業</t>
  </si>
  <si>
    <t>娯楽業</t>
  </si>
  <si>
    <t>廃棄物処理業</t>
  </si>
  <si>
    <t>自動車整備業</t>
  </si>
  <si>
    <t>機械等修理業（別掲を除く）</t>
  </si>
  <si>
    <t>物品賃貸業</t>
  </si>
  <si>
    <t>広告業</t>
  </si>
  <si>
    <t>その他の事業サービス業</t>
  </si>
  <si>
    <t>政治・経済・文化団体</t>
  </si>
  <si>
    <t>宗教</t>
  </si>
  <si>
    <t>その他のサービス業</t>
  </si>
  <si>
    <t>外国公務</t>
  </si>
  <si>
    <t>国家公務</t>
  </si>
  <si>
    <t>地方公務</t>
  </si>
  <si>
    <t>分類不能の産業</t>
  </si>
  <si>
    <t>日本標準産業分類　中分類</t>
    <rPh sb="0" eb="2">
      <t>ニホン</t>
    </rPh>
    <rPh sb="2" eb="4">
      <t>ヒョウジュン</t>
    </rPh>
    <rPh sb="4" eb="6">
      <t>サンギョウ</t>
    </rPh>
    <rPh sb="6" eb="8">
      <t>ブンルイ</t>
    </rPh>
    <rPh sb="9" eb="10">
      <t>チュウ</t>
    </rPh>
    <rPh sb="10" eb="12">
      <t>ブンルイ</t>
    </rPh>
    <phoneticPr fontId="3"/>
  </si>
  <si>
    <t>ガソリン・LPG（新☆☆☆)</t>
    <rPh sb="9" eb="10">
      <t>シン</t>
    </rPh>
    <phoneticPr fontId="3"/>
  </si>
  <si>
    <t>ガソリン・LPG（新☆☆☆☆)</t>
    <rPh sb="9" eb="10">
      <t>シン</t>
    </rPh>
    <phoneticPr fontId="3"/>
  </si>
  <si>
    <t>ガソリン・LPG（その他）</t>
    <rPh sb="11" eb="12">
      <t>タ</t>
    </rPh>
    <phoneticPr fontId="3"/>
  </si>
  <si>
    <t>ガL1</t>
    <phoneticPr fontId="3"/>
  </si>
  <si>
    <t>ガL3</t>
    <phoneticPr fontId="3"/>
  </si>
  <si>
    <t>ガL2</t>
    <phoneticPr fontId="3"/>
  </si>
  <si>
    <t>ハイブリッド</t>
    <phoneticPr fontId="3"/>
  </si>
  <si>
    <t>〒</t>
    <phoneticPr fontId="3"/>
  </si>
  <si>
    <t>－</t>
    <phoneticPr fontId="3"/>
  </si>
  <si>
    <t>燃料</t>
    <rPh sb="0" eb="2">
      <t>ネンリョウ</t>
    </rPh>
    <phoneticPr fontId="3"/>
  </si>
  <si>
    <t>【はじめに】</t>
    <phoneticPr fontId="3"/>
  </si>
  <si>
    <t>[シートについて]</t>
    <phoneticPr fontId="3"/>
  </si>
  <si>
    <t>[セルの記載について]</t>
    <rPh sb="4" eb="6">
      <t>キサイ</t>
    </rPh>
    <phoneticPr fontId="3"/>
  </si>
  <si>
    <t>①記載においてわからない部分には注意書きがしてあります。</t>
    <rPh sb="1" eb="3">
      <t>キサイ</t>
    </rPh>
    <rPh sb="12" eb="14">
      <t>ブブン</t>
    </rPh>
    <rPh sb="16" eb="18">
      <t>チュウイ</t>
    </rPh>
    <rPh sb="18" eb="19">
      <t>カ</t>
    </rPh>
    <phoneticPr fontId="3"/>
  </si>
  <si>
    <t>②セルによってはリストの中から選択し、入力するセルもあります。</t>
    <rPh sb="12" eb="13">
      <t>ナカ</t>
    </rPh>
    <rPh sb="15" eb="17">
      <t>センタク</t>
    </rPh>
    <rPh sb="19" eb="21">
      <t>ニュウリョク</t>
    </rPh>
    <phoneticPr fontId="3"/>
  </si>
  <si>
    <t>③車両ナンバーの記載について</t>
    <rPh sb="1" eb="3">
      <t>シャリョウ</t>
    </rPh>
    <rPh sb="8" eb="10">
      <t>キサイ</t>
    </rPh>
    <phoneticPr fontId="3"/>
  </si>
  <si>
    <t>分類番号(※2)・・・500</t>
    <rPh sb="0" eb="2">
      <t>ブンルイ</t>
    </rPh>
    <rPh sb="2" eb="4">
      <t>バンゴウ</t>
    </rPh>
    <phoneticPr fontId="3"/>
  </si>
  <si>
    <t>Ａ-３．参考シート（排出係数、産業分類表）</t>
    <rPh sb="4" eb="6">
      <t>サンコウ</t>
    </rPh>
    <rPh sb="10" eb="12">
      <t>ハイシュツ</t>
    </rPh>
    <rPh sb="12" eb="14">
      <t>ケイスウ</t>
    </rPh>
    <rPh sb="15" eb="17">
      <t>サンギョウ</t>
    </rPh>
    <rPh sb="17" eb="19">
      <t>ブンルイ</t>
    </rPh>
    <rPh sb="19" eb="20">
      <t>ヒョウ</t>
    </rPh>
    <phoneticPr fontId="3"/>
  </si>
  <si>
    <t>[セル記載上の留意事項について]</t>
    <rPh sb="3" eb="5">
      <t>キサイ</t>
    </rPh>
    <rPh sb="5" eb="6">
      <t>ジョウ</t>
    </rPh>
    <rPh sb="7" eb="9">
      <t>リュウイ</t>
    </rPh>
    <rPh sb="9" eb="11">
      <t>ジコウ</t>
    </rPh>
    <phoneticPr fontId="3"/>
  </si>
  <si>
    <t>低排出
ガス
レベル</t>
    <rPh sb="0" eb="1">
      <t>テイ</t>
    </rPh>
    <rPh sb="1" eb="3">
      <t>ハイシュツ</t>
    </rPh>
    <phoneticPr fontId="3"/>
  </si>
  <si>
    <t>☆及び
PM☆☆☆</t>
    <rPh sb="1" eb="2">
      <t>オヨ</t>
    </rPh>
    <phoneticPr fontId="3"/>
  </si>
  <si>
    <t>☆及び
PM☆☆☆☆</t>
    <rPh sb="1" eb="2">
      <t>オヨ</t>
    </rPh>
    <phoneticPr fontId="3"/>
  </si>
  <si>
    <t>☆☆及び
PM☆☆☆</t>
    <rPh sb="2" eb="3">
      <t>オヨ</t>
    </rPh>
    <phoneticPr fontId="3"/>
  </si>
  <si>
    <t>☆☆及び
PM☆☆☆☆</t>
    <rPh sb="2" eb="3">
      <t>オヨ</t>
    </rPh>
    <phoneticPr fontId="3"/>
  </si>
  <si>
    <t>☆☆☆及び
PM☆☆☆☆</t>
    <rPh sb="3" eb="4">
      <t>オヨ</t>
    </rPh>
    <phoneticPr fontId="3"/>
  </si>
  <si>
    <t>☆☆☆及び
PM☆☆☆</t>
    <rPh sb="3" eb="4">
      <t>オヨ</t>
    </rPh>
    <phoneticPr fontId="3"/>
  </si>
  <si>
    <t>新☆☆☆</t>
    <rPh sb="0" eb="1">
      <t>シン</t>
    </rPh>
    <phoneticPr fontId="3"/>
  </si>
  <si>
    <t>新☆☆☆☆</t>
    <rPh sb="0" eb="1">
      <t>シン</t>
    </rPh>
    <phoneticPr fontId="3"/>
  </si>
  <si>
    <t>小型貨物</t>
    <rPh sb="0" eb="2">
      <t>コガタ</t>
    </rPh>
    <rPh sb="2" eb="4">
      <t>カモツ</t>
    </rPh>
    <phoneticPr fontId="3"/>
  </si>
  <si>
    <t>ナンバー識別</t>
    <rPh sb="4" eb="6">
      <t>シキベツ</t>
    </rPh>
    <phoneticPr fontId="3"/>
  </si>
  <si>
    <t>乗用</t>
    <rPh sb="0" eb="2">
      <t>ジョウヨウ</t>
    </rPh>
    <phoneticPr fontId="3"/>
  </si>
  <si>
    <t>車種識別</t>
    <rPh sb="0" eb="2">
      <t>シャシュ</t>
    </rPh>
    <rPh sb="2" eb="4">
      <t>シキベツ</t>
    </rPh>
    <phoneticPr fontId="3"/>
  </si>
  <si>
    <t>A1</t>
    <phoneticPr fontId="3"/>
  </si>
  <si>
    <t>判定</t>
    <rPh sb="0" eb="2">
      <t>ハンテイ</t>
    </rPh>
    <phoneticPr fontId="3"/>
  </si>
  <si>
    <t xml:space="preserve">  電　話</t>
    <rPh sb="2" eb="5">
      <t>デンワ</t>
    </rPh>
    <phoneticPr fontId="3"/>
  </si>
  <si>
    <t>特定事業者の氏名又は名称</t>
  </si>
  <si>
    <t>使用する特定自動車の台数</t>
  </si>
  <si>
    <t>人</t>
  </si>
  <si>
    <t>住　所</t>
    <rPh sb="0" eb="3">
      <t>ジュウショ</t>
    </rPh>
    <phoneticPr fontId="3"/>
  </si>
  <si>
    <t>氏　名</t>
    <rPh sb="0" eb="3">
      <t>シメイ</t>
    </rPh>
    <phoneticPr fontId="3"/>
  </si>
  <si>
    <t>台</t>
    <rPh sb="0" eb="1">
      <t>ダイ</t>
    </rPh>
    <phoneticPr fontId="3"/>
  </si>
  <si>
    <t>自動車の種別、車両総重量別の保有台数</t>
    <rPh sb="0" eb="3">
      <t>ジドウシャ</t>
    </rPh>
    <rPh sb="4" eb="6">
      <t>シュベツ</t>
    </rPh>
    <rPh sb="7" eb="9">
      <t>シャリョウ</t>
    </rPh>
    <rPh sb="9" eb="12">
      <t>ソウジュウリョウ</t>
    </rPh>
    <rPh sb="12" eb="13">
      <t>ベツ</t>
    </rPh>
    <rPh sb="14" eb="16">
      <t>ホユウ</t>
    </rPh>
    <rPh sb="16" eb="18">
      <t>ダイスウ</t>
    </rPh>
    <phoneticPr fontId="3"/>
  </si>
  <si>
    <t>軽新長</t>
    <rPh sb="0" eb="1">
      <t>ケイ</t>
    </rPh>
    <rPh sb="1" eb="2">
      <t>シン</t>
    </rPh>
    <rPh sb="2" eb="3">
      <t>チョウ</t>
    </rPh>
    <phoneticPr fontId="3"/>
  </si>
  <si>
    <t>現状の台数</t>
    <phoneticPr fontId="3"/>
  </si>
  <si>
    <t>減少台数</t>
    <rPh sb="0" eb="2">
      <t>ゲンショウ</t>
    </rPh>
    <rPh sb="2" eb="4">
      <t>ダイスウ</t>
    </rPh>
    <phoneticPr fontId="3"/>
  </si>
  <si>
    <t>現在</t>
    <rPh sb="0" eb="2">
      <t>ゲンザイ</t>
    </rPh>
    <phoneticPr fontId="3"/>
  </si>
  <si>
    <t>C</t>
    <phoneticPr fontId="3"/>
  </si>
  <si>
    <t>PM</t>
    <phoneticPr fontId="3"/>
  </si>
  <si>
    <t>PM☆☆☆</t>
    <phoneticPr fontId="3"/>
  </si>
  <si>
    <t>PM☆☆☆☆</t>
    <phoneticPr fontId="3"/>
  </si>
  <si>
    <t>QDG</t>
  </si>
  <si>
    <t>QKG</t>
  </si>
  <si>
    <t>QPG</t>
  </si>
  <si>
    <t>QRG</t>
  </si>
  <si>
    <t>QCG</t>
  </si>
  <si>
    <t>QJG</t>
  </si>
  <si>
    <t>QNG</t>
  </si>
  <si>
    <t>QQG</t>
  </si>
  <si>
    <t>QFG</t>
  </si>
  <si>
    <t>QEG</t>
  </si>
  <si>
    <t>H21</t>
  </si>
  <si>
    <t>ポスト新長期</t>
    <rPh sb="3" eb="4">
      <t>シン</t>
    </rPh>
    <rPh sb="4" eb="6">
      <t>チョウキ</t>
    </rPh>
    <phoneticPr fontId="3"/>
  </si>
  <si>
    <t>軽油　（ハイブリッド除く）</t>
    <rPh sb="0" eb="2">
      <t>ケイユ</t>
    </rPh>
    <phoneticPr fontId="3"/>
  </si>
  <si>
    <t>プラグインハイブリッド</t>
    <phoneticPr fontId="3"/>
  </si>
  <si>
    <t>軽油（ハイブリッド除く）</t>
    <rPh sb="0" eb="2">
      <t>ケイユ</t>
    </rPh>
    <phoneticPr fontId="3"/>
  </si>
  <si>
    <t>保有台数
（　　年度末）</t>
    <rPh sb="0" eb="2">
      <t>ホユウ</t>
    </rPh>
    <rPh sb="2" eb="4">
      <t>ダイスウ</t>
    </rPh>
    <rPh sb="8" eb="10">
      <t>ネンド</t>
    </rPh>
    <rPh sb="10" eb="11">
      <t>マツ</t>
    </rPh>
    <phoneticPr fontId="3"/>
  </si>
  <si>
    <t>H22</t>
  </si>
  <si>
    <t>3.5t～</t>
  </si>
  <si>
    <t>～1.7t</t>
  </si>
  <si>
    <t>新☆</t>
    <rPh sb="0" eb="1">
      <t>シン</t>
    </rPh>
    <phoneticPr fontId="3"/>
  </si>
  <si>
    <t>新☆
（新長期）</t>
    <rPh sb="0" eb="1">
      <t>シン</t>
    </rPh>
    <rPh sb="4" eb="5">
      <t>シン</t>
    </rPh>
    <rPh sb="5" eb="7">
      <t>チョウキ</t>
    </rPh>
    <phoneticPr fontId="3"/>
  </si>
  <si>
    <t>新PM☆</t>
    <rPh sb="0" eb="1">
      <t>シン</t>
    </rPh>
    <phoneticPr fontId="3"/>
  </si>
  <si>
    <t>　自動車から排出される窒素酸化物及び粒子状物質の特定地域における総量の削減等に関する特別措置法第３３条に基づき、特定自動車の使用管理計画を次のとおり提出します。</t>
    <rPh sb="74" eb="76">
      <t>テイシュツ</t>
    </rPh>
    <phoneticPr fontId="3"/>
  </si>
  <si>
    <t>　自動車から排出される窒素酸化物及び粒子状物質の特定地域における総量の削減等に関する特別措置法第
３４条に基づき、特定自動車の使用管理計画の実績を次のとおり報告します。</t>
    <rPh sb="70" eb="72">
      <t>ジッセキ</t>
    </rPh>
    <phoneticPr fontId="3"/>
  </si>
  <si>
    <t>重量</t>
    <rPh sb="0" eb="2">
      <t>ジュウリョウ</t>
    </rPh>
    <phoneticPr fontId="3"/>
  </si>
  <si>
    <t>全て</t>
    <rPh sb="0" eb="1">
      <t>スベ</t>
    </rPh>
    <phoneticPr fontId="3"/>
  </si>
  <si>
    <t>排出係数一覧表(計算用)</t>
    <phoneticPr fontId="3"/>
  </si>
  <si>
    <t>NOX・PM低減装置</t>
    <rPh sb="6" eb="8">
      <t>テイゲン</t>
    </rPh>
    <rPh sb="8" eb="10">
      <t>ソウチ</t>
    </rPh>
    <phoneticPr fontId="3"/>
  </si>
  <si>
    <t>NOX</t>
    <phoneticPr fontId="3"/>
  </si>
  <si>
    <t>真排出係数（NOX）</t>
    <rPh sb="0" eb="1">
      <t>シン</t>
    </rPh>
    <rPh sb="1" eb="3">
      <t>ハイシュツ</t>
    </rPh>
    <rPh sb="3" eb="5">
      <t>ケイスウ</t>
    </rPh>
    <phoneticPr fontId="3"/>
  </si>
  <si>
    <t>NOX・PM低減装置用排出係数(Nox)</t>
    <rPh sb="6" eb="8">
      <t>テイゲン</t>
    </rPh>
    <rPh sb="8" eb="10">
      <t>ソウチ</t>
    </rPh>
    <rPh sb="10" eb="11">
      <t>ヨウ</t>
    </rPh>
    <rPh sb="11" eb="13">
      <t>ハイシュツ</t>
    </rPh>
    <rPh sb="13" eb="15">
      <t>ケイスウ</t>
    </rPh>
    <phoneticPr fontId="3"/>
  </si>
  <si>
    <t>NOX・PM低減装置用排出係数(PM)</t>
    <rPh sb="6" eb="8">
      <t>テイゲン</t>
    </rPh>
    <rPh sb="8" eb="10">
      <t>ソウチ</t>
    </rPh>
    <rPh sb="10" eb="11">
      <t>ヨウ</t>
    </rPh>
    <rPh sb="11" eb="13">
      <t>ハイシュツ</t>
    </rPh>
    <rPh sb="13" eb="15">
      <t>ケイスウ</t>
    </rPh>
    <phoneticPr fontId="3"/>
  </si>
  <si>
    <t>ステッカー有無１</t>
    <rPh sb="5" eb="7">
      <t>ウム</t>
    </rPh>
    <phoneticPr fontId="3"/>
  </si>
  <si>
    <t>ステッカー有無２</t>
    <rPh sb="5" eb="7">
      <t>ウム</t>
    </rPh>
    <phoneticPr fontId="3"/>
  </si>
  <si>
    <t>PMステッカーあり(H15)</t>
    <phoneticPr fontId="3"/>
  </si>
  <si>
    <t>PMステッカーあり(H17)</t>
    <phoneticPr fontId="3"/>
  </si>
  <si>
    <t>低減装置判定</t>
    <rPh sb="0" eb="2">
      <t>テイゲン</t>
    </rPh>
    <rPh sb="2" eb="4">
      <t>ソウチ</t>
    </rPh>
    <rPh sb="4" eb="6">
      <t>ハンテイ</t>
    </rPh>
    <phoneticPr fontId="3"/>
  </si>
  <si>
    <t>番号</t>
    <rPh sb="0" eb="2">
      <t>バンゴウ</t>
    </rPh>
    <phoneticPr fontId="3"/>
  </si>
  <si>
    <t>普通貨物自動車</t>
    <rPh sb="0" eb="2">
      <t>フツウ</t>
    </rPh>
    <rPh sb="2" eb="3">
      <t>カ</t>
    </rPh>
    <rPh sb="3" eb="4">
      <t>モノ</t>
    </rPh>
    <rPh sb="4" eb="7">
      <t>ジドウシャ</t>
    </rPh>
    <phoneticPr fontId="3"/>
  </si>
  <si>
    <t>小型貨物自動車</t>
    <rPh sb="0" eb="1">
      <t>ショウ</t>
    </rPh>
    <rPh sb="1" eb="2">
      <t>カタ</t>
    </rPh>
    <rPh sb="2" eb="3">
      <t>カ</t>
    </rPh>
    <rPh sb="3" eb="4">
      <t>モノ</t>
    </rPh>
    <rPh sb="4" eb="7">
      <t>ジドウシャ</t>
    </rPh>
    <phoneticPr fontId="3"/>
  </si>
  <si>
    <t>特種自動車</t>
    <rPh sb="0" eb="1">
      <t>トク</t>
    </rPh>
    <rPh sb="1" eb="2">
      <t>タネ</t>
    </rPh>
    <rPh sb="2" eb="5">
      <t>ジドウシャ</t>
    </rPh>
    <phoneticPr fontId="3"/>
  </si>
  <si>
    <t>乗用車</t>
    <rPh sb="0" eb="2">
      <t>ジョウヨウ</t>
    </rPh>
    <rPh sb="2" eb="3">
      <t>グルマ</t>
    </rPh>
    <phoneticPr fontId="3"/>
  </si>
  <si>
    <t>1.7t以下</t>
    <rPh sb="4" eb="6">
      <t>イカ</t>
    </rPh>
    <phoneticPr fontId="3"/>
  </si>
  <si>
    <t>1.7t超～2.5t以下</t>
    <rPh sb="4" eb="5">
      <t>チョウ</t>
    </rPh>
    <rPh sb="10" eb="12">
      <t>イカ</t>
    </rPh>
    <phoneticPr fontId="3"/>
  </si>
  <si>
    <t>2.5t超～3.5t以下</t>
    <rPh sb="4" eb="5">
      <t>チョウ</t>
    </rPh>
    <rPh sb="10" eb="12">
      <t>イカ</t>
    </rPh>
    <phoneticPr fontId="3"/>
  </si>
  <si>
    <t>3.5t超</t>
    <rPh sb="4" eb="5">
      <t>チョウ</t>
    </rPh>
    <phoneticPr fontId="3"/>
  </si>
  <si>
    <t>自動車の種別</t>
    <rPh sb="5" eb="6">
      <t>ベツ</t>
    </rPh>
    <phoneticPr fontId="3"/>
  </si>
  <si>
    <t>型式</t>
    <rPh sb="0" eb="2">
      <t>カタシキ</t>
    </rPh>
    <phoneticPr fontId="3"/>
  </si>
  <si>
    <t>車両総重量(kg)</t>
    <rPh sb="0" eb="2">
      <t>シャリョウ</t>
    </rPh>
    <rPh sb="2" eb="5">
      <t>ソウジュウリョウ</t>
    </rPh>
    <phoneticPr fontId="3"/>
  </si>
  <si>
    <t>重量（排出量計算用）</t>
    <rPh sb="0" eb="2">
      <t>ジュウリョウ</t>
    </rPh>
    <rPh sb="3" eb="5">
      <t>ハイシュツ</t>
    </rPh>
    <rPh sb="5" eb="6">
      <t>リョウ</t>
    </rPh>
    <rPh sb="6" eb="9">
      <t>ケイサンヨウ</t>
    </rPh>
    <phoneticPr fontId="3"/>
  </si>
  <si>
    <t>重量(原単位用）</t>
    <rPh sb="0" eb="2">
      <t>ジュウリョウ</t>
    </rPh>
    <rPh sb="3" eb="6">
      <t>ゲンタンイ</t>
    </rPh>
    <rPh sb="6" eb="7">
      <t>ヨウ</t>
    </rPh>
    <phoneticPr fontId="3"/>
  </si>
  <si>
    <t>燃料記号</t>
    <rPh sb="0" eb="2">
      <t>ネンリョウ</t>
    </rPh>
    <rPh sb="2" eb="4">
      <t>キゴウ</t>
    </rPh>
    <phoneticPr fontId="3"/>
  </si>
  <si>
    <t>種別１</t>
    <rPh sb="0" eb="2">
      <t>シュベツ</t>
    </rPh>
    <phoneticPr fontId="3"/>
  </si>
  <si>
    <t>貨</t>
    <rPh sb="0" eb="1">
      <t>カ</t>
    </rPh>
    <phoneticPr fontId="3"/>
  </si>
  <si>
    <t>小</t>
    <rPh sb="0" eb="1">
      <t>ショウ</t>
    </rPh>
    <phoneticPr fontId="3"/>
  </si>
  <si>
    <t>バ</t>
    <phoneticPr fontId="3"/>
  </si>
  <si>
    <t>乗</t>
    <rPh sb="0" eb="1">
      <t>ジョウ</t>
    </rPh>
    <phoneticPr fontId="3"/>
  </si>
  <si>
    <t>軽</t>
    <rPh sb="0" eb="1">
      <t>ケイ</t>
    </rPh>
    <phoneticPr fontId="3"/>
  </si>
  <si>
    <t>合計</t>
    <rPh sb="0" eb="2">
      <t>ゴウケイ</t>
    </rPh>
    <phoneticPr fontId="3"/>
  </si>
  <si>
    <t>軽油</t>
    <rPh sb="0" eb="2">
      <t>ケイユ</t>
    </rPh>
    <phoneticPr fontId="3"/>
  </si>
  <si>
    <t>燃料区分(低公害車摘出用）</t>
    <rPh sb="0" eb="2">
      <t>ネンリョウ</t>
    </rPh>
    <rPh sb="2" eb="4">
      <t>クブン</t>
    </rPh>
    <rPh sb="5" eb="6">
      <t>テイ</t>
    </rPh>
    <rPh sb="6" eb="8">
      <t>コウガイ</t>
    </rPh>
    <rPh sb="8" eb="9">
      <t>シャ</t>
    </rPh>
    <rPh sb="9" eb="11">
      <t>テキシュツ</t>
    </rPh>
    <rPh sb="11" eb="12">
      <t>ヨウ</t>
    </rPh>
    <phoneticPr fontId="3"/>
  </si>
  <si>
    <t>S50前</t>
  </si>
  <si>
    <t>-</t>
  </si>
  <si>
    <t>S54前</t>
  </si>
  <si>
    <t>S50</t>
  </si>
  <si>
    <t>H</t>
  </si>
  <si>
    <t/>
  </si>
  <si>
    <t>自動車使用管理計画書</t>
    <phoneticPr fontId="3"/>
  </si>
  <si>
    <t>自動車使用管理実績報告書</t>
    <rPh sb="7" eb="9">
      <t>ジッセキ</t>
    </rPh>
    <phoneticPr fontId="3"/>
  </si>
  <si>
    <t>様</t>
    <rPh sb="0" eb="1">
      <t>サマ</t>
    </rPh>
    <phoneticPr fontId="3"/>
  </si>
  <si>
    <t xml:space="preserve">  所属･役職・氏名</t>
    <rPh sb="2" eb="4">
      <t>ショゾク</t>
    </rPh>
    <rPh sb="5" eb="7">
      <t>ヤクショク</t>
    </rPh>
    <rPh sb="8" eb="10">
      <t>シメイ</t>
    </rPh>
    <phoneticPr fontId="3"/>
  </si>
  <si>
    <t>事業の概要</t>
    <rPh sb="0" eb="2">
      <t>ジギョウ</t>
    </rPh>
    <rPh sb="3" eb="5">
      <t>ガイヨウ</t>
    </rPh>
    <phoneticPr fontId="3"/>
  </si>
  <si>
    <t>　所属所在地</t>
    <rPh sb="1" eb="3">
      <t>ショゾク</t>
    </rPh>
    <rPh sb="3" eb="6">
      <t>ショザイチ</t>
    </rPh>
    <phoneticPr fontId="3"/>
  </si>
  <si>
    <t>整理番号　（※記入しないでください）</t>
    <rPh sb="0" eb="2">
      <t>セイリ</t>
    </rPh>
    <rPh sb="2" eb="4">
      <t>バンゴウ</t>
    </rPh>
    <rPh sb="7" eb="9">
      <t>キニュウ</t>
    </rPh>
    <phoneticPr fontId="3"/>
  </si>
  <si>
    <t>整理番号　(※記入しないでください）</t>
    <rPh sb="0" eb="2">
      <t>セイリ</t>
    </rPh>
    <rPh sb="2" eb="4">
      <t>バンゴウ</t>
    </rPh>
    <rPh sb="7" eb="9">
      <t>キニュウ</t>
    </rPh>
    <phoneticPr fontId="3"/>
  </si>
  <si>
    <t>廃止</t>
    <rPh sb="0" eb="2">
      <t>ハイシ</t>
    </rPh>
    <phoneticPr fontId="3"/>
  </si>
  <si>
    <t>実績報告年度</t>
    <rPh sb="0" eb="2">
      <t>ジッセキ</t>
    </rPh>
    <rPh sb="2" eb="4">
      <t>ホウコク</t>
    </rPh>
    <rPh sb="4" eb="6">
      <t>ネンド</t>
    </rPh>
    <phoneticPr fontId="3"/>
  </si>
  <si>
    <t>新規 or 廃止</t>
    <rPh sb="0" eb="2">
      <t>シンキ</t>
    </rPh>
    <rPh sb="6" eb="8">
      <t>ハイシ</t>
    </rPh>
    <phoneticPr fontId="3"/>
  </si>
  <si>
    <t>新規</t>
    <rPh sb="0" eb="2">
      <t>シンキ</t>
    </rPh>
    <phoneticPr fontId="3"/>
  </si>
  <si>
    <t>新規廃止</t>
    <rPh sb="0" eb="2">
      <t>シンキ</t>
    </rPh>
    <rPh sb="2" eb="4">
      <t>ハイシ</t>
    </rPh>
    <phoneticPr fontId="3"/>
  </si>
  <si>
    <t>新規
or
廃止</t>
    <rPh sb="0" eb="2">
      <t>シンキ</t>
    </rPh>
    <rPh sb="6" eb="8">
      <t>ハイシ</t>
    </rPh>
    <phoneticPr fontId="3"/>
  </si>
  <si>
    <t>事業場の
名称</t>
    <rPh sb="0" eb="3">
      <t>ジギョウジョウ</t>
    </rPh>
    <rPh sb="5" eb="7">
      <t>メイショウ</t>
    </rPh>
    <phoneticPr fontId="3"/>
  </si>
  <si>
    <t>事業場の
所在地</t>
    <rPh sb="0" eb="3">
      <t>ジギョウジョウ</t>
    </rPh>
    <rPh sb="5" eb="8">
      <t>ショザイチ</t>
    </rPh>
    <phoneticPr fontId="3"/>
  </si>
  <si>
    <t>様式２－５ （実績事業場）</t>
    <rPh sb="0" eb="2">
      <t>ヨウシキ</t>
    </rPh>
    <rPh sb="7" eb="9">
      <t>ジッセキ</t>
    </rPh>
    <rPh sb="9" eb="12">
      <t>ジギョウジョウ</t>
    </rPh>
    <phoneticPr fontId="3"/>
  </si>
  <si>
    <t>様式２－４ （実績代替）</t>
    <rPh sb="0" eb="2">
      <t>ヨウシキ</t>
    </rPh>
    <rPh sb="7" eb="9">
      <t>ジッセキ</t>
    </rPh>
    <rPh sb="9" eb="11">
      <t>ダイタイ</t>
    </rPh>
    <phoneticPr fontId="3"/>
  </si>
  <si>
    <t>様式２－３ （実績措置）</t>
    <rPh sb="0" eb="2">
      <t>ヨウシキ</t>
    </rPh>
    <rPh sb="7" eb="9">
      <t>ジッセキ</t>
    </rPh>
    <rPh sb="9" eb="11">
      <t>ソチ</t>
    </rPh>
    <phoneticPr fontId="3"/>
  </si>
  <si>
    <t>様式２－１ (実績表紙）</t>
    <rPh sb="0" eb="2">
      <t>ヨウシキ</t>
    </rPh>
    <rPh sb="7" eb="9">
      <t>ジッセキ</t>
    </rPh>
    <rPh sb="9" eb="11">
      <t>ヒョウシ</t>
    </rPh>
    <phoneticPr fontId="3"/>
  </si>
  <si>
    <t>様式１－５ （計画事業場）</t>
    <rPh sb="0" eb="2">
      <t>ヨウシキ</t>
    </rPh>
    <rPh sb="7" eb="9">
      <t>ケイカク</t>
    </rPh>
    <rPh sb="9" eb="12">
      <t>ジギョウジョウ</t>
    </rPh>
    <phoneticPr fontId="3"/>
  </si>
  <si>
    <t>様式１－４ （計画代替）</t>
    <rPh sb="0" eb="2">
      <t>ヨウシキ</t>
    </rPh>
    <rPh sb="7" eb="9">
      <t>ケイカク</t>
    </rPh>
    <rPh sb="9" eb="11">
      <t>ダイタイ</t>
    </rPh>
    <phoneticPr fontId="3"/>
  </si>
  <si>
    <t>様式１－３ （計画措置）</t>
    <rPh sb="0" eb="2">
      <t>ヨウシキ</t>
    </rPh>
    <rPh sb="7" eb="9">
      <t>ケイカク</t>
    </rPh>
    <rPh sb="9" eb="11">
      <t>ソチ</t>
    </rPh>
    <phoneticPr fontId="3"/>
  </si>
  <si>
    <t>様式１－１ （計画表紙）</t>
    <rPh sb="0" eb="2">
      <t>ヨウシキ</t>
    </rPh>
    <rPh sb="7" eb="9">
      <t>ケイカク</t>
    </rPh>
    <rPh sb="9" eb="11">
      <t>ヒョウシ</t>
    </rPh>
    <phoneticPr fontId="3"/>
  </si>
  <si>
    <t>Pハ</t>
    <phoneticPr fontId="3"/>
  </si>
  <si>
    <t>ガL2</t>
    <phoneticPr fontId="3"/>
  </si>
  <si>
    <t>ガL3</t>
    <phoneticPr fontId="3"/>
  </si>
  <si>
    <t>軽新長</t>
    <phoneticPr fontId="3"/>
  </si>
  <si>
    <t>軽ポ</t>
    <phoneticPr fontId="3"/>
  </si>
  <si>
    <t>軽新長1</t>
    <phoneticPr fontId="3"/>
  </si>
  <si>
    <t>軽3</t>
    <phoneticPr fontId="3"/>
  </si>
  <si>
    <t>電</t>
    <phoneticPr fontId="3"/>
  </si>
  <si>
    <t>メ</t>
    <phoneticPr fontId="3"/>
  </si>
  <si>
    <t>燃電</t>
    <phoneticPr fontId="3"/>
  </si>
  <si>
    <t>貼り付け用</t>
    <phoneticPr fontId="3"/>
  </si>
  <si>
    <t>減少台数</t>
    <phoneticPr fontId="3"/>
  </si>
  <si>
    <t>新規使用台数</t>
    <phoneticPr fontId="3"/>
  </si>
  <si>
    <t>新規使用台数</t>
    <phoneticPr fontId="3"/>
  </si>
  <si>
    <t>　自動車使用管理計画作成ソフト（Excelファイル）の概要について簡単に説明しています。必ずお読みください。</t>
    <rPh sb="1" eb="4">
      <t>ジドウシャ</t>
    </rPh>
    <rPh sb="4" eb="6">
      <t>シヨウ</t>
    </rPh>
    <rPh sb="6" eb="8">
      <t>カンリ</t>
    </rPh>
    <rPh sb="8" eb="10">
      <t>ケイカク</t>
    </rPh>
    <rPh sb="10" eb="12">
      <t>サクセイ</t>
    </rPh>
    <rPh sb="27" eb="29">
      <t>ガイヨウ</t>
    </rPh>
    <rPh sb="33" eb="35">
      <t>カンタン</t>
    </rPh>
    <rPh sb="36" eb="38">
      <t>セツメイ</t>
    </rPh>
    <rPh sb="44" eb="45">
      <t>カナラ</t>
    </rPh>
    <rPh sb="47" eb="48">
      <t>ヨ</t>
    </rPh>
    <phoneticPr fontId="3"/>
  </si>
  <si>
    <t>　なお、作成ソフトは「30事業場500台用」「150事業場3,000台用」「150事業場10,000台用」がありますので、事業者の現状にあわせて選択してください。</t>
    <rPh sb="4" eb="6">
      <t>サクセイ</t>
    </rPh>
    <rPh sb="13" eb="16">
      <t>ジギョウジョウ</t>
    </rPh>
    <rPh sb="19" eb="20">
      <t>ダイ</t>
    </rPh>
    <rPh sb="20" eb="21">
      <t>ヨウ</t>
    </rPh>
    <rPh sb="26" eb="29">
      <t>ジギョウジョウ</t>
    </rPh>
    <rPh sb="34" eb="35">
      <t>ダイ</t>
    </rPh>
    <rPh sb="35" eb="36">
      <t>ヨウ</t>
    </rPh>
    <rPh sb="61" eb="64">
      <t>ジギョウシャ</t>
    </rPh>
    <rPh sb="65" eb="67">
      <t>ゲンジョウ</t>
    </rPh>
    <rPh sb="72" eb="74">
      <t>センタク</t>
    </rPh>
    <phoneticPr fontId="3"/>
  </si>
  <si>
    <t>兵庫県知事　　</t>
    <rPh sb="0" eb="3">
      <t>ヒョウゴケン</t>
    </rPh>
    <rPh sb="3" eb="5">
      <t>チジ</t>
    </rPh>
    <phoneticPr fontId="3"/>
  </si>
  <si>
    <t>兵庫県における主たる事業場の所在地</t>
    <rPh sb="0" eb="3">
      <t>ヒョウゴケン</t>
    </rPh>
    <rPh sb="7" eb="8">
      <t>シュ</t>
    </rPh>
    <rPh sb="10" eb="12">
      <t>ジギョウ</t>
    </rPh>
    <rPh sb="12" eb="13">
      <t>バ</t>
    </rPh>
    <rPh sb="14" eb="17">
      <t>ショザイチ</t>
    </rPh>
    <phoneticPr fontId="3"/>
  </si>
  <si>
    <t>兵庫県における
主たる事業場の所在地</t>
    <rPh sb="0" eb="3">
      <t>ヒョウゴケン</t>
    </rPh>
    <rPh sb="8" eb="9">
      <t>シュ</t>
    </rPh>
    <rPh sb="11" eb="13">
      <t>ジギョウ</t>
    </rPh>
    <rPh sb="13" eb="14">
      <t>バ</t>
    </rPh>
    <rPh sb="15" eb="18">
      <t>ショザイチ</t>
    </rPh>
    <phoneticPr fontId="3"/>
  </si>
  <si>
    <t>使用の本拠(※1)・・・神戸</t>
    <rPh sb="0" eb="2">
      <t>シヨウ</t>
    </rPh>
    <rPh sb="3" eb="5">
      <t>ホンキョ</t>
    </rPh>
    <rPh sb="12" eb="14">
      <t>コウベ</t>
    </rPh>
    <phoneticPr fontId="3"/>
  </si>
  <si>
    <t>令和   年   月   日</t>
    <rPh sb="0" eb="2">
      <t>レイワ</t>
    </rPh>
    <rPh sb="5" eb="6">
      <t>ネン</t>
    </rPh>
    <rPh sb="9" eb="10">
      <t>ツキ</t>
    </rPh>
    <rPh sb="13" eb="14">
      <t>ニチ</t>
    </rPh>
    <phoneticPr fontId="3"/>
  </si>
  <si>
    <t>令和   年 　月   日</t>
    <rPh sb="0" eb="2">
      <t>レイワ</t>
    </rPh>
    <rPh sb="5" eb="6">
      <t>ネン</t>
    </rPh>
    <rPh sb="8" eb="9">
      <t>ツキ</t>
    </rPh>
    <rPh sb="12" eb="13">
      <t>ニチ</t>
    </rPh>
    <phoneticPr fontId="3"/>
  </si>
  <si>
    <t>令和４年度</t>
    <rPh sb="0" eb="2">
      <t>レイワ</t>
    </rPh>
    <phoneticPr fontId="3"/>
  </si>
  <si>
    <t>令和５年度</t>
    <rPh sb="0" eb="2">
      <t>レイワ</t>
    </rPh>
    <phoneticPr fontId="3"/>
  </si>
  <si>
    <t>令和６年度</t>
    <rPh sb="0" eb="2">
      <t>レイワ</t>
    </rPh>
    <phoneticPr fontId="3"/>
  </si>
  <si>
    <t>令和７年度</t>
    <rPh sb="0" eb="2">
      <t>レイワ</t>
    </rPh>
    <phoneticPr fontId="3"/>
  </si>
  <si>
    <t>令和５年度</t>
    <rPh sb="0" eb="2">
      <t>レイワ</t>
    </rPh>
    <rPh sb="3" eb="5">
      <t>ネンド</t>
    </rPh>
    <phoneticPr fontId="3"/>
  </si>
  <si>
    <t>令和６年度</t>
    <rPh sb="0" eb="2">
      <t>レイワ</t>
    </rPh>
    <rPh sb="3" eb="5">
      <t>ネンド</t>
    </rPh>
    <phoneticPr fontId="3"/>
  </si>
  <si>
    <t>令和７年度</t>
    <rPh sb="0" eb="2">
      <t>レイワ</t>
    </rPh>
    <rPh sb="3" eb="5">
      <t>ネンド</t>
    </rPh>
    <phoneticPr fontId="3"/>
  </si>
  <si>
    <r>
      <t>令和　年　</t>
    </r>
    <r>
      <rPr>
        <sz val="11"/>
        <rFont val="ＭＳ Ｐゴシック"/>
        <family val="3"/>
        <charset val="128"/>
      </rPr>
      <t>月　</t>
    </r>
    <r>
      <rPr>
        <sz val="11"/>
        <rFont val="ＭＳ Ｐゴシック"/>
        <family val="3"/>
        <charset val="128"/>
      </rPr>
      <t>日</t>
    </r>
    <r>
      <rPr>
        <sz val="11"/>
        <rFont val="ＭＳ Ｐゴシック"/>
        <family val="3"/>
        <charset val="128"/>
      </rPr>
      <t xml:space="preserve">
現在　　　　　</t>
    </r>
    <rPh sb="0" eb="2">
      <t>レイワ</t>
    </rPh>
    <rPh sb="3" eb="4">
      <t>ネン</t>
    </rPh>
    <rPh sb="5" eb="6">
      <t>ガツ</t>
    </rPh>
    <rPh sb="7" eb="8">
      <t>ニチ</t>
    </rPh>
    <rPh sb="9" eb="11">
      <t>ゲンザイ</t>
    </rPh>
    <phoneticPr fontId="3"/>
  </si>
  <si>
    <t>6BA</t>
  </si>
  <si>
    <t>H30</t>
  </si>
  <si>
    <t>6AA</t>
  </si>
  <si>
    <t>乗0ガ3BA</t>
  </si>
  <si>
    <t>3BA</t>
  </si>
  <si>
    <t>4BA</t>
  </si>
  <si>
    <t>5BA</t>
  </si>
  <si>
    <t>H28</t>
  </si>
  <si>
    <t>令和８年度</t>
    <rPh sb="0" eb="2">
      <t>レイワ</t>
    </rPh>
    <phoneticPr fontId="3"/>
  </si>
  <si>
    <t>～1.7 t</t>
  </si>
  <si>
    <t>貨1ガALE</t>
  </si>
  <si>
    <t>ALE</t>
  </si>
  <si>
    <t>新☆☆☆</t>
    <rPh sb="0" eb="1">
      <t>シン</t>
    </rPh>
    <phoneticPr fontId="2"/>
  </si>
  <si>
    <t>貨1ガCLE</t>
  </si>
  <si>
    <t>CLE</t>
  </si>
  <si>
    <t>貨1ガDLE</t>
  </si>
  <si>
    <t>DLE</t>
  </si>
  <si>
    <t>貨1ガLLE</t>
  </si>
  <si>
    <t>LLE</t>
  </si>
  <si>
    <t>貨1ガMLE</t>
  </si>
  <si>
    <t>MLE</t>
  </si>
  <si>
    <t>貨1ガRLE</t>
  </si>
  <si>
    <t>RLE</t>
  </si>
  <si>
    <t>貨1ガQLE</t>
  </si>
  <si>
    <t>QLE</t>
  </si>
  <si>
    <t>貨1ガ3BE</t>
  </si>
  <si>
    <t>3BE</t>
  </si>
  <si>
    <t>貨1ガ3AE</t>
  </si>
  <si>
    <t>3AE</t>
  </si>
  <si>
    <t>貨1ガ3LE</t>
  </si>
  <si>
    <t>3LE</t>
  </si>
  <si>
    <t>貨1ガ4BE</t>
  </si>
  <si>
    <t>4BE</t>
  </si>
  <si>
    <t>貨1ガ4AE</t>
  </si>
  <si>
    <t>4AE</t>
  </si>
  <si>
    <t>貨1ガ4LE</t>
  </si>
  <si>
    <t>4LE</t>
  </si>
  <si>
    <t>貨1ガ5BE</t>
  </si>
  <si>
    <t>5BE</t>
  </si>
  <si>
    <t>貨1ガ5AE</t>
  </si>
  <si>
    <t>5AE</t>
  </si>
  <si>
    <t>貨1ガ5LE</t>
  </si>
  <si>
    <t>5LE</t>
  </si>
  <si>
    <t>貨1ガ6BE</t>
  </si>
  <si>
    <t>ガL4</t>
    <phoneticPr fontId="3"/>
  </si>
  <si>
    <t>6BE</t>
  </si>
  <si>
    <t>新☆☆☆☆☆</t>
    <rPh sb="0" eb="1">
      <t>シン</t>
    </rPh>
    <phoneticPr fontId="3"/>
  </si>
  <si>
    <t>貨1ガ6AE</t>
  </si>
  <si>
    <t>6AE</t>
  </si>
  <si>
    <t>貨1ガ6LE</t>
  </si>
  <si>
    <t>6LE</t>
  </si>
  <si>
    <t>1.7～2.5 t</t>
  </si>
  <si>
    <t>貨2ガALF</t>
  </si>
  <si>
    <t>ALF</t>
  </si>
  <si>
    <t>貨2ガCLF</t>
  </si>
  <si>
    <t>CLF</t>
  </si>
  <si>
    <t>貨2ガDLF</t>
  </si>
  <si>
    <t>DLF</t>
  </si>
  <si>
    <t>貨2ガLLF</t>
  </si>
  <si>
    <t>LLF</t>
  </si>
  <si>
    <t>貨2ガMLF</t>
  </si>
  <si>
    <t>MLF</t>
  </si>
  <si>
    <t>貨2ガRLF</t>
  </si>
  <si>
    <t>RLF</t>
  </si>
  <si>
    <t>貨2ガQLF</t>
  </si>
  <si>
    <t>QLF</t>
  </si>
  <si>
    <t>貨2ガ3BF</t>
  </si>
  <si>
    <t>3BF</t>
  </si>
  <si>
    <t>貨2ガ3AF</t>
  </si>
  <si>
    <t>3AF</t>
  </si>
  <si>
    <t>貨2ガ3LF</t>
  </si>
  <si>
    <t>3LF</t>
  </si>
  <si>
    <t>貨2ガ4BF</t>
  </si>
  <si>
    <t>4BF</t>
  </si>
  <si>
    <t>貨2ガ4AF</t>
  </si>
  <si>
    <t>4AF</t>
  </si>
  <si>
    <t>貨2ガ4LF</t>
  </si>
  <si>
    <t>4LF</t>
  </si>
  <si>
    <t>貨2ガ5BF</t>
  </si>
  <si>
    <t>5BF</t>
  </si>
  <si>
    <t>貨2ガ5AF</t>
  </si>
  <si>
    <t>5AF</t>
  </si>
  <si>
    <t>貨2ガ5LF</t>
  </si>
  <si>
    <t>5LF</t>
  </si>
  <si>
    <t>貨2ガ6BF</t>
  </si>
  <si>
    <t>ガL4</t>
  </si>
  <si>
    <t>6BF</t>
  </si>
  <si>
    <t>貨2ガ6AF</t>
  </si>
  <si>
    <t>6AF</t>
  </si>
  <si>
    <t>貨2ガ6LF</t>
  </si>
  <si>
    <t>6LF</t>
  </si>
  <si>
    <t>2.5～3.5 t</t>
  </si>
  <si>
    <t>貨3ガALF</t>
  </si>
  <si>
    <t>貨3ガCLF</t>
  </si>
  <si>
    <t>貨3ガDLF</t>
  </si>
  <si>
    <t>貨3ガLLF</t>
  </si>
  <si>
    <t>貨3ガMLF</t>
  </si>
  <si>
    <t>貨3ガRLF</t>
  </si>
  <si>
    <t>貨3ガQLF</t>
  </si>
  <si>
    <t>貨3ガ3BF</t>
  </si>
  <si>
    <t>貨3ガ3AF</t>
  </si>
  <si>
    <t>貨3ガ3LF</t>
  </si>
  <si>
    <t>貨3ガ4BF</t>
  </si>
  <si>
    <t>貨3ガ4AF</t>
  </si>
  <si>
    <t>貨3ガ4LF</t>
  </si>
  <si>
    <t>貨3ガ5BF</t>
  </si>
  <si>
    <t>貨3ガ5AF</t>
  </si>
  <si>
    <t>貨3ガ5LF</t>
  </si>
  <si>
    <t>貨3ガ6BF</t>
  </si>
  <si>
    <t>貨3ガ6AF</t>
  </si>
  <si>
    <t>貨3ガ6LF</t>
  </si>
  <si>
    <t>3.5 t～</t>
  </si>
  <si>
    <t>貨4ガALG</t>
  </si>
  <si>
    <t>ALG</t>
  </si>
  <si>
    <t>貨4ガBLG</t>
  </si>
  <si>
    <t>BLG</t>
  </si>
  <si>
    <t>貨4ガNLG</t>
  </si>
  <si>
    <t>NLG</t>
  </si>
  <si>
    <t>貨4ガPLG</t>
  </si>
  <si>
    <t>PLG</t>
  </si>
  <si>
    <t>貨4ガLLG</t>
  </si>
  <si>
    <t>LLG</t>
  </si>
  <si>
    <t>貨4ガMLG</t>
  </si>
  <si>
    <t>MLG</t>
  </si>
  <si>
    <t>貨4ガRLG</t>
  </si>
  <si>
    <t>RLG</t>
  </si>
  <si>
    <t>貨4ガQLG</t>
  </si>
  <si>
    <t>QLG</t>
  </si>
  <si>
    <t>貨1LALE</t>
  </si>
  <si>
    <t>貨1LCLE</t>
  </si>
  <si>
    <t>貨1LDLE</t>
  </si>
  <si>
    <t>貨1LLLE</t>
  </si>
  <si>
    <t>貨1LMLE</t>
  </si>
  <si>
    <t>貨1LRLE</t>
  </si>
  <si>
    <t>貨1LQLE</t>
  </si>
  <si>
    <t>貨1L3BE</t>
  </si>
  <si>
    <t>貨1L3AE</t>
  </si>
  <si>
    <t>貨1L3LE</t>
  </si>
  <si>
    <t>貨1L4BE</t>
  </si>
  <si>
    <t>貨1L4AE</t>
  </si>
  <si>
    <t>貨1L4LE</t>
  </si>
  <si>
    <t>貨1L5BE</t>
  </si>
  <si>
    <t>貨1L5AE</t>
  </si>
  <si>
    <t>貨1L5LE</t>
  </si>
  <si>
    <t>貨1L6BE</t>
  </si>
  <si>
    <t>貨1L6AE</t>
  </si>
  <si>
    <t>貨1L6LE</t>
  </si>
  <si>
    <t>貨2LALF</t>
  </si>
  <si>
    <t>貨2LCLF</t>
  </si>
  <si>
    <t>貨2LDLF</t>
  </si>
  <si>
    <t>貨2LLLF</t>
  </si>
  <si>
    <t>貨2LMLF</t>
  </si>
  <si>
    <t>貨2LRLF</t>
  </si>
  <si>
    <t>貨2LQLF</t>
  </si>
  <si>
    <t>貨2L3BF</t>
  </si>
  <si>
    <t>貨2L3AF</t>
  </si>
  <si>
    <t>貨2L3LF</t>
  </si>
  <si>
    <t>貨2L4BF</t>
  </si>
  <si>
    <t>貨2L4AF</t>
  </si>
  <si>
    <t>貨2L4LF</t>
  </si>
  <si>
    <t>貨2L5BF</t>
  </si>
  <si>
    <t>貨2L5AF</t>
  </si>
  <si>
    <t>貨2L5LF</t>
  </si>
  <si>
    <t>貨2L6BF</t>
  </si>
  <si>
    <t>貨2L6AF</t>
  </si>
  <si>
    <t>貨2L6LF</t>
  </si>
  <si>
    <t>貨3LALF</t>
  </si>
  <si>
    <t>貨3LCLF</t>
  </si>
  <si>
    <t>貨3LDLF</t>
  </si>
  <si>
    <t>貨3LLLF</t>
  </si>
  <si>
    <t>貨3LMLF</t>
  </si>
  <si>
    <t>貨3LRLF</t>
  </si>
  <si>
    <t>貨3LQLF</t>
  </si>
  <si>
    <t>貨3L3BF</t>
  </si>
  <si>
    <t>貨3L3AF</t>
  </si>
  <si>
    <t>貨3L3LF</t>
  </si>
  <si>
    <t>貨3L4BF</t>
  </si>
  <si>
    <t>貨3L4AF</t>
  </si>
  <si>
    <t>貨3L4LF</t>
  </si>
  <si>
    <t>貨3L5BF</t>
  </si>
  <si>
    <t>貨3L5AF</t>
  </si>
  <si>
    <t>貨3L5LF</t>
  </si>
  <si>
    <t>貨3L6BF</t>
  </si>
  <si>
    <t>貨3L6AF</t>
  </si>
  <si>
    <t>貨3L6LF</t>
  </si>
  <si>
    <t>貨4LALG</t>
  </si>
  <si>
    <t>貨4LBLG</t>
  </si>
  <si>
    <t>貨4LNLG</t>
  </si>
  <si>
    <t>貨4LPLG</t>
  </si>
  <si>
    <t>貨4LLLG</t>
  </si>
  <si>
    <t>貨4LMLG</t>
  </si>
  <si>
    <t>貨4LRLG</t>
  </si>
  <si>
    <t>貨4LQLG</t>
  </si>
  <si>
    <t>貨1軽AME</t>
  </si>
  <si>
    <t>AME</t>
  </si>
  <si>
    <t>貨1軽CME</t>
  </si>
  <si>
    <t>CME</t>
  </si>
  <si>
    <t>貨1軽DME</t>
  </si>
  <si>
    <t>DME</t>
  </si>
  <si>
    <t>貨1軽LME</t>
  </si>
  <si>
    <t>LME</t>
  </si>
  <si>
    <t>貨1軽MME</t>
  </si>
  <si>
    <t>MME</t>
  </si>
  <si>
    <t>貨1軽RME</t>
  </si>
  <si>
    <t>RME</t>
  </si>
  <si>
    <t>貨1軽QME</t>
  </si>
  <si>
    <t>QME</t>
  </si>
  <si>
    <t>貨1軽3DE</t>
  </si>
  <si>
    <t>軽ポポ</t>
    <rPh sb="0" eb="1">
      <t>ケイ</t>
    </rPh>
    <phoneticPr fontId="3"/>
  </si>
  <si>
    <t>3DE</t>
  </si>
  <si>
    <t>貨1軽3CE</t>
  </si>
  <si>
    <t>3CE</t>
  </si>
  <si>
    <t>貨1軽3ME</t>
  </si>
  <si>
    <t>3ME</t>
  </si>
  <si>
    <t>貨1軽4DE</t>
  </si>
  <si>
    <t>4DE</t>
  </si>
  <si>
    <t>貨1軽4CE</t>
  </si>
  <si>
    <t>4CE</t>
  </si>
  <si>
    <t>貨1軽4ME</t>
  </si>
  <si>
    <t>4ME</t>
  </si>
  <si>
    <t>貨1軽5DE</t>
  </si>
  <si>
    <t>5DE</t>
  </si>
  <si>
    <t>貨1軽5CE</t>
  </si>
  <si>
    <t>5CE</t>
  </si>
  <si>
    <t>貨1軽5ME</t>
  </si>
  <si>
    <t>5ME</t>
  </si>
  <si>
    <t>貨1軽6DE</t>
  </si>
  <si>
    <t>6DE</t>
  </si>
  <si>
    <t>貨1軽6CE</t>
  </si>
  <si>
    <t>6CE</t>
  </si>
  <si>
    <t>貨1軽6ME</t>
  </si>
  <si>
    <t>6ME</t>
  </si>
  <si>
    <t>貨2軽AMF</t>
  </si>
  <si>
    <t>AMF</t>
  </si>
  <si>
    <t>貨2軽CMF</t>
  </si>
  <si>
    <t>CMF</t>
  </si>
  <si>
    <t>貨2軽DMF</t>
  </si>
  <si>
    <t>DMF</t>
  </si>
  <si>
    <t>貨2軽SMF</t>
  </si>
  <si>
    <t>SMF</t>
  </si>
  <si>
    <t>貨2軽TMF</t>
  </si>
  <si>
    <t>TMF</t>
  </si>
  <si>
    <t>貨2軽3DF</t>
  </si>
  <si>
    <t>3DF</t>
  </si>
  <si>
    <t>貨2軽3CF</t>
  </si>
  <si>
    <t>3CF</t>
  </si>
  <si>
    <t>貨2軽3MF</t>
  </si>
  <si>
    <t>3MF</t>
  </si>
  <si>
    <t>貨2軽4DF</t>
  </si>
  <si>
    <t>4DF</t>
  </si>
  <si>
    <t>貨2軽4CF</t>
  </si>
  <si>
    <t>4CF</t>
  </si>
  <si>
    <t>貨2軽4MF</t>
  </si>
  <si>
    <t>4MF</t>
  </si>
  <si>
    <t>貨2軽5DF</t>
  </si>
  <si>
    <t>5DF</t>
  </si>
  <si>
    <t>貨2軽5CF</t>
  </si>
  <si>
    <t>5CF</t>
  </si>
  <si>
    <t>貨2軽5MF</t>
  </si>
  <si>
    <t>5MF</t>
  </si>
  <si>
    <t>貨2軽6DF</t>
  </si>
  <si>
    <t>6DF</t>
  </si>
  <si>
    <t>貨2軽6CF</t>
  </si>
  <si>
    <t>6CF</t>
  </si>
  <si>
    <t>貨2軽6MF</t>
  </si>
  <si>
    <t>6MF</t>
  </si>
  <si>
    <t>貨3軽AMF</t>
  </si>
  <si>
    <t>貨3軽CMF</t>
  </si>
  <si>
    <t>新☆☆☆☆</t>
    <rPh sb="0" eb="1">
      <t>シン</t>
    </rPh>
    <phoneticPr fontId="2"/>
  </si>
  <si>
    <t>貨3軽DMF</t>
  </si>
  <si>
    <t>貨3軽LMF</t>
  </si>
  <si>
    <t>LMF</t>
  </si>
  <si>
    <t>貨3軽MMF</t>
  </si>
  <si>
    <t>MMF</t>
  </si>
  <si>
    <t>貨3軽RMF</t>
  </si>
  <si>
    <t>RMF</t>
  </si>
  <si>
    <t>貨3軽QMF</t>
  </si>
  <si>
    <t>QMF</t>
  </si>
  <si>
    <t>貨3軽3DF</t>
  </si>
  <si>
    <t>貨3軽3CF</t>
  </si>
  <si>
    <t>貨3軽3MF</t>
  </si>
  <si>
    <t>貨3軽4DF</t>
  </si>
  <si>
    <t>貨3軽4CF</t>
  </si>
  <si>
    <t>貨3軽4MF</t>
  </si>
  <si>
    <t>貨3軽5DF</t>
  </si>
  <si>
    <t>貨3軽5CF</t>
  </si>
  <si>
    <t>貨3軽5MF</t>
  </si>
  <si>
    <t>貨3軽6DF</t>
  </si>
  <si>
    <t>貨3軽6CF</t>
  </si>
  <si>
    <t>貨3軽6MF</t>
  </si>
  <si>
    <t>貨4軽AMG</t>
  </si>
  <si>
    <t>AMG</t>
  </si>
  <si>
    <t>貨4軽BMG</t>
  </si>
  <si>
    <t>BMG</t>
  </si>
  <si>
    <t>貨4軽NMG</t>
  </si>
  <si>
    <t>NMG</t>
  </si>
  <si>
    <t>貨4軽PMG</t>
  </si>
  <si>
    <t>PMG</t>
  </si>
  <si>
    <t>12 t～</t>
  </si>
  <si>
    <t>LTG</t>
  </si>
  <si>
    <t>LSG</t>
  </si>
  <si>
    <t>LMG</t>
  </si>
  <si>
    <t>MMG</t>
  </si>
  <si>
    <t>RMG</t>
  </si>
  <si>
    <t>QTG</t>
  </si>
  <si>
    <t>QSG</t>
  </si>
  <si>
    <t>QMG</t>
  </si>
  <si>
    <t>貨4軽STG</t>
  </si>
  <si>
    <t>STG</t>
  </si>
  <si>
    <t>貨4軽SSG</t>
  </si>
  <si>
    <t>SSG</t>
  </si>
  <si>
    <t>貨4軽SMG</t>
  </si>
  <si>
    <t>SMG</t>
  </si>
  <si>
    <t>貨4軽TTG</t>
  </si>
  <si>
    <t>TTG</t>
  </si>
  <si>
    <t>貨4軽TSG</t>
  </si>
  <si>
    <t>TSG</t>
  </si>
  <si>
    <t>貨4軽TMG</t>
  </si>
  <si>
    <t>TMG</t>
  </si>
  <si>
    <t>貨4軽2DG</t>
  </si>
  <si>
    <t>2DG</t>
  </si>
  <si>
    <t>貨4軽2KG</t>
  </si>
  <si>
    <t>2KG</t>
  </si>
  <si>
    <t>貨4軽2PG</t>
  </si>
  <si>
    <t>2PG</t>
  </si>
  <si>
    <t>貨4軽2RG</t>
  </si>
  <si>
    <t>2RG</t>
  </si>
  <si>
    <t>貨4軽2TG</t>
  </si>
  <si>
    <t>2TG</t>
  </si>
  <si>
    <t>貨4軽2CG</t>
  </si>
  <si>
    <t>2CG</t>
  </si>
  <si>
    <t>貨4軽2JG</t>
  </si>
  <si>
    <t>2JG</t>
  </si>
  <si>
    <t>貨4軽2NG</t>
  </si>
  <si>
    <t>2NG</t>
  </si>
  <si>
    <t>貨4軽2QG</t>
  </si>
  <si>
    <t>2QG</t>
  </si>
  <si>
    <t>貨4軽2SG</t>
  </si>
  <si>
    <t>2SG</t>
  </si>
  <si>
    <t>貨4軽2MG</t>
  </si>
  <si>
    <t>2MG</t>
  </si>
  <si>
    <t>貨1C3FE</t>
  </si>
  <si>
    <t>3FE</t>
  </si>
  <si>
    <t>貨1C3EE</t>
  </si>
  <si>
    <t>3EE</t>
  </si>
  <si>
    <t>貨1C4FE</t>
  </si>
  <si>
    <t>4FE</t>
  </si>
  <si>
    <t>貨1C4EE</t>
  </si>
  <si>
    <t>4EE</t>
  </si>
  <si>
    <t>貨1C5FE</t>
  </si>
  <si>
    <t>5FE</t>
  </si>
  <si>
    <t>貨1C5EE</t>
  </si>
  <si>
    <t>5EE</t>
  </si>
  <si>
    <t>貨1C6FE</t>
  </si>
  <si>
    <t>6FE</t>
  </si>
  <si>
    <t>貨1C6EE</t>
  </si>
  <si>
    <t>6EE</t>
  </si>
  <si>
    <t>貨2C3FF</t>
  </si>
  <si>
    <t>3FF</t>
  </si>
  <si>
    <t>貨2C3EF</t>
  </si>
  <si>
    <t>3EF</t>
  </si>
  <si>
    <t>貨2C4FF</t>
  </si>
  <si>
    <t>4FF</t>
  </si>
  <si>
    <t>貨2C4EF</t>
  </si>
  <si>
    <t>4EF</t>
  </si>
  <si>
    <t>貨2C5FF</t>
  </si>
  <si>
    <t>5FF</t>
  </si>
  <si>
    <t>貨2C5EF</t>
  </si>
  <si>
    <t>5EF</t>
  </si>
  <si>
    <t>貨2C6FF</t>
  </si>
  <si>
    <t>6FF</t>
  </si>
  <si>
    <t>貨2C6EF</t>
  </si>
  <si>
    <t>6EF</t>
  </si>
  <si>
    <t>貨3C3FF</t>
  </si>
  <si>
    <t>貨3C3EF</t>
  </si>
  <si>
    <t>貨3C4FF</t>
  </si>
  <si>
    <t>貨3C4EF</t>
  </si>
  <si>
    <t>貨3C5FF</t>
  </si>
  <si>
    <t>貨3C5EF</t>
  </si>
  <si>
    <t>貨3C6FF</t>
  </si>
  <si>
    <t>貨3C6EF</t>
  </si>
  <si>
    <t>貨5CLFG</t>
  </si>
  <si>
    <t>貨5CLEG</t>
  </si>
  <si>
    <t>貨5CMFG</t>
  </si>
  <si>
    <t>貨5CMEG</t>
  </si>
  <si>
    <t>貨5CRFG</t>
  </si>
  <si>
    <t>貨5CREG</t>
  </si>
  <si>
    <t>貨5CQFG</t>
  </si>
  <si>
    <t>貨5CQEG</t>
  </si>
  <si>
    <t>貨4C2FG</t>
  </si>
  <si>
    <t>2FG</t>
  </si>
  <si>
    <t>貨4C2EG</t>
  </si>
  <si>
    <t>2EG</t>
  </si>
  <si>
    <t>貨1メ3HE</t>
  </si>
  <si>
    <t>3HE</t>
  </si>
  <si>
    <t>貨1メ3GE</t>
  </si>
  <si>
    <t>3GE</t>
  </si>
  <si>
    <t>貨1メ4HE</t>
  </si>
  <si>
    <t>4HE</t>
  </si>
  <si>
    <t>貨1メ4GE</t>
  </si>
  <si>
    <t>4GE</t>
  </si>
  <si>
    <t>貨1メ5HE</t>
  </si>
  <si>
    <t>5HE</t>
  </si>
  <si>
    <t>貨1メ5GE</t>
  </si>
  <si>
    <t>5GE</t>
  </si>
  <si>
    <t>貨1メ6HE</t>
  </si>
  <si>
    <t>6HE</t>
  </si>
  <si>
    <t>貨1メ6GE</t>
  </si>
  <si>
    <t>6GE</t>
  </si>
  <si>
    <t>貨2メ3HF</t>
  </si>
  <si>
    <t>3HF</t>
  </si>
  <si>
    <t>貨2メ3GF</t>
  </si>
  <si>
    <t>3GF</t>
  </si>
  <si>
    <t>貨2メ4HF</t>
  </si>
  <si>
    <t>4HF</t>
  </si>
  <si>
    <t>貨2メ4GF</t>
  </si>
  <si>
    <t>4GF</t>
  </si>
  <si>
    <t>貨2メ5HF</t>
  </si>
  <si>
    <t>5HF</t>
  </si>
  <si>
    <t>貨2メ5GF</t>
  </si>
  <si>
    <t>5GF</t>
  </si>
  <si>
    <t>貨2メ6HF</t>
  </si>
  <si>
    <t>6HF</t>
  </si>
  <si>
    <t>貨2メ6GF</t>
  </si>
  <si>
    <t>6GF</t>
  </si>
  <si>
    <t>貨3メ3HF</t>
  </si>
  <si>
    <t>貨3メ3GF</t>
  </si>
  <si>
    <t>貨3メ4HF</t>
  </si>
  <si>
    <t>貨3メ4GF</t>
  </si>
  <si>
    <t>貨3メ5HF</t>
  </si>
  <si>
    <t>貨3メ5GF</t>
  </si>
  <si>
    <t>貨3メ6HF</t>
  </si>
  <si>
    <t>貨3メ6GF</t>
  </si>
  <si>
    <t>貨4メ2HG</t>
  </si>
  <si>
    <t>2HG</t>
  </si>
  <si>
    <t>貨4メ2GG</t>
  </si>
  <si>
    <t>2GG</t>
  </si>
  <si>
    <t>乗0ガ3AA</t>
  </si>
  <si>
    <t>3AA</t>
  </si>
  <si>
    <t>乗0ガ3LA</t>
  </si>
  <si>
    <t>3LA</t>
  </si>
  <si>
    <t>乗0ガ4BA</t>
  </si>
  <si>
    <t>乗0ガ4AA</t>
  </si>
  <si>
    <t>4AA</t>
  </si>
  <si>
    <t>乗0ガ4LA</t>
  </si>
  <si>
    <t>4LA</t>
  </si>
  <si>
    <t>乗0ガ5BA</t>
  </si>
  <si>
    <t>乗0ガ5AA</t>
  </si>
  <si>
    <t>5AA</t>
  </si>
  <si>
    <t>乗0ガ5LA</t>
  </si>
  <si>
    <t>5LA</t>
  </si>
  <si>
    <t>乗0ガ6BA</t>
  </si>
  <si>
    <t>乗0ガ6AA</t>
  </si>
  <si>
    <t>乗0ガ6LA</t>
  </si>
  <si>
    <t>6LA</t>
  </si>
  <si>
    <t>乗0L3BA</t>
  </si>
  <si>
    <t>乗0L3AA</t>
  </si>
  <si>
    <t>乗0L3LA</t>
  </si>
  <si>
    <t>乗0L4BA</t>
  </si>
  <si>
    <t>乗0L4AA</t>
  </si>
  <si>
    <t>乗0L4LA</t>
  </si>
  <si>
    <t>乗0L5BA</t>
  </si>
  <si>
    <t>乗0L5AA</t>
  </si>
  <si>
    <t>乗0L5LA</t>
  </si>
  <si>
    <t>乗0L6BA</t>
  </si>
  <si>
    <t>乗0L6AA</t>
  </si>
  <si>
    <t>乗0L6LA</t>
  </si>
  <si>
    <t>乗0軽3DA</t>
  </si>
  <si>
    <t>3DA</t>
  </si>
  <si>
    <t>乗0軽3CA</t>
  </si>
  <si>
    <t>3CA</t>
  </si>
  <si>
    <t>乗0軽3MA</t>
  </si>
  <si>
    <t>3MA</t>
  </si>
  <si>
    <t>乗0軽4DA</t>
  </si>
  <si>
    <t>4DA</t>
  </si>
  <si>
    <t>乗0軽4CA</t>
  </si>
  <si>
    <t>4CA</t>
  </si>
  <si>
    <t>乗0軽4MA</t>
  </si>
  <si>
    <t>4MA</t>
  </si>
  <si>
    <t>乗0軽5DA</t>
  </si>
  <si>
    <t>5DA</t>
  </si>
  <si>
    <t>乗0軽5CA</t>
  </si>
  <si>
    <t>5CA</t>
  </si>
  <si>
    <t>乗0軽5MA</t>
  </si>
  <si>
    <t>5MA</t>
  </si>
  <si>
    <t>乗0軽6DA</t>
  </si>
  <si>
    <t>6DA</t>
  </si>
  <si>
    <t>乗0軽6CA</t>
  </si>
  <si>
    <t>6CA</t>
  </si>
  <si>
    <t>乗0軽6MA</t>
  </si>
  <si>
    <t>6MA</t>
  </si>
  <si>
    <t>乗0C3FA</t>
  </si>
  <si>
    <t>3FA</t>
  </si>
  <si>
    <t>乗0C3EA</t>
  </si>
  <si>
    <t>3EA</t>
  </si>
  <si>
    <t>乗0C4FA</t>
  </si>
  <si>
    <t>4FA</t>
  </si>
  <si>
    <t>乗0C4EA</t>
  </si>
  <si>
    <t>4EA</t>
  </si>
  <si>
    <t>乗0C5FA</t>
  </si>
  <si>
    <t>5FA</t>
  </si>
  <si>
    <t>乗0C5EA</t>
  </si>
  <si>
    <t>5EA</t>
  </si>
  <si>
    <t>乗0C6FA</t>
  </si>
  <si>
    <t>6FA</t>
  </si>
  <si>
    <t>乗0C6EA</t>
  </si>
  <si>
    <t>6EA</t>
  </si>
  <si>
    <t>乗0メ3HA</t>
  </si>
  <si>
    <t>3HA</t>
  </si>
  <si>
    <t>乗0メ3GA</t>
  </si>
  <si>
    <t>3GA</t>
  </si>
  <si>
    <t>乗0メ4HA</t>
  </si>
  <si>
    <t>4HA</t>
  </si>
  <si>
    <t>乗0メ4GA</t>
  </si>
  <si>
    <t>4GA</t>
  </si>
  <si>
    <t>乗0メ5HA</t>
  </si>
  <si>
    <t>5HA</t>
  </si>
  <si>
    <t>乗0メ5GA</t>
  </si>
  <si>
    <t>5GA</t>
  </si>
  <si>
    <t>乗0メ6HA</t>
  </si>
  <si>
    <t>6HA</t>
  </si>
  <si>
    <t>乗0メ6GA</t>
  </si>
  <si>
    <t>6GA</t>
  </si>
  <si>
    <t>1.7～3.5t</t>
  </si>
  <si>
    <t>軽油（H28・30規制）</t>
    <rPh sb="0" eb="2">
      <t>ケイユ</t>
    </rPh>
    <rPh sb="9" eb="11">
      <t>キセイ</t>
    </rPh>
    <phoneticPr fontId="3"/>
  </si>
  <si>
    <t>ガソリン（新☆☆☆☆☆）</t>
    <phoneticPr fontId="3"/>
  </si>
  <si>
    <t>他</t>
    <phoneticPr fontId="3"/>
  </si>
  <si>
    <t>H28・30規制</t>
    <rPh sb="6" eb="8">
      <t>キセイ</t>
    </rPh>
    <phoneticPr fontId="3"/>
  </si>
  <si>
    <t>令和８年度</t>
    <rPh sb="0" eb="2">
      <t>レイワ</t>
    </rPh>
    <rPh sb="3" eb="5">
      <t>ネンド</t>
    </rPh>
    <phoneticPr fontId="3"/>
  </si>
  <si>
    <t>減少</t>
    <rPh sb="0" eb="2">
      <t>ゲンショウ</t>
    </rPh>
    <phoneticPr fontId="3"/>
  </si>
  <si>
    <t>ガソリン・ＬＰＧ（ハイブリッド除く）</t>
    <rPh sb="15" eb="16">
      <t>ノゾ</t>
    </rPh>
    <phoneticPr fontId="3"/>
  </si>
  <si>
    <t>CNG</t>
    <phoneticPr fontId="3"/>
  </si>
  <si>
    <t>HV</t>
    <phoneticPr fontId="3"/>
  </si>
  <si>
    <t>PHV</t>
    <phoneticPr fontId="3"/>
  </si>
  <si>
    <t>EV</t>
    <phoneticPr fontId="3"/>
  </si>
  <si>
    <t>FCV</t>
    <phoneticPr fontId="3"/>
  </si>
  <si>
    <t>軽油（ハイブリッド除く）</t>
    <rPh sb="0" eb="2">
      <t>ケイユ</t>
    </rPh>
    <rPh sb="9" eb="10">
      <t>ノゾ</t>
    </rPh>
    <phoneticPr fontId="3"/>
  </si>
  <si>
    <t>ガソリン・LPG
（ハイブリッド除く）</t>
    <rPh sb="16" eb="17">
      <t>ノゾ</t>
    </rPh>
    <phoneticPr fontId="3"/>
  </si>
  <si>
    <t>BLF</t>
  </si>
  <si>
    <t>令和4年度</t>
    <rPh sb="0" eb="2">
      <t>レイワ</t>
    </rPh>
    <rPh sb="3" eb="5">
      <t>ネンド</t>
    </rPh>
    <phoneticPr fontId="3"/>
  </si>
  <si>
    <t>令和5年度</t>
    <rPh sb="0" eb="2">
      <t>レイワ</t>
    </rPh>
    <rPh sb="3" eb="5">
      <t>ネンド</t>
    </rPh>
    <phoneticPr fontId="3"/>
  </si>
  <si>
    <t>令和6年度</t>
    <rPh sb="0" eb="2">
      <t>レイワ</t>
    </rPh>
    <rPh sb="3" eb="5">
      <t>ネンド</t>
    </rPh>
    <phoneticPr fontId="3"/>
  </si>
  <si>
    <t>令和7年度</t>
    <rPh sb="0" eb="2">
      <t>レイワ</t>
    </rPh>
    <rPh sb="3" eb="5">
      <t>ネンド</t>
    </rPh>
    <phoneticPr fontId="3"/>
  </si>
  <si>
    <t>令和8年度</t>
    <rPh sb="0" eb="2">
      <t>レイワ</t>
    </rPh>
    <rPh sb="3" eb="5">
      <t>ネンド</t>
    </rPh>
    <phoneticPr fontId="3"/>
  </si>
  <si>
    <t>(g/km,g/km/t)</t>
  </si>
  <si>
    <t>(kg・CO2/L),CNGは(kg・CO2/m3)</t>
  </si>
  <si>
    <t>貨4軽</t>
    <rPh sb="0" eb="1">
      <t>カ</t>
    </rPh>
    <rPh sb="2" eb="3">
      <t>ケイ</t>
    </rPh>
    <phoneticPr fontId="4"/>
  </si>
  <si>
    <r>
      <t>バス貨物1</t>
    </r>
    <r>
      <rPr>
        <sz val="11"/>
        <rFont val="ＭＳ Ｐゴシック"/>
        <family val="3"/>
        <charset val="128"/>
      </rPr>
      <t>2</t>
    </r>
    <r>
      <rPr>
        <sz val="11"/>
        <rFont val="ＭＳ Ｐゴシック"/>
        <family val="3"/>
        <charset val="128"/>
      </rPr>
      <t>t～(軽油)</t>
    </r>
    <rPh sb="2" eb="4">
      <t>カモツ</t>
    </rPh>
    <rPh sb="9" eb="11">
      <t>ケイユ</t>
    </rPh>
    <phoneticPr fontId="4"/>
  </si>
  <si>
    <r>
      <t>バス貨物12t～(軽油)</t>
    </r>
    <r>
      <rPr>
        <sz val="11"/>
        <rFont val="ＭＳ Ｐゴシック"/>
        <family val="3"/>
        <charset val="128"/>
      </rPr>
      <t/>
    </r>
    <rPh sb="2" eb="4">
      <t>カモツ</t>
    </rPh>
    <rPh sb="9" eb="11">
      <t>ケイユ</t>
    </rPh>
    <phoneticPr fontId="4"/>
  </si>
  <si>
    <t>特定自動車合計</t>
    <rPh sb="0" eb="2">
      <t>トクテイ</t>
    </rPh>
    <rPh sb="2" eb="5">
      <t>ジドウシャ</t>
    </rPh>
    <rPh sb="5" eb="7">
      <t>ゴウケイ</t>
    </rPh>
    <phoneticPr fontId="3"/>
  </si>
  <si>
    <t xml:space="preserve">注2）　・電気自動車、燃料電池自動車の台数については、対策地域内に使用の本拠の位置を有する自動車とし、軽自動車、特殊自動車、自動二輪自動車を除く。 </t>
    <rPh sb="5" eb="7">
      <t>デンキ</t>
    </rPh>
    <rPh sb="7" eb="10">
      <t>ジドウシャ</t>
    </rPh>
    <rPh sb="11" eb="13">
      <t>ネンリョウ</t>
    </rPh>
    <rPh sb="13" eb="15">
      <t>デンチ</t>
    </rPh>
    <rPh sb="15" eb="18">
      <t>ジドウシャ</t>
    </rPh>
    <rPh sb="19" eb="21">
      <t>ダイスウ</t>
    </rPh>
    <rPh sb="27" eb="29">
      <t>タイサク</t>
    </rPh>
    <rPh sb="29" eb="32">
      <t>チイキナイ</t>
    </rPh>
    <rPh sb="33" eb="35">
      <t>シヨウ</t>
    </rPh>
    <rPh sb="36" eb="38">
      <t>ホンキョ</t>
    </rPh>
    <rPh sb="39" eb="41">
      <t>イチ</t>
    </rPh>
    <rPh sb="42" eb="43">
      <t>ユウ</t>
    </rPh>
    <rPh sb="45" eb="48">
      <t>ジドウシャ</t>
    </rPh>
    <rPh sb="51" eb="55">
      <t>ケイジドウシャ</t>
    </rPh>
    <rPh sb="56" eb="61">
      <t>トクシュジドウシャ</t>
    </rPh>
    <rPh sb="62" eb="69">
      <t>ジドウニリンジドウシャ</t>
    </rPh>
    <rPh sb="70" eb="71">
      <t>ノゾ</t>
    </rPh>
    <phoneticPr fontId="3"/>
  </si>
  <si>
    <t>農業</t>
  </si>
  <si>
    <t>繊維・衣服等卸売業</t>
  </si>
  <si>
    <t>林業</t>
  </si>
  <si>
    <t>飲食料品卸売業</t>
  </si>
  <si>
    <t>漁業（水産養殖業を除く）</t>
  </si>
  <si>
    <t>建築材料，鉱物・金属材料等卸売業</t>
  </si>
  <si>
    <t>水産養殖業</t>
  </si>
  <si>
    <t>鉱業，採石業，砂利採取業</t>
  </si>
  <si>
    <t>総合工事業</t>
  </si>
  <si>
    <t>職別工事業(設備工事業を除く)</t>
  </si>
  <si>
    <t>設備工事業</t>
  </si>
  <si>
    <t>食料品製造業</t>
  </si>
  <si>
    <t>機械器具小売業</t>
  </si>
  <si>
    <t>飲料・たばこ・飼料製造業</t>
  </si>
  <si>
    <t>繊維工業</t>
  </si>
  <si>
    <t>無店舗小売業</t>
  </si>
  <si>
    <t>木材・木製品製造業（家具を除く）</t>
  </si>
  <si>
    <t>家具・装備品製造業</t>
  </si>
  <si>
    <t>パルプ・紙・紙加工品製造業</t>
  </si>
  <si>
    <t>貸金業，クレジットカード業等非預金信用機関</t>
  </si>
  <si>
    <t>印刷・同関連業</t>
  </si>
  <si>
    <t>金融商品取引業，商品先物取引業</t>
  </si>
  <si>
    <t>化学工業</t>
  </si>
  <si>
    <t>補助的金融業等</t>
  </si>
  <si>
    <t>石油製品・石炭製品製造業</t>
  </si>
  <si>
    <t>保険業（保険媒介代理業，保険サービス業を含む）</t>
  </si>
  <si>
    <t>プラスチック製品製造業（別掲を除く）</t>
  </si>
  <si>
    <t>ゴム製品製造業</t>
  </si>
  <si>
    <t>なめし革・同製品・毛皮製造業</t>
  </si>
  <si>
    <t>窯業・土石製品製造業</t>
  </si>
  <si>
    <t>鉄鋼業</t>
  </si>
  <si>
    <t>非鉄金属製造業</t>
  </si>
  <si>
    <t>金属製品製造業</t>
  </si>
  <si>
    <t>技術サービス業（他に分類されないもの）</t>
  </si>
  <si>
    <t>はん用機械器具製造業</t>
  </si>
  <si>
    <t>生産用機械器具製造業</t>
  </si>
  <si>
    <t>飲食店</t>
  </si>
  <si>
    <t>業務用機械器具製造業</t>
  </si>
  <si>
    <t>持ち帰り・配達飲食サービス業</t>
  </si>
  <si>
    <t>電子部品・デバイス・電子回路製造業</t>
  </si>
  <si>
    <t>電気機械器具製造業</t>
  </si>
  <si>
    <t>情報通信機械器具製造業</t>
  </si>
  <si>
    <t>輸送用機械器具製造業</t>
  </si>
  <si>
    <t>その他の製造業</t>
  </si>
  <si>
    <t>その他の教育，学習支援業</t>
  </si>
  <si>
    <t>電気業</t>
  </si>
  <si>
    <t>ガス業</t>
  </si>
  <si>
    <t>熱供給業</t>
  </si>
  <si>
    <t>水道業</t>
  </si>
  <si>
    <t>郵便局</t>
  </si>
  <si>
    <t>通信業</t>
  </si>
  <si>
    <t>放送業</t>
  </si>
  <si>
    <t>情報サービス業</t>
  </si>
  <si>
    <t>インターネット附随サービス業</t>
  </si>
  <si>
    <t>映像・音声・文字情報制作業</t>
  </si>
  <si>
    <t>職業紹介・労働者派遣業</t>
  </si>
  <si>
    <t>鉄道業</t>
  </si>
  <si>
    <t>道路旅客運送業</t>
  </si>
  <si>
    <t>道路貨物運送業</t>
  </si>
  <si>
    <t>水運業</t>
  </si>
  <si>
    <t>航空運輸業</t>
  </si>
  <si>
    <t>倉庫業</t>
  </si>
  <si>
    <t>運輸に附帯するサービス業</t>
  </si>
  <si>
    <t>郵便業（信書便事業を含む）</t>
  </si>
  <si>
    <t>各種商品卸売業</t>
  </si>
  <si>
    <r>
      <t>A-１．計画表紙、計画</t>
    </r>
    <r>
      <rPr>
        <sz val="11"/>
        <rFont val="ＭＳ Ｐゴシック"/>
        <family val="3"/>
        <charset val="128"/>
      </rPr>
      <t>自動車、計画措置、計画代替、計画事業場のシートに必要事項を記載してください。
　　　（自動車使用管理計画報告書となります。）</t>
    </r>
    <rPh sb="4" eb="6">
      <t>ケイカク</t>
    </rPh>
    <rPh sb="6" eb="8">
      <t>ヒョウシ</t>
    </rPh>
    <rPh sb="11" eb="14">
      <t>ジドウシャ</t>
    </rPh>
    <rPh sb="17" eb="19">
      <t>ソチ</t>
    </rPh>
    <rPh sb="22" eb="24">
      <t>ダイタイ</t>
    </rPh>
    <rPh sb="27" eb="29">
      <t>ジギョウ</t>
    </rPh>
    <rPh sb="29" eb="30">
      <t>バ</t>
    </rPh>
    <rPh sb="35" eb="37">
      <t>ヒツヨウ</t>
    </rPh>
    <rPh sb="37" eb="39">
      <t>ジコウ</t>
    </rPh>
    <rPh sb="40" eb="42">
      <t>キサイ</t>
    </rPh>
    <rPh sb="54" eb="57">
      <t>ジドウシャ</t>
    </rPh>
    <rPh sb="57" eb="59">
      <t>シヨウ</t>
    </rPh>
    <rPh sb="59" eb="61">
      <t>カンリ</t>
    </rPh>
    <rPh sb="61" eb="63">
      <t>ケイカク</t>
    </rPh>
    <rPh sb="63" eb="66">
      <t>ホウコクショ</t>
    </rPh>
    <phoneticPr fontId="3"/>
  </si>
  <si>
    <t>（参考）
排出係数</t>
    <rPh sb="1" eb="3">
      <t>サンコウ</t>
    </rPh>
    <phoneticPr fontId="3"/>
  </si>
  <si>
    <r>
      <t>様式１－２ （計画</t>
    </r>
    <r>
      <rPr>
        <sz val="11"/>
        <rFont val="ＭＳ Ｐゴシック"/>
        <family val="3"/>
        <charset val="128"/>
      </rPr>
      <t>自動車）</t>
    </r>
    <rPh sb="0" eb="2">
      <t>ヨウシキ</t>
    </rPh>
    <rPh sb="7" eb="9">
      <t>ケイカク</t>
    </rPh>
    <rPh sb="9" eb="10">
      <t>シュツリョウ</t>
    </rPh>
    <phoneticPr fontId="3"/>
  </si>
  <si>
    <t>特定自動車一覧</t>
    <rPh sb="0" eb="2">
      <t>トクテイ</t>
    </rPh>
    <rPh sb="2" eb="5">
      <t>ジドウシャ</t>
    </rPh>
    <rPh sb="5" eb="7">
      <t>イチラン</t>
    </rPh>
    <phoneticPr fontId="3"/>
  </si>
  <si>
    <t>特定自動車代替計画</t>
    <rPh sb="0" eb="2">
      <t>トクテイ</t>
    </rPh>
    <rPh sb="7" eb="9">
      <t>ケイカク</t>
    </rPh>
    <phoneticPr fontId="3"/>
  </si>
  <si>
    <r>
      <t xml:space="preserve">新☆☆☆☆☆
</t>
    </r>
    <r>
      <rPr>
        <sz val="10"/>
        <rFont val="ＭＳ Ｐゴシック"/>
        <family val="3"/>
        <charset val="128"/>
      </rPr>
      <t>（H30規制）</t>
    </r>
    <rPh sb="0" eb="1">
      <t>シン</t>
    </rPh>
    <rPh sb="11" eb="13">
      <t>キセイ</t>
    </rPh>
    <phoneticPr fontId="3"/>
  </si>
  <si>
    <r>
      <t>様式２－２ （実績</t>
    </r>
    <r>
      <rPr>
        <sz val="11"/>
        <rFont val="ＭＳ Ｐゴシック"/>
        <family val="3"/>
        <charset val="128"/>
      </rPr>
      <t>自動車）</t>
    </r>
    <rPh sb="0" eb="2">
      <t>ヨウシキ</t>
    </rPh>
    <rPh sb="7" eb="9">
      <t>ジッセキ</t>
    </rPh>
    <rPh sb="9" eb="12">
      <t>ジドウシャ</t>
    </rPh>
    <phoneticPr fontId="3"/>
  </si>
  <si>
    <t>特定自動車代替状況</t>
    <rPh sb="0" eb="2">
      <t>トクテイ</t>
    </rPh>
    <rPh sb="7" eb="9">
      <t>ジョウキョウ</t>
    </rPh>
    <phoneticPr fontId="3"/>
  </si>
  <si>
    <r>
      <t>A-２．次に実績を記載できる条件が揃ったら、実績表紙、実績</t>
    </r>
    <r>
      <rPr>
        <sz val="11"/>
        <rFont val="ＭＳ Ｐゴシック"/>
        <family val="3"/>
        <charset val="128"/>
      </rPr>
      <t>自動車、実績措置、実績代替、
　　　実績事業場のシートに必要事項を記載してください。
　　　（自動車使用管理計画実績報告書となります。また、２年目以降はシートをコピーして活用ください。）
　　　※実績は年度末時点での情報を記入ください。年度途中に事業所が廃止になった場合、廃止時点での車両の情報を記載ください。
　　　　（車両を他事業所に異動させた場合、その異動分は除く）。</t>
    </r>
    <rPh sb="4" eb="5">
      <t>ツギ</t>
    </rPh>
    <rPh sb="6" eb="8">
      <t>ジッセキ</t>
    </rPh>
    <rPh sb="9" eb="11">
      <t>キサイ</t>
    </rPh>
    <rPh sb="14" eb="16">
      <t>ジョウケン</t>
    </rPh>
    <rPh sb="17" eb="18">
      <t>ソロ</t>
    </rPh>
    <rPh sb="22" eb="24">
      <t>ジッセキ</t>
    </rPh>
    <rPh sb="24" eb="26">
      <t>ヒョウシ</t>
    </rPh>
    <rPh sb="29" eb="32">
      <t>ジドウシャ</t>
    </rPh>
    <rPh sb="35" eb="37">
      <t>ソチ</t>
    </rPh>
    <rPh sb="40" eb="42">
      <t>ダイタイ</t>
    </rPh>
    <rPh sb="49" eb="51">
      <t>ジギョウ</t>
    </rPh>
    <rPh sb="51" eb="52">
      <t>バ</t>
    </rPh>
    <rPh sb="57" eb="59">
      <t>ヒツヨウ</t>
    </rPh>
    <rPh sb="59" eb="61">
      <t>ジコウ</t>
    </rPh>
    <rPh sb="62" eb="64">
      <t>キサイ</t>
    </rPh>
    <rPh sb="76" eb="79">
      <t>ジドウシャ</t>
    </rPh>
    <rPh sb="162" eb="164">
      <t>バアイ</t>
    </rPh>
    <rPh sb="165" eb="167">
      <t>ハイシ</t>
    </rPh>
    <rPh sb="171" eb="173">
      <t>シャリョウ</t>
    </rPh>
    <rPh sb="190" eb="192">
      <t>シャリョウ</t>
    </rPh>
    <rPh sb="193" eb="194">
      <t>ホカ</t>
    </rPh>
    <rPh sb="194" eb="197">
      <t>ジギョウショ</t>
    </rPh>
    <rPh sb="198" eb="200">
      <t>イドウ</t>
    </rPh>
    <rPh sb="203" eb="205">
      <t>バアイ</t>
    </rPh>
    <rPh sb="208" eb="210">
      <t>イドウ</t>
    </rPh>
    <rPh sb="210" eb="211">
      <t>ブン</t>
    </rPh>
    <rPh sb="212" eb="213">
      <t>ノゾ</t>
    </rPh>
    <phoneticPr fontId="3"/>
  </si>
  <si>
    <r>
      <t xml:space="preserve">新☆☆☆
</t>
    </r>
    <r>
      <rPr>
        <sz val="11"/>
        <color indexed="8"/>
        <rFont val="ＭＳ Ｐゴシック"/>
        <family val="3"/>
        <charset val="128"/>
      </rPr>
      <t>（ポスト新長期、新長期、H30規制）</t>
    </r>
    <rPh sb="0" eb="1">
      <t>シン</t>
    </rPh>
    <rPh sb="9" eb="10">
      <t>シン</t>
    </rPh>
    <rPh sb="10" eb="12">
      <t>チョウキ</t>
    </rPh>
    <rPh sb="13" eb="14">
      <t>シン</t>
    </rPh>
    <rPh sb="14" eb="16">
      <t>チョウキ</t>
    </rPh>
    <rPh sb="20" eb="22">
      <t>キセイ</t>
    </rPh>
    <phoneticPr fontId="3"/>
  </si>
  <si>
    <r>
      <t xml:space="preserve">新☆☆☆☆
</t>
    </r>
    <r>
      <rPr>
        <sz val="11"/>
        <color indexed="8"/>
        <rFont val="ＭＳ Ｐゴシック"/>
        <family val="3"/>
        <charset val="128"/>
      </rPr>
      <t>（ポスト新長期、新長期、H30規制）</t>
    </r>
    <rPh sb="0" eb="1">
      <t>シン</t>
    </rPh>
    <rPh sb="21" eb="23">
      <t>キセイ</t>
    </rPh>
    <phoneticPr fontId="3"/>
  </si>
  <si>
    <t>貨4軽LDG</t>
  </si>
  <si>
    <t>貨4軽LKG</t>
  </si>
  <si>
    <t>貨4軽LPG</t>
  </si>
  <si>
    <t>貨4軽LRG</t>
  </si>
  <si>
    <t>貨4軽LTG</t>
  </si>
  <si>
    <t>貨4軽LCG</t>
  </si>
  <si>
    <t>貨4軽LJG</t>
  </si>
  <si>
    <t>貨4軽LNG</t>
  </si>
  <si>
    <t>貨4軽LQG</t>
  </si>
  <si>
    <t>貨4軽LSG</t>
  </si>
  <si>
    <t>貨4軽LMG</t>
  </si>
  <si>
    <t>貨4軽MDG</t>
  </si>
  <si>
    <t>貨4軽MKG</t>
  </si>
  <si>
    <t>貨4軽MPG</t>
  </si>
  <si>
    <t>貨4軽MRG</t>
  </si>
  <si>
    <t>貨4軽MCG</t>
  </si>
  <si>
    <t>貨4軽MJG</t>
  </si>
  <si>
    <t>貨4軽MNG</t>
  </si>
  <si>
    <t>貨4軽MQG</t>
  </si>
  <si>
    <t>貨4軽MMG</t>
  </si>
  <si>
    <t>貨4軽RDG</t>
  </si>
  <si>
    <t>貨4軽RKG</t>
  </si>
  <si>
    <t>貨4軽RPG</t>
  </si>
  <si>
    <t>貨4軽RRG</t>
  </si>
  <si>
    <t>貨4軽RCG</t>
  </si>
  <si>
    <t>貨4軽RJG</t>
  </si>
  <si>
    <t>貨4軽RNG</t>
  </si>
  <si>
    <t>貨4軽RQG</t>
  </si>
  <si>
    <t>貨4軽RMG</t>
  </si>
  <si>
    <t>貨4軽QDG</t>
  </si>
  <si>
    <t>貨4軽QKG</t>
  </si>
  <si>
    <t>貨4軽QPG</t>
  </si>
  <si>
    <t>貨4軽QRG</t>
  </si>
  <si>
    <t>貨4軽QTG</t>
  </si>
  <si>
    <t>貨4軽QCG</t>
  </si>
  <si>
    <t>貨4軽QJG</t>
  </si>
  <si>
    <t>貨4軽QNG</t>
  </si>
  <si>
    <t>貨4軽QQG</t>
  </si>
  <si>
    <t>貨4軽QSG</t>
  </si>
  <si>
    <t>貨4軽QMG</t>
  </si>
  <si>
    <t>名称</t>
    <rPh sb="0" eb="2">
      <t>メイショウ</t>
    </rPh>
    <phoneticPr fontId="3"/>
  </si>
  <si>
    <t>年度</t>
    <rPh sb="0" eb="2">
      <t>ネンド</t>
    </rPh>
    <phoneticPr fontId="3"/>
  </si>
  <si>
    <t>ＮＯｘ排出係数</t>
    <rPh sb="3" eb="5">
      <t>ハイシュツ</t>
    </rPh>
    <rPh sb="5" eb="7">
      <t>ケイスウ</t>
    </rPh>
    <phoneticPr fontId="3"/>
  </si>
  <si>
    <t>ＰＭ排出係数</t>
    <rPh sb="2" eb="4">
      <t>ハイシュツ</t>
    </rPh>
    <rPh sb="4" eb="6">
      <t>ケイスウ</t>
    </rPh>
    <phoneticPr fontId="3"/>
  </si>
  <si>
    <t>CO2排出係数</t>
    <rPh sb="3" eb="5">
      <t>ハイシュツ</t>
    </rPh>
    <rPh sb="5" eb="7">
      <t>ケイスウ</t>
    </rPh>
    <phoneticPr fontId="3"/>
  </si>
  <si>
    <t>低公害分類</t>
    <rPh sb="0" eb="1">
      <t>テイ</t>
    </rPh>
    <rPh sb="1" eb="3">
      <t>コウガイ</t>
    </rPh>
    <rPh sb="3" eb="5">
      <t>ブンルイ</t>
    </rPh>
    <phoneticPr fontId="3"/>
  </si>
  <si>
    <t>注意事項(☆は車両の規制値に対して)</t>
    <rPh sb="0" eb="2">
      <t>チュウイ</t>
    </rPh>
    <rPh sb="2" eb="4">
      <t>ジコウ</t>
    </rPh>
    <rPh sb="7" eb="9">
      <t>シャリョウ</t>
    </rPh>
    <rPh sb="10" eb="12">
      <t>キセイ</t>
    </rPh>
    <rPh sb="12" eb="13">
      <t>チ</t>
    </rPh>
    <rPh sb="14" eb="15">
      <t>タイ</t>
    </rPh>
    <phoneticPr fontId="3"/>
  </si>
  <si>
    <t>貨1ガ</t>
    <rPh sb="0" eb="1">
      <t>カ</t>
    </rPh>
    <phoneticPr fontId="3"/>
  </si>
  <si>
    <t>☆(優先),ハイブリット</t>
    <rPh sb="2" eb="4">
      <t>ユウセン</t>
    </rPh>
    <phoneticPr fontId="3"/>
  </si>
  <si>
    <t>☆☆(優先),ハイブリット</t>
    <rPh sb="3" eb="5">
      <t>ユウセン</t>
    </rPh>
    <phoneticPr fontId="3"/>
  </si>
  <si>
    <t>☆☆☆(優先),ハイブリット</t>
    <rPh sb="4" eb="6">
      <t>ユウセン</t>
    </rPh>
    <phoneticPr fontId="3"/>
  </si>
  <si>
    <t>新☆☆☆(優先),ハイブリット</t>
    <rPh sb="0" eb="1">
      <t>シン</t>
    </rPh>
    <rPh sb="5" eb="7">
      <t>ユウセン</t>
    </rPh>
    <phoneticPr fontId="3"/>
  </si>
  <si>
    <t>新☆☆☆☆(優先),ハイブリット</t>
    <rPh sb="0" eb="1">
      <t>シン</t>
    </rPh>
    <rPh sb="6" eb="8">
      <t>ユウセン</t>
    </rPh>
    <phoneticPr fontId="3"/>
  </si>
  <si>
    <t>貨2ガ</t>
    <rPh sb="0" eb="1">
      <t>カ</t>
    </rPh>
    <phoneticPr fontId="3"/>
  </si>
  <si>
    <t>新☆☆☆（優先）,ハイブリット</t>
    <rPh sb="0" eb="1">
      <t>シン</t>
    </rPh>
    <rPh sb="5" eb="7">
      <t>ユウセン</t>
    </rPh>
    <phoneticPr fontId="3"/>
  </si>
  <si>
    <t>新☆☆☆☆（優先）,ハイブリット</t>
    <rPh sb="0" eb="1">
      <t>シン</t>
    </rPh>
    <rPh sb="6" eb="8">
      <t>ユウセン</t>
    </rPh>
    <phoneticPr fontId="3"/>
  </si>
  <si>
    <t>貨3ガ</t>
    <rPh sb="0" eb="1">
      <t>カ</t>
    </rPh>
    <phoneticPr fontId="3"/>
  </si>
  <si>
    <t>貨4ガ</t>
    <rPh sb="0" eb="1">
      <t>カ</t>
    </rPh>
    <phoneticPr fontId="3"/>
  </si>
  <si>
    <t>貨1L</t>
    <rPh sb="0" eb="1">
      <t>カ</t>
    </rPh>
    <phoneticPr fontId="3"/>
  </si>
  <si>
    <t>貨2L</t>
    <rPh sb="0" eb="1">
      <t>カ</t>
    </rPh>
    <phoneticPr fontId="3"/>
  </si>
  <si>
    <t>貨3L</t>
    <rPh sb="0" eb="1">
      <t>カ</t>
    </rPh>
    <phoneticPr fontId="3"/>
  </si>
  <si>
    <t>貨4L</t>
    <rPh sb="0" eb="1">
      <t>カ</t>
    </rPh>
    <phoneticPr fontId="3"/>
  </si>
  <si>
    <t>☆(優先）、ハイブリット</t>
    <rPh sb="2" eb="4">
      <t>ユウセン</t>
    </rPh>
    <phoneticPr fontId="3"/>
  </si>
  <si>
    <t>貨1軽</t>
    <rPh sb="0" eb="1">
      <t>カ</t>
    </rPh>
    <rPh sb="2" eb="3">
      <t>ケイ</t>
    </rPh>
    <phoneticPr fontId="3"/>
  </si>
  <si>
    <t>☆☆☆☆(優先),ハイブリット</t>
    <rPh sb="5" eb="7">
      <t>ユウセン</t>
    </rPh>
    <phoneticPr fontId="3"/>
  </si>
  <si>
    <t>軽ポ</t>
    <rPh sb="0" eb="1">
      <t>ケイ</t>
    </rPh>
    <phoneticPr fontId="3"/>
  </si>
  <si>
    <t>新☆☆☆☆(優先）,ハイブリット</t>
    <rPh sb="0" eb="1">
      <t>シン</t>
    </rPh>
    <rPh sb="6" eb="8">
      <t>ユウセン</t>
    </rPh>
    <phoneticPr fontId="3"/>
  </si>
  <si>
    <t>新☆(優先）、ハイブリット</t>
    <rPh sb="0" eb="1">
      <t>シン</t>
    </rPh>
    <rPh sb="3" eb="5">
      <t>ユウセン</t>
    </rPh>
    <phoneticPr fontId="3"/>
  </si>
  <si>
    <t>貨2軽</t>
    <rPh sb="0" eb="1">
      <t>カ</t>
    </rPh>
    <rPh sb="2" eb="3">
      <t>ケイ</t>
    </rPh>
    <phoneticPr fontId="3"/>
  </si>
  <si>
    <t>貨3軽</t>
    <rPh sb="0" eb="1">
      <t>カ</t>
    </rPh>
    <rPh sb="2" eb="3">
      <t>ケイ</t>
    </rPh>
    <phoneticPr fontId="3"/>
  </si>
  <si>
    <t>貨4軽</t>
    <rPh sb="0" eb="1">
      <t>カ</t>
    </rPh>
    <rPh sb="2" eb="3">
      <t>ケイ</t>
    </rPh>
    <phoneticPr fontId="3"/>
  </si>
  <si>
    <t>軽新長1</t>
    <rPh sb="0" eb="1">
      <t>ケイ</t>
    </rPh>
    <rPh sb="1" eb="2">
      <t>シン</t>
    </rPh>
    <rPh sb="2" eb="3">
      <t>チョウ</t>
    </rPh>
    <phoneticPr fontId="3"/>
  </si>
  <si>
    <t>新☆（優先）、ハイブリット</t>
    <rPh sb="0" eb="1">
      <t>シン</t>
    </rPh>
    <rPh sb="3" eb="5">
      <t>ユウセン</t>
    </rPh>
    <phoneticPr fontId="3"/>
  </si>
  <si>
    <t>新PM☆(優先）、ハイブリット</t>
    <rPh sb="0" eb="1">
      <t>シン</t>
    </rPh>
    <rPh sb="5" eb="7">
      <t>ユウセン</t>
    </rPh>
    <phoneticPr fontId="3"/>
  </si>
  <si>
    <t>貨1C</t>
    <rPh sb="0" eb="1">
      <t>カ</t>
    </rPh>
    <phoneticPr fontId="3"/>
  </si>
  <si>
    <t>☆☆☆(優先),CNG,ハイブリット</t>
    <rPh sb="4" eb="6">
      <t>ユウセン</t>
    </rPh>
    <phoneticPr fontId="3"/>
  </si>
  <si>
    <t>☆☆☆(優先),CNG</t>
    <rPh sb="4" eb="6">
      <t>ユウセン</t>
    </rPh>
    <phoneticPr fontId="3"/>
  </si>
  <si>
    <t>☆☆☆☆(優先),CNG,ハイブリット</t>
    <rPh sb="5" eb="7">
      <t>ユウセン</t>
    </rPh>
    <phoneticPr fontId="3"/>
  </si>
  <si>
    <t>☆☆☆☆(優先),CNG</t>
    <rPh sb="5" eb="7">
      <t>ユウセン</t>
    </rPh>
    <phoneticPr fontId="3"/>
  </si>
  <si>
    <t>新☆☆☆,ハイブリット</t>
    <rPh sb="0" eb="1">
      <t>シン</t>
    </rPh>
    <phoneticPr fontId="3"/>
  </si>
  <si>
    <t>新☆☆☆☆,ハイブリット</t>
    <rPh sb="0" eb="1">
      <t>シン</t>
    </rPh>
    <phoneticPr fontId="3"/>
  </si>
  <si>
    <t>☆(優先),CNG</t>
    <rPh sb="2" eb="4">
      <t>ユウセン</t>
    </rPh>
    <phoneticPr fontId="3"/>
  </si>
  <si>
    <t>☆(優先),CNG,ハイブリット</t>
    <rPh sb="2" eb="4">
      <t>ユウセン</t>
    </rPh>
    <phoneticPr fontId="3"/>
  </si>
  <si>
    <t>貨2C</t>
    <rPh sb="0" eb="1">
      <t>カ</t>
    </rPh>
    <phoneticPr fontId="3"/>
  </si>
  <si>
    <t>貨3C</t>
    <rPh sb="0" eb="1">
      <t>カ</t>
    </rPh>
    <phoneticPr fontId="3"/>
  </si>
  <si>
    <t>貨4C</t>
    <rPh sb="0" eb="1">
      <t>カ</t>
    </rPh>
    <phoneticPr fontId="3"/>
  </si>
  <si>
    <t>貨5C</t>
    <rPh sb="0" eb="1">
      <t>カ</t>
    </rPh>
    <phoneticPr fontId="3"/>
  </si>
  <si>
    <t>貨1メ</t>
    <rPh sb="0" eb="1">
      <t>カ</t>
    </rPh>
    <phoneticPr fontId="3"/>
  </si>
  <si>
    <t>☆☆☆(優先),メタノール,ハイブリット</t>
    <rPh sb="4" eb="6">
      <t>ユウセン</t>
    </rPh>
    <phoneticPr fontId="3"/>
  </si>
  <si>
    <t>☆☆☆(優先),メタノール</t>
    <rPh sb="4" eb="6">
      <t>ユウセン</t>
    </rPh>
    <phoneticPr fontId="3"/>
  </si>
  <si>
    <t>☆☆☆☆(優先),メタノール,ハイブリット</t>
    <rPh sb="5" eb="7">
      <t>ユウセン</t>
    </rPh>
    <phoneticPr fontId="3"/>
  </si>
  <si>
    <t>☆☆☆☆(優先),メタノール</t>
    <rPh sb="5" eb="7">
      <t>ユウセン</t>
    </rPh>
    <phoneticPr fontId="3"/>
  </si>
  <si>
    <t>☆(優先),メタノール</t>
    <rPh sb="2" eb="4">
      <t>ユウセン</t>
    </rPh>
    <phoneticPr fontId="3"/>
  </si>
  <si>
    <t>☆(優先),メタノール,ハイブリット</t>
    <rPh sb="2" eb="4">
      <t>ユウセン</t>
    </rPh>
    <phoneticPr fontId="3"/>
  </si>
  <si>
    <t>貨2メ</t>
    <rPh sb="0" eb="1">
      <t>カ</t>
    </rPh>
    <phoneticPr fontId="3"/>
  </si>
  <si>
    <t>貨3メ</t>
    <rPh sb="0" eb="1">
      <t>カ</t>
    </rPh>
    <phoneticPr fontId="3"/>
  </si>
  <si>
    <t>新☆☆☆(優先）,ハイブリット</t>
    <rPh sb="0" eb="1">
      <t>シン</t>
    </rPh>
    <rPh sb="5" eb="7">
      <t>ユウセン</t>
    </rPh>
    <phoneticPr fontId="3"/>
  </si>
  <si>
    <t>貨4メ</t>
    <rPh sb="0" eb="1">
      <t>カ</t>
    </rPh>
    <phoneticPr fontId="3"/>
  </si>
  <si>
    <t>乗0ガ</t>
    <rPh sb="0" eb="1">
      <t>ジョウ</t>
    </rPh>
    <phoneticPr fontId="3"/>
  </si>
  <si>
    <t>☆☆☆(優先),プラグインハイブリット</t>
    <rPh sb="4" eb="6">
      <t>ユウセン</t>
    </rPh>
    <phoneticPr fontId="3"/>
  </si>
  <si>
    <t>☆☆☆☆(優先),プラグインハイブリット</t>
    <rPh sb="5" eb="7">
      <t>ユウセン</t>
    </rPh>
    <phoneticPr fontId="3"/>
  </si>
  <si>
    <t>新☆(優先）,ハイブリット</t>
    <rPh sb="0" eb="1">
      <t>シン</t>
    </rPh>
    <rPh sb="3" eb="5">
      <t>ユウセン</t>
    </rPh>
    <phoneticPr fontId="3"/>
  </si>
  <si>
    <t>新☆(優先),プラグインハイブリット</t>
    <rPh sb="0" eb="1">
      <t>シン</t>
    </rPh>
    <rPh sb="3" eb="5">
      <t>ユウセン</t>
    </rPh>
    <phoneticPr fontId="3"/>
  </si>
  <si>
    <t>乗0L</t>
    <rPh sb="0" eb="1">
      <t>ジョウ</t>
    </rPh>
    <phoneticPr fontId="3"/>
  </si>
  <si>
    <t>乗0軽</t>
    <rPh sb="0" eb="1">
      <t>ジョウ</t>
    </rPh>
    <rPh sb="2" eb="3">
      <t>ケイ</t>
    </rPh>
    <phoneticPr fontId="3"/>
  </si>
  <si>
    <t>乗0C</t>
    <rPh sb="0" eb="1">
      <t>ジョウ</t>
    </rPh>
    <phoneticPr fontId="3"/>
  </si>
  <si>
    <t>新☆（優先）,ハイブリット</t>
    <rPh sb="0" eb="1">
      <t>シン</t>
    </rPh>
    <rPh sb="3" eb="5">
      <t>ユウセン</t>
    </rPh>
    <phoneticPr fontId="3"/>
  </si>
  <si>
    <t>乗0メ</t>
    <rPh sb="0" eb="1">
      <t>ジョウ</t>
    </rPh>
    <phoneticPr fontId="3"/>
  </si>
  <si>
    <t>乗0電</t>
    <rPh sb="0" eb="1">
      <t>ジョウ</t>
    </rPh>
    <rPh sb="2" eb="3">
      <t>デン</t>
    </rPh>
    <phoneticPr fontId="3"/>
  </si>
  <si>
    <t>電</t>
    <rPh sb="0" eb="1">
      <t>デン</t>
    </rPh>
    <phoneticPr fontId="3"/>
  </si>
  <si>
    <t>貨1電</t>
    <rPh sb="2" eb="3">
      <t>デン</t>
    </rPh>
    <phoneticPr fontId="3"/>
  </si>
  <si>
    <t>貨2電</t>
    <rPh sb="2" eb="3">
      <t>デン</t>
    </rPh>
    <phoneticPr fontId="3"/>
  </si>
  <si>
    <t>貨3電</t>
    <rPh sb="2" eb="3">
      <t>デン</t>
    </rPh>
    <phoneticPr fontId="3"/>
  </si>
  <si>
    <t>貨4電</t>
    <rPh sb="2" eb="3">
      <t>デン</t>
    </rPh>
    <phoneticPr fontId="3"/>
  </si>
  <si>
    <t>乗0燃電</t>
    <rPh sb="0" eb="1">
      <t>ジョウ</t>
    </rPh>
    <rPh sb="2" eb="3">
      <t>ネン</t>
    </rPh>
    <rPh sb="3" eb="4">
      <t>デン</t>
    </rPh>
    <phoneticPr fontId="3"/>
  </si>
  <si>
    <t>燃電</t>
    <rPh sb="0" eb="1">
      <t>ネン</t>
    </rPh>
    <rPh sb="1" eb="2">
      <t>デン</t>
    </rPh>
    <phoneticPr fontId="3"/>
  </si>
  <si>
    <t>貨1燃電</t>
    <rPh sb="3" eb="4">
      <t>デン</t>
    </rPh>
    <phoneticPr fontId="3"/>
  </si>
  <si>
    <t>貨2燃電</t>
    <rPh sb="3" eb="4">
      <t>デン</t>
    </rPh>
    <phoneticPr fontId="3"/>
  </si>
  <si>
    <t>貨3燃電</t>
    <rPh sb="3" eb="4">
      <t>デン</t>
    </rPh>
    <phoneticPr fontId="3"/>
  </si>
  <si>
    <t>貨4燃電</t>
    <rPh sb="3" eb="4">
      <t>デン</t>
    </rPh>
    <phoneticPr fontId="3"/>
  </si>
  <si>
    <t>排出係数一覧</t>
    <rPh sb="0" eb="2">
      <t>ハイシュツ</t>
    </rPh>
    <rPh sb="2" eb="4">
      <t>ケイスウ</t>
    </rPh>
    <rPh sb="4" eb="6">
      <t>イチラン</t>
    </rPh>
    <phoneticPr fontId="3"/>
  </si>
  <si>
    <t>記号</t>
    <rPh sb="0" eb="2">
      <t>キゴウ</t>
    </rPh>
    <phoneticPr fontId="3"/>
  </si>
  <si>
    <t>区分</t>
    <rPh sb="0" eb="2">
      <t>クブン</t>
    </rPh>
    <phoneticPr fontId="3"/>
  </si>
  <si>
    <t>バス貨物～1.7t(ガソリン・LPG)</t>
    <rPh sb="2" eb="4">
      <t>カモツ</t>
    </rPh>
    <phoneticPr fontId="3"/>
  </si>
  <si>
    <t>バス貨物1.7～2.5t(ガソリン・LPG)</t>
    <rPh sb="2" eb="4">
      <t>カモツ</t>
    </rPh>
    <phoneticPr fontId="3"/>
  </si>
  <si>
    <t>バス貨物2.5～3.5t(ガソリン・LPG)</t>
    <rPh sb="2" eb="4">
      <t>カモツ</t>
    </rPh>
    <phoneticPr fontId="3"/>
  </si>
  <si>
    <t>バス貨物3.5t～(ガソリン・LPG)</t>
    <rPh sb="2" eb="4">
      <t>カモツ</t>
    </rPh>
    <phoneticPr fontId="3"/>
  </si>
  <si>
    <t>バス貨物～1.7t(軽油)</t>
    <rPh sb="2" eb="4">
      <t>カモツ</t>
    </rPh>
    <rPh sb="10" eb="12">
      <t>ケイユ</t>
    </rPh>
    <phoneticPr fontId="3"/>
  </si>
  <si>
    <t>バス貨物1.7～2.5t(軽油)</t>
    <rPh sb="2" eb="4">
      <t>カモツ</t>
    </rPh>
    <rPh sb="13" eb="15">
      <t>ケイユ</t>
    </rPh>
    <phoneticPr fontId="3"/>
  </si>
  <si>
    <t>バス貨物2.5～3.5t(軽油)</t>
    <rPh sb="2" eb="4">
      <t>カモツ</t>
    </rPh>
    <rPh sb="13" eb="15">
      <t>ケイユ</t>
    </rPh>
    <phoneticPr fontId="3"/>
  </si>
  <si>
    <t>バス貨物3.5t～(軽油)</t>
    <rPh sb="2" eb="4">
      <t>カモツ</t>
    </rPh>
    <rPh sb="10" eb="12">
      <t>ケイユ</t>
    </rPh>
    <phoneticPr fontId="3"/>
  </si>
  <si>
    <r>
      <t>バス貨物3.5t～</t>
    </r>
    <r>
      <rPr>
        <sz val="11"/>
        <rFont val="ＭＳ Ｐゴシック"/>
        <family val="3"/>
        <charset val="128"/>
      </rPr>
      <t>12t</t>
    </r>
    <r>
      <rPr>
        <sz val="11"/>
        <rFont val="ＭＳ Ｐゴシック"/>
        <family val="3"/>
        <charset val="128"/>
      </rPr>
      <t>(軽油)</t>
    </r>
    <rPh sb="2" eb="4">
      <t>カモツ</t>
    </rPh>
    <rPh sb="13" eb="15">
      <t>ケイユ</t>
    </rPh>
    <phoneticPr fontId="3"/>
  </si>
  <si>
    <r>
      <t>バス貨物3.5t～</t>
    </r>
    <r>
      <rPr>
        <sz val="11"/>
        <rFont val="ＭＳ Ｐゴシック"/>
        <family val="3"/>
        <charset val="128"/>
      </rPr>
      <t>12t(軽油)</t>
    </r>
    <r>
      <rPr>
        <sz val="11"/>
        <rFont val="ＭＳ Ｐゴシック"/>
        <family val="3"/>
        <charset val="128"/>
      </rPr>
      <t/>
    </r>
    <rPh sb="2" eb="4">
      <t>カモツ</t>
    </rPh>
    <rPh sb="13" eb="15">
      <t>ケイユ</t>
    </rPh>
    <phoneticPr fontId="3"/>
  </si>
  <si>
    <r>
      <t>バス貨物3.5t～</t>
    </r>
    <r>
      <rPr>
        <sz val="11"/>
        <rFont val="ＭＳ Ｐゴシック"/>
        <family val="3"/>
        <charset val="128"/>
      </rPr>
      <t>(軽油)</t>
    </r>
    <r>
      <rPr>
        <sz val="11"/>
        <rFont val="ＭＳ Ｐゴシック"/>
        <family val="3"/>
        <charset val="128"/>
      </rPr>
      <t/>
    </r>
    <rPh sb="2" eb="4">
      <t>カモツ</t>
    </rPh>
    <rPh sb="10" eb="12">
      <t>ケイユ</t>
    </rPh>
    <phoneticPr fontId="3"/>
  </si>
  <si>
    <r>
      <t>バス貨物3.5t～(軽油)</t>
    </r>
    <r>
      <rPr>
        <sz val="11"/>
        <rFont val="ＭＳ Ｐゴシック"/>
        <family val="3"/>
        <charset val="128"/>
      </rPr>
      <t/>
    </r>
    <rPh sb="2" eb="4">
      <t>カモツ</t>
    </rPh>
    <rPh sb="10" eb="12">
      <t>ケイユ</t>
    </rPh>
    <phoneticPr fontId="3"/>
  </si>
  <si>
    <t>バス貨物～1.7t(CNG)</t>
    <rPh sb="2" eb="4">
      <t>カモツ</t>
    </rPh>
    <phoneticPr fontId="3"/>
  </si>
  <si>
    <t>バス貨物1.7～2.5t(CNG)</t>
    <rPh sb="2" eb="4">
      <t>カモツ</t>
    </rPh>
    <phoneticPr fontId="3"/>
  </si>
  <si>
    <t>バス貨物2.5～3.5t(CNG)</t>
    <rPh sb="2" eb="4">
      <t>カモツ</t>
    </rPh>
    <phoneticPr fontId="3"/>
  </si>
  <si>
    <t>バス貨物3.5t～(CNG)</t>
    <rPh sb="2" eb="4">
      <t>カモツ</t>
    </rPh>
    <phoneticPr fontId="3"/>
  </si>
  <si>
    <r>
      <t>バス貨物1</t>
    </r>
    <r>
      <rPr>
        <sz val="11"/>
        <rFont val="ＭＳ Ｐゴシック"/>
        <family val="3"/>
        <charset val="128"/>
      </rPr>
      <t>2</t>
    </r>
    <r>
      <rPr>
        <sz val="11"/>
        <rFont val="ＭＳ Ｐゴシック"/>
        <family val="3"/>
        <charset val="128"/>
      </rPr>
      <t>t～(CNG)</t>
    </r>
    <rPh sb="2" eb="4">
      <t>カモツ</t>
    </rPh>
    <phoneticPr fontId="3"/>
  </si>
  <si>
    <r>
      <t>バス貨物12t～(CNG)</t>
    </r>
    <r>
      <rPr>
        <sz val="11"/>
        <rFont val="ＭＳ Ｐゴシック"/>
        <family val="3"/>
        <charset val="128"/>
      </rPr>
      <t/>
    </r>
    <rPh sb="2" eb="4">
      <t>カモツ</t>
    </rPh>
    <phoneticPr fontId="3"/>
  </si>
  <si>
    <r>
      <t>バス貨物3.5t～</t>
    </r>
    <r>
      <rPr>
        <sz val="11"/>
        <rFont val="ＭＳ Ｐゴシック"/>
        <family val="3"/>
        <charset val="128"/>
      </rPr>
      <t>12t</t>
    </r>
    <r>
      <rPr>
        <sz val="11"/>
        <rFont val="ＭＳ Ｐゴシック"/>
        <family val="3"/>
        <charset val="128"/>
      </rPr>
      <t>(CNG)</t>
    </r>
    <rPh sb="2" eb="4">
      <t>カモツ</t>
    </rPh>
    <phoneticPr fontId="3"/>
  </si>
  <si>
    <r>
      <t>バス貨物3.5t～</t>
    </r>
    <r>
      <rPr>
        <sz val="11"/>
        <rFont val="ＭＳ Ｐゴシック"/>
        <family val="3"/>
        <charset val="128"/>
      </rPr>
      <t>12t(CNG)</t>
    </r>
    <r>
      <rPr>
        <sz val="11"/>
        <rFont val="ＭＳ Ｐゴシック"/>
        <family val="3"/>
        <charset val="128"/>
      </rPr>
      <t/>
    </r>
    <rPh sb="2" eb="4">
      <t>カモツ</t>
    </rPh>
    <phoneticPr fontId="3"/>
  </si>
  <si>
    <t>バス貨物～1.7t(メタノール)</t>
    <rPh sb="2" eb="4">
      <t>カモツ</t>
    </rPh>
    <phoneticPr fontId="3"/>
  </si>
  <si>
    <t>バス貨物1.7～2.5t(メタノール)</t>
    <rPh sb="2" eb="4">
      <t>カモツ</t>
    </rPh>
    <phoneticPr fontId="3"/>
  </si>
  <si>
    <t>バス貨物2.5～3.5t(メタノール)</t>
    <rPh sb="2" eb="4">
      <t>カモツ</t>
    </rPh>
    <phoneticPr fontId="3"/>
  </si>
  <si>
    <t>バス貨物3.5t～(メタノール)</t>
    <rPh sb="2" eb="4">
      <t>カモツ</t>
    </rPh>
    <phoneticPr fontId="3"/>
  </si>
  <si>
    <r>
      <t>バス貨物1</t>
    </r>
    <r>
      <rPr>
        <sz val="11"/>
        <rFont val="ＭＳ Ｐゴシック"/>
        <family val="3"/>
        <charset val="128"/>
      </rPr>
      <t>2</t>
    </r>
    <r>
      <rPr>
        <sz val="11"/>
        <rFont val="ＭＳ Ｐゴシック"/>
        <family val="3"/>
        <charset val="128"/>
      </rPr>
      <t>t～(メタノール)</t>
    </r>
    <rPh sb="2" eb="4">
      <t>カモツ</t>
    </rPh>
    <phoneticPr fontId="3"/>
  </si>
  <si>
    <r>
      <t>バス貨物12t～(メタノール)</t>
    </r>
    <r>
      <rPr>
        <sz val="11"/>
        <rFont val="ＭＳ Ｐゴシック"/>
        <family val="3"/>
        <charset val="128"/>
      </rPr>
      <t/>
    </r>
    <rPh sb="2" eb="4">
      <t>カモツ</t>
    </rPh>
    <phoneticPr fontId="3"/>
  </si>
  <si>
    <r>
      <t>バス貨物3.5t～</t>
    </r>
    <r>
      <rPr>
        <sz val="11"/>
        <rFont val="ＭＳ Ｐゴシック"/>
        <family val="3"/>
        <charset val="128"/>
      </rPr>
      <t>12t</t>
    </r>
    <r>
      <rPr>
        <sz val="11"/>
        <rFont val="ＭＳ Ｐゴシック"/>
        <family val="3"/>
        <charset val="128"/>
      </rPr>
      <t>(メタノール)</t>
    </r>
    <rPh sb="2" eb="4">
      <t>カモツ</t>
    </rPh>
    <phoneticPr fontId="3"/>
  </si>
  <si>
    <r>
      <t>バス貨物3.5t～</t>
    </r>
    <r>
      <rPr>
        <sz val="11"/>
        <rFont val="ＭＳ Ｐゴシック"/>
        <family val="3"/>
        <charset val="128"/>
      </rPr>
      <t>12t(メタノール)</t>
    </r>
    <r>
      <rPr>
        <sz val="11"/>
        <rFont val="ＭＳ Ｐゴシック"/>
        <family val="3"/>
        <charset val="128"/>
      </rPr>
      <t/>
    </r>
    <rPh sb="2" eb="4">
      <t>カモツ</t>
    </rPh>
    <phoneticPr fontId="3"/>
  </si>
  <si>
    <t>乗用(ガソリン・LPG)</t>
    <rPh sb="0" eb="2">
      <t>ジョウヨウ</t>
    </rPh>
    <phoneticPr fontId="3"/>
  </si>
  <si>
    <t>乗用(軽油)</t>
    <rPh sb="0" eb="2">
      <t>ジョウヨウ</t>
    </rPh>
    <rPh sb="3" eb="5">
      <t>ケイユ</t>
    </rPh>
    <phoneticPr fontId="3"/>
  </si>
  <si>
    <t>乗用(CNG)</t>
    <rPh sb="0" eb="2">
      <t>ジョウヨウ</t>
    </rPh>
    <phoneticPr fontId="3"/>
  </si>
  <si>
    <t>乗用(メタノール)</t>
    <rPh sb="0" eb="2">
      <t>ジョウヨウ</t>
    </rPh>
    <phoneticPr fontId="3"/>
  </si>
  <si>
    <r>
      <t>乗用(電気</t>
    </r>
    <r>
      <rPr>
        <sz val="11"/>
        <rFont val="ＭＳ Ｐゴシック"/>
        <family val="3"/>
        <charset val="128"/>
      </rPr>
      <t>)</t>
    </r>
    <rPh sb="0" eb="2">
      <t>ジョウヨウ</t>
    </rPh>
    <rPh sb="3" eb="5">
      <t>デンキ</t>
    </rPh>
    <phoneticPr fontId="3"/>
  </si>
  <si>
    <r>
      <t>貨物～</t>
    </r>
    <r>
      <rPr>
        <sz val="11"/>
        <rFont val="ＭＳ Ｐゴシック"/>
        <family val="3"/>
        <charset val="128"/>
      </rPr>
      <t>1.7t</t>
    </r>
    <r>
      <rPr>
        <sz val="11"/>
        <rFont val="ＭＳ Ｐゴシック"/>
        <family val="3"/>
        <charset val="128"/>
      </rPr>
      <t>(電気</t>
    </r>
    <r>
      <rPr>
        <sz val="11"/>
        <rFont val="ＭＳ Ｐゴシック"/>
        <family val="3"/>
        <charset val="128"/>
      </rPr>
      <t>)</t>
    </r>
    <rPh sb="0" eb="2">
      <t>カモツ</t>
    </rPh>
    <rPh sb="8" eb="10">
      <t>デンキ</t>
    </rPh>
    <phoneticPr fontId="3"/>
  </si>
  <si>
    <r>
      <t>貨物</t>
    </r>
    <r>
      <rPr>
        <sz val="11"/>
        <rFont val="ＭＳ Ｐゴシック"/>
        <family val="3"/>
        <charset val="128"/>
      </rPr>
      <t>1.7～2.5t</t>
    </r>
    <r>
      <rPr>
        <sz val="11"/>
        <rFont val="ＭＳ Ｐゴシック"/>
        <family val="3"/>
        <charset val="128"/>
      </rPr>
      <t>(電気</t>
    </r>
    <r>
      <rPr>
        <sz val="11"/>
        <rFont val="ＭＳ Ｐゴシック"/>
        <family val="3"/>
        <charset val="128"/>
      </rPr>
      <t>)</t>
    </r>
    <rPh sb="0" eb="2">
      <t>カモツ</t>
    </rPh>
    <rPh sb="11" eb="13">
      <t>デンキ</t>
    </rPh>
    <phoneticPr fontId="3"/>
  </si>
  <si>
    <r>
      <t>貨物</t>
    </r>
    <r>
      <rPr>
        <sz val="11"/>
        <rFont val="ＭＳ Ｐゴシック"/>
        <family val="3"/>
        <charset val="128"/>
      </rPr>
      <t>2.5～3.5t</t>
    </r>
    <r>
      <rPr>
        <sz val="11"/>
        <rFont val="ＭＳ Ｐゴシック"/>
        <family val="3"/>
        <charset val="128"/>
      </rPr>
      <t>(電気</t>
    </r>
    <r>
      <rPr>
        <sz val="11"/>
        <rFont val="ＭＳ Ｐゴシック"/>
        <family val="3"/>
        <charset val="128"/>
      </rPr>
      <t>)</t>
    </r>
    <rPh sb="0" eb="1">
      <t>カ</t>
    </rPh>
    <rPh sb="1" eb="2">
      <t>ブツ</t>
    </rPh>
    <rPh sb="11" eb="13">
      <t>デンキ</t>
    </rPh>
    <phoneticPr fontId="3"/>
  </si>
  <si>
    <r>
      <t>貨物</t>
    </r>
    <r>
      <rPr>
        <sz val="11"/>
        <rFont val="ＭＳ Ｐゴシック"/>
        <family val="3"/>
        <charset val="128"/>
      </rPr>
      <t>3.5t～</t>
    </r>
    <r>
      <rPr>
        <sz val="11"/>
        <rFont val="ＭＳ Ｐゴシック"/>
        <family val="3"/>
        <charset val="128"/>
      </rPr>
      <t>(電気</t>
    </r>
    <r>
      <rPr>
        <sz val="11"/>
        <rFont val="ＭＳ Ｐゴシック"/>
        <family val="3"/>
        <charset val="128"/>
      </rPr>
      <t>)</t>
    </r>
    <rPh sb="0" eb="2">
      <t>カモツ</t>
    </rPh>
    <rPh sb="8" eb="10">
      <t>デンキ</t>
    </rPh>
    <phoneticPr fontId="3"/>
  </si>
  <si>
    <t>電気自動車全て</t>
    <rPh sb="0" eb="2">
      <t>デンキ</t>
    </rPh>
    <rPh sb="2" eb="5">
      <t>ジドウシャ</t>
    </rPh>
    <rPh sb="5" eb="6">
      <t>スベ</t>
    </rPh>
    <phoneticPr fontId="3"/>
  </si>
  <si>
    <t>貨1軽AKE</t>
  </si>
  <si>
    <t>AKE</t>
  </si>
  <si>
    <t>貨1軽AJE</t>
  </si>
  <si>
    <t>AJE</t>
  </si>
  <si>
    <t>貨1軽BCE</t>
  </si>
  <si>
    <t>BCE</t>
  </si>
  <si>
    <t>貨1軽BJE</t>
  </si>
  <si>
    <t>BJE</t>
  </si>
  <si>
    <t>貨1軽BDE</t>
  </si>
  <si>
    <t>BDE</t>
  </si>
  <si>
    <t>貨1軽BKE</t>
  </si>
  <si>
    <t>BKE</t>
  </si>
  <si>
    <t>貨1軽CJE</t>
  </si>
  <si>
    <t>CJE</t>
  </si>
  <si>
    <t>☆☆☆(優先）、ハイブリット</t>
    <rPh sb="4" eb="6">
      <t>ユウセン</t>
    </rPh>
    <phoneticPr fontId="3"/>
  </si>
  <si>
    <t>貨1軽CKE</t>
  </si>
  <si>
    <t>CKE</t>
  </si>
  <si>
    <t>貨1軽DJE</t>
  </si>
  <si>
    <t>DJE</t>
  </si>
  <si>
    <t>貨1軽DKE</t>
  </si>
  <si>
    <t>DKE</t>
  </si>
  <si>
    <t>貨1軽NCE</t>
  </si>
  <si>
    <t>NCE</t>
  </si>
  <si>
    <t>貨1軽NJE</t>
  </si>
  <si>
    <t>NJE</t>
  </si>
  <si>
    <t>貨1軽NDE</t>
  </si>
  <si>
    <t>NDE</t>
  </si>
  <si>
    <t>貨1軽NKE</t>
  </si>
  <si>
    <t>NKE</t>
  </si>
  <si>
    <t>貨1軽PCE</t>
  </si>
  <si>
    <t>PCE</t>
  </si>
  <si>
    <t>貨1軽PJE</t>
  </si>
  <si>
    <t>PJE</t>
  </si>
  <si>
    <t>貨1軽PDE</t>
  </si>
  <si>
    <t>PDE</t>
  </si>
  <si>
    <t>貨1軽PKE</t>
  </si>
  <si>
    <t>PKE</t>
  </si>
  <si>
    <t>貨1軽LKE</t>
  </si>
  <si>
    <t>LKE</t>
  </si>
  <si>
    <t>貨1軽LPE</t>
  </si>
  <si>
    <t>LPE</t>
  </si>
  <si>
    <t>貨1軽LRE</t>
  </si>
  <si>
    <t>LRE</t>
  </si>
  <si>
    <t>貨1軽LJE</t>
  </si>
  <si>
    <t>LJE</t>
  </si>
  <si>
    <t>貨1軽LNE</t>
  </si>
  <si>
    <t>LNE</t>
  </si>
  <si>
    <t>貨1軽LQE</t>
  </si>
  <si>
    <t>LQE</t>
  </si>
  <si>
    <t>貨1軽MKE</t>
  </si>
  <si>
    <t>MKE</t>
  </si>
  <si>
    <t>貨1軽MPE</t>
  </si>
  <si>
    <t>MPE</t>
  </si>
  <si>
    <t>貨1軽MRE</t>
  </si>
  <si>
    <t>MRE</t>
  </si>
  <si>
    <t>貨1軽MJE</t>
  </si>
  <si>
    <t>MJE</t>
  </si>
  <si>
    <t>貨1軽MNE</t>
  </si>
  <si>
    <t>MNE</t>
  </si>
  <si>
    <t>貨1軽MQE</t>
  </si>
  <si>
    <t>MQE</t>
  </si>
  <si>
    <t>貨1軽RKE</t>
  </si>
  <si>
    <t>RKE</t>
  </si>
  <si>
    <t>貨1軽RPE</t>
  </si>
  <si>
    <t>RPE</t>
  </si>
  <si>
    <t>貨1軽RRE</t>
  </si>
  <si>
    <t>RRE</t>
  </si>
  <si>
    <t>貨1軽RJE</t>
  </si>
  <si>
    <t>RJE</t>
  </si>
  <si>
    <t>貨1軽RNE</t>
  </si>
  <si>
    <t>RNE</t>
  </si>
  <si>
    <t>貨1軽RQE</t>
  </si>
  <si>
    <t>RQE</t>
  </si>
  <si>
    <t>貨1軽QKE</t>
  </si>
  <si>
    <t>QKE</t>
  </si>
  <si>
    <t>貨1軽QPE</t>
  </si>
  <si>
    <t>QPE</t>
  </si>
  <si>
    <t>貨1軽QRE</t>
  </si>
  <si>
    <t>QRE</t>
  </si>
  <si>
    <t>貨1軽QJE</t>
  </si>
  <si>
    <t>QJE</t>
  </si>
  <si>
    <t>貨1軽QNE</t>
  </si>
  <si>
    <t>QNE</t>
  </si>
  <si>
    <t>貨1軽QQE</t>
  </si>
  <si>
    <t>QQE</t>
  </si>
  <si>
    <t>貨2軽SKF</t>
  </si>
  <si>
    <t>SKF</t>
  </si>
  <si>
    <t>貨2軽SPF</t>
  </si>
  <si>
    <t>SPF</t>
  </si>
  <si>
    <t>貨2軽SRF</t>
  </si>
  <si>
    <t>SRF</t>
  </si>
  <si>
    <t>貨2軽SJF</t>
  </si>
  <si>
    <t>SJF</t>
  </si>
  <si>
    <t>貨2軽SNF</t>
  </si>
  <si>
    <t>SNF</t>
  </si>
  <si>
    <t>貨2軽SQF</t>
  </si>
  <si>
    <t>SQF</t>
  </si>
  <si>
    <t>貨2軽TKF</t>
  </si>
  <si>
    <t>TKF</t>
  </si>
  <si>
    <t>貨2軽TPF</t>
  </si>
  <si>
    <t>TPF</t>
  </si>
  <si>
    <t>貨2軽TRF</t>
  </si>
  <si>
    <t>TRF</t>
  </si>
  <si>
    <t>貨2軽TJF</t>
  </si>
  <si>
    <t>TJF</t>
  </si>
  <si>
    <t>貨2軽TNF</t>
  </si>
  <si>
    <t>TNF</t>
  </si>
  <si>
    <t>貨2軽TQF</t>
  </si>
  <si>
    <t>TQF</t>
  </si>
  <si>
    <t>貨3軽LKF</t>
  </si>
  <si>
    <t>LKF</t>
  </si>
  <si>
    <t>貨3軽LPF</t>
  </si>
  <si>
    <t>LPF</t>
  </si>
  <si>
    <t>貨3軽LRF</t>
  </si>
  <si>
    <t>LRF</t>
  </si>
  <si>
    <t>貨3軽LJF</t>
  </si>
  <si>
    <t>LJF</t>
  </si>
  <si>
    <t>貨3軽LNF</t>
  </si>
  <si>
    <t>LNF</t>
  </si>
  <si>
    <t>貨3軽LQF</t>
  </si>
  <si>
    <t>LQF</t>
  </si>
  <si>
    <t>貨3軽MKF</t>
  </si>
  <si>
    <t>MKF</t>
  </si>
  <si>
    <t>貨3軽MPF</t>
  </si>
  <si>
    <t>MPF</t>
  </si>
  <si>
    <t>貨3軽MRF</t>
  </si>
  <si>
    <t>MRF</t>
  </si>
  <si>
    <t>貨3軽MJF</t>
  </si>
  <si>
    <t>MJF</t>
  </si>
  <si>
    <t>貨3軽MNF</t>
  </si>
  <si>
    <t>MNF</t>
  </si>
  <si>
    <t>貨3軽MQF</t>
  </si>
  <si>
    <t>MQF</t>
  </si>
  <si>
    <t>貨3軽RKF</t>
  </si>
  <si>
    <t>RKF</t>
  </si>
  <si>
    <t>貨3軽RPF</t>
  </si>
  <si>
    <t>RPF</t>
  </si>
  <si>
    <t>貨3軽RRF</t>
  </si>
  <si>
    <t>RRF</t>
  </si>
  <si>
    <t>貨3軽RJF</t>
  </si>
  <si>
    <t>RJF</t>
  </si>
  <si>
    <t>貨3軽RNF</t>
  </si>
  <si>
    <t>RNF</t>
  </si>
  <si>
    <t>貨3軽RQF</t>
  </si>
  <si>
    <t>RQF</t>
  </si>
  <si>
    <t>貨3軽QKF</t>
  </si>
  <si>
    <t>QKF</t>
  </si>
  <si>
    <t>貨3軽QPF</t>
  </si>
  <si>
    <t>QPF</t>
  </si>
  <si>
    <t>貨3軽QRF</t>
  </si>
  <si>
    <t>QRF</t>
  </si>
  <si>
    <t>貨3軽QJF</t>
  </si>
  <si>
    <t>QJF</t>
  </si>
  <si>
    <t>貨3軽QNF</t>
  </si>
  <si>
    <t>QNF</t>
  </si>
  <si>
    <t>貨3軽QQF</t>
  </si>
  <si>
    <t>QQF</t>
  </si>
  <si>
    <t>貨4軽CCG</t>
  </si>
  <si>
    <t>CCG</t>
  </si>
  <si>
    <t>貨4軽CJG</t>
  </si>
  <si>
    <t>CJG</t>
  </si>
  <si>
    <t>貨4軽CDG</t>
  </si>
  <si>
    <t>CDG</t>
  </si>
  <si>
    <t>貨4軽CKG</t>
  </si>
  <si>
    <t>CKG</t>
  </si>
  <si>
    <t>貨4軽DCG</t>
  </si>
  <si>
    <t>DCG</t>
  </si>
  <si>
    <t>貨4軽DJG</t>
  </si>
  <si>
    <t>DJG</t>
  </si>
  <si>
    <t>☆☆☆☆(優先）、ハイブリット</t>
    <rPh sb="5" eb="7">
      <t>ユウセン</t>
    </rPh>
    <phoneticPr fontId="3"/>
  </si>
  <si>
    <t>貨4軽DDG</t>
  </si>
  <si>
    <t>DDG</t>
  </si>
  <si>
    <t>貨4軽DKG</t>
  </si>
  <si>
    <t>DKG</t>
  </si>
  <si>
    <t>貨1CBEE</t>
  </si>
  <si>
    <t>BEE</t>
  </si>
  <si>
    <t>貨1CBFE</t>
  </si>
  <si>
    <t>BFE</t>
  </si>
  <si>
    <t>貨4CCEG</t>
  </si>
  <si>
    <t>CEG</t>
  </si>
  <si>
    <t>貨4CCFG</t>
  </si>
  <si>
    <t>CFG</t>
  </si>
  <si>
    <t>貨4CDEG</t>
  </si>
  <si>
    <t>DEG</t>
  </si>
  <si>
    <t>貨4CDFG</t>
  </si>
  <si>
    <t>DFG</t>
  </si>
  <si>
    <t>貨1メBGE</t>
  </si>
  <si>
    <t>BGE</t>
  </si>
  <si>
    <t>貨1メBHE</t>
  </si>
  <si>
    <t>BHE</t>
  </si>
  <si>
    <t>貨4メCGG</t>
  </si>
  <si>
    <t>CGG</t>
  </si>
  <si>
    <t>貨4メCHG</t>
  </si>
  <si>
    <t>CHG</t>
  </si>
  <si>
    <t>貨4メDGG</t>
  </si>
  <si>
    <t>DGG</t>
  </si>
  <si>
    <t>貨4メDHG</t>
  </si>
  <si>
    <t>DHG</t>
  </si>
  <si>
    <t>乗0軽LDB</t>
  </si>
  <si>
    <t>LDB</t>
  </si>
  <si>
    <t>乗0軽LDC</t>
  </si>
  <si>
    <t>LDC</t>
  </si>
  <si>
    <t>乗0軽LCB</t>
  </si>
  <si>
    <t>LCB</t>
  </si>
  <si>
    <t>乗0軽LCC</t>
  </si>
  <si>
    <t>LCC</t>
  </si>
  <si>
    <t>乗0軽LMB</t>
  </si>
  <si>
    <t>LMB</t>
  </si>
  <si>
    <t>乗0軽LMC</t>
  </si>
  <si>
    <t>LMC</t>
  </si>
  <si>
    <t>乗0軽FDB</t>
  </si>
  <si>
    <t>FDB</t>
  </si>
  <si>
    <t>乗0軽FDC</t>
  </si>
  <si>
    <t>FDC</t>
  </si>
  <si>
    <t>乗0軽FCB</t>
  </si>
  <si>
    <t>FCB</t>
  </si>
  <si>
    <t>乗0軽FCC</t>
  </si>
  <si>
    <t>FCC</t>
  </si>
  <si>
    <t>乗0軽FMB</t>
  </si>
  <si>
    <t>FMB</t>
  </si>
  <si>
    <t>乗0軽FMC</t>
  </si>
  <si>
    <t>FMC</t>
  </si>
  <si>
    <t>乗0軽MDB</t>
  </si>
  <si>
    <t>MDB</t>
  </si>
  <si>
    <t>乗0軽MDC</t>
  </si>
  <si>
    <t>MDC</t>
  </si>
  <si>
    <t>乗0軽MCB</t>
  </si>
  <si>
    <t>MCB</t>
  </si>
  <si>
    <t>乗0軽MCC</t>
  </si>
  <si>
    <t>MCC</t>
  </si>
  <si>
    <t>乗0軽MMB</t>
  </si>
  <si>
    <t>MMB</t>
  </si>
  <si>
    <t>乗0軽MMC</t>
  </si>
  <si>
    <t>MMC</t>
  </si>
  <si>
    <t>乗0軽RDB</t>
  </si>
  <si>
    <t>RDB</t>
  </si>
  <si>
    <t>乗0軽RDC</t>
  </si>
  <si>
    <t>RDC</t>
  </si>
  <si>
    <t>乗0軽RCB</t>
  </si>
  <si>
    <t>RCB</t>
  </si>
  <si>
    <t>乗0軽RCC</t>
  </si>
  <si>
    <t>RCC</t>
  </si>
  <si>
    <t>乗0軽RMB</t>
  </si>
  <si>
    <t>RMB</t>
  </si>
  <si>
    <t>乗0軽RMC</t>
  </si>
  <si>
    <t>RMC</t>
  </si>
  <si>
    <t>乗0軽QDB</t>
  </si>
  <si>
    <t>QDB</t>
  </si>
  <si>
    <t>乗0軽QDC</t>
  </si>
  <si>
    <t>QDC</t>
  </si>
  <si>
    <t>乗0軽QCB</t>
  </si>
  <si>
    <t>QCB</t>
  </si>
  <si>
    <t>乗0軽QCC</t>
  </si>
  <si>
    <t>QCC</t>
  </si>
  <si>
    <t>乗0軽QMB</t>
  </si>
  <si>
    <t>QMB</t>
  </si>
  <si>
    <t>乗0軽QMC</t>
  </si>
  <si>
    <t>QMC</t>
  </si>
  <si>
    <t>注1） ・低公害車とは、天然ガス自動車、ハイブリッド自動車（プラグインハイブリッド自動車）、ガソリン自動車又はLPG自動車のうち新☆☆☆以上の低排出ガス車の認定を受けているもの、ディーゼル自動車のうち新長期規制適合車、ポスト新長期規制適合車、H28・30規制適合車、電気自動車、メタノール自動車、燃料電池自動車とする。</t>
    <rPh sb="127" eb="129">
      <t>キセイ</t>
    </rPh>
    <rPh sb="129" eb="132">
      <t>テキゴウシャ</t>
    </rPh>
    <phoneticPr fontId="3"/>
  </si>
  <si>
    <r>
      <t>注1） ・低公害車とは、天然ガス自動車、ハイブリッド自動車</t>
    </r>
    <r>
      <rPr>
        <u/>
        <sz val="12"/>
        <rFont val="ＭＳ Ｐゴシック"/>
        <family val="3"/>
        <charset val="128"/>
      </rPr>
      <t>（プラグインハイブリッド自動車）</t>
    </r>
    <r>
      <rPr>
        <sz val="12"/>
        <rFont val="ＭＳ Ｐゴシック"/>
        <family val="3"/>
        <charset val="128"/>
      </rPr>
      <t>、ガソリン自動車又はLPG自動車のうち新☆☆☆以上の低排出ガス車の認定を受けているもの、ディーゼル自動車のうち新長期規制適合車、</t>
    </r>
    <r>
      <rPr>
        <u/>
        <sz val="12"/>
        <rFont val="ＭＳ Ｐゴシック"/>
        <family val="3"/>
        <charset val="128"/>
      </rPr>
      <t>ポスト新長期規制適合車</t>
    </r>
    <r>
      <rPr>
        <sz val="12"/>
        <rFont val="ＭＳ Ｐゴシック"/>
        <family val="3"/>
      </rPr>
      <t>、H28・30規制適合車、</t>
    </r>
    <r>
      <rPr>
        <sz val="12"/>
        <rFont val="ＭＳ Ｐゴシック"/>
        <family val="3"/>
        <charset val="128"/>
      </rPr>
      <t>電気自動車、メタノール自動車、燃料電池自動車とする。</t>
    </r>
    <rPh sb="41" eb="44">
      <t>ジドウシャ</t>
    </rPh>
    <rPh sb="112" eb="113">
      <t>シン</t>
    </rPh>
    <rPh sb="113" eb="115">
      <t>チョウキ</t>
    </rPh>
    <rPh sb="115" eb="117">
      <t>キセイ</t>
    </rPh>
    <rPh sb="117" eb="120">
      <t>テキゴウシャ</t>
    </rPh>
    <rPh sb="127" eb="129">
      <t>キセイ</t>
    </rPh>
    <rPh sb="129" eb="131">
      <t>テキゴウ</t>
    </rPh>
    <rPh sb="131" eb="132">
      <t>シャ</t>
    </rPh>
    <phoneticPr fontId="3"/>
  </si>
  <si>
    <t>～1.7t</t>
    <phoneticPr fontId="3"/>
  </si>
  <si>
    <t>1.7t～2.5t</t>
    <phoneticPr fontId="3"/>
  </si>
  <si>
    <t>2.5～3.5t</t>
    <phoneticPr fontId="3"/>
  </si>
  <si>
    <t>3.5t～</t>
    <phoneticPr fontId="3"/>
  </si>
  <si>
    <t>小型貨物</t>
    <rPh sb="0" eb="4">
      <t>コガタカモツ</t>
    </rPh>
    <phoneticPr fontId="3"/>
  </si>
  <si>
    <t>貼り付け用</t>
    <rPh sb="0" eb="1">
      <t>ハ</t>
    </rPh>
    <rPh sb="2" eb="3">
      <t>ツ</t>
    </rPh>
    <rPh sb="4" eb="5">
      <t>ヨウ</t>
    </rPh>
    <phoneticPr fontId="3"/>
  </si>
  <si>
    <t>A</t>
    <phoneticPr fontId="3"/>
  </si>
  <si>
    <t>CBG</t>
  </si>
  <si>
    <t>CBG</t>
    <phoneticPr fontId="3"/>
  </si>
  <si>
    <t>貨4ガCBG</t>
  </si>
  <si>
    <t>トラック・バス</t>
    <phoneticPr fontId="3"/>
  </si>
  <si>
    <t>ﾌﾟﾗｸﾞｲﾝﾊｲﾌﾞﾘｯﾄﾞ（ｶﾞｿﾘﾝ）</t>
    <phoneticPr fontId="3"/>
  </si>
  <si>
    <t>ガ</t>
  </si>
  <si>
    <t>ﾌﾟﾗｸﾞｲﾝﾊｲﾌﾞﾘｯﾄﾞ(軽油）</t>
    <rPh sb="16" eb="18">
      <t>ケイユ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</si>
</sst>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8" formatCode="0.0_ "/>
    <numFmt numFmtId="179" formatCode="0_ "/>
    <numFmt numFmtId="180" formatCode="[&lt;&gt;0]General"/>
    <numFmt numFmtId="182" formatCode="#,##0_ "/>
    <numFmt numFmtId="184" formatCode="#,##0_);[Red]\(#,##0\)"/>
    <numFmt numFmtId="186" formatCode="0.000_ "/>
    <numFmt numFmtId="189" formatCode="General;General;"/>
    <numFmt numFmtId="196" formatCode="000"/>
    <numFmt numFmtId="197" formatCode="0000"/>
    <numFmt numFmtId="199" formatCode="0_ ;[Red]\-0\ "/>
  </numFmts>
  <fonts count="4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b/>
      <sz val="11"/>
      <color indexed="53"/>
      <name val="ＭＳ Ｐゴシック"/>
      <family val="3"/>
      <charset val="128"/>
    </font>
    <font>
      <b/>
      <sz val="10"/>
      <name val="ＭＳ Ｐ明朝"/>
      <family val="1"/>
      <charset val="128"/>
    </font>
    <font>
      <sz val="10"/>
      <name val="ＭＳ Ｐ明朝"/>
      <family val="1"/>
      <charset val="128"/>
    </font>
    <font>
      <sz val="9"/>
      <color indexed="81"/>
      <name val="ＭＳ Ｐゴシック"/>
      <family val="3"/>
      <charset val="128"/>
    </font>
    <font>
      <b/>
      <sz val="14"/>
      <name val="ＭＳ Ｐゴシック"/>
      <family val="3"/>
      <charset val="128"/>
    </font>
    <font>
      <sz val="11"/>
      <color indexed="9"/>
      <name val="ＭＳ Ｐゴシック"/>
      <family val="3"/>
      <charset val="128"/>
    </font>
    <font>
      <b/>
      <sz val="12"/>
      <color indexed="10"/>
      <name val="ＭＳ Ｐゴシック"/>
      <family val="3"/>
      <charset val="128"/>
    </font>
    <font>
      <sz val="9"/>
      <name val="ＭＳ Ｐゴシック"/>
      <family val="3"/>
      <charset val="128"/>
    </font>
    <font>
      <sz val="10"/>
      <color indexed="81"/>
      <name val="ＭＳ Ｐゴシック"/>
      <family val="3"/>
      <charset val="128"/>
    </font>
    <font>
      <b/>
      <sz val="14"/>
      <color indexed="10"/>
      <name val="ＭＳ Ｐゴシック"/>
      <family val="3"/>
      <charset val="128"/>
    </font>
    <font>
      <sz val="10.5"/>
      <name val="ＭＳ Ｐゴシック"/>
      <family val="3"/>
      <charset val="128"/>
    </font>
    <font>
      <sz val="11"/>
      <name val="ＭＳ Ｐゴシック"/>
      <family val="3"/>
      <charset val="128"/>
    </font>
    <font>
      <sz val="14"/>
      <name val="ＭＳ Ｐゴシック"/>
      <family val="3"/>
      <charset val="128"/>
    </font>
    <font>
      <b/>
      <sz val="12"/>
      <name val="ＭＳ Ｐゴシック"/>
      <family val="3"/>
      <charset val="128"/>
    </font>
    <font>
      <sz val="11"/>
      <name val="ＭＳ Ｐゴシック"/>
      <family val="3"/>
      <charset val="128"/>
    </font>
    <font>
      <sz val="11"/>
      <name val="ＭＳ Ｐゴシック"/>
      <family val="3"/>
      <charset val="128"/>
    </font>
    <font>
      <b/>
      <sz val="16"/>
      <name val="ＭＳ Ｐゴシック"/>
      <family val="3"/>
      <charset val="128"/>
    </font>
    <font>
      <b/>
      <u/>
      <sz val="16"/>
      <name val="ＭＳ Ｐゴシック"/>
      <family val="3"/>
      <charset val="128"/>
    </font>
    <font>
      <b/>
      <sz val="11"/>
      <name val="ＭＳ Ｐゴシック"/>
      <family val="3"/>
      <charset val="128"/>
    </font>
    <font>
      <u/>
      <sz val="12"/>
      <name val="ＭＳ Ｐゴシック"/>
      <family val="3"/>
      <charset val="128"/>
    </font>
    <font>
      <sz val="11"/>
      <color indexed="8"/>
      <name val="ＭＳ Ｐゴシック"/>
      <family val="3"/>
      <charset val="128"/>
    </font>
    <font>
      <b/>
      <sz val="9"/>
      <color indexed="81"/>
      <name val="ＭＳ Ｐゴシック"/>
      <family val="3"/>
      <charset val="128"/>
    </font>
    <font>
      <sz val="10"/>
      <name val="DejaVu Sans"/>
      <family val="2"/>
    </font>
    <font>
      <sz val="9"/>
      <color indexed="81"/>
      <name val="MS P ゴシック"/>
      <family val="3"/>
      <charset val="128"/>
    </font>
    <font>
      <b/>
      <sz val="9"/>
      <color indexed="81"/>
      <name val="MS P ゴシック"/>
      <family val="3"/>
      <charset val="128"/>
    </font>
    <font>
      <strike/>
      <sz val="10"/>
      <name val="ＭＳ Ｐゴシック"/>
      <family val="3"/>
      <charset val="128"/>
    </font>
    <font>
      <sz val="10"/>
      <name val="ＭＳ ゴシック"/>
      <family val="3"/>
      <charset val="128"/>
    </font>
    <font>
      <sz val="12"/>
      <name val="ＭＳ Ｐゴシック"/>
      <family val="3"/>
    </font>
    <font>
      <strike/>
      <sz val="11"/>
      <color rgb="FFFF0000"/>
      <name val="ＭＳ Ｐゴシック"/>
      <family val="3"/>
      <charset val="128"/>
    </font>
    <font>
      <strike/>
      <sz val="9"/>
      <color rgb="FFFF0000"/>
      <name val="ＭＳ Ｐゴシック"/>
      <family val="3"/>
      <charset val="128"/>
    </font>
    <font>
      <sz val="10"/>
      <color theme="1"/>
      <name val="ＭＳ Ｐゴシック"/>
      <family val="3"/>
      <charset val="128"/>
    </font>
    <font>
      <sz val="11"/>
      <color theme="0"/>
      <name val="ＭＳ Ｐゴシック"/>
      <family val="3"/>
      <charset val="128"/>
    </font>
    <font>
      <strike/>
      <sz val="10"/>
      <color rgb="FFFF0000"/>
      <name val="ＭＳ Ｐゴシック"/>
      <family val="3"/>
      <charset val="128"/>
    </font>
  </fonts>
  <fills count="16">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indexed="26"/>
        <bgColor indexed="64"/>
      </patternFill>
    </fill>
    <fill>
      <patternFill patternType="solid">
        <fgColor indexed="27"/>
        <bgColor indexed="29"/>
      </patternFill>
    </fill>
    <fill>
      <patternFill patternType="solid">
        <fgColor indexed="47"/>
        <bgColor indexed="64"/>
      </patternFill>
    </fill>
    <fill>
      <patternFill patternType="solid">
        <fgColor indexed="27"/>
        <bgColor indexed="41"/>
      </patternFill>
    </fill>
    <fill>
      <patternFill patternType="solid">
        <fgColor indexed="47"/>
        <bgColor indexed="22"/>
      </patternFill>
    </fill>
    <fill>
      <patternFill patternType="solid">
        <fgColor indexed="65"/>
        <bgColor indexed="64"/>
      </patternFill>
    </fill>
    <fill>
      <patternFill patternType="solid">
        <fgColor rgb="FFFFFFCC"/>
        <bgColor indexed="64"/>
      </patternFill>
    </fill>
    <fill>
      <patternFill patternType="solid">
        <fgColor rgb="FFCCFFFF"/>
        <bgColor indexed="64"/>
      </patternFill>
    </fill>
    <fill>
      <patternFill patternType="solid">
        <fgColor theme="7" tint="0.59999389629810485"/>
        <bgColor indexed="64"/>
      </patternFill>
    </fill>
    <fill>
      <patternFill patternType="solid">
        <fgColor rgb="FFCCC0DA"/>
        <bgColor indexed="64"/>
      </patternFill>
    </fill>
    <fill>
      <patternFill patternType="solid">
        <fgColor theme="2"/>
        <bgColor indexed="64"/>
      </patternFill>
    </fill>
    <fill>
      <patternFill patternType="solid">
        <fgColor rgb="FFD0FDFE"/>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double">
        <color indexed="64"/>
      </right>
      <top/>
      <bottom/>
      <diagonal/>
    </border>
    <border>
      <left style="medium">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diagonal/>
    </border>
    <border>
      <left style="medium">
        <color indexed="64"/>
      </left>
      <right style="thin">
        <color indexed="64"/>
      </right>
      <top/>
      <bottom/>
      <diagonal/>
    </border>
    <border>
      <left/>
      <right/>
      <top style="thin">
        <color indexed="64"/>
      </top>
      <bottom style="medium">
        <color indexed="64"/>
      </bottom>
      <diagonal/>
    </border>
    <border>
      <left style="medium">
        <color indexed="10"/>
      </left>
      <right style="medium">
        <color indexed="10"/>
      </right>
      <top style="medium">
        <color indexed="10"/>
      </top>
      <bottom style="medium">
        <color indexed="10"/>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double">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medium">
        <color indexed="64"/>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dotted">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dotted">
        <color indexed="8"/>
      </right>
      <top style="thin">
        <color indexed="8"/>
      </top>
      <bottom/>
      <diagonal/>
    </border>
    <border>
      <left/>
      <right style="thick">
        <color indexed="64"/>
      </right>
      <top style="thick">
        <color indexed="64"/>
      </top>
      <bottom style="thick">
        <color indexed="64"/>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style="double">
        <color indexed="64"/>
      </right>
      <top/>
      <bottom style="thin">
        <color indexed="64"/>
      </bottom>
      <diagonal/>
    </border>
    <border>
      <left style="double">
        <color indexed="64"/>
      </left>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s>
  <cellStyleXfs count="5">
    <xf numFmtId="0" fontId="0" fillId="0" borderId="0"/>
    <xf numFmtId="0" fontId="4" fillId="0" borderId="0" applyNumberFormat="0" applyFill="0" applyBorder="0" applyAlignment="0" applyProtection="0">
      <alignment vertical="top"/>
      <protection locked="0"/>
    </xf>
    <xf numFmtId="38" fontId="2" fillId="0" borderId="0" applyFont="0" applyFill="0" applyBorder="0" applyAlignment="0" applyProtection="0"/>
    <xf numFmtId="0" fontId="2" fillId="0" borderId="0"/>
    <xf numFmtId="0" fontId="2" fillId="0" borderId="0">
      <alignment vertical="center"/>
    </xf>
  </cellStyleXfs>
  <cellXfs count="843">
    <xf numFmtId="0" fontId="0" fillId="0" borderId="0" xfId="0"/>
    <xf numFmtId="0" fontId="5" fillId="0" borderId="0" xfId="0" applyFont="1"/>
    <xf numFmtId="0" fontId="6" fillId="0" borderId="0" xfId="0" applyFont="1" applyAlignment="1">
      <alignment vertical="center"/>
    </xf>
    <xf numFmtId="0" fontId="0" fillId="0" borderId="0" xfId="0" applyProtection="1"/>
    <xf numFmtId="0" fontId="0" fillId="0" borderId="0" xfId="0" applyAlignment="1" applyProtection="1">
      <alignment horizontal="center"/>
    </xf>
    <xf numFmtId="0" fontId="8" fillId="0" borderId="0" xfId="0" applyFont="1" applyProtection="1">
      <protection hidden="1"/>
    </xf>
    <xf numFmtId="0" fontId="0" fillId="0" borderId="0" xfId="0" applyFill="1" applyProtection="1"/>
    <xf numFmtId="0" fontId="5" fillId="0" borderId="1" xfId="0" applyFont="1" applyBorder="1" applyProtection="1"/>
    <xf numFmtId="0" fontId="5" fillId="2" borderId="1" xfId="0" applyFont="1" applyFill="1" applyBorder="1" applyAlignment="1" applyProtection="1">
      <alignment shrinkToFit="1"/>
      <protection locked="0"/>
    </xf>
    <xf numFmtId="0" fontId="5" fillId="2" borderId="2" xfId="0" applyFont="1" applyFill="1" applyBorder="1" applyAlignment="1" applyProtection="1">
      <alignment shrinkToFit="1"/>
      <protection locked="0"/>
    </xf>
    <xf numFmtId="182" fontId="5" fillId="2" borderId="1" xfId="0" applyNumberFormat="1" applyFont="1" applyFill="1" applyBorder="1" applyAlignment="1" applyProtection="1">
      <alignment shrinkToFit="1"/>
      <protection locked="0"/>
    </xf>
    <xf numFmtId="0" fontId="5" fillId="0" borderId="1" xfId="0" applyFont="1" applyFill="1" applyBorder="1" applyProtection="1"/>
    <xf numFmtId="0" fontId="5" fillId="0" borderId="1" xfId="0" applyFont="1" applyBorder="1" applyAlignment="1" applyProtection="1">
      <alignment horizontal="center"/>
    </xf>
    <xf numFmtId="0" fontId="5" fillId="0" borderId="0" xfId="0" applyFont="1" applyProtection="1"/>
    <xf numFmtId="0" fontId="9" fillId="0" borderId="0" xfId="4" applyFont="1" applyBorder="1" applyAlignment="1" applyProtection="1"/>
    <xf numFmtId="0" fontId="9" fillId="0" borderId="0" xfId="4" applyFont="1" applyBorder="1" applyAlignment="1" applyProtection="1">
      <alignment vertical="top"/>
    </xf>
    <xf numFmtId="178" fontId="0" fillId="0" borderId="0" xfId="0" applyNumberFormat="1" applyProtection="1"/>
    <xf numFmtId="0" fontId="10" fillId="0" borderId="0" xfId="4" applyFont="1" applyBorder="1" applyAlignment="1" applyProtection="1"/>
    <xf numFmtId="0" fontId="10" fillId="0" borderId="0" xfId="4" applyFont="1" applyBorder="1" applyAlignment="1" applyProtection="1">
      <alignment vertical="top"/>
    </xf>
    <xf numFmtId="0" fontId="5" fillId="0" borderId="0" xfId="0" applyFont="1" applyBorder="1"/>
    <xf numFmtId="0" fontId="0" fillId="0" borderId="0" xfId="0" applyAlignment="1">
      <alignment horizontal="right" vertical="center"/>
    </xf>
    <xf numFmtId="0" fontId="12" fillId="0" borderId="0" xfId="0" applyFont="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6" xfId="0" applyFont="1" applyBorder="1" applyAlignment="1">
      <alignment shrinkToFit="1"/>
    </xf>
    <xf numFmtId="0" fontId="13" fillId="0" borderId="0" xfId="0" applyFont="1"/>
    <xf numFmtId="0" fontId="2" fillId="0" borderId="0" xfId="0" applyFont="1" applyAlignment="1" applyProtection="1">
      <alignment vertical="top"/>
    </xf>
    <xf numFmtId="0" fontId="5" fillId="0" borderId="7" xfId="0" applyFont="1" applyFill="1" applyBorder="1" applyAlignment="1" applyProtection="1">
      <alignment shrinkToFit="1"/>
      <protection locked="0"/>
    </xf>
    <xf numFmtId="0" fontId="5" fillId="2" borderId="8" xfId="0" applyFont="1" applyFill="1" applyBorder="1" applyAlignment="1" applyProtection="1">
      <alignment shrinkToFit="1"/>
      <protection locked="0"/>
    </xf>
    <xf numFmtId="0" fontId="5" fillId="2" borderId="9" xfId="0" applyFont="1" applyFill="1" applyBorder="1" applyAlignment="1" applyProtection="1">
      <alignment shrinkToFit="1"/>
      <protection locked="0"/>
    </xf>
    <xf numFmtId="182" fontId="5" fillId="2" borderId="8" xfId="0" applyNumberFormat="1" applyFont="1" applyFill="1" applyBorder="1" applyAlignment="1" applyProtection="1">
      <alignment shrinkToFit="1"/>
      <protection locked="0"/>
    </xf>
    <xf numFmtId="0" fontId="5" fillId="2" borderId="10" xfId="0" applyFont="1" applyFill="1" applyBorder="1" applyAlignment="1" applyProtection="1">
      <alignment shrinkToFit="1"/>
      <protection locked="0"/>
    </xf>
    <xf numFmtId="0" fontId="5" fillId="2" borderId="11" xfId="0" applyFont="1" applyFill="1" applyBorder="1" applyAlignment="1" applyProtection="1">
      <alignment shrinkToFit="1"/>
      <protection locked="0"/>
    </xf>
    <xf numFmtId="182" fontId="5" fillId="2" borderId="10" xfId="0" applyNumberFormat="1" applyFont="1" applyFill="1" applyBorder="1" applyAlignment="1" applyProtection="1">
      <alignment shrinkToFit="1"/>
      <protection locked="0"/>
    </xf>
    <xf numFmtId="38" fontId="5" fillId="0" borderId="1" xfId="0" applyNumberFormat="1" applyFont="1" applyFill="1" applyBorder="1" applyAlignment="1" applyProtection="1">
      <alignment shrinkToFit="1"/>
      <protection locked="0"/>
    </xf>
    <xf numFmtId="179" fontId="5" fillId="0" borderId="12" xfId="0" applyNumberFormat="1" applyFont="1" applyBorder="1" applyAlignment="1" applyProtection="1">
      <alignment shrinkToFit="1"/>
    </xf>
    <xf numFmtId="0" fontId="5" fillId="0" borderId="12" xfId="0" applyFont="1" applyFill="1" applyBorder="1" applyAlignment="1">
      <alignment horizontal="center" vertical="center" wrapText="1"/>
    </xf>
    <xf numFmtId="0" fontId="5" fillId="0" borderId="12" xfId="0" applyFont="1" applyFill="1" applyBorder="1" applyAlignment="1" applyProtection="1">
      <alignment horizontal="center" vertical="center" shrinkToFit="1"/>
    </xf>
    <xf numFmtId="0" fontId="17" fillId="0" borderId="0" xfId="0" applyFont="1" applyProtection="1">
      <protection hidden="1"/>
    </xf>
    <xf numFmtId="0" fontId="2" fillId="0" borderId="0" xfId="0" applyFont="1"/>
    <xf numFmtId="0" fontId="18" fillId="3" borderId="0" xfId="0" applyFont="1" applyFill="1" applyAlignment="1" applyProtection="1">
      <alignment vertical="center"/>
    </xf>
    <xf numFmtId="0" fontId="18" fillId="0" borderId="0" xfId="0" applyFont="1" applyAlignment="1" applyProtection="1">
      <alignment vertical="center"/>
    </xf>
    <xf numFmtId="0" fontId="19" fillId="3" borderId="0" xfId="0" applyFont="1" applyFill="1" applyAlignment="1" applyProtection="1">
      <alignment vertical="center"/>
    </xf>
    <xf numFmtId="0" fontId="15" fillId="3" borderId="0" xfId="0" applyFont="1" applyFill="1" applyAlignment="1" applyProtection="1">
      <alignment vertical="center"/>
    </xf>
    <xf numFmtId="0" fontId="18" fillId="3" borderId="0" xfId="0" applyFont="1" applyFill="1" applyAlignment="1" applyProtection="1">
      <alignment horizontal="left" vertical="center" shrinkToFit="1"/>
    </xf>
    <xf numFmtId="0" fontId="7" fillId="3" borderId="0" xfId="0" applyFont="1" applyFill="1" applyAlignment="1" applyProtection="1">
      <alignment vertical="center" shrinkToFit="1"/>
    </xf>
    <xf numFmtId="0" fontId="15" fillId="3" borderId="13" xfId="0" applyFont="1" applyFill="1" applyBorder="1" applyAlignment="1" applyProtection="1">
      <alignment vertical="center"/>
    </xf>
    <xf numFmtId="0" fontId="19" fillId="0" borderId="0" xfId="0" applyFont="1" applyAlignment="1" applyProtection="1">
      <alignment vertical="center"/>
    </xf>
    <xf numFmtId="0" fontId="18" fillId="3" borderId="14" xfId="0" applyFont="1" applyFill="1" applyBorder="1" applyAlignment="1" applyProtection="1">
      <alignment horizontal="left" vertical="center"/>
    </xf>
    <xf numFmtId="0" fontId="18" fillId="3" borderId="14" xfId="0" applyFont="1" applyFill="1" applyBorder="1" applyAlignment="1" applyProtection="1">
      <alignment vertical="center"/>
    </xf>
    <xf numFmtId="0" fontId="18" fillId="3" borderId="15" xfId="0" applyFont="1" applyFill="1" applyBorder="1" applyAlignment="1" applyProtection="1">
      <alignment horizontal="left" vertical="center"/>
    </xf>
    <xf numFmtId="0" fontId="18" fillId="3" borderId="16" xfId="0" applyFont="1" applyFill="1" applyBorder="1" applyAlignment="1" applyProtection="1">
      <alignment horizontal="left" vertical="center"/>
    </xf>
    <xf numFmtId="0" fontId="18" fillId="3" borderId="16" xfId="0" applyFont="1" applyFill="1" applyBorder="1" applyAlignment="1" applyProtection="1">
      <alignment vertical="center"/>
    </xf>
    <xf numFmtId="0" fontId="18" fillId="3" borderId="17" xfId="0" applyFont="1" applyFill="1" applyBorder="1" applyAlignment="1" applyProtection="1">
      <alignment horizontal="left" vertical="center"/>
    </xf>
    <xf numFmtId="0" fontId="18" fillId="3" borderId="18" xfId="0" applyFont="1" applyFill="1" applyBorder="1" applyAlignment="1" applyProtection="1">
      <alignment horizontal="left" vertical="center"/>
    </xf>
    <xf numFmtId="0" fontId="15" fillId="3" borderId="0" xfId="0" applyFont="1" applyFill="1" applyBorder="1" applyAlignment="1" applyProtection="1">
      <alignment vertical="center"/>
    </xf>
    <xf numFmtId="0" fontId="18" fillId="3" borderId="18" xfId="0" applyFont="1" applyFill="1" applyBorder="1" applyAlignment="1" applyProtection="1">
      <alignment vertical="center"/>
    </xf>
    <xf numFmtId="0" fontId="18" fillId="3" borderId="7" xfId="0" applyFont="1" applyFill="1" applyBorder="1" applyAlignment="1" applyProtection="1">
      <alignment horizontal="left" vertical="center"/>
    </xf>
    <xf numFmtId="0" fontId="15" fillId="3" borderId="13" xfId="0" applyFont="1" applyFill="1" applyBorder="1" applyAlignment="1" applyProtection="1">
      <alignment horizontal="left" vertical="center"/>
    </xf>
    <xf numFmtId="0" fontId="15" fillId="3" borderId="0" xfId="0" applyFont="1" applyFill="1" applyAlignment="1" applyProtection="1">
      <alignment horizontal="left" vertical="center"/>
    </xf>
    <xf numFmtId="0" fontId="18"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Alignment="1" applyProtection="1">
      <alignment vertical="center"/>
    </xf>
    <xf numFmtId="0" fontId="5" fillId="0" borderId="0" xfId="0" applyFont="1" applyFill="1" applyAlignment="1" applyProtection="1">
      <alignment horizontal="right" vertical="center"/>
    </xf>
    <xf numFmtId="0" fontId="20" fillId="0" borderId="0" xfId="0" applyFont="1"/>
    <xf numFmtId="0" fontId="19" fillId="0" borderId="0" xfId="0" applyFont="1"/>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xf>
    <xf numFmtId="0" fontId="6" fillId="3" borderId="0" xfId="0" applyFont="1" applyFill="1" applyAlignment="1" applyProtection="1">
      <alignment horizontal="center" vertical="center" wrapText="1"/>
    </xf>
    <xf numFmtId="0" fontId="24" fillId="0" borderId="0" xfId="0" applyFont="1"/>
    <xf numFmtId="0" fontId="24" fillId="0" borderId="22" xfId="0" applyFont="1" applyBorder="1" applyAlignment="1"/>
    <xf numFmtId="0" fontId="19" fillId="4" borderId="23" xfId="0" applyFont="1" applyFill="1" applyBorder="1" applyAlignment="1">
      <alignment horizontal="center" vertical="center"/>
    </xf>
    <xf numFmtId="0" fontId="19" fillId="4" borderId="24" xfId="0" applyFont="1" applyFill="1" applyBorder="1" applyAlignment="1">
      <alignment vertical="top" wrapText="1"/>
    </xf>
    <xf numFmtId="0" fontId="19" fillId="4" borderId="21" xfId="0" applyFont="1" applyFill="1" applyBorder="1" applyAlignment="1">
      <alignment horizontal="center" vertical="center"/>
    </xf>
    <xf numFmtId="0" fontId="19" fillId="4" borderId="25" xfId="0" applyFont="1" applyFill="1" applyBorder="1" applyAlignment="1">
      <alignment horizontal="center" vertical="center"/>
    </xf>
    <xf numFmtId="0" fontId="19" fillId="4" borderId="24" xfId="0" applyFont="1" applyFill="1" applyBorder="1" applyAlignment="1">
      <alignment horizontal="center" vertical="center"/>
    </xf>
    <xf numFmtId="0" fontId="18" fillId="5" borderId="0" xfId="0" applyFont="1" applyFill="1" applyBorder="1" applyAlignment="1" applyProtection="1">
      <alignment horizontal="right" vertical="center"/>
    </xf>
    <xf numFmtId="0" fontId="18" fillId="0" borderId="0" xfId="0" applyFont="1" applyFill="1" applyBorder="1" applyAlignment="1" applyProtection="1">
      <alignment horizontal="right" vertical="center"/>
    </xf>
    <xf numFmtId="0" fontId="0" fillId="2" borderId="1" xfId="0" applyFill="1" applyBorder="1"/>
    <xf numFmtId="0" fontId="0" fillId="0" borderId="1" xfId="0" applyBorder="1"/>
    <xf numFmtId="0" fontId="0" fillId="4" borderId="1" xfId="0" applyFill="1" applyBorder="1"/>
    <xf numFmtId="0" fontId="0" fillId="6" borderId="1" xfId="0" applyFill="1" applyBorder="1"/>
    <xf numFmtId="0" fontId="5" fillId="4" borderId="10" xfId="0" applyFont="1" applyFill="1" applyBorder="1" applyAlignment="1" applyProtection="1">
      <alignment horizontal="center" vertical="center" wrapText="1"/>
    </xf>
    <xf numFmtId="0" fontId="5" fillId="2" borderId="26" xfId="0" applyFont="1" applyFill="1" applyBorder="1" applyAlignment="1" applyProtection="1">
      <alignment shrinkToFit="1"/>
      <protection locked="0"/>
    </xf>
    <xf numFmtId="0" fontId="0" fillId="0" borderId="0" xfId="0" applyBorder="1" applyProtection="1"/>
    <xf numFmtId="0" fontId="5" fillId="0" borderId="0" xfId="0" applyFont="1" applyFill="1" applyBorder="1" applyAlignment="1" applyProtection="1">
      <alignment shrinkToFit="1"/>
      <protection locked="0"/>
    </xf>
    <xf numFmtId="0" fontId="2" fillId="4" borderId="12" xfId="0" applyFont="1" applyFill="1" applyBorder="1" applyAlignment="1"/>
    <xf numFmtId="0" fontId="2" fillId="4" borderId="0" xfId="0" applyFont="1" applyFill="1" applyBorder="1" applyAlignment="1"/>
    <xf numFmtId="0" fontId="2" fillId="4" borderId="27" xfId="0" applyFont="1" applyFill="1" applyBorder="1" applyAlignment="1"/>
    <xf numFmtId="0" fontId="2" fillId="4" borderId="28" xfId="0" applyFont="1" applyFill="1" applyBorder="1" applyAlignment="1"/>
    <xf numFmtId="0" fontId="2" fillId="4" borderId="29" xfId="0" applyFont="1" applyFill="1" applyBorder="1" applyAlignment="1"/>
    <xf numFmtId="0" fontId="2" fillId="4" borderId="30" xfId="0" applyFont="1" applyFill="1" applyBorder="1" applyAlignment="1"/>
    <xf numFmtId="189" fontId="2" fillId="0" borderId="31" xfId="0" applyNumberFormat="1" applyFont="1" applyBorder="1" applyAlignment="1">
      <alignment horizontal="center" vertical="center"/>
    </xf>
    <xf numFmtId="189" fontId="2" fillId="0" borderId="32" xfId="0" applyNumberFormat="1" applyFont="1" applyBorder="1" applyAlignment="1">
      <alignment horizontal="center" vertical="center"/>
    </xf>
    <xf numFmtId="0" fontId="2" fillId="4" borderId="33" xfId="0" applyFont="1" applyFill="1" applyBorder="1" applyAlignment="1"/>
    <xf numFmtId="0" fontId="2" fillId="4" borderId="34" xfId="0" applyFont="1" applyFill="1" applyBorder="1" applyAlignment="1"/>
    <xf numFmtId="0" fontId="2" fillId="4" borderId="35" xfId="0" applyFont="1" applyFill="1" applyBorder="1" applyAlignment="1"/>
    <xf numFmtId="0" fontId="2" fillId="0" borderId="22" xfId="0" applyFont="1" applyBorder="1" applyAlignment="1"/>
    <xf numFmtId="0" fontId="2" fillId="0" borderId="0" xfId="0" applyFont="1" applyBorder="1" applyAlignment="1"/>
    <xf numFmtId="0" fontId="5" fillId="2" borderId="26" xfId="0" applyNumberFormat="1" applyFont="1" applyFill="1" applyBorder="1" applyAlignment="1" applyProtection="1">
      <alignment shrinkToFit="1"/>
      <protection locked="0"/>
    </xf>
    <xf numFmtId="0" fontId="5" fillId="2" borderId="1" xfId="0" applyNumberFormat="1" applyFont="1" applyFill="1" applyBorder="1" applyAlignment="1" applyProtection="1">
      <alignment shrinkToFit="1"/>
      <protection locked="0"/>
    </xf>
    <xf numFmtId="0" fontId="5" fillId="2" borderId="10" xfId="0" applyNumberFormat="1" applyFont="1" applyFill="1" applyBorder="1" applyAlignment="1" applyProtection="1">
      <alignment shrinkToFit="1"/>
      <protection locked="0"/>
    </xf>
    <xf numFmtId="0" fontId="2" fillId="3" borderId="0" xfId="0" applyFont="1" applyFill="1" applyAlignment="1" applyProtection="1">
      <alignment vertical="center"/>
    </xf>
    <xf numFmtId="0" fontId="2" fillId="0" borderId="0" xfId="0" applyFont="1" applyAlignment="1" applyProtection="1">
      <alignment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36" xfId="0" applyFont="1" applyBorder="1" applyAlignment="1">
      <alignment horizontal="center" vertical="center"/>
    </xf>
    <xf numFmtId="0" fontId="2" fillId="0" borderId="5" xfId="0" applyFont="1" applyBorder="1" applyAlignment="1">
      <alignment horizontal="center" vertical="center"/>
    </xf>
    <xf numFmtId="0" fontId="2" fillId="4" borderId="23" xfId="0" applyFont="1" applyFill="1" applyBorder="1" applyAlignment="1">
      <alignment horizontal="center" vertical="center"/>
    </xf>
    <xf numFmtId="0" fontId="2" fillId="4" borderId="24" xfId="0" applyFont="1" applyFill="1" applyBorder="1" applyAlignment="1">
      <alignment vertical="top" wrapText="1"/>
    </xf>
    <xf numFmtId="0" fontId="2" fillId="4" borderId="21"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4" xfId="0" applyFont="1" applyFill="1" applyBorder="1" applyAlignment="1">
      <alignment horizontal="center" vertical="center"/>
    </xf>
    <xf numFmtId="0" fontId="2" fillId="0" borderId="19" xfId="0" applyFont="1" applyBorder="1" applyAlignment="1">
      <alignment horizontal="center" vertical="center" wrapText="1"/>
    </xf>
    <xf numFmtId="0" fontId="2" fillId="0" borderId="37" xfId="0" applyFont="1" applyBorder="1" applyAlignment="1">
      <alignment horizontal="center" vertical="center"/>
    </xf>
    <xf numFmtId="0" fontId="2" fillId="0" borderId="20" xfId="0" applyFont="1" applyBorder="1" applyAlignment="1">
      <alignment horizontal="center" vertical="center" wrapText="1"/>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38"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19" fillId="0" borderId="8"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0" fillId="4" borderId="39" xfId="0" applyFont="1" applyFill="1" applyBorder="1" applyAlignment="1">
      <alignment horizontal="center" vertical="center"/>
    </xf>
    <xf numFmtId="0" fontId="20" fillId="4" borderId="26" xfId="0" applyFont="1" applyFill="1" applyBorder="1" applyAlignment="1">
      <alignment horizontal="center" vertical="center" wrapText="1"/>
    </xf>
    <xf numFmtId="0" fontId="20" fillId="4" borderId="34" xfId="0" applyFont="1" applyFill="1" applyBorder="1" applyAlignment="1">
      <alignment horizontal="center" vertical="center" wrapText="1"/>
    </xf>
    <xf numFmtId="0" fontId="20" fillId="0" borderId="39"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1" xfId="0" applyFont="1" applyFill="1" applyBorder="1" applyAlignment="1">
      <alignment horizontal="left" vertical="center" wrapText="1"/>
    </xf>
    <xf numFmtId="189" fontId="2" fillId="0" borderId="16" xfId="0" applyNumberFormat="1" applyFont="1" applyBorder="1" applyAlignment="1">
      <alignment horizontal="center" vertical="center"/>
    </xf>
    <xf numFmtId="0" fontId="5" fillId="2" borderId="37" xfId="0" applyFont="1" applyFill="1" applyBorder="1" applyAlignment="1" applyProtection="1">
      <alignment shrinkToFit="1"/>
      <protection locked="0"/>
    </xf>
    <xf numFmtId="0" fontId="5" fillId="2" borderId="7" xfId="0" applyFont="1" applyFill="1" applyBorder="1" applyAlignment="1" applyProtection="1">
      <alignment shrinkToFit="1"/>
      <protection locked="0"/>
    </xf>
    <xf numFmtId="0" fontId="5" fillId="2" borderId="42" xfId="0" applyFont="1" applyFill="1" applyBorder="1" applyAlignment="1" applyProtection="1">
      <alignment shrinkToFit="1"/>
      <protection locked="0"/>
    </xf>
    <xf numFmtId="0" fontId="5" fillId="0" borderId="3" xfId="0" applyFont="1" applyBorder="1" applyProtection="1"/>
    <xf numFmtId="0" fontId="5" fillId="0" borderId="5" xfId="0" applyFont="1" applyBorder="1" applyProtection="1"/>
    <xf numFmtId="0" fontId="5" fillId="2" borderId="15" xfId="0" applyFont="1" applyFill="1" applyBorder="1" applyAlignment="1" applyProtection="1">
      <alignment shrinkToFit="1"/>
      <protection locked="0"/>
    </xf>
    <xf numFmtId="0" fontId="5" fillId="2" borderId="36" xfId="0" applyFont="1" applyFill="1" applyBorder="1" applyAlignment="1" applyProtection="1">
      <alignment shrinkToFit="1"/>
      <protection locked="0"/>
    </xf>
    <xf numFmtId="0" fontId="5" fillId="2" borderId="36" xfId="0" applyNumberFormat="1" applyFont="1" applyFill="1" applyBorder="1" applyAlignment="1" applyProtection="1">
      <alignment shrinkToFit="1"/>
      <protection locked="0"/>
    </xf>
    <xf numFmtId="0" fontId="5" fillId="2" borderId="43" xfId="0" applyFont="1" applyFill="1" applyBorder="1" applyAlignment="1" applyProtection="1">
      <alignment shrinkToFit="1"/>
      <protection locked="0"/>
    </xf>
    <xf numFmtId="182" fontId="5" fillId="2" borderId="36" xfId="0" applyNumberFormat="1" applyFont="1" applyFill="1" applyBorder="1" applyAlignment="1" applyProtection="1">
      <alignment shrinkToFit="1"/>
      <protection locked="0"/>
    </xf>
    <xf numFmtId="0" fontId="2" fillId="0" borderId="31" xfId="0" applyNumberFormat="1" applyFont="1" applyBorder="1" applyAlignment="1">
      <alignment horizontal="center" vertical="center"/>
    </xf>
    <xf numFmtId="0" fontId="0" fillId="0" borderId="0" xfId="0" applyFill="1" applyBorder="1" applyAlignment="1">
      <alignment horizontal="center" vertical="center"/>
    </xf>
    <xf numFmtId="180" fontId="5" fillId="0" borderId="5" xfId="0" applyNumberFormat="1" applyFont="1" applyFill="1" applyBorder="1" applyAlignment="1">
      <alignment horizontal="center" vertical="center"/>
    </xf>
    <xf numFmtId="0" fontId="7" fillId="4" borderId="36"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4" borderId="15" xfId="0" applyFont="1" applyFill="1" applyBorder="1" applyAlignment="1" applyProtection="1">
      <alignment horizontal="center" vertical="center"/>
    </xf>
    <xf numFmtId="0" fontId="7" fillId="4" borderId="36" xfId="0" applyFont="1" applyFill="1" applyBorder="1" applyAlignment="1" applyProtection="1">
      <alignment vertical="center"/>
    </xf>
    <xf numFmtId="0" fontId="7" fillId="0" borderId="16" xfId="0" applyFont="1" applyFill="1" applyBorder="1" applyAlignment="1" applyProtection="1">
      <alignment horizontal="center" vertical="center"/>
    </xf>
    <xf numFmtId="0" fontId="7" fillId="0" borderId="16" xfId="0" applyFont="1" applyFill="1" applyBorder="1" applyAlignment="1" applyProtection="1">
      <alignment vertical="center"/>
    </xf>
    <xf numFmtId="0" fontId="5" fillId="4" borderId="1" xfId="0" applyFont="1" applyFill="1" applyBorder="1" applyProtection="1"/>
    <xf numFmtId="180" fontId="5" fillId="0" borderId="1" xfId="0" applyNumberFormat="1" applyFont="1" applyFill="1" applyBorder="1" applyAlignment="1">
      <alignment horizontal="center" vertical="center"/>
    </xf>
    <xf numFmtId="180" fontId="5" fillId="0" borderId="6" xfId="0" applyNumberFormat="1" applyFont="1" applyFill="1" applyBorder="1" applyAlignment="1">
      <alignment horizontal="center" vertical="center"/>
    </xf>
    <xf numFmtId="180" fontId="5" fillId="0" borderId="44" xfId="0" applyNumberFormat="1" applyFont="1" applyFill="1" applyBorder="1" applyAlignment="1">
      <alignment horizontal="center" vertical="center"/>
    </xf>
    <xf numFmtId="180" fontId="5" fillId="0" borderId="10" xfId="0" applyNumberFormat="1" applyFont="1" applyFill="1" applyBorder="1" applyAlignment="1">
      <alignment horizontal="center" vertical="center"/>
    </xf>
    <xf numFmtId="180" fontId="5" fillId="0" borderId="45" xfId="0" applyNumberFormat="1" applyFont="1" applyFill="1" applyBorder="1" applyAlignment="1">
      <alignment horizontal="center" vertical="center"/>
    </xf>
    <xf numFmtId="0" fontId="15" fillId="4" borderId="1" xfId="0" applyFont="1" applyFill="1" applyBorder="1" applyAlignment="1">
      <alignment horizontal="center" vertical="center" wrapText="1"/>
    </xf>
    <xf numFmtId="0" fontId="20" fillId="2" borderId="40" xfId="0" applyFont="1" applyFill="1" applyBorder="1" applyAlignment="1" applyProtection="1">
      <alignment horizontal="left" vertical="center" wrapText="1"/>
      <protection locked="0"/>
    </xf>
    <xf numFmtId="0" fontId="20" fillId="2" borderId="46" xfId="0" applyFont="1" applyFill="1" applyBorder="1" applyAlignment="1" applyProtection="1">
      <alignment horizontal="left" vertical="center" wrapText="1"/>
      <protection locked="0"/>
    </xf>
    <xf numFmtId="0" fontId="20" fillId="2" borderId="47" xfId="0" applyFont="1" applyFill="1" applyBorder="1" applyAlignment="1" applyProtection="1">
      <alignment horizontal="left" vertical="center" wrapText="1"/>
      <protection locked="0"/>
    </xf>
    <xf numFmtId="0" fontId="2" fillId="2" borderId="48" xfId="0" applyFont="1" applyFill="1" applyBorder="1" applyAlignment="1" applyProtection="1">
      <alignment horizontal="center" vertical="center"/>
      <protection locked="0"/>
    </xf>
    <xf numFmtId="0" fontId="2" fillId="2" borderId="49" xfId="0" applyFont="1" applyFill="1" applyBorder="1" applyAlignment="1" applyProtection="1">
      <alignment horizontal="center" vertical="center"/>
      <protection locked="0"/>
    </xf>
    <xf numFmtId="0" fontId="2" fillId="2" borderId="50" xfId="0" applyFont="1" applyFill="1" applyBorder="1" applyAlignment="1" applyProtection="1">
      <alignment horizontal="center" vertical="center"/>
      <protection locked="0"/>
    </xf>
    <xf numFmtId="0" fontId="2" fillId="2" borderId="51" xfId="0" applyFont="1" applyFill="1" applyBorder="1" applyAlignment="1" applyProtection="1">
      <alignment horizontal="center" vertical="center"/>
      <protection locked="0"/>
    </xf>
    <xf numFmtId="0" fontId="2" fillId="2" borderId="5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53"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54" xfId="0" applyFont="1" applyFill="1" applyBorder="1" applyAlignment="1" applyProtection="1">
      <alignment horizontal="center" vertical="center"/>
      <protection locked="0"/>
    </xf>
    <xf numFmtId="0" fontId="2" fillId="2" borderId="8" xfId="0" applyFont="1" applyFill="1" applyBorder="1" applyAlignment="1" applyProtection="1">
      <alignment vertical="center" wrapText="1"/>
      <protection locked="0"/>
    </xf>
    <xf numFmtId="0" fontId="2" fillId="2" borderId="37"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197" fontId="18" fillId="3" borderId="18" xfId="0" applyNumberFormat="1" applyFont="1" applyFill="1" applyBorder="1" applyAlignment="1" applyProtection="1">
      <alignment horizontal="center" vertical="center"/>
    </xf>
    <xf numFmtId="0" fontId="18" fillId="3" borderId="0" xfId="0" applyFont="1" applyFill="1" applyBorder="1" applyAlignment="1" applyProtection="1">
      <alignment horizontal="left" vertical="center"/>
      <protection locked="0"/>
    </xf>
    <xf numFmtId="0" fontId="18" fillId="3" borderId="0" xfId="0" applyFont="1" applyFill="1" applyBorder="1" applyAlignment="1" applyProtection="1">
      <alignment horizontal="left" vertical="center"/>
    </xf>
    <xf numFmtId="49" fontId="5" fillId="6" borderId="26" xfId="0" applyNumberFormat="1" applyFont="1" applyFill="1" applyBorder="1" applyAlignment="1" applyProtection="1">
      <alignment shrinkToFit="1"/>
      <protection locked="0"/>
    </xf>
    <xf numFmtId="49" fontId="5" fillId="6" borderId="1" xfId="0" applyNumberFormat="1" applyFont="1" applyFill="1" applyBorder="1" applyAlignment="1" applyProtection="1">
      <alignment shrinkToFit="1"/>
      <protection locked="0"/>
    </xf>
    <xf numFmtId="49" fontId="5" fillId="6" borderId="36" xfId="0" applyNumberFormat="1" applyFont="1" applyFill="1" applyBorder="1" applyAlignment="1" applyProtection="1">
      <alignment shrinkToFit="1"/>
      <protection locked="0"/>
    </xf>
    <xf numFmtId="49" fontId="5" fillId="6" borderId="10" xfId="0" applyNumberFormat="1" applyFont="1" applyFill="1" applyBorder="1" applyAlignment="1" applyProtection="1">
      <alignment shrinkToFit="1"/>
      <protection locked="0"/>
    </xf>
    <xf numFmtId="0" fontId="0" fillId="0" borderId="55" xfId="0" applyBorder="1"/>
    <xf numFmtId="0" fontId="17" fillId="0" borderId="0" xfId="0" applyFont="1" applyBorder="1" applyAlignment="1" applyProtection="1">
      <protection hidden="1"/>
    </xf>
    <xf numFmtId="0" fontId="20" fillId="0" borderId="56" xfId="0" applyFont="1" applyFill="1" applyBorder="1" applyAlignment="1">
      <alignment horizontal="left" vertical="center" wrapText="1"/>
    </xf>
    <xf numFmtId="0" fontId="20" fillId="2" borderId="57" xfId="0" applyFont="1" applyFill="1" applyBorder="1" applyAlignment="1" applyProtection="1">
      <alignment horizontal="left" vertical="center" wrapText="1"/>
      <protection locked="0"/>
    </xf>
    <xf numFmtId="0" fontId="19" fillId="0" borderId="0" xfId="0" applyFont="1" applyFill="1" applyProtection="1"/>
    <xf numFmtId="0" fontId="5" fillId="0" borderId="0" xfId="0" applyFont="1" applyFill="1" applyProtection="1"/>
    <xf numFmtId="0" fontId="19" fillId="0" borderId="3" xfId="0" applyFont="1" applyFill="1" applyBorder="1" applyAlignment="1">
      <alignment horizontal="center" vertical="center" wrapText="1"/>
    </xf>
    <xf numFmtId="0" fontId="19" fillId="4" borderId="38" xfId="0" applyFont="1" applyFill="1" applyBorder="1" applyAlignment="1">
      <alignment horizontal="center" vertical="center"/>
    </xf>
    <xf numFmtId="0" fontId="19" fillId="0" borderId="58" xfId="0" applyFont="1" applyBorder="1" applyAlignment="1">
      <alignment horizontal="left" vertical="center"/>
    </xf>
    <xf numFmtId="0" fontId="19" fillId="0" borderId="59" xfId="0" applyFont="1" applyBorder="1" applyAlignment="1">
      <alignment vertical="center" wrapText="1"/>
    </xf>
    <xf numFmtId="0" fontId="19" fillId="0" borderId="60" xfId="0" applyFont="1" applyBorder="1" applyAlignment="1">
      <alignment vertical="center"/>
    </xf>
    <xf numFmtId="0" fontId="2" fillId="0" borderId="58" xfId="0" applyFont="1" applyBorder="1" applyAlignment="1">
      <alignment horizontal="left" vertical="center"/>
    </xf>
    <xf numFmtId="0" fontId="2" fillId="0" borderId="59" xfId="0" applyFont="1" applyBorder="1" applyAlignment="1">
      <alignment vertical="center" wrapText="1"/>
    </xf>
    <xf numFmtId="0" fontId="2" fillId="0" borderId="60" xfId="0" applyFont="1" applyBorder="1" applyAlignment="1">
      <alignment vertical="center"/>
    </xf>
    <xf numFmtId="0" fontId="13" fillId="0" borderId="0" xfId="0" applyFont="1" applyFill="1"/>
    <xf numFmtId="0" fontId="2" fillId="0" borderId="7" xfId="0" applyFont="1" applyBorder="1" applyAlignment="1">
      <alignment horizontal="center" vertical="center"/>
    </xf>
    <xf numFmtId="186" fontId="5" fillId="0" borderId="8" xfId="0" applyNumberFormat="1" applyFont="1" applyBorder="1" applyAlignment="1" applyProtection="1">
      <alignment shrinkToFit="1"/>
    </xf>
    <xf numFmtId="178" fontId="5" fillId="0" borderId="8" xfId="0" applyNumberFormat="1" applyFont="1" applyBorder="1" applyAlignment="1" applyProtection="1">
      <alignment shrinkToFit="1"/>
    </xf>
    <xf numFmtId="186" fontId="5" fillId="0" borderId="1" xfId="0" applyNumberFormat="1" applyFont="1" applyBorder="1" applyAlignment="1" applyProtection="1">
      <alignment shrinkToFit="1"/>
    </xf>
    <xf numFmtId="178" fontId="5" fillId="0" borderId="1" xfId="0" applyNumberFormat="1" applyFont="1" applyBorder="1" applyAlignment="1" applyProtection="1">
      <alignment shrinkToFit="1"/>
    </xf>
    <xf numFmtId="186" fontId="5" fillId="0" borderId="10" xfId="0" applyNumberFormat="1" applyFont="1" applyBorder="1" applyAlignment="1" applyProtection="1">
      <alignment shrinkToFit="1"/>
    </xf>
    <xf numFmtId="178" fontId="5" fillId="0" borderId="10" xfId="0" applyNumberFormat="1" applyFont="1" applyBorder="1" applyAlignment="1" applyProtection="1">
      <alignment shrinkToFit="1"/>
    </xf>
    <xf numFmtId="0" fontId="1" fillId="2" borderId="26"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61" xfId="0" applyFont="1" applyFill="1" applyBorder="1" applyAlignment="1" applyProtection="1">
      <alignment horizontal="center" vertical="center" wrapText="1"/>
      <protection locked="0"/>
    </xf>
    <xf numFmtId="0" fontId="1" fillId="2" borderId="62" xfId="0" applyFont="1" applyFill="1" applyBorder="1" applyAlignment="1" applyProtection="1">
      <alignment horizontal="center" vertical="center" wrapText="1"/>
      <protection locked="0"/>
    </xf>
    <xf numFmtId="0" fontId="1" fillId="2" borderId="49" xfId="0" applyFont="1" applyFill="1" applyBorder="1" applyAlignment="1" applyProtection="1">
      <alignment horizontal="center" vertical="center" wrapText="1"/>
      <protection locked="0"/>
    </xf>
    <xf numFmtId="0" fontId="1" fillId="2" borderId="63" xfId="0" applyFont="1" applyFill="1" applyBorder="1" applyAlignment="1" applyProtection="1">
      <alignment horizontal="center" vertical="center" wrapText="1"/>
      <protection locked="0"/>
    </xf>
    <xf numFmtId="0" fontId="1" fillId="2" borderId="64" xfId="0" applyFont="1" applyFill="1" applyBorder="1" applyAlignment="1" applyProtection="1">
      <alignment horizontal="center" vertical="center" wrapText="1"/>
      <protection locked="0"/>
    </xf>
    <xf numFmtId="0" fontId="2" fillId="0" borderId="48"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2" fillId="0" borderId="52"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65" xfId="0" applyNumberFormat="1" applyFont="1" applyBorder="1" applyAlignment="1">
      <alignment horizontal="center" vertical="center"/>
    </xf>
    <xf numFmtId="0" fontId="2" fillId="0" borderId="42" xfId="0" applyNumberFormat="1" applyFont="1" applyBorder="1" applyAlignment="1">
      <alignment horizontal="center" vertical="center"/>
    </xf>
    <xf numFmtId="199" fontId="2" fillId="0" borderId="66" xfId="0" applyNumberFormat="1" applyFont="1" applyBorder="1" applyAlignment="1">
      <alignment horizontal="center" vertical="center"/>
    </xf>
    <xf numFmtId="0" fontId="19" fillId="3" borderId="0" xfId="0" applyFont="1" applyFill="1"/>
    <xf numFmtId="0" fontId="19" fillId="0" borderId="0" xfId="0" applyFont="1" applyFill="1"/>
    <xf numFmtId="0" fontId="5" fillId="0" borderId="1" xfId="0" applyFont="1" applyFill="1" applyBorder="1" applyAlignment="1">
      <alignment horizontal="center"/>
    </xf>
    <xf numFmtId="0" fontId="0" fillId="0" borderId="0" xfId="0" applyFont="1" applyFill="1"/>
    <xf numFmtId="0" fontId="0" fillId="0" borderId="0" xfId="0" applyFill="1"/>
    <xf numFmtId="0" fontId="0" fillId="0" borderId="0" xfId="0" applyFont="1"/>
    <xf numFmtId="0" fontId="5" fillId="0" borderId="8" xfId="0" applyFont="1" applyFill="1" applyBorder="1" applyAlignment="1">
      <alignment horizontal="center"/>
    </xf>
    <xf numFmtId="0" fontId="2" fillId="0" borderId="1" xfId="0" applyFont="1" applyFill="1" applyBorder="1"/>
    <xf numFmtId="0" fontId="2" fillId="0" borderId="1" xfId="0" applyFont="1" applyFill="1" applyBorder="1" applyAlignment="1">
      <alignment horizontal="center"/>
    </xf>
    <xf numFmtId="199" fontId="2" fillId="0" borderId="67" xfId="0" applyNumberFormat="1" applyFont="1" applyBorder="1" applyAlignment="1">
      <alignment horizontal="center" vertical="center"/>
    </xf>
    <xf numFmtId="179" fontId="2" fillId="0" borderId="68" xfId="0" applyNumberFormat="1" applyFont="1" applyBorder="1" applyAlignment="1">
      <alignment horizontal="center" vertical="center"/>
    </xf>
    <xf numFmtId="179" fontId="2" fillId="0" borderId="34" xfId="0" applyNumberFormat="1" applyFont="1" applyBorder="1" applyAlignment="1">
      <alignment horizontal="center" vertical="center"/>
    </xf>
    <xf numFmtId="179" fontId="2" fillId="0" borderId="69" xfId="0" applyNumberFormat="1" applyFont="1" applyBorder="1" applyAlignment="1">
      <alignment horizontal="center" vertical="center"/>
    </xf>
    <xf numFmtId="179" fontId="2" fillId="0" borderId="70" xfId="0" applyNumberFormat="1" applyFont="1" applyBorder="1" applyAlignment="1">
      <alignment horizontal="center" vertical="center"/>
    </xf>
    <xf numFmtId="179" fontId="2" fillId="0" borderId="71" xfId="0" applyNumberFormat="1" applyFont="1" applyBorder="1" applyAlignment="1">
      <alignment horizontal="center" vertical="center"/>
    </xf>
    <xf numFmtId="199" fontId="2" fillId="0" borderId="39" xfId="0" applyNumberFormat="1" applyFont="1" applyBorder="1" applyAlignment="1">
      <alignment horizontal="center" vertical="center"/>
    </xf>
    <xf numFmtId="179" fontId="2" fillId="0" borderId="72" xfId="0" applyNumberFormat="1" applyFont="1" applyBorder="1" applyAlignment="1">
      <alignment horizontal="center" vertical="center"/>
    </xf>
    <xf numFmtId="179" fontId="2" fillId="0" borderId="18" xfId="0" applyNumberFormat="1" applyFont="1" applyBorder="1" applyAlignment="1">
      <alignment horizontal="center" vertical="center"/>
    </xf>
    <xf numFmtId="179" fontId="2" fillId="0" borderId="7" xfId="0" applyNumberFormat="1" applyFont="1" applyBorder="1" applyAlignment="1">
      <alignment horizontal="center" vertical="center"/>
    </xf>
    <xf numFmtId="0" fontId="2" fillId="0" borderId="3" xfId="0" applyFont="1" applyFill="1" applyBorder="1"/>
    <xf numFmtId="0" fontId="2" fillId="0" borderId="8" xfId="0" applyFont="1" applyFill="1" applyBorder="1"/>
    <xf numFmtId="0" fontId="2" fillId="0" borderId="8" xfId="0" applyFont="1" applyFill="1" applyBorder="1" applyAlignment="1">
      <alignment horizontal="center"/>
    </xf>
    <xf numFmtId="0" fontId="2" fillId="0" borderId="5" xfId="0" applyFont="1" applyFill="1" applyBorder="1"/>
    <xf numFmtId="199" fontId="2" fillId="0" borderId="4"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12" fillId="0" borderId="22" xfId="0" applyFont="1" applyBorder="1" applyAlignment="1">
      <alignment horizontal="left"/>
    </xf>
    <xf numFmtId="0" fontId="0" fillId="0" borderId="0" xfId="0" applyFont="1" applyAlignment="1">
      <alignment vertical="top"/>
    </xf>
    <xf numFmtId="0" fontId="0" fillId="0" borderId="0" xfId="0" applyBorder="1"/>
    <xf numFmtId="178" fontId="5" fillId="0" borderId="19" xfId="0" applyNumberFormat="1" applyFont="1" applyBorder="1" applyAlignment="1" applyProtection="1">
      <alignment shrinkToFit="1"/>
    </xf>
    <xf numFmtId="178" fontId="5" fillId="0" borderId="20" xfId="0" applyNumberFormat="1" applyFont="1" applyBorder="1" applyAlignment="1" applyProtection="1">
      <alignment shrinkToFit="1"/>
    </xf>
    <xf numFmtId="0" fontId="5" fillId="10" borderId="1" xfId="0" applyFont="1" applyFill="1" applyBorder="1" applyProtection="1"/>
    <xf numFmtId="0" fontId="5" fillId="11" borderId="1" xfId="0" applyFont="1" applyFill="1" applyBorder="1" applyAlignment="1" applyProtection="1">
      <alignment shrinkToFit="1"/>
      <protection locked="0"/>
    </xf>
    <xf numFmtId="0" fontId="20" fillId="4" borderId="25" xfId="0" applyFont="1" applyFill="1" applyBorder="1" applyAlignment="1">
      <alignment horizontal="center" vertical="center" wrapText="1"/>
    </xf>
    <xf numFmtId="0" fontId="5" fillId="0" borderId="1" xfId="0" applyFont="1" applyBorder="1"/>
    <xf numFmtId="0" fontId="5" fillId="0" borderId="1" xfId="0" applyFont="1" applyFill="1" applyBorder="1"/>
    <xf numFmtId="0" fontId="5" fillId="0" borderId="0" xfId="0" applyFont="1" applyAlignment="1">
      <alignment horizontal="center" vertical="center"/>
    </xf>
    <xf numFmtId="0" fontId="10" fillId="0" borderId="0" xfId="4" applyFont="1" applyBorder="1" applyAlignment="1" applyProtection="1">
      <alignment horizontal="center" vertical="center"/>
    </xf>
    <xf numFmtId="0" fontId="5" fillId="0" borderId="0" xfId="0" applyFont="1" applyAlignment="1" applyProtection="1">
      <alignment horizontal="center" vertical="center"/>
    </xf>
    <xf numFmtId="199" fontId="2" fillId="0" borderId="73" xfId="0" applyNumberFormat="1" applyFont="1" applyBorder="1" applyAlignment="1" applyProtection="1">
      <alignment horizontal="center" vertical="center"/>
    </xf>
    <xf numFmtId="199" fontId="2" fillId="0" borderId="6" xfId="0" applyNumberFormat="1" applyFont="1" applyBorder="1" applyAlignment="1" applyProtection="1">
      <alignment horizontal="center" vertical="center"/>
    </xf>
    <xf numFmtId="199" fontId="2" fillId="0" borderId="45" xfId="0" applyNumberFormat="1" applyFont="1" applyBorder="1" applyAlignment="1" applyProtection="1">
      <alignment horizontal="center" vertical="center"/>
    </xf>
    <xf numFmtId="0" fontId="2" fillId="0" borderId="48" xfId="0" applyNumberFormat="1" applyFont="1" applyBorder="1" applyAlignment="1" applyProtection="1">
      <alignment horizontal="center" vertical="center"/>
    </xf>
    <xf numFmtId="0" fontId="2" fillId="0" borderId="16" xfId="0" applyNumberFormat="1" applyFont="1" applyBorder="1" applyAlignment="1" applyProtection="1">
      <alignment horizontal="center" vertical="center"/>
    </xf>
    <xf numFmtId="199" fontId="2" fillId="0" borderId="66" xfId="0" applyNumberFormat="1" applyFont="1" applyBorder="1" applyAlignment="1" applyProtection="1">
      <alignment horizontal="center" vertical="center"/>
    </xf>
    <xf numFmtId="0" fontId="2" fillId="0" borderId="17" xfId="0" applyNumberFormat="1" applyFont="1" applyBorder="1" applyAlignment="1" applyProtection="1">
      <alignment horizontal="center" vertical="center"/>
    </xf>
    <xf numFmtId="0" fontId="2" fillId="0" borderId="74" xfId="0" applyNumberFormat="1" applyFont="1" applyBorder="1" applyAlignment="1" applyProtection="1">
      <alignment horizontal="center" vertical="center"/>
    </xf>
    <xf numFmtId="0" fontId="2" fillId="0" borderId="75" xfId="0" applyNumberFormat="1" applyFont="1" applyBorder="1" applyAlignment="1" applyProtection="1">
      <alignment horizontal="center" vertical="center"/>
    </xf>
    <xf numFmtId="0" fontId="2" fillId="0" borderId="1" xfId="0" applyNumberFormat="1" applyFont="1" applyBorder="1" applyAlignment="1" applyProtection="1">
      <alignment horizontal="center" vertical="center"/>
    </xf>
    <xf numFmtId="0" fontId="2" fillId="0" borderId="5" xfId="0" applyNumberFormat="1" applyFont="1" applyBorder="1" applyAlignment="1" applyProtection="1">
      <alignment horizontal="center" vertical="center"/>
    </xf>
    <xf numFmtId="0" fontId="0" fillId="3" borderId="0" xfId="0" applyFont="1" applyFill="1" applyAlignment="1" applyProtection="1">
      <alignment vertical="top"/>
    </xf>
    <xf numFmtId="0" fontId="26" fillId="0" borderId="22" xfId="0" applyFont="1" applyBorder="1" applyAlignment="1">
      <alignment horizontal="left"/>
    </xf>
    <xf numFmtId="0" fontId="2" fillId="0" borderId="4" xfId="0" applyFont="1" applyFill="1" applyBorder="1"/>
    <xf numFmtId="0" fontId="2" fillId="0" borderId="6" xfId="0" applyFont="1" applyFill="1" applyBorder="1"/>
    <xf numFmtId="0" fontId="5" fillId="0" borderId="1" xfId="0" applyFont="1" applyFill="1" applyBorder="1" applyAlignment="1" applyProtection="1">
      <alignment shrinkToFit="1"/>
      <protection locked="0"/>
    </xf>
    <xf numFmtId="0" fontId="5" fillId="0" borderId="44" xfId="0" applyFont="1" applyBorder="1" applyProtection="1"/>
    <xf numFmtId="178" fontId="5" fillId="0" borderId="76" xfId="0" applyNumberFormat="1" applyFont="1" applyBorder="1" applyAlignment="1" applyProtection="1">
      <alignment shrinkToFit="1"/>
    </xf>
    <xf numFmtId="178" fontId="5" fillId="11" borderId="66" xfId="0" applyNumberFormat="1" applyFont="1" applyFill="1" applyBorder="1" applyAlignment="1" applyProtection="1">
      <alignment shrinkToFit="1"/>
      <protection locked="0"/>
    </xf>
    <xf numFmtId="178" fontId="5" fillId="11" borderId="6" xfId="0" applyNumberFormat="1" applyFont="1" applyFill="1" applyBorder="1" applyAlignment="1" applyProtection="1">
      <alignment shrinkToFit="1"/>
      <protection locked="0"/>
    </xf>
    <xf numFmtId="178" fontId="5" fillId="11" borderId="45" xfId="0" applyNumberFormat="1" applyFont="1" applyFill="1" applyBorder="1" applyAlignment="1" applyProtection="1">
      <alignment shrinkToFit="1"/>
      <protection locked="0"/>
    </xf>
    <xf numFmtId="0" fontId="19" fillId="0" borderId="77" xfId="0" applyFont="1" applyBorder="1" applyAlignment="1" applyProtection="1">
      <alignment horizontal="center" vertical="center"/>
    </xf>
    <xf numFmtId="0" fontId="19" fillId="0" borderId="3" xfId="0" applyFont="1" applyBorder="1" applyAlignment="1" applyProtection="1">
      <alignment horizontal="center" vertical="center"/>
    </xf>
    <xf numFmtId="0" fontId="19" fillId="0" borderId="8" xfId="0" applyFont="1" applyBorder="1" applyAlignment="1" applyProtection="1">
      <alignment horizontal="center" vertical="center"/>
    </xf>
    <xf numFmtId="0" fontId="19" fillId="0" borderId="37" xfId="0" applyFont="1" applyBorder="1" applyAlignment="1" applyProtection="1">
      <alignment horizontal="center" vertical="center"/>
    </xf>
    <xf numFmtId="0" fontId="19" fillId="0" borderId="4" xfId="0" applyFont="1" applyBorder="1" applyAlignment="1" applyProtection="1">
      <alignment horizontal="center" vertical="center"/>
    </xf>
    <xf numFmtId="0" fontId="19" fillId="0" borderId="78" xfId="0" applyFont="1" applyBorder="1" applyAlignment="1" applyProtection="1">
      <alignment horizontal="center" vertical="center"/>
    </xf>
    <xf numFmtId="0" fontId="19" fillId="0" borderId="79"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36"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80" xfId="0" applyFont="1" applyBorder="1" applyAlignment="1" applyProtection="1">
      <alignment horizontal="center" vertical="center"/>
    </xf>
    <xf numFmtId="0" fontId="19" fillId="0" borderId="44" xfId="0" applyFont="1" applyBorder="1" applyAlignment="1" applyProtection="1">
      <alignment horizontal="center" vertical="center"/>
    </xf>
    <xf numFmtId="0" fontId="19" fillId="0" borderId="5" xfId="0" applyFont="1" applyBorder="1" applyAlignment="1" applyProtection="1">
      <alignment horizontal="center" vertical="center"/>
    </xf>
    <xf numFmtId="0" fontId="19" fillId="0" borderId="38" xfId="0" applyFont="1" applyBorder="1" applyAlignment="1" applyProtection="1">
      <alignment horizontal="center" vertical="center"/>
    </xf>
    <xf numFmtId="0" fontId="19" fillId="0" borderId="23" xfId="0" applyFont="1" applyBorder="1" applyAlignment="1" applyProtection="1">
      <alignment horizontal="center" vertical="center"/>
    </xf>
    <xf numFmtId="0" fontId="19" fillId="0" borderId="25" xfId="0" applyFont="1" applyBorder="1" applyAlignment="1" applyProtection="1">
      <alignment horizontal="center" vertical="center"/>
    </xf>
    <xf numFmtId="0" fontId="19" fillId="0" borderId="81" xfId="0" applyFont="1" applyBorder="1" applyAlignment="1" applyProtection="1">
      <alignment horizontal="center" vertical="center"/>
    </xf>
    <xf numFmtId="0" fontId="2" fillId="0" borderId="82" xfId="0" applyFont="1" applyBorder="1" applyAlignment="1">
      <alignment horizontal="center" vertical="center"/>
    </xf>
    <xf numFmtId="0" fontId="19" fillId="0" borderId="19" xfId="0" applyFont="1" applyFill="1" applyBorder="1" applyAlignment="1">
      <alignment horizontal="center" vertical="center" wrapText="1"/>
    </xf>
    <xf numFmtId="0" fontId="19" fillId="0" borderId="19" xfId="0" applyFont="1" applyBorder="1" applyAlignment="1" applyProtection="1">
      <alignment horizontal="center" vertical="center"/>
    </xf>
    <xf numFmtId="0" fontId="19" fillId="0" borderId="82" xfId="0" applyFont="1" applyBorder="1" applyAlignment="1" applyProtection="1">
      <alignment horizontal="center" vertical="center"/>
    </xf>
    <xf numFmtId="0" fontId="19" fillId="0" borderId="24" xfId="0" applyFont="1" applyBorder="1" applyAlignment="1" applyProtection="1">
      <alignment horizontal="center" vertical="center"/>
    </xf>
    <xf numFmtId="0" fontId="19" fillId="10" borderId="24" xfId="0" applyFont="1" applyFill="1" applyBorder="1" applyAlignment="1">
      <alignment horizontal="center" vertical="center"/>
    </xf>
    <xf numFmtId="0" fontId="19" fillId="10" borderId="81" xfId="0" applyFont="1" applyFill="1" applyBorder="1" applyAlignment="1">
      <alignment horizontal="center" vertical="center"/>
    </xf>
    <xf numFmtId="0" fontId="19" fillId="0" borderId="83" xfId="0" applyFont="1" applyFill="1" applyBorder="1" applyAlignment="1" applyProtection="1">
      <alignment horizontal="center" vertical="center"/>
    </xf>
    <xf numFmtId="0" fontId="19" fillId="0" borderId="84" xfId="0" applyFont="1" applyFill="1" applyBorder="1" applyAlignment="1" applyProtection="1">
      <alignment horizontal="center" vertical="center"/>
    </xf>
    <xf numFmtId="0" fontId="19" fillId="0" borderId="64" xfId="0" applyFont="1" applyFill="1" applyBorder="1" applyAlignment="1" applyProtection="1">
      <alignment horizontal="center" vertical="center"/>
    </xf>
    <xf numFmtId="0" fontId="19" fillId="0" borderId="85" xfId="0" applyFont="1" applyFill="1" applyBorder="1" applyAlignment="1" applyProtection="1">
      <alignment horizontal="center" vertical="center"/>
    </xf>
    <xf numFmtId="0" fontId="19" fillId="0" borderId="86" xfId="0" applyFont="1" applyFill="1" applyBorder="1" applyAlignment="1" applyProtection="1">
      <alignment horizontal="center" vertical="center"/>
    </xf>
    <xf numFmtId="0" fontId="5" fillId="0" borderId="0" xfId="0" applyFont="1" applyFill="1"/>
    <xf numFmtId="0" fontId="2" fillId="0" borderId="19" xfId="0" applyFont="1" applyFill="1" applyBorder="1" applyAlignment="1">
      <alignment horizontal="center" vertical="center" wrapText="1"/>
    </xf>
    <xf numFmtId="0" fontId="2" fillId="2" borderId="19" xfId="0" applyFont="1" applyFill="1" applyBorder="1" applyAlignment="1" applyProtection="1">
      <alignment vertical="center" wrapText="1"/>
      <protection locked="0"/>
    </xf>
    <xf numFmtId="0" fontId="2" fillId="2" borderId="20" xfId="0" applyFont="1" applyFill="1" applyBorder="1" applyAlignment="1" applyProtection="1">
      <alignment vertical="center" wrapText="1"/>
      <protection locked="0"/>
    </xf>
    <xf numFmtId="0" fontId="2" fillId="0" borderId="19"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Fill="1" applyBorder="1" applyAlignment="1">
      <alignment horizontal="center" vertical="center"/>
    </xf>
    <xf numFmtId="0" fontId="5" fillId="0" borderId="0" xfId="0" applyFont="1" applyFill="1" applyBorder="1"/>
    <xf numFmtId="0" fontId="2" fillId="0" borderId="23"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4" xfId="0" applyFont="1" applyFill="1" applyBorder="1" applyAlignment="1">
      <alignment horizontal="center" vertical="center"/>
    </xf>
    <xf numFmtId="0" fontId="19" fillId="0" borderId="24" xfId="0" applyFont="1" applyFill="1" applyBorder="1" applyAlignment="1">
      <alignment horizontal="center" vertical="center" wrapText="1"/>
    </xf>
    <xf numFmtId="0" fontId="19" fillId="0" borderId="81" xfId="0" applyFont="1" applyFill="1" applyBorder="1" applyAlignment="1">
      <alignment horizontal="center" vertical="center" wrapText="1"/>
    </xf>
    <xf numFmtId="0" fontId="0" fillId="0" borderId="12" xfId="0" applyBorder="1"/>
    <xf numFmtId="0" fontId="5" fillId="0" borderId="87" xfId="0" applyFont="1" applyBorder="1" applyAlignment="1">
      <alignment horizontal="center" vertical="center"/>
    </xf>
    <xf numFmtId="199" fontId="2" fillId="0" borderId="34" xfId="0" applyNumberFormat="1" applyFont="1" applyFill="1" applyBorder="1" applyAlignment="1">
      <alignment horizontal="center" vertical="center"/>
    </xf>
    <xf numFmtId="199" fontId="2" fillId="0" borderId="0" xfId="0" applyNumberFormat="1" applyFont="1" applyFill="1" applyBorder="1" applyAlignment="1">
      <alignment horizontal="center" vertical="center"/>
    </xf>
    <xf numFmtId="0" fontId="2" fillId="11" borderId="65" xfId="0" applyFont="1" applyFill="1" applyBorder="1" applyAlignment="1" applyProtection="1">
      <alignment horizontal="center" vertical="center"/>
      <protection locked="0"/>
    </xf>
    <xf numFmtId="189" fontId="2" fillId="0" borderId="32" xfId="0" applyNumberFormat="1" applyFont="1" applyFill="1" applyBorder="1" applyAlignment="1" applyProtection="1">
      <alignment horizontal="center" vertical="center"/>
    </xf>
    <xf numFmtId="189" fontId="2" fillId="0" borderId="31" xfId="0" applyNumberFormat="1" applyFont="1" applyFill="1" applyBorder="1" applyAlignment="1" applyProtection="1">
      <alignment horizontal="center" vertical="center"/>
    </xf>
    <xf numFmtId="189" fontId="2" fillId="0" borderId="88" xfId="0" applyNumberFormat="1" applyFont="1" applyFill="1" applyBorder="1" applyAlignment="1" applyProtection="1">
      <alignment horizontal="center" vertical="center"/>
    </xf>
    <xf numFmtId="199" fontId="2" fillId="0" borderId="89" xfId="0" applyNumberFormat="1" applyFont="1" applyFill="1" applyBorder="1" applyAlignment="1" applyProtection="1">
      <alignment horizontal="center" vertical="center"/>
    </xf>
    <xf numFmtId="189" fontId="2" fillId="12" borderId="90" xfId="0" applyNumberFormat="1" applyFont="1" applyFill="1" applyBorder="1" applyAlignment="1" applyProtection="1">
      <alignment horizontal="center" vertical="center"/>
    </xf>
    <xf numFmtId="189" fontId="2" fillId="12" borderId="20" xfId="0" applyNumberFormat="1" applyFont="1" applyFill="1" applyBorder="1" applyAlignment="1" applyProtection="1">
      <alignment horizontal="center" vertical="center"/>
    </xf>
    <xf numFmtId="189" fontId="2" fillId="12" borderId="1" xfId="0" applyNumberFormat="1" applyFont="1" applyFill="1" applyBorder="1" applyAlignment="1" applyProtection="1">
      <alignment horizontal="center" vertical="center"/>
    </xf>
    <xf numFmtId="189" fontId="2" fillId="13" borderId="91" xfId="0" applyNumberFormat="1" applyFont="1" applyFill="1" applyBorder="1" applyAlignment="1" applyProtection="1">
      <alignment horizontal="center" vertical="center"/>
    </xf>
    <xf numFmtId="0" fontId="2" fillId="13" borderId="92" xfId="0" applyFont="1" applyFill="1" applyBorder="1" applyAlignment="1" applyProtection="1">
      <alignment horizontal="center" vertical="center"/>
      <protection locked="0"/>
    </xf>
    <xf numFmtId="0" fontId="2" fillId="13" borderId="90" xfId="0" applyFont="1" applyFill="1" applyBorder="1" applyAlignment="1" applyProtection="1">
      <alignment horizontal="center" vertical="center"/>
      <protection locked="0"/>
    </xf>
    <xf numFmtId="0" fontId="2" fillId="13" borderId="72" xfId="0" applyFont="1" applyFill="1" applyBorder="1" applyAlignment="1" applyProtection="1">
      <alignment horizontal="center" vertical="center"/>
      <protection locked="0"/>
    </xf>
    <xf numFmtId="0" fontId="2" fillId="13" borderId="1" xfId="0" applyFont="1" applyFill="1" applyBorder="1" applyAlignment="1" applyProtection="1">
      <alignment horizontal="center" vertical="center"/>
      <protection locked="0"/>
    </xf>
    <xf numFmtId="0" fontId="2" fillId="13" borderId="93" xfId="0" applyFont="1" applyFill="1" applyBorder="1" applyAlignment="1" applyProtection="1">
      <alignment horizontal="center" vertical="center"/>
      <protection locked="0"/>
    </xf>
    <xf numFmtId="0" fontId="2" fillId="13" borderId="5" xfId="0" applyFont="1" applyFill="1" applyBorder="1" applyAlignment="1" applyProtection="1">
      <alignment horizontal="center" vertical="center"/>
      <protection locked="0"/>
    </xf>
    <xf numFmtId="58" fontId="0" fillId="2" borderId="0" xfId="0" applyNumberFormat="1" applyFont="1" applyFill="1" applyProtection="1">
      <protection locked="0"/>
    </xf>
    <xf numFmtId="0" fontId="0" fillId="0" borderId="0" xfId="0" applyAlignment="1">
      <alignment wrapText="1"/>
    </xf>
    <xf numFmtId="0" fontId="18" fillId="3" borderId="82" xfId="0" applyFont="1" applyFill="1" applyBorder="1" applyAlignment="1" applyProtection="1">
      <alignment horizontal="right" vertical="center"/>
    </xf>
    <xf numFmtId="197" fontId="18" fillId="3" borderId="14" xfId="0" applyNumberFormat="1" applyFont="1" applyFill="1" applyBorder="1" applyAlignment="1" applyProtection="1">
      <alignment horizontal="center" vertical="center"/>
    </xf>
    <xf numFmtId="0" fontId="19" fillId="0" borderId="36" xfId="0" applyFont="1" applyFill="1" applyBorder="1" applyAlignment="1" applyProtection="1">
      <alignment horizontal="center" vertical="center"/>
    </xf>
    <xf numFmtId="0" fontId="36" fillId="0" borderId="0" xfId="0" applyFont="1"/>
    <xf numFmtId="0" fontId="2" fillId="0" borderId="38"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6" xfId="0" applyFont="1" applyFill="1" applyBorder="1" applyAlignment="1">
      <alignment horizontal="center" wrapText="1"/>
    </xf>
    <xf numFmtId="0" fontId="2" fillId="0" borderId="94" xfId="0" applyFont="1" applyFill="1" applyBorder="1" applyAlignment="1">
      <alignment horizontal="center" wrapText="1"/>
    </xf>
    <xf numFmtId="0" fontId="2" fillId="0" borderId="0" xfId="0" applyFont="1" applyFill="1"/>
    <xf numFmtId="0" fontId="5" fillId="0" borderId="1" xfId="0" applyFont="1" applyFill="1" applyBorder="1" applyAlignment="1"/>
    <xf numFmtId="0" fontId="5" fillId="0" borderId="1" xfId="0" applyFont="1" applyFill="1" applyBorder="1" applyAlignment="1">
      <alignment wrapText="1"/>
    </xf>
    <xf numFmtId="0" fontId="37" fillId="0" borderId="0" xfId="0" applyFont="1" applyProtection="1"/>
    <xf numFmtId="178" fontId="5" fillId="2" borderId="4" xfId="0" applyNumberFormat="1" applyFont="1" applyFill="1" applyBorder="1" applyAlignment="1" applyProtection="1">
      <alignment shrinkToFit="1"/>
      <protection locked="0"/>
    </xf>
    <xf numFmtId="189" fontId="2" fillId="13" borderId="1" xfId="0" applyNumberFormat="1" applyFont="1" applyFill="1" applyBorder="1" applyAlignment="1" applyProtection="1">
      <alignment horizontal="center" vertical="center"/>
    </xf>
    <xf numFmtId="0" fontId="5" fillId="0" borderId="44" xfId="0" applyFont="1" applyBorder="1"/>
    <xf numFmtId="0" fontId="5" fillId="0" borderId="45" xfId="0" applyFont="1" applyBorder="1"/>
    <xf numFmtId="0" fontId="5" fillId="7" borderId="95" xfId="0" applyFont="1" applyFill="1" applyBorder="1" applyAlignment="1" applyProtection="1">
      <alignment shrinkToFit="1"/>
      <protection locked="0"/>
    </xf>
    <xf numFmtId="0" fontId="30" fillId="7" borderId="96" xfId="0" applyFont="1" applyFill="1" applyBorder="1" applyAlignment="1" applyProtection="1">
      <alignment shrinkToFit="1"/>
      <protection locked="0"/>
    </xf>
    <xf numFmtId="0" fontId="5" fillId="7" borderId="96" xfId="0" applyFont="1" applyFill="1" applyBorder="1" applyAlignment="1" applyProtection="1">
      <alignment shrinkToFit="1"/>
      <protection locked="0"/>
    </xf>
    <xf numFmtId="49" fontId="5" fillId="8" borderId="96" xfId="0" applyNumberFormat="1" applyFont="1" applyFill="1" applyBorder="1" applyAlignment="1" applyProtection="1">
      <alignment shrinkToFit="1"/>
      <protection locked="0"/>
    </xf>
    <xf numFmtId="0" fontId="5" fillId="7" borderId="97" xfId="0" applyFont="1" applyFill="1" applyBorder="1" applyAlignment="1" applyProtection="1">
      <alignment shrinkToFit="1"/>
      <protection locked="0"/>
    </xf>
    <xf numFmtId="182" fontId="5" fillId="7" borderId="96" xfId="0" applyNumberFormat="1" applyFont="1" applyFill="1" applyBorder="1" applyAlignment="1" applyProtection="1">
      <alignment shrinkToFit="1"/>
      <protection locked="0"/>
    </xf>
    <xf numFmtId="0" fontId="5" fillId="7" borderId="98" xfId="0" applyFont="1" applyFill="1" applyBorder="1" applyAlignment="1" applyProtection="1">
      <alignment shrinkToFit="1"/>
      <protection locked="0"/>
    </xf>
    <xf numFmtId="0" fontId="30" fillId="7" borderId="99" xfId="0" applyFont="1" applyFill="1" applyBorder="1" applyAlignment="1" applyProtection="1">
      <alignment shrinkToFit="1"/>
      <protection locked="0"/>
    </xf>
    <xf numFmtId="0" fontId="5" fillId="7" borderId="99" xfId="0" applyFont="1" applyFill="1" applyBorder="1" applyAlignment="1" applyProtection="1">
      <alignment shrinkToFit="1"/>
      <protection locked="0"/>
    </xf>
    <xf numFmtId="49" fontId="5" fillId="8" borderId="99" xfId="0" applyNumberFormat="1" applyFont="1" applyFill="1" applyBorder="1" applyAlignment="1" applyProtection="1">
      <alignment shrinkToFit="1"/>
      <protection locked="0"/>
    </xf>
    <xf numFmtId="0" fontId="5" fillId="7" borderId="100" xfId="0" applyFont="1" applyFill="1" applyBorder="1" applyAlignment="1" applyProtection="1">
      <alignment shrinkToFit="1"/>
      <protection locked="0"/>
    </xf>
    <xf numFmtId="182" fontId="5" fillId="7" borderId="99" xfId="0" applyNumberFormat="1" applyFont="1" applyFill="1" applyBorder="1" applyAlignment="1" applyProtection="1">
      <alignment shrinkToFit="1"/>
      <protection locked="0"/>
    </xf>
    <xf numFmtId="0" fontId="36" fillId="0" borderId="0" xfId="0" applyFont="1" applyBorder="1"/>
    <xf numFmtId="189" fontId="2" fillId="0" borderId="1" xfId="0" applyNumberFormat="1" applyFont="1" applyFill="1" applyBorder="1" applyAlignment="1" applyProtection="1">
      <alignment horizontal="center" vertical="center"/>
    </xf>
    <xf numFmtId="186" fontId="5" fillId="0" borderId="8" xfId="0" applyNumberFormat="1" applyFont="1" applyFill="1" applyBorder="1" applyAlignment="1" applyProtection="1">
      <alignment shrinkToFit="1"/>
    </xf>
    <xf numFmtId="178" fontId="5" fillId="0" borderId="8" xfId="0" applyNumberFormat="1" applyFont="1" applyFill="1" applyBorder="1" applyAlignment="1" applyProtection="1">
      <alignment shrinkToFit="1"/>
    </xf>
    <xf numFmtId="186" fontId="5" fillId="0" borderId="1" xfId="0" applyNumberFormat="1" applyFont="1" applyFill="1" applyBorder="1" applyAlignment="1" applyProtection="1">
      <alignment shrinkToFit="1"/>
    </xf>
    <xf numFmtId="178" fontId="5" fillId="0" borderId="1" xfId="0" applyNumberFormat="1" applyFont="1" applyFill="1" applyBorder="1" applyAlignment="1" applyProtection="1">
      <alignment shrinkToFit="1"/>
    </xf>
    <xf numFmtId="179" fontId="5" fillId="0" borderId="36" xfId="0" applyNumberFormat="1" applyFont="1" applyFill="1" applyBorder="1" applyAlignment="1" applyProtection="1">
      <alignment shrinkToFit="1"/>
      <protection locked="0"/>
    </xf>
    <xf numFmtId="0" fontId="5" fillId="0" borderId="36" xfId="0" applyFont="1" applyFill="1" applyBorder="1" applyAlignment="1" applyProtection="1">
      <alignment shrinkToFit="1"/>
      <protection locked="0"/>
    </xf>
    <xf numFmtId="179" fontId="5" fillId="0" borderId="10" xfId="0" applyNumberFormat="1" applyFont="1" applyFill="1" applyBorder="1" applyAlignment="1" applyProtection="1">
      <alignment shrinkToFit="1"/>
      <protection locked="0"/>
    </xf>
    <xf numFmtId="0" fontId="5" fillId="0" borderId="10" xfId="0" applyFont="1" applyFill="1" applyBorder="1" applyAlignment="1" applyProtection="1">
      <alignment shrinkToFit="1"/>
      <protection locked="0"/>
    </xf>
    <xf numFmtId="186" fontId="5" fillId="0" borderId="10" xfId="0" applyNumberFormat="1" applyFont="1" applyFill="1" applyBorder="1" applyAlignment="1" applyProtection="1">
      <alignment shrinkToFit="1"/>
    </xf>
    <xf numFmtId="178" fontId="5" fillId="0" borderId="10" xfId="0" applyNumberFormat="1" applyFont="1" applyFill="1" applyBorder="1" applyAlignment="1" applyProtection="1">
      <alignment shrinkToFit="1"/>
    </xf>
    <xf numFmtId="0" fontId="2" fillId="2" borderId="72"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199" fontId="26" fillId="0" borderId="21" xfId="0" applyNumberFormat="1" applyFont="1" applyBorder="1" applyAlignment="1">
      <alignment horizontal="center" vertical="center"/>
    </xf>
    <xf numFmtId="49" fontId="2" fillId="0" borderId="15" xfId="0" applyNumberFormat="1" applyFont="1" applyFill="1" applyBorder="1" applyAlignment="1" applyProtection="1">
      <alignment vertical="center" wrapText="1"/>
      <protection locked="0"/>
    </xf>
    <xf numFmtId="49" fontId="2" fillId="0" borderId="36" xfId="0" applyNumberFormat="1" applyFont="1" applyFill="1" applyBorder="1" applyAlignment="1" applyProtection="1">
      <alignment vertical="center" wrapText="1"/>
      <protection locked="0"/>
    </xf>
    <xf numFmtId="49" fontId="2" fillId="0" borderId="82" xfId="0" applyNumberFormat="1" applyFont="1" applyFill="1" applyBorder="1" applyAlignment="1" applyProtection="1">
      <alignment vertical="center" wrapText="1"/>
      <protection locked="0"/>
    </xf>
    <xf numFmtId="0" fontId="2" fillId="0" borderId="42" xfId="0"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2" fillId="0" borderId="76" xfId="0" applyFont="1" applyFill="1" applyBorder="1" applyAlignment="1" applyProtection="1">
      <alignment vertical="center"/>
      <protection locked="0"/>
    </xf>
    <xf numFmtId="0" fontId="2" fillId="11" borderId="42" xfId="0" applyFont="1" applyFill="1" applyBorder="1" applyAlignment="1" applyProtection="1">
      <alignment horizontal="center" vertical="center"/>
      <protection locked="0"/>
    </xf>
    <xf numFmtId="179" fontId="5" fillId="0" borderId="8" xfId="0" applyNumberFormat="1" applyFont="1" applyFill="1" applyBorder="1" applyAlignment="1" applyProtection="1">
      <alignment shrinkToFit="1"/>
      <protection locked="0"/>
    </xf>
    <xf numFmtId="0" fontId="5" fillId="0" borderId="8" xfId="0" applyFont="1" applyFill="1" applyBorder="1" applyAlignment="1" applyProtection="1">
      <alignment shrinkToFit="1"/>
      <protection locked="0"/>
    </xf>
    <xf numFmtId="38" fontId="2" fillId="0" borderId="8" xfId="2" applyFont="1" applyFill="1" applyBorder="1" applyProtection="1">
      <protection locked="0"/>
    </xf>
    <xf numFmtId="179" fontId="5" fillId="0" borderId="1" xfId="0" applyNumberFormat="1" applyFont="1" applyFill="1" applyBorder="1" applyAlignment="1" applyProtection="1">
      <alignment shrinkToFit="1"/>
      <protection locked="0"/>
    </xf>
    <xf numFmtId="38" fontId="2" fillId="0" borderId="49" xfId="2" applyFont="1" applyFill="1" applyBorder="1" applyProtection="1">
      <protection locked="0"/>
    </xf>
    <xf numFmtId="38" fontId="2" fillId="0" borderId="10" xfId="2" applyFont="1" applyFill="1" applyBorder="1" applyProtection="1">
      <protection locked="0"/>
    </xf>
    <xf numFmtId="49" fontId="19" fillId="0" borderId="79" xfId="0" applyNumberFormat="1" applyFont="1" applyFill="1" applyBorder="1" applyAlignment="1" applyProtection="1">
      <alignment vertical="center" wrapText="1"/>
      <protection locked="0"/>
    </xf>
    <xf numFmtId="49" fontId="19" fillId="0" borderId="36" xfId="0" applyNumberFormat="1" applyFont="1" applyFill="1" applyBorder="1" applyAlignment="1" applyProtection="1">
      <alignment vertical="center" wrapText="1"/>
      <protection locked="0"/>
    </xf>
    <xf numFmtId="49" fontId="19" fillId="0" borderId="15" xfId="0" applyNumberFormat="1" applyFont="1" applyFill="1" applyBorder="1" applyAlignment="1" applyProtection="1">
      <alignment vertical="center" wrapText="1"/>
      <protection locked="0"/>
    </xf>
    <xf numFmtId="49" fontId="0" fillId="0" borderId="82" xfId="0" applyNumberFormat="1" applyFont="1" applyFill="1" applyBorder="1" applyAlignment="1" applyProtection="1">
      <alignment vertical="center" wrapText="1"/>
      <protection locked="0"/>
    </xf>
    <xf numFmtId="0" fontId="5" fillId="0" borderId="1" xfId="0" applyFont="1" applyFill="1" applyBorder="1" applyProtection="1">
      <protection locked="0"/>
    </xf>
    <xf numFmtId="0" fontId="5" fillId="0" borderId="6" xfId="0" applyFont="1" applyFill="1" applyBorder="1" applyProtection="1">
      <protection locked="0"/>
    </xf>
    <xf numFmtId="0" fontId="19" fillId="0" borderId="44" xfId="0" applyFont="1" applyFill="1" applyBorder="1" applyAlignment="1" applyProtection="1">
      <alignment vertical="center"/>
      <protection locked="0"/>
    </xf>
    <xf numFmtId="0" fontId="19" fillId="0" borderId="10" xfId="0" applyFont="1" applyFill="1" applyBorder="1" applyAlignment="1" applyProtection="1">
      <alignment vertical="center"/>
      <protection locked="0"/>
    </xf>
    <xf numFmtId="0" fontId="19" fillId="0" borderId="42" xfId="0" applyFont="1" applyFill="1" applyBorder="1" applyAlignment="1" applyProtection="1">
      <alignment vertical="center"/>
      <protection locked="0"/>
    </xf>
    <xf numFmtId="0" fontId="19" fillId="0" borderId="76" xfId="0" applyFont="1" applyFill="1" applyBorder="1" applyAlignment="1" applyProtection="1">
      <alignment vertical="center"/>
      <protection locked="0"/>
    </xf>
    <xf numFmtId="0" fontId="5" fillId="0" borderId="79" xfId="0" applyFont="1" applyBorder="1"/>
    <xf numFmtId="0" fontId="5" fillId="0" borderId="80" xfId="0" applyFont="1" applyBorder="1"/>
    <xf numFmtId="0" fontId="38" fillId="0" borderId="44" xfId="0" applyFont="1" applyBorder="1"/>
    <xf numFmtId="0" fontId="38" fillId="0" borderId="45" xfId="0" applyFont="1" applyBorder="1"/>
    <xf numFmtId="0" fontId="5" fillId="0" borderId="34" xfId="0" applyFont="1" applyFill="1" applyBorder="1"/>
    <xf numFmtId="0" fontId="0" fillId="0" borderId="34" xfId="0" applyBorder="1"/>
    <xf numFmtId="0" fontId="39" fillId="0" borderId="0" xfId="0" applyFont="1"/>
    <xf numFmtId="0" fontId="12" fillId="0" borderId="101" xfId="0" applyFont="1" applyFill="1" applyBorder="1" applyAlignment="1">
      <alignment horizontal="left"/>
    </xf>
    <xf numFmtId="0" fontId="5" fillId="4" borderId="36" xfId="0" applyFont="1" applyFill="1" applyBorder="1" applyAlignment="1" applyProtection="1">
      <alignment horizontal="center" vertical="center"/>
    </xf>
    <xf numFmtId="0" fontId="0" fillId="0" borderId="0" xfId="0" applyFont="1" applyAlignment="1" applyProtection="1">
      <alignment vertical="top"/>
    </xf>
    <xf numFmtId="0" fontId="0" fillId="0" borderId="0" xfId="0" applyFont="1" applyProtection="1"/>
    <xf numFmtId="0" fontId="0" fillId="0" borderId="0" xfId="0" applyFont="1" applyBorder="1" applyProtection="1"/>
    <xf numFmtId="0" fontId="0" fillId="0" borderId="0" xfId="0" applyFont="1" applyBorder="1"/>
    <xf numFmtId="0" fontId="0" fillId="0" borderId="0" xfId="0" applyFont="1" applyBorder="1" applyAlignment="1" applyProtection="1">
      <alignment horizontal="center" vertical="center"/>
    </xf>
    <xf numFmtId="0" fontId="12" fillId="0" borderId="0" xfId="0" applyFont="1" applyBorder="1" applyAlignment="1" applyProtection="1">
      <protection hidden="1"/>
    </xf>
    <xf numFmtId="0" fontId="0" fillId="0" borderId="0" xfId="0" applyFont="1" applyFill="1" applyBorder="1" applyProtection="1"/>
    <xf numFmtId="0" fontId="12" fillId="0" borderId="0" xfId="0" applyFont="1" applyFill="1" applyBorder="1" applyProtection="1">
      <protection hidden="1"/>
    </xf>
    <xf numFmtId="0" fontId="0" fillId="0" borderId="0" xfId="0" applyFont="1" applyFill="1" applyBorder="1" applyAlignment="1" applyProtection="1">
      <alignment horizontal="center"/>
    </xf>
    <xf numFmtId="0" fontId="12" fillId="0" borderId="0" xfId="0" applyFont="1" applyProtection="1">
      <protection hidden="1"/>
    </xf>
    <xf numFmtId="0" fontId="0" fillId="0" borderId="0" xfId="0" applyFont="1" applyAlignment="1" applyProtection="1">
      <alignment horizontal="center"/>
    </xf>
    <xf numFmtId="0" fontId="26" fillId="0" borderId="0" xfId="0" applyFont="1" applyProtection="1">
      <protection hidden="1"/>
    </xf>
    <xf numFmtId="179" fontId="2" fillId="0" borderId="42" xfId="0" applyNumberFormat="1" applyFont="1" applyBorder="1" applyAlignment="1">
      <alignment horizontal="center" vertical="center"/>
    </xf>
    <xf numFmtId="179" fontId="2" fillId="0" borderId="54" xfId="0" applyNumberFormat="1" applyFont="1" applyBorder="1" applyAlignment="1">
      <alignment horizontal="center" vertical="center"/>
    </xf>
    <xf numFmtId="179" fontId="2" fillId="0" borderId="44" xfId="0" applyNumberFormat="1" applyFont="1" applyBorder="1" applyAlignment="1">
      <alignment horizontal="center" vertical="center"/>
    </xf>
    <xf numFmtId="179" fontId="2" fillId="0" borderId="45" xfId="0" applyNumberFormat="1" applyFont="1" applyBorder="1" applyAlignment="1">
      <alignment horizontal="center" vertical="center"/>
    </xf>
    <xf numFmtId="179" fontId="2" fillId="0" borderId="65" xfId="0" applyNumberFormat="1" applyFont="1" applyBorder="1" applyAlignment="1">
      <alignment horizontal="center" vertical="center"/>
    </xf>
    <xf numFmtId="0" fontId="5" fillId="0" borderId="34" xfId="0" applyFont="1" applyBorder="1"/>
    <xf numFmtId="0" fontId="5" fillId="4" borderId="10" xfId="0" applyFont="1" applyFill="1" applyBorder="1" applyAlignment="1" applyProtection="1">
      <alignment horizontal="center" vertical="center"/>
    </xf>
    <xf numFmtId="179" fontId="5" fillId="0" borderId="102" xfId="0" applyNumberFormat="1" applyFont="1" applyFill="1" applyBorder="1" applyAlignment="1" applyProtection="1">
      <alignment shrinkToFit="1"/>
    </xf>
    <xf numFmtId="0" fontId="5" fillId="0" borderId="102" xfId="0" applyFont="1" applyFill="1" applyBorder="1" applyAlignment="1" applyProtection="1">
      <alignment shrinkToFit="1"/>
    </xf>
    <xf numFmtId="0" fontId="5" fillId="0" borderId="103" xfId="0" applyFont="1" applyFill="1" applyBorder="1" applyAlignment="1" applyProtection="1">
      <alignment shrinkToFit="1"/>
    </xf>
    <xf numFmtId="184" fontId="5" fillId="0" borderId="103" xfId="0" applyNumberFormat="1" applyFont="1" applyFill="1" applyBorder="1" applyAlignment="1" applyProtection="1">
      <alignment shrinkToFit="1"/>
    </xf>
    <xf numFmtId="179" fontId="5" fillId="0" borderId="96" xfId="0" applyNumberFormat="1" applyFont="1" applyFill="1" applyBorder="1" applyAlignment="1" applyProtection="1">
      <alignment shrinkToFit="1"/>
    </xf>
    <xf numFmtId="0" fontId="5" fillId="0" borderId="96" xfId="0" applyFont="1" applyFill="1" applyBorder="1" applyAlignment="1" applyProtection="1">
      <alignment shrinkToFit="1"/>
    </xf>
    <xf numFmtId="184" fontId="5" fillId="0" borderId="96" xfId="0" applyNumberFormat="1" applyFont="1" applyFill="1" applyBorder="1" applyAlignment="1" applyProtection="1">
      <alignment shrinkToFit="1"/>
    </xf>
    <xf numFmtId="179" fontId="5" fillId="0" borderId="99" xfId="0" applyNumberFormat="1" applyFont="1" applyFill="1" applyBorder="1" applyAlignment="1" applyProtection="1">
      <alignment shrinkToFit="1"/>
    </xf>
    <xf numFmtId="0" fontId="5" fillId="0" borderId="99" xfId="0" applyFont="1" applyFill="1" applyBorder="1" applyAlignment="1" applyProtection="1">
      <alignment shrinkToFit="1"/>
    </xf>
    <xf numFmtId="179" fontId="5" fillId="0" borderId="36" xfId="0" applyNumberFormat="1" applyFont="1" applyFill="1" applyBorder="1" applyAlignment="1" applyProtection="1">
      <alignment shrinkToFit="1"/>
    </xf>
    <xf numFmtId="0" fontId="5" fillId="0" borderId="36" xfId="0" applyFont="1" applyFill="1" applyBorder="1" applyAlignment="1" applyProtection="1">
      <alignment shrinkToFit="1"/>
    </xf>
    <xf numFmtId="38" fontId="5" fillId="0" borderId="1" xfId="0" applyNumberFormat="1" applyFont="1" applyFill="1" applyBorder="1" applyAlignment="1" applyProtection="1">
      <alignment shrinkToFit="1"/>
    </xf>
    <xf numFmtId="179" fontId="5" fillId="0" borderId="10" xfId="0" applyNumberFormat="1" applyFont="1" applyFill="1" applyBorder="1" applyAlignment="1" applyProtection="1">
      <alignment shrinkToFit="1"/>
    </xf>
    <xf numFmtId="0" fontId="5" fillId="0" borderId="10" xfId="0" applyFont="1" applyFill="1" applyBorder="1" applyAlignment="1" applyProtection="1">
      <alignment shrinkToFit="1"/>
    </xf>
    <xf numFmtId="38" fontId="5" fillId="0" borderId="10" xfId="0" applyNumberFormat="1" applyFont="1" applyFill="1" applyBorder="1" applyAlignment="1" applyProtection="1">
      <alignment shrinkToFit="1"/>
    </xf>
    <xf numFmtId="0" fontId="2" fillId="0" borderId="42" xfId="0" applyNumberFormat="1" applyFont="1" applyBorder="1" applyAlignment="1" applyProtection="1">
      <alignment horizontal="center" vertical="center"/>
    </xf>
    <xf numFmtId="0" fontId="2" fillId="0" borderId="76" xfId="0" applyNumberFormat="1" applyFont="1" applyBorder="1" applyAlignment="1" applyProtection="1">
      <alignment horizontal="center" vertical="center"/>
    </xf>
    <xf numFmtId="0" fontId="2" fillId="0" borderId="54" xfId="0" applyNumberFormat="1" applyFont="1" applyBorder="1" applyAlignment="1" applyProtection="1">
      <alignment horizontal="center" vertical="center"/>
    </xf>
    <xf numFmtId="199" fontId="2" fillId="0" borderId="104" xfId="0" applyNumberFormat="1" applyFont="1" applyBorder="1" applyAlignment="1" applyProtection="1">
      <alignment horizontal="center" vertical="center"/>
    </xf>
    <xf numFmtId="0" fontId="2" fillId="0" borderId="45" xfId="0" applyNumberFormat="1" applyFont="1" applyBorder="1" applyAlignment="1" applyProtection="1">
      <alignment horizontal="center" vertical="center"/>
    </xf>
    <xf numFmtId="0" fontId="22" fillId="0" borderId="0" xfId="0" applyFont="1" applyFill="1"/>
    <xf numFmtId="0" fontId="15" fillId="0" borderId="0" xfId="0" applyFont="1" applyFill="1"/>
    <xf numFmtId="0" fontId="15" fillId="0" borderId="0" xfId="0" applyFont="1" applyFill="1" applyAlignment="1">
      <alignment wrapText="1"/>
    </xf>
    <xf numFmtId="0" fontId="36" fillId="0" borderId="0" xfId="0" applyFont="1" applyFill="1"/>
    <xf numFmtId="0" fontId="1" fillId="0" borderId="0" xfId="0" applyFont="1" applyFill="1"/>
    <xf numFmtId="0" fontId="2" fillId="0" borderId="0" xfId="0" applyFont="1" applyFill="1" applyAlignment="1"/>
    <xf numFmtId="0" fontId="23" fillId="0" borderId="0" xfId="0" applyFont="1" applyFill="1"/>
    <xf numFmtId="0" fontId="1" fillId="0" borderId="0" xfId="0" applyFont="1" applyFill="1" applyAlignment="1"/>
    <xf numFmtId="0" fontId="2" fillId="0" borderId="0" xfId="0" applyFont="1" applyFill="1" applyBorder="1" applyAlignment="1">
      <alignment horizontal="left"/>
    </xf>
    <xf numFmtId="0" fontId="1" fillId="0" borderId="0" xfId="0" applyFont="1" applyFill="1" applyBorder="1" applyAlignment="1">
      <alignment horizontal="left"/>
    </xf>
    <xf numFmtId="0" fontId="2" fillId="0" borderId="0" xfId="0" applyFont="1" applyFill="1" applyBorder="1"/>
    <xf numFmtId="0" fontId="19" fillId="0" borderId="0" xfId="0" applyFont="1" applyFill="1" applyBorder="1"/>
    <xf numFmtId="0" fontId="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 fillId="0" borderId="0" xfId="0" applyFont="1" applyFill="1" applyBorder="1" applyAlignment="1"/>
    <xf numFmtId="0" fontId="2" fillId="0" borderId="1" xfId="0" applyFont="1" applyFill="1" applyBorder="1" applyAlignment="1"/>
    <xf numFmtId="0" fontId="2" fillId="0" borderId="1" xfId="0" applyFont="1" applyFill="1" applyBorder="1" applyAlignment="1">
      <alignment horizontal="left"/>
    </xf>
    <xf numFmtId="0" fontId="2" fillId="0" borderId="0" xfId="0" applyFont="1" applyFill="1" applyBorder="1" applyAlignment="1">
      <alignment horizontal="center"/>
    </xf>
    <xf numFmtId="0" fontId="2" fillId="0" borderId="44" xfId="0" applyFont="1" applyFill="1" applyBorder="1"/>
    <xf numFmtId="0" fontId="2" fillId="0" borderId="10" xfId="0" applyFont="1" applyFill="1" applyBorder="1"/>
    <xf numFmtId="0" fontId="2" fillId="0" borderId="45" xfId="0" applyFont="1" applyFill="1" applyBorder="1"/>
    <xf numFmtId="199" fontId="2" fillId="0" borderId="88" xfId="0" applyNumberFormat="1" applyFont="1" applyFill="1" applyBorder="1" applyAlignment="1" applyProtection="1">
      <alignment horizontal="center" vertical="center"/>
    </xf>
    <xf numFmtId="0" fontId="2" fillId="0" borderId="44" xfId="0" applyNumberFormat="1" applyFont="1" applyBorder="1" applyAlignment="1" applyProtection="1">
      <alignment horizontal="center" vertical="center"/>
    </xf>
    <xf numFmtId="0" fontId="2" fillId="0" borderId="18" xfId="0" applyNumberFormat="1" applyFont="1" applyBorder="1" applyAlignment="1" applyProtection="1">
      <alignment horizontal="center" vertical="center"/>
    </xf>
    <xf numFmtId="0" fontId="2" fillId="0" borderId="72" xfId="0" applyNumberFormat="1" applyFont="1" applyBorder="1" applyAlignment="1" applyProtection="1">
      <alignment horizontal="center" vertical="center"/>
    </xf>
    <xf numFmtId="0" fontId="2" fillId="0" borderId="105" xfId="0" applyNumberFormat="1" applyFont="1" applyBorder="1" applyAlignment="1" applyProtection="1">
      <alignment horizontal="center" vertical="center"/>
    </xf>
    <xf numFmtId="0" fontId="5" fillId="0" borderId="12" xfId="0" applyFont="1" applyBorder="1"/>
    <xf numFmtId="199" fontId="26" fillId="0" borderId="21" xfId="0" applyNumberFormat="1" applyFont="1" applyBorder="1" applyAlignment="1" applyProtection="1">
      <alignment horizontal="center" vertical="center"/>
    </xf>
    <xf numFmtId="199" fontId="26" fillId="0" borderId="106" xfId="0" applyNumberFormat="1" applyFont="1" applyFill="1" applyBorder="1" applyAlignment="1" applyProtection="1">
      <alignment horizontal="center" vertical="center"/>
    </xf>
    <xf numFmtId="0" fontId="34" fillId="7" borderId="96" xfId="0" applyFont="1" applyFill="1" applyBorder="1" applyAlignment="1" applyProtection="1">
      <alignment shrinkToFit="1"/>
      <protection locked="0"/>
    </xf>
    <xf numFmtId="0" fontId="19" fillId="2" borderId="3" xfId="0" applyFont="1" applyFill="1" applyBorder="1" applyAlignment="1" applyProtection="1">
      <alignment horizontal="left" vertical="center" wrapText="1"/>
      <protection locked="0"/>
    </xf>
    <xf numFmtId="0" fontId="19" fillId="2" borderId="8" xfId="0" applyFont="1" applyFill="1" applyBorder="1" applyAlignment="1" applyProtection="1">
      <alignment horizontal="left" vertical="center" wrapText="1"/>
      <protection locked="0"/>
    </xf>
    <xf numFmtId="0" fontId="19" fillId="2" borderId="37" xfId="0" applyFont="1" applyFill="1" applyBorder="1" applyAlignment="1" applyProtection="1">
      <alignment horizontal="left" vertical="center" wrapText="1"/>
      <protection locked="0"/>
    </xf>
    <xf numFmtId="0" fontId="19" fillId="2" borderId="19" xfId="0" applyFont="1" applyFill="1" applyBorder="1" applyAlignment="1" applyProtection="1">
      <alignment horizontal="left" vertical="center" wrapText="1"/>
      <protection locked="0"/>
    </xf>
    <xf numFmtId="0" fontId="19" fillId="2" borderId="5"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protection locked="0"/>
    </xf>
    <xf numFmtId="0" fontId="19" fillId="2" borderId="7" xfId="0" applyFont="1" applyFill="1" applyBorder="1" applyAlignment="1" applyProtection="1">
      <alignment horizontal="left" vertical="center" wrapText="1"/>
      <protection locked="0"/>
    </xf>
    <xf numFmtId="0" fontId="19" fillId="2" borderId="20" xfId="0" applyFont="1" applyFill="1" applyBorder="1" applyAlignment="1" applyProtection="1">
      <alignment horizontal="left" vertical="center" wrapText="1"/>
      <protection locked="0"/>
    </xf>
    <xf numFmtId="0" fontId="5" fillId="11" borderId="49" xfId="0" applyFont="1" applyFill="1" applyBorder="1" applyAlignment="1" applyProtection="1">
      <alignment horizontal="left" vertical="center" wrapText="1"/>
      <protection locked="0"/>
    </xf>
    <xf numFmtId="0" fontId="5" fillId="11" borderId="66" xfId="0" applyFont="1" applyFill="1" applyBorder="1" applyAlignment="1" applyProtection="1">
      <alignment horizontal="left" vertical="center" wrapText="1"/>
      <protection locked="0"/>
    </xf>
    <xf numFmtId="0" fontId="5" fillId="11" borderId="1" xfId="0" applyFont="1" applyFill="1" applyBorder="1" applyAlignment="1" applyProtection="1">
      <alignment horizontal="left" vertical="center" wrapText="1"/>
      <protection locked="0"/>
    </xf>
    <xf numFmtId="0" fontId="5" fillId="11" borderId="6" xfId="0" applyFont="1" applyFill="1" applyBorder="1" applyAlignment="1" applyProtection="1">
      <alignment horizontal="left" vertical="center" wrapText="1"/>
      <protection locked="0"/>
    </xf>
    <xf numFmtId="179" fontId="2" fillId="0" borderId="75" xfId="0" applyNumberFormat="1" applyFont="1" applyBorder="1" applyAlignment="1">
      <alignment horizontal="center" vertical="center"/>
    </xf>
    <xf numFmtId="179" fontId="2" fillId="0" borderId="6" xfId="0" applyNumberFormat="1" applyFont="1" applyBorder="1" applyAlignment="1">
      <alignment horizontal="center" vertical="center"/>
    </xf>
    <xf numFmtId="179" fontId="2" fillId="0" borderId="76" xfId="0" applyNumberFormat="1" applyFont="1" applyBorder="1" applyAlignment="1">
      <alignment horizontal="center" vertical="center"/>
    </xf>
    <xf numFmtId="0" fontId="2" fillId="0" borderId="7" xfId="0" applyNumberFormat="1" applyFont="1" applyBorder="1" applyAlignment="1" applyProtection="1">
      <alignment horizontal="center" vertical="center"/>
    </xf>
    <xf numFmtId="199" fontId="2" fillId="0" borderId="76" xfId="0" applyNumberFormat="1" applyFont="1" applyBorder="1" applyAlignment="1" applyProtection="1">
      <alignment horizontal="center" vertical="center"/>
    </xf>
    <xf numFmtId="0" fontId="2" fillId="0" borderId="0" xfId="0" applyFont="1" applyBorder="1"/>
    <xf numFmtId="0" fontId="2" fillId="3" borderId="0" xfId="0" applyFont="1" applyFill="1" applyBorder="1"/>
    <xf numFmtId="0" fontId="0" fillId="0" borderId="0" xfId="0" applyFill="1" applyBorder="1"/>
    <xf numFmtId="0" fontId="5" fillId="0" borderId="0" xfId="0" applyFont="1" applyFill="1" applyBorder="1" applyAlignment="1">
      <alignment horizontal="center"/>
    </xf>
    <xf numFmtId="0" fontId="5" fillId="0" borderId="0" xfId="0" applyFont="1" applyAlignment="1"/>
    <xf numFmtId="0" fontId="5" fillId="0" borderId="1" xfId="0" applyFont="1" applyBorder="1" applyAlignment="1">
      <alignment horizontal="center"/>
    </xf>
    <xf numFmtId="0" fontId="5" fillId="14" borderId="0" xfId="0" applyFont="1" applyFill="1" applyAlignment="1">
      <alignment horizontal="center"/>
    </xf>
    <xf numFmtId="0" fontId="5" fillId="0" borderId="20" xfId="0" applyFont="1" applyBorder="1" applyAlignment="1">
      <alignment horizontal="center"/>
    </xf>
    <xf numFmtId="0" fontId="5" fillId="0" borderId="18" xfId="0" applyFont="1" applyBorder="1" applyAlignment="1">
      <alignment horizontal="center"/>
    </xf>
    <xf numFmtId="0" fontId="5" fillId="0" borderId="7" xfId="0" applyFont="1" applyBorder="1" applyAlignment="1">
      <alignment horizontal="center"/>
    </xf>
    <xf numFmtId="199" fontId="2" fillId="0" borderId="1" xfId="0" applyNumberFormat="1" applyFont="1" applyBorder="1" applyAlignment="1" applyProtection="1">
      <alignment horizontal="center" vertical="center"/>
    </xf>
    <xf numFmtId="0" fontId="0" fillId="0" borderId="0" xfId="0" applyFont="1" applyAlignment="1"/>
    <xf numFmtId="0" fontId="5" fillId="0" borderId="0" xfId="0" applyFont="1" applyAlignment="1" applyProtection="1"/>
    <xf numFmtId="0" fontId="0" fillId="0" borderId="0" xfId="0" applyFill="1" applyAlignment="1"/>
    <xf numFmtId="0" fontId="0" fillId="0" borderId="0" xfId="0" applyFont="1" applyFill="1" applyAlignment="1"/>
    <xf numFmtId="0" fontId="2" fillId="0" borderId="7" xfId="0" applyFont="1" applyFill="1" applyBorder="1"/>
    <xf numFmtId="0" fontId="0" fillId="0" borderId="0" xfId="0" applyAlignment="1">
      <alignment horizontal="left" wrapText="1"/>
    </xf>
    <xf numFmtId="0" fontId="26" fillId="0" borderId="0" xfId="0" applyFont="1" applyAlignment="1">
      <alignment horizontal="left"/>
    </xf>
    <xf numFmtId="0" fontId="0" fillId="0" borderId="0" xfId="0" applyAlignment="1"/>
    <xf numFmtId="0" fontId="0" fillId="0" borderId="0" xfId="0" applyAlignment="1">
      <alignment wrapText="1"/>
    </xf>
    <xf numFmtId="0" fontId="25" fillId="0" borderId="0" xfId="0" applyFont="1" applyAlignment="1">
      <alignment horizontal="left"/>
    </xf>
    <xf numFmtId="0" fontId="0" fillId="0" borderId="0" xfId="0" applyFont="1" applyAlignment="1">
      <alignment horizontal="left" wrapText="1"/>
    </xf>
    <xf numFmtId="0" fontId="18" fillId="2" borderId="20" xfId="0" applyFont="1" applyFill="1" applyBorder="1" applyAlignment="1" applyProtection="1">
      <alignment horizontal="center" vertical="center" wrapText="1"/>
      <protection locked="0"/>
    </xf>
    <xf numFmtId="0" fontId="18" fillId="2" borderId="18" xfId="0"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58" fontId="18" fillId="2" borderId="0"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right" vertical="center"/>
      <protection locked="0"/>
    </xf>
    <xf numFmtId="196" fontId="18" fillId="2" borderId="20" xfId="0" applyNumberFormat="1" applyFont="1" applyFill="1" applyBorder="1" applyAlignment="1" applyProtection="1">
      <alignment horizontal="center" vertical="center"/>
      <protection locked="0"/>
    </xf>
    <xf numFmtId="196" fontId="0" fillId="0" borderId="18" xfId="0" applyNumberFormat="1" applyBorder="1" applyAlignment="1" applyProtection="1">
      <alignment horizontal="center" vertical="center"/>
      <protection locked="0"/>
    </xf>
    <xf numFmtId="197" fontId="18" fillId="11" borderId="18" xfId="0" applyNumberFormat="1" applyFont="1" applyFill="1" applyBorder="1" applyAlignment="1" applyProtection="1">
      <alignment horizontal="center" vertical="center"/>
      <protection locked="0"/>
    </xf>
    <xf numFmtId="197" fontId="0" fillId="0" borderId="7" xfId="0" applyNumberFormat="1" applyBorder="1" applyAlignment="1" applyProtection="1">
      <alignment horizontal="center" vertical="center"/>
      <protection locked="0"/>
    </xf>
    <xf numFmtId="0" fontId="18" fillId="2" borderId="82" xfId="0" applyFont="1" applyFill="1" applyBorder="1" applyAlignment="1" applyProtection="1">
      <alignment horizontal="center" vertical="center" wrapText="1" shrinkToFit="1"/>
      <protection locked="0"/>
    </xf>
    <xf numFmtId="0" fontId="18" fillId="2" borderId="14" xfId="0" applyFont="1" applyFill="1" applyBorder="1" applyAlignment="1" applyProtection="1">
      <alignment horizontal="center" vertical="center" wrapText="1" shrinkToFit="1"/>
      <protection locked="0"/>
    </xf>
    <xf numFmtId="0" fontId="18" fillId="2" borderId="15" xfId="0" applyFont="1" applyFill="1" applyBorder="1" applyAlignment="1" applyProtection="1">
      <alignment horizontal="center" vertical="center" wrapText="1" shrinkToFit="1"/>
      <protection locked="0"/>
    </xf>
    <xf numFmtId="0" fontId="18" fillId="2" borderId="74" xfId="0" applyFont="1" applyFill="1" applyBorder="1" applyAlignment="1" applyProtection="1">
      <alignment horizontal="center" vertical="center" wrapText="1" shrinkToFit="1"/>
      <protection locked="0"/>
    </xf>
    <xf numFmtId="0" fontId="18" fillId="2" borderId="16" xfId="0" applyFont="1" applyFill="1" applyBorder="1" applyAlignment="1" applyProtection="1">
      <alignment horizontal="center" vertical="center" wrapText="1" shrinkToFit="1"/>
      <protection locked="0"/>
    </xf>
    <xf numFmtId="0" fontId="18" fillId="2" borderId="17" xfId="0" applyFont="1" applyFill="1" applyBorder="1" applyAlignment="1" applyProtection="1">
      <alignment horizontal="center" vertical="center" wrapText="1" shrinkToFit="1"/>
      <protection locked="0"/>
    </xf>
    <xf numFmtId="0" fontId="7" fillId="3" borderId="0" xfId="0" applyFont="1" applyFill="1" applyAlignment="1" applyProtection="1">
      <alignment vertical="center"/>
    </xf>
    <xf numFmtId="0" fontId="5" fillId="2" borderId="20" xfId="0" applyFont="1" applyFill="1" applyBorder="1" applyAlignment="1" applyProtection="1">
      <alignment horizontal="center" vertical="center" wrapText="1" shrinkToFit="1"/>
      <protection locked="0"/>
    </xf>
    <xf numFmtId="0" fontId="5" fillId="2" borderId="18" xfId="0" applyFont="1" applyFill="1" applyBorder="1" applyAlignment="1" applyProtection="1">
      <alignment horizontal="center" vertical="center" wrapText="1" shrinkToFit="1"/>
      <protection locked="0"/>
    </xf>
    <xf numFmtId="0" fontId="5" fillId="2" borderId="7" xfId="0" applyFont="1" applyFill="1" applyBorder="1" applyAlignment="1" applyProtection="1">
      <alignment horizontal="center" vertical="center" wrapText="1" shrinkToFit="1"/>
      <protection locked="0"/>
    </xf>
    <xf numFmtId="0" fontId="18" fillId="2" borderId="113" xfId="0" applyFont="1" applyFill="1" applyBorder="1" applyAlignment="1" applyProtection="1">
      <alignment horizontal="center" vertical="center" wrapText="1" shrinkToFit="1"/>
      <protection locked="0"/>
    </xf>
    <xf numFmtId="0" fontId="18" fillId="2" borderId="114" xfId="0" applyFont="1" applyFill="1" applyBorder="1" applyAlignment="1" applyProtection="1">
      <alignment horizontal="center" vertical="center" wrapText="1" shrinkToFit="1"/>
      <protection locked="0"/>
    </xf>
    <xf numFmtId="0" fontId="18" fillId="2" borderId="115" xfId="0" applyFont="1" applyFill="1" applyBorder="1" applyAlignment="1" applyProtection="1">
      <alignment horizontal="center" vertical="center" wrapText="1" shrinkToFit="1"/>
      <protection locked="0"/>
    </xf>
    <xf numFmtId="0" fontId="20" fillId="3" borderId="0" xfId="0" applyFont="1" applyFill="1" applyAlignment="1">
      <alignment horizontal="center" vertical="center"/>
    </xf>
    <xf numFmtId="0" fontId="18" fillId="3" borderId="0" xfId="0" applyFont="1" applyFill="1" applyAlignment="1">
      <alignment horizontal="left" vertical="center" wrapText="1"/>
    </xf>
    <xf numFmtId="0" fontId="18" fillId="3" borderId="82" xfId="0" applyFont="1" applyFill="1" applyBorder="1" applyAlignment="1" applyProtection="1">
      <alignment horizontal="center" vertical="center"/>
    </xf>
    <xf numFmtId="0" fontId="18" fillId="3" borderId="14" xfId="0" applyFont="1" applyFill="1" applyBorder="1" applyAlignment="1" applyProtection="1">
      <alignment horizontal="center" vertical="center"/>
    </xf>
    <xf numFmtId="0" fontId="18" fillId="3" borderId="15" xfId="0" applyFont="1" applyFill="1" applyBorder="1" applyAlignment="1" applyProtection="1">
      <alignment horizontal="center" vertical="center"/>
    </xf>
    <xf numFmtId="0" fontId="18" fillId="3" borderId="74" xfId="0" applyFont="1" applyFill="1" applyBorder="1" applyAlignment="1" applyProtection="1">
      <alignment horizontal="center" vertical="center"/>
    </xf>
    <xf numFmtId="0" fontId="18" fillId="3" borderId="16" xfId="0" applyFont="1" applyFill="1" applyBorder="1" applyAlignment="1" applyProtection="1">
      <alignment horizontal="center" vertical="center"/>
    </xf>
    <xf numFmtId="0" fontId="18" fillId="3" borderId="17" xfId="0" applyFont="1" applyFill="1" applyBorder="1" applyAlignment="1" applyProtection="1">
      <alignment horizontal="center" vertical="center"/>
    </xf>
    <xf numFmtId="49" fontId="18" fillId="3" borderId="82" xfId="0" applyNumberFormat="1" applyFont="1" applyFill="1" applyBorder="1" applyAlignment="1" applyProtection="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18" fillId="3" borderId="74" xfId="0" applyNumberFormat="1" applyFont="1" applyFill="1" applyBorder="1" applyAlignment="1" applyProtection="1">
      <alignment horizontal="center" vertical="center" shrinkToFit="1"/>
    </xf>
    <xf numFmtId="49" fontId="0" fillId="0" borderId="16" xfId="0" applyNumberFormat="1" applyBorder="1" applyAlignment="1">
      <alignment horizontal="center" vertical="center" shrinkToFit="1"/>
    </xf>
    <xf numFmtId="49" fontId="0" fillId="0" borderId="17" xfId="0" applyNumberFormat="1" applyBorder="1" applyAlignment="1">
      <alignment horizontal="center" vertical="center" shrinkToFit="1"/>
    </xf>
    <xf numFmtId="196" fontId="18" fillId="11" borderId="108" xfId="0" applyNumberFormat="1" applyFont="1" applyFill="1" applyBorder="1" applyAlignment="1" applyProtection="1">
      <alignment horizontal="center" vertical="center"/>
      <protection locked="0"/>
    </xf>
    <xf numFmtId="196" fontId="0" fillId="11" borderId="14" xfId="0" applyNumberFormat="1" applyFill="1" applyBorder="1" applyAlignment="1" applyProtection="1">
      <alignment horizontal="center" vertical="center"/>
      <protection locked="0"/>
    </xf>
    <xf numFmtId="197" fontId="18" fillId="11" borderId="14" xfId="0" applyNumberFormat="1" applyFont="1" applyFill="1" applyBorder="1" applyAlignment="1" applyProtection="1">
      <alignment horizontal="center" vertical="center"/>
      <protection locked="0"/>
    </xf>
    <xf numFmtId="197" fontId="0" fillId="11" borderId="109" xfId="0" applyNumberFormat="1" applyFill="1" applyBorder="1" applyAlignment="1" applyProtection="1">
      <alignment horizontal="center" vertical="center"/>
      <protection locked="0"/>
    </xf>
    <xf numFmtId="0" fontId="18" fillId="11" borderId="110" xfId="0" applyFont="1" applyFill="1" applyBorder="1" applyAlignment="1" applyProtection="1">
      <alignment horizontal="center" vertical="center" shrinkToFit="1"/>
      <protection locked="0"/>
    </xf>
    <xf numFmtId="0" fontId="18" fillId="11" borderId="111" xfId="0" applyFont="1" applyFill="1" applyBorder="1" applyAlignment="1" applyProtection="1">
      <alignment horizontal="center" vertical="center" shrinkToFit="1"/>
      <protection locked="0"/>
    </xf>
    <xf numFmtId="0" fontId="18" fillId="11" borderId="11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right" vertical="center"/>
    </xf>
    <xf numFmtId="0" fontId="18" fillId="3" borderId="16" xfId="0" applyFont="1" applyFill="1" applyBorder="1" applyAlignment="1" applyProtection="1">
      <alignment horizontal="right" vertical="center"/>
    </xf>
    <xf numFmtId="0" fontId="18" fillId="0" borderId="14"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8" fillId="3" borderId="20"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18" fillId="3" borderId="7" xfId="0" applyFont="1" applyFill="1" applyBorder="1" applyAlignment="1" applyProtection="1">
      <alignment horizontal="center" vertical="center"/>
    </xf>
    <xf numFmtId="0" fontId="18" fillId="2" borderId="18"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protection locked="0"/>
    </xf>
    <xf numFmtId="0" fontId="18" fillId="15" borderId="20" xfId="0" applyFont="1" applyFill="1" applyBorder="1" applyAlignment="1" applyProtection="1">
      <alignment horizontal="center" vertical="center"/>
      <protection locked="0"/>
    </xf>
    <xf numFmtId="0" fontId="18" fillId="15" borderId="18" xfId="0" applyFont="1" applyFill="1" applyBorder="1" applyAlignment="1" applyProtection="1">
      <alignment horizontal="center" vertical="center"/>
      <protection locked="0"/>
    </xf>
    <xf numFmtId="0" fontId="18" fillId="11" borderId="20" xfId="0" applyFont="1" applyFill="1" applyBorder="1" applyAlignment="1" applyProtection="1">
      <alignment vertical="center"/>
      <protection locked="0"/>
    </xf>
    <xf numFmtId="0" fontId="18" fillId="11" borderId="18" xfId="0" applyFont="1" applyFill="1" applyBorder="1" applyAlignment="1" applyProtection="1">
      <alignment vertical="center"/>
      <protection locked="0"/>
    </xf>
    <xf numFmtId="0" fontId="18" fillId="11" borderId="7" xfId="0" applyFont="1" applyFill="1" applyBorder="1" applyAlignment="1" applyProtection="1">
      <alignment vertical="center"/>
      <protection locked="0"/>
    </xf>
    <xf numFmtId="0" fontId="18" fillId="3" borderId="13" xfId="0" applyFont="1" applyFill="1" applyBorder="1" applyAlignment="1" applyProtection="1">
      <alignment horizontal="center" vertical="center"/>
    </xf>
    <xf numFmtId="0" fontId="18" fillId="3" borderId="0" xfId="0" applyFont="1" applyFill="1" applyBorder="1" applyAlignment="1" applyProtection="1">
      <alignment horizontal="center" vertical="center"/>
    </xf>
    <xf numFmtId="0" fontId="18" fillId="3" borderId="107" xfId="0" applyFont="1" applyFill="1" applyBorder="1" applyAlignment="1" applyProtection="1">
      <alignment horizontal="center" vertical="center"/>
    </xf>
    <xf numFmtId="0" fontId="18" fillId="3" borderId="82" xfId="0" applyFont="1" applyFill="1" applyBorder="1" applyAlignment="1" applyProtection="1">
      <alignment vertical="center"/>
    </xf>
    <xf numFmtId="0" fontId="18" fillId="3" borderId="14" xfId="0" applyFont="1" applyFill="1" applyBorder="1" applyAlignment="1" applyProtection="1">
      <alignment vertical="center"/>
    </xf>
    <xf numFmtId="0" fontId="18" fillId="3" borderId="15" xfId="0" applyFont="1" applyFill="1" applyBorder="1" applyAlignment="1" applyProtection="1">
      <alignment vertical="center"/>
    </xf>
    <xf numFmtId="0" fontId="19" fillId="2" borderId="1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8" fillId="3" borderId="20" xfId="0" applyFont="1" applyFill="1" applyBorder="1" applyAlignment="1" applyProtection="1">
      <alignment horizontal="left" vertical="center"/>
    </xf>
    <xf numFmtId="0" fontId="18" fillId="3" borderId="18" xfId="0" applyFont="1" applyFill="1" applyBorder="1" applyAlignment="1" applyProtection="1">
      <alignment horizontal="left" vertical="center"/>
    </xf>
    <xf numFmtId="0" fontId="18" fillId="3" borderId="7" xfId="0" applyFont="1" applyFill="1" applyBorder="1" applyAlignment="1" applyProtection="1">
      <alignment horizontal="left" vertical="center"/>
    </xf>
    <xf numFmtId="49" fontId="18" fillId="2" borderId="20" xfId="0" applyNumberFormat="1" applyFont="1" applyFill="1" applyBorder="1" applyAlignment="1" applyProtection="1">
      <alignment horizontal="center" vertical="center" wrapText="1"/>
      <protection locked="0"/>
    </xf>
    <xf numFmtId="49" fontId="18" fillId="2" borderId="18" xfId="0" applyNumberFormat="1" applyFont="1" applyFill="1" applyBorder="1" applyAlignment="1" applyProtection="1">
      <alignment horizontal="center" vertical="center" wrapText="1"/>
      <protection locked="0"/>
    </xf>
    <xf numFmtId="49" fontId="18" fillId="2" borderId="7" xfId="0" applyNumberFormat="1" applyFont="1" applyFill="1" applyBorder="1" applyAlignment="1" applyProtection="1">
      <alignment horizontal="center" vertical="center" wrapText="1"/>
      <protection locked="0"/>
    </xf>
    <xf numFmtId="0" fontId="18" fillId="3" borderId="74" xfId="0" applyFont="1" applyFill="1" applyBorder="1" applyAlignment="1" applyProtection="1">
      <alignment horizontal="left" vertical="center"/>
    </xf>
    <xf numFmtId="0" fontId="18" fillId="3" borderId="16" xfId="0" applyFont="1" applyFill="1" applyBorder="1" applyAlignment="1" applyProtection="1">
      <alignment horizontal="left" vertical="center"/>
    </xf>
    <xf numFmtId="0" fontId="18" fillId="3" borderId="17" xfId="0" applyFont="1" applyFill="1" applyBorder="1" applyAlignment="1" applyProtection="1">
      <alignment horizontal="left" vertical="center"/>
    </xf>
    <xf numFmtId="0" fontId="4" fillId="2" borderId="20" xfId="1" applyFont="1" applyFill="1" applyBorder="1" applyAlignment="1" applyProtection="1">
      <alignment horizontal="center" vertical="center" wrapText="1"/>
      <protection locked="0"/>
    </xf>
    <xf numFmtId="0" fontId="5" fillId="4" borderId="69" xfId="0" applyFont="1" applyFill="1" applyBorder="1" applyAlignment="1" applyProtection="1">
      <alignment horizontal="center" vertical="center" wrapText="1"/>
    </xf>
    <xf numFmtId="0" fontId="0" fillId="0" borderId="83" xfId="0" applyFont="1" applyBorder="1"/>
    <xf numFmtId="0" fontId="5" fillId="4" borderId="71" xfId="0" applyFont="1" applyFill="1" applyBorder="1" applyAlignment="1" applyProtection="1">
      <alignment horizontal="center" vertical="center" wrapText="1"/>
    </xf>
    <xf numFmtId="0" fontId="0" fillId="0" borderId="84" xfId="0" applyFont="1" applyBorder="1"/>
    <xf numFmtId="0" fontId="5" fillId="4" borderId="70" xfId="0" applyFont="1" applyFill="1" applyBorder="1" applyAlignment="1" applyProtection="1">
      <alignment horizontal="center" vertical="center" wrapText="1"/>
    </xf>
    <xf numFmtId="0" fontId="0" fillId="0" borderId="34" xfId="0" applyFont="1" applyBorder="1" applyAlignment="1">
      <alignment horizontal="center" vertical="center" wrapText="1"/>
    </xf>
    <xf numFmtId="0" fontId="0" fillId="0" borderId="71" xfId="0" applyFont="1" applyBorder="1" applyAlignment="1">
      <alignment horizontal="center" vertical="center" wrapText="1"/>
    </xf>
    <xf numFmtId="0" fontId="5" fillId="4" borderId="26" xfId="0" applyFont="1" applyFill="1" applyBorder="1" applyAlignment="1" applyProtection="1">
      <alignment horizontal="center" vertical="center" wrapText="1"/>
    </xf>
    <xf numFmtId="0" fontId="0" fillId="0" borderId="64" xfId="0" applyFont="1" applyBorder="1"/>
    <xf numFmtId="0" fontId="5" fillId="4" borderId="26" xfId="0" applyFont="1" applyFill="1" applyBorder="1" applyAlignment="1" applyProtection="1">
      <alignment horizontal="center" vertical="center"/>
    </xf>
    <xf numFmtId="0" fontId="5" fillId="4" borderId="64" xfId="0" applyFont="1" applyFill="1" applyBorder="1" applyAlignment="1">
      <alignment horizontal="center" vertical="center"/>
    </xf>
    <xf numFmtId="0" fontId="7" fillId="9" borderId="0" xfId="0" applyFont="1" applyFill="1" applyBorder="1" applyAlignment="1" applyProtection="1">
      <alignment vertical="center" wrapText="1"/>
    </xf>
    <xf numFmtId="0" fontId="7" fillId="9" borderId="13" xfId="0" applyFont="1" applyFill="1" applyBorder="1" applyAlignment="1" applyProtection="1">
      <alignment vertical="center" wrapText="1"/>
    </xf>
    <xf numFmtId="0" fontId="5" fillId="4" borderId="8" xfId="0" applyFont="1" applyFill="1" applyBorder="1" applyAlignment="1" applyProtection="1">
      <alignment horizontal="center" vertical="center" wrapText="1"/>
    </xf>
    <xf numFmtId="0" fontId="5" fillId="4" borderId="10" xfId="0" applyFont="1" applyFill="1" applyBorder="1" applyAlignment="1" applyProtection="1"/>
    <xf numFmtId="0" fontId="5" fillId="4" borderId="19" xfId="0" applyFont="1" applyFill="1" applyBorder="1" applyAlignment="1" applyProtection="1">
      <alignment horizontal="center" vertical="center" wrapText="1"/>
    </xf>
    <xf numFmtId="0" fontId="5" fillId="4" borderId="37"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5" fillId="4" borderId="45" xfId="0" applyFont="1" applyFill="1" applyBorder="1" applyAlignment="1" applyProtection="1">
      <alignment horizontal="center" vertical="center" wrapText="1"/>
    </xf>
    <xf numFmtId="0" fontId="33" fillId="4" borderId="70" xfId="0" applyFont="1" applyFill="1" applyBorder="1" applyAlignment="1" applyProtection="1">
      <alignment horizontal="center" vertical="center" wrapText="1"/>
    </xf>
    <xf numFmtId="0" fontId="33" fillId="4" borderId="34" xfId="0" applyFont="1" applyFill="1" applyBorder="1" applyAlignment="1" applyProtection="1">
      <alignment horizontal="center" vertical="center" wrapText="1"/>
    </xf>
    <xf numFmtId="0" fontId="33" fillId="4" borderId="71" xfId="0" applyFont="1" applyFill="1" applyBorder="1" applyAlignment="1" applyProtection="1">
      <alignment horizontal="center" vertical="center" wrapText="1"/>
    </xf>
    <xf numFmtId="0" fontId="33" fillId="4" borderId="85" xfId="0" applyFont="1" applyFill="1" applyBorder="1" applyAlignment="1" applyProtection="1">
      <alignment horizontal="center" vertical="center" wrapText="1"/>
    </xf>
    <xf numFmtId="0" fontId="33" fillId="4" borderId="22" xfId="0" applyFont="1" applyFill="1" applyBorder="1" applyAlignment="1" applyProtection="1">
      <alignment horizontal="center" vertical="center" wrapText="1"/>
    </xf>
    <xf numFmtId="0" fontId="33" fillId="4" borderId="84" xfId="0" applyFont="1" applyFill="1" applyBorder="1" applyAlignment="1" applyProtection="1">
      <alignment horizontal="center" vertical="center" wrapText="1"/>
    </xf>
    <xf numFmtId="0" fontId="40" fillId="4" borderId="70" xfId="0" applyFont="1" applyFill="1" applyBorder="1" applyAlignment="1" applyProtection="1">
      <alignment horizontal="center" vertical="center" wrapText="1"/>
    </xf>
    <xf numFmtId="0" fontId="40" fillId="4" borderId="71" xfId="0" applyFont="1" applyFill="1" applyBorder="1" applyAlignment="1" applyProtection="1">
      <alignment horizontal="center" vertical="center" wrapText="1"/>
    </xf>
    <xf numFmtId="0" fontId="40" fillId="4" borderId="85" xfId="0" applyFont="1" applyFill="1" applyBorder="1" applyAlignment="1" applyProtection="1">
      <alignment horizontal="center" vertical="center" wrapText="1"/>
    </xf>
    <xf numFmtId="0" fontId="40" fillId="4" borderId="84" xfId="0" applyFont="1" applyFill="1" applyBorder="1" applyAlignment="1" applyProtection="1">
      <alignment horizontal="center" vertical="center" wrapText="1"/>
    </xf>
    <xf numFmtId="0" fontId="20" fillId="4" borderId="106" xfId="0" applyFont="1" applyFill="1" applyBorder="1" applyAlignment="1">
      <alignment horizontal="center" vertical="center"/>
    </xf>
    <xf numFmtId="0" fontId="0" fillId="0" borderId="23" xfId="0" applyBorder="1" applyAlignment="1">
      <alignment horizontal="center" vertical="center"/>
    </xf>
    <xf numFmtId="0" fontId="20" fillId="0" borderId="33"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26" xfId="0" applyFont="1" applyBorder="1" applyAlignment="1">
      <alignment horizontal="center" vertical="center" wrapText="1"/>
    </xf>
    <xf numFmtId="0" fontId="0" fillId="0" borderId="62" xfId="0" applyBorder="1" applyAlignment="1">
      <alignment horizontal="center" vertical="center" wrapText="1"/>
    </xf>
    <xf numFmtId="0" fontId="20" fillId="2" borderId="26" xfId="0" applyFont="1" applyFill="1"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20" fillId="0" borderId="36" xfId="0" applyFont="1" applyBorder="1" applyAlignment="1">
      <alignment horizontal="center" vertical="center" wrapText="1"/>
    </xf>
    <xf numFmtId="0" fontId="20" fillId="2" borderId="36" xfId="0" applyFont="1" applyFill="1" applyBorder="1" applyAlignment="1" applyProtection="1">
      <alignment horizontal="center" vertical="center" wrapText="1"/>
      <protection locked="0"/>
    </xf>
    <xf numFmtId="0" fontId="0" fillId="0" borderId="49" xfId="0" applyBorder="1" applyAlignment="1">
      <alignment horizontal="center" vertical="center" wrapText="1"/>
    </xf>
    <xf numFmtId="0" fontId="0" fillId="0" borderId="49" xfId="0" applyBorder="1" applyAlignment="1" applyProtection="1">
      <alignment horizontal="center" vertical="center" wrapText="1"/>
      <protection locked="0"/>
    </xf>
    <xf numFmtId="0" fontId="20" fillId="0" borderId="62" xfId="0" applyFont="1" applyBorder="1" applyAlignment="1">
      <alignment horizontal="center" vertical="center" wrapText="1"/>
    </xf>
    <xf numFmtId="0" fontId="20" fillId="2" borderId="62" xfId="0" applyFont="1" applyFill="1" applyBorder="1" applyAlignment="1" applyProtection="1">
      <alignment horizontal="center" vertical="center" wrapText="1"/>
      <protection locked="0"/>
    </xf>
    <xf numFmtId="0" fontId="20" fillId="0" borderId="116" xfId="0" applyFont="1" applyBorder="1" applyAlignment="1">
      <alignment horizontal="center" vertical="center" wrapText="1"/>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07" xfId="0" applyBorder="1" applyAlignment="1">
      <alignment horizontal="center" vertical="center"/>
    </xf>
    <xf numFmtId="0" fontId="0" fillId="0" borderId="117" xfId="0" applyBorder="1" applyAlignment="1">
      <alignment horizontal="center" vertical="center"/>
    </xf>
    <xf numFmtId="0" fontId="0" fillId="0" borderId="84" xfId="0" applyBorder="1" applyAlignment="1">
      <alignment horizontal="center" vertical="center"/>
    </xf>
    <xf numFmtId="0" fontId="0" fillId="0" borderId="64" xfId="0" applyBorder="1" applyAlignment="1" applyProtection="1">
      <alignment horizontal="center" vertical="center" wrapText="1"/>
      <protection locked="0"/>
    </xf>
    <xf numFmtId="0" fontId="0" fillId="0" borderId="71" xfId="0" applyBorder="1" applyAlignment="1">
      <alignment horizontal="center" vertical="center"/>
    </xf>
    <xf numFmtId="0" fontId="20" fillId="2" borderId="70" xfId="0" applyFont="1" applyFill="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85"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20" fillId="11" borderId="36" xfId="0" applyFont="1" applyFill="1" applyBorder="1" applyAlignment="1" applyProtection="1">
      <alignment horizontal="center" vertical="center"/>
      <protection locked="0"/>
    </xf>
    <xf numFmtId="0" fontId="20" fillId="11" borderId="62" xfId="0" applyFont="1" applyFill="1" applyBorder="1" applyAlignment="1" applyProtection="1">
      <alignment horizontal="center" vertical="center"/>
      <protection locked="0"/>
    </xf>
    <xf numFmtId="0" fontId="20" fillId="11" borderId="49" xfId="0" applyFont="1" applyFill="1" applyBorder="1" applyAlignment="1" applyProtection="1">
      <alignment horizontal="center" vertical="center"/>
      <protection locked="0"/>
    </xf>
    <xf numFmtId="0" fontId="6" fillId="0" borderId="0" xfId="0" applyFont="1" applyBorder="1" applyAlignment="1">
      <alignment vertical="top" wrapText="1"/>
    </xf>
    <xf numFmtId="0" fontId="2" fillId="4" borderId="67" xfId="0" applyFont="1" applyFill="1" applyBorder="1" applyAlignment="1">
      <alignment horizontal="center" vertical="center" wrapText="1"/>
    </xf>
    <xf numFmtId="0" fontId="2" fillId="4" borderId="132" xfId="0" applyFont="1" applyFill="1" applyBorder="1" applyAlignment="1">
      <alignment horizontal="center" wrapText="1"/>
    </xf>
    <xf numFmtId="0" fontId="0" fillId="4" borderId="133" xfId="0" applyFill="1" applyBorder="1" applyAlignment="1">
      <alignment horizontal="center" vertical="center"/>
    </xf>
    <xf numFmtId="0" fontId="2" fillId="4" borderId="39" xfId="0" applyFont="1" applyFill="1" applyBorder="1" applyAlignment="1">
      <alignment horizontal="center" vertical="center"/>
    </xf>
    <xf numFmtId="0" fontId="2" fillId="4" borderId="134" xfId="0" applyFont="1" applyFill="1" applyBorder="1" applyAlignment="1">
      <alignment horizontal="center" vertical="center"/>
    </xf>
    <xf numFmtId="0" fontId="2" fillId="4" borderId="46" xfId="0" applyFont="1" applyFill="1" applyBorder="1" applyAlignment="1">
      <alignment horizontal="center" vertical="center"/>
    </xf>
    <xf numFmtId="0" fontId="0" fillId="4" borderId="33" xfId="0" applyFill="1" applyBorder="1" applyAlignment="1">
      <alignment horizontal="center" vertical="center"/>
    </xf>
    <xf numFmtId="0" fontId="2" fillId="4" borderId="124" xfId="0" applyFont="1" applyFill="1" applyBorder="1" applyAlignment="1">
      <alignment horizontal="center" vertical="center"/>
    </xf>
    <xf numFmtId="0" fontId="0" fillId="4" borderId="34" xfId="0" applyFill="1" applyBorder="1" applyAlignment="1">
      <alignment horizontal="center" vertical="center"/>
    </xf>
    <xf numFmtId="0" fontId="2" fillId="4" borderId="34"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135" xfId="0" applyFont="1" applyFill="1" applyBorder="1" applyAlignment="1">
      <alignment horizontal="center" vertical="center"/>
    </xf>
    <xf numFmtId="0" fontId="2" fillId="4" borderId="133" xfId="0" applyFont="1" applyFill="1" applyBorder="1" applyAlignment="1">
      <alignment horizontal="center" vertical="center"/>
    </xf>
    <xf numFmtId="0" fontId="0" fillId="4" borderId="88" xfId="0" applyFill="1" applyBorder="1" applyAlignment="1" applyProtection="1">
      <alignment horizontal="center" vertical="center" wrapText="1"/>
      <protection locked="0"/>
    </xf>
    <xf numFmtId="0" fontId="0" fillId="4" borderId="136" xfId="0" applyFill="1" applyBorder="1" applyAlignment="1" applyProtection="1">
      <alignment horizontal="center" vertical="center" wrapText="1"/>
      <protection locked="0"/>
    </xf>
    <xf numFmtId="0" fontId="2" fillId="4" borderId="137" xfId="0" applyFont="1" applyFill="1" applyBorder="1" applyAlignment="1">
      <alignment vertical="center" wrapText="1"/>
    </xf>
    <xf numFmtId="0" fontId="2" fillId="4" borderId="138" xfId="0" applyFont="1" applyFill="1" applyBorder="1" applyAlignment="1">
      <alignment vertical="center" wrapText="1"/>
    </xf>
    <xf numFmtId="0" fontId="2" fillId="4" borderId="80" xfId="0" applyFont="1" applyFill="1" applyBorder="1" applyAlignment="1">
      <alignment vertical="center" wrapText="1"/>
    </xf>
    <xf numFmtId="0" fontId="2" fillId="4" borderId="128" xfId="0" applyFont="1" applyFill="1" applyBorder="1" applyAlignment="1">
      <alignment vertical="center"/>
    </xf>
    <xf numFmtId="0" fontId="2" fillId="4" borderId="14" xfId="0" applyFont="1" applyFill="1" applyBorder="1" applyAlignment="1">
      <alignment vertical="center" wrapText="1"/>
    </xf>
    <xf numFmtId="0" fontId="2" fillId="4" borderId="29" xfId="0" applyFont="1" applyFill="1" applyBorder="1" applyAlignment="1">
      <alignment vertical="center" wrapText="1"/>
    </xf>
    <xf numFmtId="0" fontId="2" fillId="4" borderId="80" xfId="0" applyFont="1" applyFill="1" applyBorder="1" applyAlignment="1">
      <alignment horizontal="center" vertical="center" wrapText="1"/>
    </xf>
    <xf numFmtId="0" fontId="2" fillId="4" borderId="128" xfId="0" applyFont="1" applyFill="1" applyBorder="1" applyAlignment="1">
      <alignment horizontal="center" vertical="center"/>
    </xf>
    <xf numFmtId="0" fontId="2" fillId="4" borderId="82" xfId="0" applyFont="1" applyFill="1" applyBorder="1" applyAlignment="1">
      <alignment horizontal="center" vertical="center" wrapText="1"/>
    </xf>
    <xf numFmtId="0" fontId="2" fillId="4" borderId="129" xfId="0" applyFont="1" applyFill="1" applyBorder="1" applyAlignment="1">
      <alignment horizontal="center" vertical="center"/>
    </xf>
    <xf numFmtId="0" fontId="2" fillId="4" borderId="130" xfId="0" applyFont="1" applyFill="1" applyBorder="1" applyAlignment="1">
      <alignment horizontal="center" vertical="center" wrapText="1"/>
    </xf>
    <xf numFmtId="0" fontId="2" fillId="4" borderId="131" xfId="0" applyFont="1" applyFill="1" applyBorder="1" applyAlignment="1">
      <alignment horizontal="center" vertical="center"/>
    </xf>
    <xf numFmtId="0" fontId="0" fillId="4" borderId="80" xfId="0" applyFill="1" applyBorder="1" applyAlignment="1">
      <alignment horizontal="center" vertical="center" wrapText="1"/>
    </xf>
    <xf numFmtId="0" fontId="2" fillId="4" borderId="128" xfId="0" applyFont="1" applyFill="1" applyBorder="1" applyAlignment="1">
      <alignment horizontal="center" vertical="center" wrapText="1"/>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0" fillId="0" borderId="127" xfId="0" applyBorder="1" applyAlignment="1">
      <alignment horizontal="center" vertical="center"/>
    </xf>
    <xf numFmtId="0" fontId="2" fillId="0" borderId="78" xfId="0" applyFont="1" applyBorder="1" applyAlignment="1">
      <alignment horizontal="center" vertical="center"/>
    </xf>
    <xf numFmtId="0" fontId="2" fillId="0" borderId="18" xfId="0" applyFont="1" applyBorder="1" applyAlignment="1">
      <alignment horizontal="center" vertical="center"/>
    </xf>
    <xf numFmtId="0" fontId="0" fillId="0" borderId="118" xfId="0" applyBorder="1" applyAlignment="1">
      <alignment horizontal="center" vertical="center"/>
    </xf>
    <xf numFmtId="0" fontId="0" fillId="0" borderId="78" xfId="0" applyFont="1" applyBorder="1" applyAlignment="1">
      <alignment horizontal="center" vertical="center"/>
    </xf>
    <xf numFmtId="0" fontId="0" fillId="0" borderId="18" xfId="0" applyFont="1" applyBorder="1" applyAlignment="1">
      <alignment horizontal="center" vertical="center"/>
    </xf>
    <xf numFmtId="0" fontId="0" fillId="0" borderId="118" xfId="0" applyFont="1" applyBorder="1" applyAlignment="1">
      <alignment horizontal="center" vertical="center"/>
    </xf>
    <xf numFmtId="0" fontId="0" fillId="0" borderId="11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124"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20"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5" xfId="0" applyFont="1" applyBorder="1" applyAlignment="1">
      <alignment vertical="center" textRotation="255" wrapText="1"/>
    </xf>
    <xf numFmtId="0" fontId="0" fillId="0" borderId="107" xfId="0" applyFont="1" applyBorder="1" applyAlignment="1">
      <alignment vertical="center" textRotation="255" wrapText="1"/>
    </xf>
    <xf numFmtId="0" fontId="0" fillId="0" borderId="124" xfId="0" applyFont="1" applyBorder="1" applyAlignment="1">
      <alignment vertical="center" textRotation="255" wrapText="1"/>
    </xf>
    <xf numFmtId="0" fontId="0" fillId="0" borderId="17" xfId="0" applyFont="1" applyBorder="1" applyAlignment="1">
      <alignment vertical="center" textRotation="255" wrapText="1"/>
    </xf>
    <xf numFmtId="0" fontId="0" fillId="0" borderId="18" xfId="0" applyFont="1" applyFill="1" applyBorder="1" applyAlignment="1">
      <alignment horizontal="center" vertical="center"/>
    </xf>
    <xf numFmtId="0" fontId="0" fillId="0" borderId="20" xfId="0" applyFont="1" applyBorder="1" applyAlignment="1">
      <alignment horizontal="center" vertical="center"/>
    </xf>
    <xf numFmtId="0" fontId="0" fillId="0" borderId="20" xfId="0" applyFont="1" applyBorder="1" applyAlignment="1">
      <alignment horizontal="center" vertical="center" wrapText="1"/>
    </xf>
    <xf numFmtId="0" fontId="0" fillId="0" borderId="118" xfId="0" applyFont="1" applyBorder="1" applyAlignment="1">
      <alignment horizontal="center" vertical="center" wrapText="1"/>
    </xf>
    <xf numFmtId="0" fontId="2" fillId="0" borderId="119" xfId="0" applyFont="1" applyBorder="1" applyAlignment="1">
      <alignment horizontal="center" vertical="center"/>
    </xf>
    <xf numFmtId="0" fontId="2" fillId="0" borderId="54" xfId="0" applyFont="1" applyBorder="1" applyAlignment="1">
      <alignment horizontal="center" vertical="center"/>
    </xf>
    <xf numFmtId="0" fontId="0" fillId="0" borderId="120" xfId="0" applyBorder="1" applyAlignment="1">
      <alignment horizontal="center" vertical="center"/>
    </xf>
    <xf numFmtId="0" fontId="2" fillId="0" borderId="77" xfId="0" applyFont="1" applyBorder="1" applyAlignment="1">
      <alignment horizontal="center" vertical="center"/>
    </xf>
    <xf numFmtId="0" fontId="2" fillId="0" borderId="121" xfId="0" applyFont="1" applyBorder="1" applyAlignment="1">
      <alignment horizontal="center" vertical="center"/>
    </xf>
    <xf numFmtId="0" fontId="0" fillId="0" borderId="122" xfId="0" applyBorder="1" applyAlignment="1">
      <alignment horizontal="center" vertical="center"/>
    </xf>
    <xf numFmtId="0" fontId="2" fillId="0" borderId="0" xfId="0" applyFont="1" applyAlignment="1">
      <alignment vertical="top"/>
    </xf>
    <xf numFmtId="0" fontId="2" fillId="0" borderId="0" xfId="0" applyFont="1" applyAlignment="1"/>
    <xf numFmtId="0" fontId="26" fillId="0" borderId="119" xfId="0" applyFont="1" applyBorder="1" applyAlignment="1">
      <alignment horizontal="center" vertical="center"/>
    </xf>
    <xf numFmtId="0" fontId="26" fillId="0" borderId="54" xfId="0" applyFont="1" applyBorder="1" applyAlignment="1">
      <alignment horizontal="center" vertical="center"/>
    </xf>
    <xf numFmtId="0" fontId="26" fillId="0" borderId="123" xfId="0" applyFont="1" applyBorder="1" applyAlignment="1">
      <alignment horizontal="center" vertical="center"/>
    </xf>
    <xf numFmtId="0" fontId="5" fillId="0" borderId="1" xfId="0" applyFont="1" applyBorder="1" applyAlignment="1">
      <alignment horizontal="center"/>
    </xf>
    <xf numFmtId="0" fontId="15" fillId="4" borderId="1" xfId="0" applyFont="1" applyFill="1" applyBorder="1" applyAlignment="1">
      <alignment horizontal="center" vertical="center" wrapText="1"/>
    </xf>
    <xf numFmtId="0" fontId="19" fillId="0" borderId="106" xfId="0" applyFont="1" applyBorder="1" applyAlignment="1">
      <alignment horizontal="center" vertical="center" wrapText="1"/>
    </xf>
    <xf numFmtId="0" fontId="19" fillId="0" borderId="139" xfId="0" applyFont="1" applyBorder="1" applyAlignment="1">
      <alignment horizontal="center" vertical="center" wrapText="1"/>
    </xf>
    <xf numFmtId="0" fontId="19" fillId="4" borderId="106" xfId="0" applyFont="1" applyFill="1" applyBorder="1" applyAlignment="1">
      <alignment horizontal="center" vertical="center"/>
    </xf>
    <xf numFmtId="0" fontId="19" fillId="4" borderId="23" xfId="0" applyFont="1" applyFill="1" applyBorder="1" applyAlignment="1">
      <alignment horizontal="center" vertical="center"/>
    </xf>
    <xf numFmtId="0" fontId="19" fillId="0" borderId="106" xfId="0" applyFont="1" applyFill="1" applyBorder="1" applyAlignment="1">
      <alignment horizontal="center" vertical="center"/>
    </xf>
    <xf numFmtId="0" fontId="19" fillId="0" borderId="139" xfId="0" applyFont="1" applyFill="1" applyBorder="1" applyAlignment="1">
      <alignment horizontal="center" vertical="center"/>
    </xf>
    <xf numFmtId="0" fontId="15" fillId="4" borderId="3" xfId="0" applyFont="1" applyFill="1" applyBorder="1" applyAlignment="1">
      <alignment horizontal="center" vertical="center" wrapText="1"/>
    </xf>
    <xf numFmtId="0" fontId="15" fillId="4" borderId="5" xfId="0" applyFont="1" applyFill="1" applyBorder="1" applyAlignment="1">
      <alignment horizontal="center" vertical="center" wrapText="1"/>
    </xf>
    <xf numFmtId="49" fontId="15" fillId="4" borderId="1" xfId="0" applyNumberFormat="1" applyFont="1" applyFill="1" applyBorder="1" applyAlignment="1">
      <alignment horizontal="center" vertical="center" wrapText="1"/>
    </xf>
    <xf numFmtId="0" fontId="15" fillId="4" borderId="6" xfId="0" applyFont="1" applyFill="1" applyBorder="1" applyAlignment="1">
      <alignment horizontal="center" vertical="center" wrapText="1"/>
    </xf>
    <xf numFmtId="49" fontId="15" fillId="4" borderId="8" xfId="0" applyNumberFormat="1"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9" fillId="0" borderId="33" xfId="0" applyFont="1" applyBorder="1" applyAlignment="1">
      <alignment horizontal="center" vertical="center" wrapText="1"/>
    </xf>
    <xf numFmtId="0" fontId="0" fillId="0" borderId="71" xfId="0" applyBorder="1" applyAlignment="1">
      <alignment horizontal="center" vertical="center" wrapText="1"/>
    </xf>
    <xf numFmtId="0" fontId="19" fillId="0" borderId="12" xfId="0" applyFont="1" applyBorder="1" applyAlignment="1">
      <alignment horizontal="center" vertical="center" wrapText="1"/>
    </xf>
    <xf numFmtId="0" fontId="0" fillId="0" borderId="107" xfId="0" applyBorder="1" applyAlignment="1">
      <alignment horizontal="center" vertical="center" wrapText="1"/>
    </xf>
    <xf numFmtId="0" fontId="19" fillId="0" borderId="117" xfId="0" applyFont="1" applyBorder="1" applyAlignment="1">
      <alignment horizontal="center" vertical="center" wrapText="1"/>
    </xf>
    <xf numFmtId="0" fontId="0" fillId="0" borderId="84" xfId="0" applyBorder="1" applyAlignment="1">
      <alignment horizontal="center" vertical="center" wrapText="1"/>
    </xf>
    <xf numFmtId="0" fontId="19" fillId="0" borderId="140" xfId="0" applyFont="1" applyBorder="1" applyAlignment="1">
      <alignment horizontal="center" vertical="center" wrapText="1"/>
    </xf>
    <xf numFmtId="0" fontId="0" fillId="0" borderId="77" xfId="0" applyFont="1" applyBorder="1" applyAlignment="1">
      <alignment horizontal="center" vertical="center" wrapText="1"/>
    </xf>
    <xf numFmtId="0" fontId="19" fillId="0" borderId="121" xfId="0" applyFont="1" applyBorder="1" applyAlignment="1">
      <alignment horizontal="center" vertical="center" wrapText="1"/>
    </xf>
    <xf numFmtId="0" fontId="19" fillId="0" borderId="141" xfId="0" applyFont="1" applyBorder="1" applyAlignment="1">
      <alignment horizontal="center" vertical="center" wrapText="1"/>
    </xf>
    <xf numFmtId="0" fontId="0" fillId="0" borderId="78"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42" xfId="0" applyFont="1" applyBorder="1" applyAlignment="1">
      <alignment horizontal="center" vertical="center" wrapText="1"/>
    </xf>
    <xf numFmtId="0" fontId="36" fillId="0" borderId="78"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42" xfId="0" applyFont="1" applyBorder="1" applyAlignment="1">
      <alignment horizontal="center" vertical="center" wrapText="1"/>
    </xf>
    <xf numFmtId="0" fontId="36" fillId="0" borderId="116" xfId="0" applyFont="1" applyBorder="1" applyAlignment="1">
      <alignment horizontal="distributed" vertical="center"/>
    </xf>
    <xf numFmtId="0" fontId="36" fillId="0" borderId="14" xfId="0" applyFont="1" applyBorder="1" applyAlignment="1">
      <alignment horizontal="distributed" vertical="center"/>
    </xf>
    <xf numFmtId="0" fontId="36" fillId="0" borderId="41" xfId="0" applyFont="1" applyBorder="1" applyAlignment="1">
      <alignment horizontal="distributed" vertical="center"/>
    </xf>
    <xf numFmtId="0" fontId="18" fillId="3" borderId="16" xfId="0" applyFont="1" applyFill="1" applyBorder="1" applyAlignment="1">
      <alignment horizontal="left" vertical="center" wrapText="1"/>
    </xf>
    <xf numFmtId="0" fontId="0" fillId="0" borderId="14" xfId="0" applyBorder="1" applyAlignment="1">
      <alignment horizontal="center" vertical="center"/>
    </xf>
    <xf numFmtId="0" fontId="18" fillId="3" borderId="74" xfId="0" applyFont="1" applyFill="1" applyBorder="1" applyAlignment="1" applyProtection="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18" fillId="3" borderId="82" xfId="0" applyFont="1" applyFill="1" applyBorder="1" applyAlignment="1" applyProtection="1">
      <alignment horizontal="center" vertical="center" wrapText="1"/>
    </xf>
    <xf numFmtId="196" fontId="18" fillId="11" borderId="143" xfId="0" applyNumberFormat="1" applyFont="1" applyFill="1" applyBorder="1" applyAlignment="1" applyProtection="1">
      <alignment horizontal="center" vertical="center"/>
      <protection locked="0"/>
    </xf>
    <xf numFmtId="197" fontId="0" fillId="11" borderId="144" xfId="0" applyNumberFormat="1" applyFill="1" applyBorder="1" applyAlignment="1" applyProtection="1">
      <alignment horizontal="center" vertical="center"/>
      <protection locked="0"/>
    </xf>
    <xf numFmtId="0" fontId="18" fillId="0" borderId="143" xfId="0" applyFont="1" applyFill="1" applyBorder="1" applyAlignment="1" applyProtection="1">
      <alignment horizontal="center" vertical="center"/>
    </xf>
    <xf numFmtId="0" fontId="2" fillId="2" borderId="18"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18" fillId="3" borderId="20" xfId="0" applyFont="1" applyFill="1" applyBorder="1" applyAlignment="1" applyProtection="1">
      <alignment vertical="center"/>
    </xf>
    <xf numFmtId="0" fontId="18" fillId="3" borderId="18" xfId="0" applyFont="1" applyFill="1" applyBorder="1" applyAlignment="1" applyProtection="1">
      <alignment vertical="center"/>
    </xf>
    <xf numFmtId="0" fontId="18" fillId="3" borderId="7" xfId="0" applyFont="1" applyFill="1" applyBorder="1" applyAlignment="1" applyProtection="1">
      <alignment vertical="center"/>
    </xf>
    <xf numFmtId="0" fontId="5" fillId="4" borderId="94" xfId="0" applyFont="1" applyFill="1" applyBorder="1" applyAlignment="1" applyProtection="1">
      <alignment horizontal="center" vertical="center" wrapText="1"/>
    </xf>
    <xf numFmtId="0" fontId="5" fillId="4" borderId="86" xfId="0" applyFont="1" applyFill="1" applyBorder="1" applyAlignment="1" applyProtection="1">
      <alignment horizontal="center" vertical="center" wrapText="1"/>
    </xf>
    <xf numFmtId="0" fontId="40" fillId="4" borderId="34" xfId="0" applyFont="1" applyFill="1" applyBorder="1" applyAlignment="1" applyProtection="1">
      <alignment horizontal="center" vertical="center" wrapText="1"/>
    </xf>
    <xf numFmtId="0" fontId="40" fillId="4" borderId="13" xfId="0" applyFont="1" applyFill="1" applyBorder="1" applyAlignment="1" applyProtection="1">
      <alignment horizontal="center" vertical="center" wrapText="1"/>
    </xf>
    <xf numFmtId="0" fontId="40" fillId="4" borderId="0" xfId="0" applyFont="1" applyFill="1" applyBorder="1" applyAlignment="1" applyProtection="1">
      <alignment horizontal="center" vertical="center" wrapText="1"/>
    </xf>
    <xf numFmtId="0" fontId="40" fillId="4" borderId="107" xfId="0" applyFont="1" applyFill="1" applyBorder="1" applyAlignment="1" applyProtection="1">
      <alignment horizontal="center" vertical="center" wrapText="1"/>
    </xf>
    <xf numFmtId="0" fontId="0" fillId="0" borderId="83" xfId="0" applyBorder="1"/>
    <xf numFmtId="0" fontId="0" fillId="0" borderId="84" xfId="0" applyBorder="1"/>
    <xf numFmtId="0" fontId="0" fillId="0" borderId="34" xfId="0" applyBorder="1" applyAlignment="1">
      <alignment horizontal="center" vertical="center" wrapText="1"/>
    </xf>
    <xf numFmtId="0" fontId="0" fillId="0" borderId="64" xfId="0" applyBorder="1"/>
    <xf numFmtId="0" fontId="12" fillId="11" borderId="145" xfId="0" applyFont="1" applyFill="1" applyBorder="1" applyAlignment="1" applyProtection="1">
      <alignment horizontal="right" wrapText="1"/>
      <protection locked="0"/>
    </xf>
    <xf numFmtId="0" fontId="12" fillId="11" borderId="146" xfId="0" applyFont="1" applyFill="1" applyBorder="1" applyAlignment="1" applyProtection="1">
      <alignment horizontal="right" wrapText="1"/>
      <protection locked="0"/>
    </xf>
    <xf numFmtId="0" fontId="20" fillId="0" borderId="62" xfId="0" applyFont="1" applyBorder="1" applyAlignment="1" applyProtection="1">
      <alignment horizontal="center" vertical="center"/>
    </xf>
    <xf numFmtId="0" fontId="20" fillId="0" borderId="49" xfId="0" applyFont="1" applyBorder="1" applyAlignment="1" applyProtection="1">
      <alignment horizontal="center" vertical="center"/>
    </xf>
    <xf numFmtId="0" fontId="20" fillId="0" borderId="36" xfId="0" applyFont="1" applyFill="1" applyBorder="1" applyAlignment="1" applyProtection="1">
      <alignment horizontal="center" vertical="center" wrapText="1"/>
    </xf>
    <xf numFmtId="0" fontId="0" fillId="0" borderId="62" xfId="0" applyFill="1" applyBorder="1" applyAlignment="1" applyProtection="1">
      <alignment horizontal="center" vertical="center" wrapText="1"/>
    </xf>
    <xf numFmtId="0" fontId="0" fillId="0" borderId="49" xfId="0" applyFill="1" applyBorder="1" applyAlignment="1" applyProtection="1">
      <alignment horizontal="center" vertical="center" wrapText="1"/>
    </xf>
    <xf numFmtId="0" fontId="20" fillId="0" borderId="62" xfId="0" applyFont="1" applyFill="1" applyBorder="1" applyAlignment="1" applyProtection="1">
      <alignment horizontal="center" vertical="center" wrapText="1"/>
    </xf>
    <xf numFmtId="0" fontId="0" fillId="0" borderId="64" xfId="0" applyFill="1" applyBorder="1" applyAlignment="1" applyProtection="1">
      <alignment horizontal="center" vertical="center" wrapText="1"/>
    </xf>
    <xf numFmtId="0" fontId="0" fillId="4" borderId="39" xfId="0" applyFill="1" applyBorder="1" applyAlignment="1">
      <alignment horizontal="center" vertical="center"/>
    </xf>
    <xf numFmtId="0" fontId="0" fillId="4" borderId="46" xfId="0" applyFill="1" applyBorder="1" applyAlignment="1">
      <alignment horizontal="center" vertical="center"/>
    </xf>
    <xf numFmtId="0" fontId="2" fillId="4" borderId="116" xfId="0" applyFont="1" applyFill="1" applyBorder="1" applyAlignment="1">
      <alignment vertical="center" wrapText="1"/>
    </xf>
    <xf numFmtId="0" fontId="2" fillId="4" borderId="28" xfId="0" applyFont="1" applyFill="1" applyBorder="1" applyAlignment="1">
      <alignment vertical="center" wrapText="1"/>
    </xf>
    <xf numFmtId="0" fontId="0" fillId="4" borderId="88" xfId="0" applyFill="1" applyBorder="1" applyAlignment="1">
      <alignment horizontal="center" vertical="center" wrapText="1"/>
    </xf>
    <xf numFmtId="0" fontId="0" fillId="4" borderId="136" xfId="0" applyFill="1" applyBorder="1" applyAlignment="1">
      <alignment horizontal="center"/>
    </xf>
    <xf numFmtId="0" fontId="0" fillId="4" borderId="137" xfId="0" applyFont="1" applyFill="1" applyBorder="1" applyAlignment="1">
      <alignment vertical="center" wrapText="1"/>
    </xf>
    <xf numFmtId="0" fontId="0" fillId="4" borderId="82" xfId="0" applyFont="1" applyFill="1" applyBorder="1" applyAlignment="1">
      <alignment vertical="center" wrapText="1"/>
    </xf>
    <xf numFmtId="0" fontId="2" fillId="4" borderId="129" xfId="0" applyFont="1" applyFill="1" applyBorder="1" applyAlignment="1">
      <alignment vertical="center"/>
    </xf>
    <xf numFmtId="0" fontId="0" fillId="0" borderId="128" xfId="0"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2" fillId="0" borderId="118" xfId="0" applyFont="1" applyBorder="1" applyAlignment="1">
      <alignment horizontal="center" vertical="center"/>
    </xf>
    <xf numFmtId="0" fontId="2" fillId="0" borderId="122" xfId="0" applyFont="1" applyBorder="1" applyAlignment="1">
      <alignment horizontal="center" vertical="center"/>
    </xf>
    <xf numFmtId="0" fontId="0" fillId="0" borderId="119" xfId="0" applyFont="1" applyBorder="1" applyAlignment="1">
      <alignment horizontal="center" vertical="center"/>
    </xf>
    <xf numFmtId="0" fontId="2" fillId="0" borderId="120" xfId="0" applyFont="1" applyBorder="1" applyAlignment="1">
      <alignment horizontal="center" vertical="center"/>
    </xf>
    <xf numFmtId="0" fontId="5" fillId="0" borderId="0" xfId="0" applyFont="1" applyBorder="1" applyAlignment="1">
      <alignment horizontal="center"/>
    </xf>
    <xf numFmtId="0" fontId="5" fillId="0" borderId="1" xfId="0" applyFont="1" applyBorder="1" applyAlignment="1">
      <alignment horizontal="center" vertical="center"/>
    </xf>
    <xf numFmtId="0" fontId="2" fillId="0" borderId="106" xfId="0" applyFont="1" applyBorder="1" applyAlignment="1">
      <alignment horizontal="center" vertical="center" wrapText="1"/>
    </xf>
    <xf numFmtId="0" fontId="2" fillId="0" borderId="139" xfId="0" applyFont="1" applyBorder="1" applyAlignment="1">
      <alignment horizontal="center" vertical="center" wrapText="1"/>
    </xf>
    <xf numFmtId="0" fontId="2" fillId="4" borderId="106" xfId="0" applyFont="1" applyFill="1" applyBorder="1" applyAlignment="1">
      <alignment horizontal="center" vertical="center"/>
    </xf>
    <xf numFmtId="0" fontId="2" fillId="4" borderId="23" xfId="0" applyFont="1" applyFill="1" applyBorder="1" applyAlignment="1">
      <alignment horizontal="center" vertical="center"/>
    </xf>
    <xf numFmtId="0" fontId="0" fillId="0" borderId="38"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7" xfId="0" applyFont="1" applyBorder="1" applyAlignment="1">
      <alignment horizontal="center" vertical="center" wrapText="1"/>
    </xf>
    <xf numFmtId="0" fontId="2" fillId="0" borderId="140" xfId="0" applyFont="1" applyBorder="1" applyAlignment="1">
      <alignment horizontal="center" vertical="center" wrapText="1"/>
    </xf>
    <xf numFmtId="0" fontId="2" fillId="0" borderId="121"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2" xfId="0" applyFont="1" applyBorder="1" applyAlignment="1">
      <alignment horizontal="center" vertical="center" wrapText="1"/>
    </xf>
    <xf numFmtId="0" fontId="5" fillId="0" borderId="36" xfId="0" applyFont="1" applyFill="1" applyBorder="1" applyAlignment="1">
      <alignment horizontal="center" wrapText="1"/>
    </xf>
    <xf numFmtId="0" fontId="5" fillId="0" borderId="49" xfId="0" applyFont="1" applyFill="1" applyBorder="1" applyAlignment="1">
      <alignment horizontal="center"/>
    </xf>
    <xf numFmtId="0" fontId="21" fillId="0" borderId="22" xfId="0" applyFont="1" applyFill="1" applyBorder="1" applyAlignment="1">
      <alignment horizontal="center" vertical="center"/>
    </xf>
    <xf numFmtId="0" fontId="12" fillId="0" borderId="0" xfId="0" applyFont="1" applyAlignment="1">
      <alignment horizontal="center"/>
    </xf>
  </cellXfs>
  <cellStyles count="5">
    <cellStyle name="ハイパーリンク" xfId="1" builtinId="8"/>
    <cellStyle name="桁区切り" xfId="2" builtinId="6"/>
    <cellStyle name="標準" xfId="0" builtinId="0"/>
    <cellStyle name="標準 2" xfId="3"/>
    <cellStyle name="標準_yoshiki4" xfId="4"/>
  </cellStyles>
  <dxfs count="6">
    <dxf>
      <font>
        <b val="0"/>
        <condense val="0"/>
        <extend val="0"/>
        <color indexed="20"/>
      </font>
    </dxf>
    <dxf>
      <font>
        <b val="0"/>
        <condense val="0"/>
        <extend val="0"/>
        <color indexed="20"/>
      </font>
    </dxf>
    <dxf>
      <font>
        <b val="0"/>
        <condense val="0"/>
        <extend val="0"/>
        <color indexed="20"/>
      </font>
    </dxf>
    <dxf>
      <font>
        <condense val="0"/>
        <extend val="0"/>
        <color rgb="FF9C0006"/>
      </font>
    </dxf>
    <dxf>
      <font>
        <color rgb="FF9C0006"/>
      </font>
    </dxf>
    <dxf>
      <font>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571500</xdr:colOff>
      <xdr:row>19</xdr:row>
      <xdr:rowOff>161925</xdr:rowOff>
    </xdr:from>
    <xdr:to>
      <xdr:col>3</xdr:col>
      <xdr:colOff>19050</xdr:colOff>
      <xdr:row>20</xdr:row>
      <xdr:rowOff>95250</xdr:rowOff>
    </xdr:to>
    <xdr:sp macro="" textlink="">
      <xdr:nvSpPr>
        <xdr:cNvPr id="41860" name="Freeform 2">
          <a:extLst>
            <a:ext uri="{FF2B5EF4-FFF2-40B4-BE49-F238E27FC236}">
              <a16:creationId xmlns:a16="http://schemas.microsoft.com/office/drawing/2014/main" id="{A1B1D605-E239-4392-8F05-644B68990D1B}"/>
            </a:ext>
          </a:extLst>
        </xdr:cNvPr>
        <xdr:cNvSpPr>
          <a:spLocks/>
        </xdr:cNvSpPr>
      </xdr:nvSpPr>
      <xdr:spPr bwMode="auto">
        <a:xfrm>
          <a:off x="1533525" y="3771900"/>
          <a:ext cx="133350" cy="104775"/>
        </a:xfrm>
        <a:custGeom>
          <a:avLst/>
          <a:gdLst>
            <a:gd name="T0" fmla="*/ 2147483646 w 14"/>
            <a:gd name="T1" fmla="*/ 2147483646 h 11"/>
            <a:gd name="T2" fmla="*/ 2147483646 w 14"/>
            <a:gd name="T3" fmla="*/ 2147483646 h 11"/>
            <a:gd name="T4" fmla="*/ 0 w 14"/>
            <a:gd name="T5" fmla="*/ 2147483646 h 11"/>
            <a:gd name="T6" fmla="*/ 2147483646 w 14"/>
            <a:gd name="T7" fmla="*/ 2147483646 h 11"/>
            <a:gd name="T8" fmla="*/ 0 60000 65536"/>
            <a:gd name="T9" fmla="*/ 0 60000 65536"/>
            <a:gd name="T10" fmla="*/ 0 60000 65536"/>
            <a:gd name="T11" fmla="*/ 0 60000 65536"/>
            <a:gd name="T12" fmla="*/ 0 w 14"/>
            <a:gd name="T13" fmla="*/ 0 h 11"/>
            <a:gd name="T14" fmla="*/ 14 w 14"/>
            <a:gd name="T15" fmla="*/ 11 h 11"/>
          </a:gdLst>
          <a:ahLst/>
          <a:cxnLst>
            <a:cxn ang="T8">
              <a:pos x="T0" y="T1"/>
            </a:cxn>
            <a:cxn ang="T9">
              <a:pos x="T2" y="T3"/>
            </a:cxn>
            <a:cxn ang="T10">
              <a:pos x="T4" y="T5"/>
            </a:cxn>
            <a:cxn ang="T11">
              <a:pos x="T6" y="T7"/>
            </a:cxn>
          </a:cxnLst>
          <a:rect l="T12" t="T13" r="T14" b="T15"/>
          <a:pathLst>
            <a:path w="14" h="11">
              <a:moveTo>
                <a:pt x="12" y="1"/>
              </a:moveTo>
              <a:cubicBezTo>
                <a:pt x="14" y="2"/>
                <a:pt x="14" y="11"/>
                <a:pt x="12" y="11"/>
              </a:cubicBezTo>
              <a:cubicBezTo>
                <a:pt x="10" y="11"/>
                <a:pt x="0" y="3"/>
                <a:pt x="0" y="2"/>
              </a:cubicBezTo>
              <a:cubicBezTo>
                <a:pt x="0" y="1"/>
                <a:pt x="10" y="0"/>
                <a:pt x="12" y="1"/>
              </a:cubicBezTo>
              <a:close/>
            </a:path>
          </a:pathLst>
        </a:custGeom>
        <a:solidFill>
          <a:srgbClr val="FF0000"/>
        </a:solidFill>
        <a:ln w="9525">
          <a:solidFill>
            <a:srgbClr val="FF0000"/>
          </a:solidFill>
          <a:round/>
          <a:headEnd/>
          <a:tailEnd/>
        </a:ln>
      </xdr:spPr>
    </xdr:sp>
    <xdr:clientData/>
  </xdr:twoCellAnchor>
  <xdr:twoCellAnchor editAs="oneCell">
    <xdr:from>
      <xdr:col>2</xdr:col>
      <xdr:colOff>266700</xdr:colOff>
      <xdr:row>30</xdr:row>
      <xdr:rowOff>9524</xdr:rowOff>
    </xdr:from>
    <xdr:to>
      <xdr:col>4</xdr:col>
      <xdr:colOff>628650</xdr:colOff>
      <xdr:row>32</xdr:row>
      <xdr:rowOff>133349</xdr:rowOff>
    </xdr:to>
    <xdr:sp macro="" textlink="">
      <xdr:nvSpPr>
        <xdr:cNvPr id="3" name="Text Box 3">
          <a:extLst>
            <a:ext uri="{FF2B5EF4-FFF2-40B4-BE49-F238E27FC236}">
              <a16:creationId xmlns:a16="http://schemas.microsoft.com/office/drawing/2014/main" id="{C6367835-BA47-492D-92F5-6CF74250CDCD}"/>
            </a:ext>
          </a:extLst>
        </xdr:cNvPr>
        <xdr:cNvSpPr txBox="1">
          <a:spLocks noChangeArrowheads="1"/>
        </xdr:cNvSpPr>
      </xdr:nvSpPr>
      <xdr:spPr bwMode="auto">
        <a:xfrm>
          <a:off x="1228725" y="5638799"/>
          <a:ext cx="1733550" cy="466725"/>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神戸　５００</a:t>
          </a:r>
        </a:p>
        <a:p>
          <a:pPr algn="l" rtl="0">
            <a:lnSpc>
              <a:spcPts val="1700"/>
            </a:lnSpc>
            <a:defRPr sz="1000"/>
          </a:pPr>
          <a:r>
            <a:rPr lang="ja-JP" altLang="en-US" sz="1100" b="0" i="0" u="none" strike="noStrike" baseline="0">
              <a:solidFill>
                <a:srgbClr val="000000"/>
              </a:solidFill>
              <a:latin typeface="ＭＳ Ｐゴシック"/>
              <a:ea typeface="ＭＳ Ｐゴシック"/>
            </a:rPr>
            <a:t>　　　　さ　</a:t>
          </a:r>
          <a:r>
            <a:rPr lang="ja-JP" altLang="en-US" sz="1400" b="0" i="0" u="none" strike="noStrike" baseline="0">
              <a:solidFill>
                <a:srgbClr val="000000"/>
              </a:solidFill>
              <a:latin typeface="ＭＳ Ｐゴシック"/>
              <a:ea typeface="ＭＳ Ｐゴシック"/>
            </a:rPr>
            <a:t>２３－４５</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old/R3-7&#20351;&#29992;&#31649;&#29702;&#35336;&#30011;&#12539;&#22577;&#21578;150&#20107;&#26989;&#22580;3000&#21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様式1-1（計画表紙）"/>
      <sheetName val="様式1-2（計画排出量）"/>
      <sheetName val="様式1-3(計画措置）"/>
      <sheetName val="様式1-4（計画代替）"/>
      <sheetName val="様式1-5(計画事業場）"/>
      <sheetName val="様式2-1（実績表紙）"/>
      <sheetName val="様式2-2(実績排出量）"/>
      <sheetName val="様式2-3（実績措置）"/>
      <sheetName val="様式2-4（実績代替）"/>
      <sheetName val="様式2-5（実績事業場）"/>
      <sheetName val="排出係数"/>
      <sheetName val="産業分類表"/>
    </sheetNames>
    <sheetDataSet>
      <sheetData sheetId="0"/>
      <sheetData sheetId="1"/>
      <sheetData sheetId="2">
        <row r="16">
          <cell r="AE16" t="str">
            <v xml:space="preserve"> </v>
          </cell>
        </row>
        <row r="17">
          <cell r="AE17" t="str">
            <v xml:space="preserve"> </v>
          </cell>
          <cell r="BW17" t="str">
            <v>普通貨物</v>
          </cell>
        </row>
        <row r="18">
          <cell r="AE18" t="str">
            <v xml:space="preserve"> </v>
          </cell>
          <cell r="BW18" t="str">
            <v>バス</v>
          </cell>
        </row>
        <row r="19">
          <cell r="AE19" t="str">
            <v xml:space="preserve"> </v>
          </cell>
          <cell r="BW19" t="str">
            <v>乗用</v>
          </cell>
        </row>
        <row r="20">
          <cell r="AE20" t="str">
            <v xml:space="preserve"> </v>
          </cell>
          <cell r="BW20" t="str">
            <v>小型貨物</v>
          </cell>
        </row>
        <row r="21">
          <cell r="AE21" t="str">
            <v xml:space="preserve"> </v>
          </cell>
          <cell r="BW21" t="str">
            <v>特種</v>
          </cell>
        </row>
        <row r="22">
          <cell r="AE22" t="str">
            <v xml:space="preserve"> </v>
          </cell>
          <cell r="BW22" t="str">
            <v>特殊</v>
          </cell>
        </row>
        <row r="23">
          <cell r="AE23" t="str">
            <v xml:space="preserve"> </v>
          </cell>
        </row>
        <row r="24">
          <cell r="AE24" t="str">
            <v xml:space="preserve"> </v>
          </cell>
        </row>
        <row r="25">
          <cell r="AE25" t="str">
            <v xml:space="preserve"> </v>
          </cell>
        </row>
        <row r="26">
          <cell r="AE26" t="str">
            <v xml:space="preserve"> </v>
          </cell>
        </row>
        <row r="27">
          <cell r="AE27" t="str">
            <v xml:space="preserve"> </v>
          </cell>
        </row>
        <row r="28">
          <cell r="AE28" t="str">
            <v xml:space="preserve"> </v>
          </cell>
        </row>
        <row r="29">
          <cell r="AE29" t="str">
            <v xml:space="preserve"> </v>
          </cell>
        </row>
        <row r="30">
          <cell r="AE30" t="str">
            <v xml:space="preserve"> </v>
          </cell>
        </row>
        <row r="31">
          <cell r="AE31" t="str">
            <v xml:space="preserve"> </v>
          </cell>
        </row>
        <row r="32">
          <cell r="AE32" t="str">
            <v xml:space="preserve"> </v>
          </cell>
        </row>
        <row r="33">
          <cell r="AE33" t="str">
            <v xml:space="preserve"> </v>
          </cell>
        </row>
        <row r="34">
          <cell r="AE34" t="str">
            <v xml:space="preserve"> </v>
          </cell>
        </row>
        <row r="35">
          <cell r="AE35" t="str">
            <v xml:space="preserve"> </v>
          </cell>
        </row>
        <row r="36">
          <cell r="AE36" t="str">
            <v xml:space="preserve"> </v>
          </cell>
        </row>
        <row r="37">
          <cell r="AE37" t="str">
            <v xml:space="preserve"> </v>
          </cell>
        </row>
        <row r="38">
          <cell r="AE38" t="str">
            <v xml:space="preserve"> </v>
          </cell>
        </row>
        <row r="39">
          <cell r="AE39" t="str">
            <v xml:space="preserve"> </v>
          </cell>
        </row>
        <row r="40">
          <cell r="AE40" t="str">
            <v xml:space="preserve"> </v>
          </cell>
        </row>
        <row r="41">
          <cell r="AE41" t="str">
            <v xml:space="preserve"> </v>
          </cell>
        </row>
        <row r="42">
          <cell r="AE42" t="str">
            <v xml:space="preserve"> </v>
          </cell>
        </row>
        <row r="43">
          <cell r="AE43" t="str">
            <v xml:space="preserve"> </v>
          </cell>
        </row>
        <row r="44">
          <cell r="AE44" t="str">
            <v xml:space="preserve"> </v>
          </cell>
        </row>
        <row r="45">
          <cell r="AE45" t="str">
            <v xml:space="preserve"> </v>
          </cell>
        </row>
        <row r="46">
          <cell r="AE46" t="str">
            <v xml:space="preserve"> </v>
          </cell>
        </row>
        <row r="47">
          <cell r="AE47" t="str">
            <v xml:space="preserve"> </v>
          </cell>
        </row>
        <row r="48">
          <cell r="AE48" t="str">
            <v xml:space="preserve"> </v>
          </cell>
        </row>
        <row r="49">
          <cell r="AE49" t="str">
            <v xml:space="preserve"> </v>
          </cell>
        </row>
        <row r="50">
          <cell r="AE50" t="str">
            <v xml:space="preserve"> </v>
          </cell>
        </row>
        <row r="51">
          <cell r="AE51" t="str">
            <v xml:space="preserve"> </v>
          </cell>
        </row>
        <row r="52">
          <cell r="AE52" t="str">
            <v xml:space="preserve"> </v>
          </cell>
        </row>
        <row r="53">
          <cell r="AE53" t="str">
            <v xml:space="preserve"> </v>
          </cell>
        </row>
        <row r="54">
          <cell r="AE54" t="str">
            <v xml:space="preserve"> </v>
          </cell>
        </row>
        <row r="55">
          <cell r="AE55" t="str">
            <v xml:space="preserve"> </v>
          </cell>
        </row>
        <row r="56">
          <cell r="AE56" t="str">
            <v xml:space="preserve"> </v>
          </cell>
        </row>
        <row r="57">
          <cell r="AE57" t="str">
            <v xml:space="preserve"> </v>
          </cell>
        </row>
        <row r="58">
          <cell r="AE58" t="str">
            <v xml:space="preserve"> </v>
          </cell>
        </row>
        <row r="59">
          <cell r="AE59" t="str">
            <v xml:space="preserve"> </v>
          </cell>
        </row>
        <row r="60">
          <cell r="AE60" t="str">
            <v xml:space="preserve"> </v>
          </cell>
        </row>
        <row r="61">
          <cell r="AE61" t="str">
            <v xml:space="preserve"> </v>
          </cell>
        </row>
        <row r="62">
          <cell r="AE62" t="str">
            <v xml:space="preserve"> </v>
          </cell>
        </row>
        <row r="63">
          <cell r="AE63" t="str">
            <v xml:space="preserve"> </v>
          </cell>
        </row>
        <row r="64">
          <cell r="AE64" t="str">
            <v xml:space="preserve"> </v>
          </cell>
        </row>
        <row r="65">
          <cell r="AE65" t="str">
            <v xml:space="preserve"> </v>
          </cell>
        </row>
        <row r="66">
          <cell r="AE66" t="str">
            <v xml:space="preserve"> </v>
          </cell>
        </row>
        <row r="67">
          <cell r="AE67" t="str">
            <v xml:space="preserve"> </v>
          </cell>
        </row>
        <row r="68">
          <cell r="AE68" t="str">
            <v xml:space="preserve"> </v>
          </cell>
        </row>
        <row r="69">
          <cell r="AE69" t="str">
            <v xml:space="preserve"> </v>
          </cell>
        </row>
        <row r="70">
          <cell r="AE70" t="str">
            <v xml:space="preserve"> </v>
          </cell>
        </row>
        <row r="71">
          <cell r="AE71" t="str">
            <v xml:space="preserve"> </v>
          </cell>
        </row>
        <row r="72">
          <cell r="AE72" t="str">
            <v xml:space="preserve"> </v>
          </cell>
        </row>
        <row r="73">
          <cell r="AE73" t="str">
            <v xml:space="preserve"> </v>
          </cell>
        </row>
        <row r="74">
          <cell r="AE74" t="str">
            <v xml:space="preserve"> </v>
          </cell>
        </row>
        <row r="75">
          <cell r="AE75" t="str">
            <v xml:space="preserve"> </v>
          </cell>
        </row>
        <row r="76">
          <cell r="AE76" t="str">
            <v xml:space="preserve"> </v>
          </cell>
        </row>
        <row r="77">
          <cell r="AE77" t="str">
            <v xml:space="preserve"> </v>
          </cell>
        </row>
        <row r="78">
          <cell r="AE78" t="str">
            <v xml:space="preserve"> </v>
          </cell>
        </row>
        <row r="79">
          <cell r="AE79" t="str">
            <v xml:space="preserve"> </v>
          </cell>
        </row>
        <row r="80">
          <cell r="AE80" t="str">
            <v xml:space="preserve"> </v>
          </cell>
        </row>
        <row r="81">
          <cell r="AE81" t="str">
            <v xml:space="preserve"> </v>
          </cell>
        </row>
        <row r="82">
          <cell r="AE82" t="str">
            <v xml:space="preserve"> </v>
          </cell>
        </row>
        <row r="83">
          <cell r="AE83" t="str">
            <v xml:space="preserve"> </v>
          </cell>
        </row>
        <row r="84">
          <cell r="AE84" t="str">
            <v xml:space="preserve"> </v>
          </cell>
        </row>
        <row r="85">
          <cell r="AE85" t="str">
            <v xml:space="preserve"> </v>
          </cell>
        </row>
        <row r="86">
          <cell r="AE86" t="str">
            <v xml:space="preserve"> </v>
          </cell>
        </row>
        <row r="87">
          <cell r="AE87" t="str">
            <v xml:space="preserve"> </v>
          </cell>
        </row>
        <row r="88">
          <cell r="AE88" t="str">
            <v xml:space="preserve"> </v>
          </cell>
        </row>
        <row r="89">
          <cell r="AE89" t="str">
            <v xml:space="preserve"> </v>
          </cell>
        </row>
        <row r="90">
          <cell r="AE90" t="str">
            <v xml:space="preserve"> </v>
          </cell>
        </row>
        <row r="91">
          <cell r="AE91" t="str">
            <v xml:space="preserve"> </v>
          </cell>
        </row>
        <row r="92">
          <cell r="AE92" t="str">
            <v xml:space="preserve"> </v>
          </cell>
        </row>
        <row r="93">
          <cell r="AE93" t="str">
            <v xml:space="preserve"> </v>
          </cell>
        </row>
        <row r="94">
          <cell r="AE94" t="str">
            <v xml:space="preserve"> </v>
          </cell>
        </row>
        <row r="95">
          <cell r="AE95" t="str">
            <v xml:space="preserve"> </v>
          </cell>
        </row>
        <row r="96">
          <cell r="AE96" t="str">
            <v xml:space="preserve"> </v>
          </cell>
        </row>
        <row r="97">
          <cell r="AE97" t="str">
            <v xml:space="preserve"> </v>
          </cell>
        </row>
        <row r="98">
          <cell r="AE98" t="str">
            <v xml:space="preserve"> </v>
          </cell>
        </row>
        <row r="99">
          <cell r="AE99" t="str">
            <v xml:space="preserve"> </v>
          </cell>
        </row>
        <row r="100">
          <cell r="AE100" t="str">
            <v xml:space="preserve"> </v>
          </cell>
        </row>
        <row r="101">
          <cell r="AE101" t="str">
            <v xml:space="preserve"> </v>
          </cell>
        </row>
        <row r="102">
          <cell r="AE102" t="str">
            <v xml:space="preserve"> </v>
          </cell>
        </row>
        <row r="103">
          <cell r="AE103" t="str">
            <v xml:space="preserve"> </v>
          </cell>
        </row>
        <row r="104">
          <cell r="AE104" t="str">
            <v xml:space="preserve"> </v>
          </cell>
        </row>
        <row r="105">
          <cell r="AE105" t="str">
            <v xml:space="preserve"> </v>
          </cell>
        </row>
        <row r="106">
          <cell r="AE106" t="str">
            <v xml:space="preserve"> </v>
          </cell>
        </row>
        <row r="107">
          <cell r="AE107" t="str">
            <v xml:space="preserve"> </v>
          </cell>
        </row>
        <row r="108">
          <cell r="AE108" t="str">
            <v xml:space="preserve"> </v>
          </cell>
        </row>
        <row r="109">
          <cell r="AE109" t="str">
            <v xml:space="preserve"> </v>
          </cell>
        </row>
        <row r="110">
          <cell r="AE110" t="str">
            <v xml:space="preserve"> </v>
          </cell>
        </row>
        <row r="111">
          <cell r="AE111" t="str">
            <v xml:space="preserve"> </v>
          </cell>
        </row>
        <row r="112">
          <cell r="AE112" t="str">
            <v xml:space="preserve"> </v>
          </cell>
        </row>
        <row r="113">
          <cell r="AE113" t="str">
            <v xml:space="preserve"> </v>
          </cell>
        </row>
        <row r="114">
          <cell r="AE114" t="str">
            <v xml:space="preserve"> </v>
          </cell>
        </row>
        <row r="115">
          <cell r="AE115" t="str">
            <v xml:space="preserve"> </v>
          </cell>
        </row>
        <row r="116">
          <cell r="AE116" t="str">
            <v xml:space="preserve"> </v>
          </cell>
        </row>
        <row r="117">
          <cell r="AE117" t="str">
            <v xml:space="preserve"> </v>
          </cell>
        </row>
        <row r="118">
          <cell r="AE118" t="str">
            <v xml:space="preserve"> </v>
          </cell>
        </row>
        <row r="119">
          <cell r="AE119" t="str">
            <v xml:space="preserve"> </v>
          </cell>
        </row>
        <row r="120">
          <cell r="AE120" t="str">
            <v xml:space="preserve"> </v>
          </cell>
        </row>
        <row r="121">
          <cell r="AE121" t="str">
            <v xml:space="preserve"> </v>
          </cell>
        </row>
        <row r="122">
          <cell r="AE122" t="str">
            <v xml:space="preserve"> </v>
          </cell>
        </row>
        <row r="123">
          <cell r="AE123" t="str">
            <v xml:space="preserve"> </v>
          </cell>
        </row>
        <row r="124">
          <cell r="AE124" t="str">
            <v xml:space="preserve"> </v>
          </cell>
        </row>
        <row r="125">
          <cell r="AE125" t="str">
            <v xml:space="preserve"> </v>
          </cell>
        </row>
        <row r="126">
          <cell r="AE126" t="str">
            <v xml:space="preserve"> </v>
          </cell>
        </row>
        <row r="127">
          <cell r="AE127" t="str">
            <v xml:space="preserve"> </v>
          </cell>
        </row>
        <row r="128">
          <cell r="AE128" t="str">
            <v xml:space="preserve"> </v>
          </cell>
        </row>
        <row r="129">
          <cell r="AE129" t="str">
            <v xml:space="preserve"> </v>
          </cell>
        </row>
        <row r="130">
          <cell r="AE130" t="str">
            <v xml:space="preserve"> </v>
          </cell>
        </row>
        <row r="131">
          <cell r="AE131" t="str">
            <v xml:space="preserve"> </v>
          </cell>
        </row>
        <row r="132">
          <cell r="AE132" t="str">
            <v xml:space="preserve"> </v>
          </cell>
        </row>
        <row r="133">
          <cell r="AE133" t="str">
            <v xml:space="preserve"> </v>
          </cell>
        </row>
        <row r="134">
          <cell r="AE134" t="str">
            <v xml:space="preserve"> </v>
          </cell>
        </row>
        <row r="135">
          <cell r="AE135" t="str">
            <v xml:space="preserve"> </v>
          </cell>
        </row>
        <row r="136">
          <cell r="AE136" t="str">
            <v xml:space="preserve"> </v>
          </cell>
        </row>
        <row r="137">
          <cell r="AE137" t="str">
            <v xml:space="preserve"> </v>
          </cell>
        </row>
        <row r="138">
          <cell r="AE138" t="str">
            <v xml:space="preserve"> </v>
          </cell>
        </row>
        <row r="139">
          <cell r="AE139" t="str">
            <v xml:space="preserve"> </v>
          </cell>
        </row>
        <row r="140">
          <cell r="AE140" t="str">
            <v xml:space="preserve"> </v>
          </cell>
        </row>
        <row r="141">
          <cell r="AE141" t="str">
            <v xml:space="preserve"> </v>
          </cell>
        </row>
        <row r="142">
          <cell r="AE142" t="str">
            <v xml:space="preserve"> </v>
          </cell>
        </row>
        <row r="143">
          <cell r="AE143" t="str">
            <v xml:space="preserve"> </v>
          </cell>
        </row>
        <row r="144">
          <cell r="AE144" t="str">
            <v xml:space="preserve"> </v>
          </cell>
        </row>
        <row r="145">
          <cell r="AE145" t="str">
            <v xml:space="preserve"> </v>
          </cell>
        </row>
        <row r="146">
          <cell r="AE146" t="str">
            <v xml:space="preserve"> </v>
          </cell>
        </row>
        <row r="147">
          <cell r="AE147" t="str">
            <v xml:space="preserve"> </v>
          </cell>
        </row>
        <row r="148">
          <cell r="AE148" t="str">
            <v xml:space="preserve"> </v>
          </cell>
        </row>
        <row r="149">
          <cell r="AE149" t="str">
            <v xml:space="preserve"> </v>
          </cell>
        </row>
        <row r="150">
          <cell r="AE150" t="str">
            <v xml:space="preserve"> </v>
          </cell>
        </row>
        <row r="151">
          <cell r="AE151" t="str">
            <v xml:space="preserve"> </v>
          </cell>
        </row>
        <row r="152">
          <cell r="AE152" t="str">
            <v xml:space="preserve"> </v>
          </cell>
        </row>
        <row r="153">
          <cell r="AE153" t="str">
            <v xml:space="preserve"> </v>
          </cell>
        </row>
        <row r="154">
          <cell r="AE154" t="str">
            <v xml:space="preserve"> </v>
          </cell>
        </row>
        <row r="155">
          <cell r="AE155" t="str">
            <v xml:space="preserve"> </v>
          </cell>
        </row>
        <row r="156">
          <cell r="AE156" t="str">
            <v xml:space="preserve"> </v>
          </cell>
        </row>
        <row r="157">
          <cell r="AE157" t="str">
            <v xml:space="preserve"> </v>
          </cell>
        </row>
        <row r="158">
          <cell r="AE158" t="str">
            <v xml:space="preserve"> </v>
          </cell>
        </row>
        <row r="159">
          <cell r="AE159" t="str">
            <v xml:space="preserve"> </v>
          </cell>
        </row>
        <row r="160">
          <cell r="AE160" t="str">
            <v xml:space="preserve"> </v>
          </cell>
        </row>
        <row r="161">
          <cell r="AE161" t="str">
            <v xml:space="preserve"> </v>
          </cell>
        </row>
        <row r="162">
          <cell r="AE162" t="str">
            <v xml:space="preserve"> </v>
          </cell>
        </row>
        <row r="163">
          <cell r="AE163" t="str">
            <v xml:space="preserve"> </v>
          </cell>
        </row>
        <row r="164">
          <cell r="AE164" t="str">
            <v xml:space="preserve"> </v>
          </cell>
        </row>
        <row r="165">
          <cell r="AE165" t="str">
            <v xml:space="preserve"> </v>
          </cell>
        </row>
        <row r="166">
          <cell r="AE166" t="str">
            <v xml:space="preserve"> </v>
          </cell>
        </row>
        <row r="167">
          <cell r="AE167" t="str">
            <v xml:space="preserve"> </v>
          </cell>
        </row>
        <row r="168">
          <cell r="AE168" t="str">
            <v xml:space="preserve"> </v>
          </cell>
        </row>
        <row r="169">
          <cell r="AE169" t="str">
            <v xml:space="preserve"> </v>
          </cell>
        </row>
        <row r="170">
          <cell r="AE170" t="str">
            <v xml:space="preserve"> </v>
          </cell>
        </row>
        <row r="171">
          <cell r="AE171" t="str">
            <v xml:space="preserve"> </v>
          </cell>
        </row>
        <row r="172">
          <cell r="AE172" t="str">
            <v xml:space="preserve"> </v>
          </cell>
        </row>
        <row r="173">
          <cell r="AE173" t="str">
            <v xml:space="preserve"> </v>
          </cell>
        </row>
        <row r="174">
          <cell r="AE174" t="str">
            <v xml:space="preserve"> </v>
          </cell>
        </row>
        <row r="175">
          <cell r="AE175" t="str">
            <v xml:space="preserve"> </v>
          </cell>
        </row>
        <row r="176">
          <cell r="AE176" t="str">
            <v xml:space="preserve"> </v>
          </cell>
        </row>
        <row r="177">
          <cell r="AE177" t="str">
            <v xml:space="preserve"> </v>
          </cell>
        </row>
        <row r="178">
          <cell r="AE178" t="str">
            <v xml:space="preserve"> </v>
          </cell>
        </row>
        <row r="179">
          <cell r="AE179" t="str">
            <v xml:space="preserve"> </v>
          </cell>
        </row>
        <row r="180">
          <cell r="AE180" t="str">
            <v xml:space="preserve"> </v>
          </cell>
        </row>
        <row r="181">
          <cell r="AE181" t="str">
            <v xml:space="preserve"> </v>
          </cell>
        </row>
        <row r="182">
          <cell r="AE182" t="str">
            <v xml:space="preserve"> </v>
          </cell>
        </row>
        <row r="183">
          <cell r="AE183" t="str">
            <v xml:space="preserve"> </v>
          </cell>
        </row>
        <row r="184">
          <cell r="AE184" t="str">
            <v xml:space="preserve"> </v>
          </cell>
        </row>
        <row r="185">
          <cell r="AE185" t="str">
            <v xml:space="preserve"> </v>
          </cell>
        </row>
        <row r="186">
          <cell r="AE186" t="str">
            <v xml:space="preserve"> </v>
          </cell>
        </row>
        <row r="187">
          <cell r="AE187" t="str">
            <v xml:space="preserve"> </v>
          </cell>
        </row>
        <row r="188">
          <cell r="AE188" t="str">
            <v xml:space="preserve"> </v>
          </cell>
        </row>
        <row r="189">
          <cell r="AE189" t="str">
            <v xml:space="preserve"> </v>
          </cell>
        </row>
        <row r="190">
          <cell r="AE190" t="str">
            <v xml:space="preserve"> </v>
          </cell>
        </row>
        <row r="191">
          <cell r="AE191" t="str">
            <v xml:space="preserve"> </v>
          </cell>
        </row>
        <row r="192">
          <cell r="AE192" t="str">
            <v xml:space="preserve"> </v>
          </cell>
        </row>
        <row r="193">
          <cell r="AE193" t="str">
            <v xml:space="preserve"> </v>
          </cell>
        </row>
        <row r="194">
          <cell r="AE194" t="str">
            <v xml:space="preserve"> </v>
          </cell>
        </row>
        <row r="195">
          <cell r="AE195" t="str">
            <v xml:space="preserve"> </v>
          </cell>
        </row>
        <row r="196">
          <cell r="AE196" t="str">
            <v xml:space="preserve"> </v>
          </cell>
        </row>
        <row r="197">
          <cell r="AE197" t="str">
            <v xml:space="preserve"> </v>
          </cell>
        </row>
        <row r="198">
          <cell r="AE198" t="str">
            <v xml:space="preserve"> </v>
          </cell>
        </row>
        <row r="199">
          <cell r="AE199" t="str">
            <v xml:space="preserve"> </v>
          </cell>
        </row>
        <row r="200">
          <cell r="AE200" t="str">
            <v xml:space="preserve"> </v>
          </cell>
        </row>
        <row r="201">
          <cell r="AE201" t="str">
            <v xml:space="preserve"> </v>
          </cell>
        </row>
        <row r="202">
          <cell r="AE202" t="str">
            <v xml:space="preserve"> </v>
          </cell>
        </row>
        <row r="203">
          <cell r="AE203" t="str">
            <v xml:space="preserve"> </v>
          </cell>
        </row>
        <row r="204">
          <cell r="AE204" t="str">
            <v xml:space="preserve"> </v>
          </cell>
        </row>
        <row r="205">
          <cell r="AE205" t="str">
            <v xml:space="preserve"> </v>
          </cell>
        </row>
        <row r="206">
          <cell r="AE206" t="str">
            <v xml:space="preserve"> </v>
          </cell>
        </row>
        <row r="207">
          <cell r="AE207" t="str">
            <v xml:space="preserve"> </v>
          </cell>
        </row>
        <row r="208">
          <cell r="AE208" t="str">
            <v xml:space="preserve"> </v>
          </cell>
        </row>
        <row r="209">
          <cell r="AE209" t="str">
            <v xml:space="preserve"> </v>
          </cell>
        </row>
        <row r="210">
          <cell r="AE210" t="str">
            <v xml:space="preserve"> </v>
          </cell>
        </row>
        <row r="211">
          <cell r="AE211" t="str">
            <v xml:space="preserve"> </v>
          </cell>
        </row>
        <row r="212">
          <cell r="AE212" t="str">
            <v xml:space="preserve"> </v>
          </cell>
        </row>
        <row r="213">
          <cell r="AE213" t="str">
            <v xml:space="preserve"> </v>
          </cell>
        </row>
        <row r="214">
          <cell r="AE214" t="str">
            <v xml:space="preserve"> </v>
          </cell>
        </row>
        <row r="215">
          <cell r="AE215" t="str">
            <v xml:space="preserve"> </v>
          </cell>
        </row>
        <row r="216">
          <cell r="AE216" t="str">
            <v xml:space="preserve"> </v>
          </cell>
        </row>
        <row r="217">
          <cell r="AE217" t="str">
            <v xml:space="preserve"> </v>
          </cell>
        </row>
        <row r="218">
          <cell r="AE218" t="str">
            <v xml:space="preserve"> </v>
          </cell>
        </row>
        <row r="219">
          <cell r="AE219" t="str">
            <v xml:space="preserve"> </v>
          </cell>
        </row>
        <row r="220">
          <cell r="AE220" t="str">
            <v xml:space="preserve"> </v>
          </cell>
        </row>
        <row r="221">
          <cell r="AE221" t="str">
            <v xml:space="preserve"> </v>
          </cell>
        </row>
        <row r="222">
          <cell r="AE222" t="str">
            <v xml:space="preserve"> </v>
          </cell>
        </row>
        <row r="223">
          <cell r="AE223" t="str">
            <v xml:space="preserve"> </v>
          </cell>
        </row>
        <row r="224">
          <cell r="AE224" t="str">
            <v xml:space="preserve"> </v>
          </cell>
        </row>
        <row r="225">
          <cell r="AE225" t="str">
            <v xml:space="preserve"> </v>
          </cell>
        </row>
        <row r="226">
          <cell r="AE226" t="str">
            <v xml:space="preserve"> </v>
          </cell>
        </row>
        <row r="227">
          <cell r="AE227" t="str">
            <v xml:space="preserve"> </v>
          </cell>
        </row>
        <row r="228">
          <cell r="AE228" t="str">
            <v xml:space="preserve"> </v>
          </cell>
        </row>
        <row r="229">
          <cell r="AE229" t="str">
            <v xml:space="preserve"> </v>
          </cell>
        </row>
        <row r="230">
          <cell r="AE230" t="str">
            <v xml:space="preserve"> </v>
          </cell>
        </row>
        <row r="231">
          <cell r="AE231" t="str">
            <v xml:space="preserve"> </v>
          </cell>
        </row>
        <row r="232">
          <cell r="AE232" t="str">
            <v xml:space="preserve"> </v>
          </cell>
        </row>
        <row r="233">
          <cell r="AE233" t="str">
            <v xml:space="preserve"> </v>
          </cell>
        </row>
        <row r="234">
          <cell r="AE234" t="str">
            <v xml:space="preserve"> </v>
          </cell>
        </row>
        <row r="235">
          <cell r="AE235" t="str">
            <v xml:space="preserve"> </v>
          </cell>
        </row>
        <row r="236">
          <cell r="AE236" t="str">
            <v xml:space="preserve"> </v>
          </cell>
        </row>
        <row r="237">
          <cell r="AE237" t="str">
            <v xml:space="preserve"> </v>
          </cell>
        </row>
        <row r="238">
          <cell r="AE238" t="str">
            <v xml:space="preserve"> </v>
          </cell>
        </row>
        <row r="239">
          <cell r="AE239" t="str">
            <v xml:space="preserve"> </v>
          </cell>
        </row>
        <row r="240">
          <cell r="AE240" t="str">
            <v xml:space="preserve"> </v>
          </cell>
        </row>
        <row r="241">
          <cell r="AE241" t="str">
            <v xml:space="preserve"> </v>
          </cell>
        </row>
        <row r="242">
          <cell r="AE242" t="str">
            <v xml:space="preserve"> </v>
          </cell>
        </row>
        <row r="243">
          <cell r="AE243" t="str">
            <v xml:space="preserve"> </v>
          </cell>
        </row>
        <row r="244">
          <cell r="AE244" t="str">
            <v xml:space="preserve"> </v>
          </cell>
        </row>
        <row r="245">
          <cell r="AE245" t="str">
            <v xml:space="preserve"> </v>
          </cell>
        </row>
        <row r="246">
          <cell r="AE246" t="str">
            <v xml:space="preserve"> </v>
          </cell>
        </row>
        <row r="247">
          <cell r="AE247" t="str">
            <v xml:space="preserve"> </v>
          </cell>
        </row>
        <row r="248">
          <cell r="AE248" t="str">
            <v xml:space="preserve"> </v>
          </cell>
        </row>
        <row r="249">
          <cell r="AE249" t="str">
            <v xml:space="preserve"> </v>
          </cell>
        </row>
        <row r="250">
          <cell r="AE250" t="str">
            <v xml:space="preserve"> </v>
          </cell>
        </row>
        <row r="251">
          <cell r="AE251" t="str">
            <v xml:space="preserve"> </v>
          </cell>
        </row>
        <row r="252">
          <cell r="AE252" t="str">
            <v xml:space="preserve"> </v>
          </cell>
        </row>
        <row r="253">
          <cell r="AE253" t="str">
            <v xml:space="preserve"> </v>
          </cell>
        </row>
        <row r="254">
          <cell r="AE254" t="str">
            <v xml:space="preserve"> </v>
          </cell>
        </row>
        <row r="255">
          <cell r="AE255" t="str">
            <v xml:space="preserve"> </v>
          </cell>
        </row>
        <row r="256">
          <cell r="AE256" t="str">
            <v xml:space="preserve"> </v>
          </cell>
        </row>
        <row r="257">
          <cell r="AE257" t="str">
            <v xml:space="preserve"> </v>
          </cell>
        </row>
        <row r="258">
          <cell r="AE258" t="str">
            <v xml:space="preserve"> </v>
          </cell>
        </row>
        <row r="259">
          <cell r="AE259" t="str">
            <v xml:space="preserve"> </v>
          </cell>
        </row>
        <row r="260">
          <cell r="AE260" t="str">
            <v xml:space="preserve"> </v>
          </cell>
        </row>
        <row r="261">
          <cell r="AE261" t="str">
            <v xml:space="preserve"> </v>
          </cell>
        </row>
        <row r="262">
          <cell r="AE262" t="str">
            <v xml:space="preserve"> </v>
          </cell>
        </row>
        <row r="263">
          <cell r="AE263" t="str">
            <v xml:space="preserve"> </v>
          </cell>
        </row>
        <row r="264">
          <cell r="AE264" t="str">
            <v xml:space="preserve"> </v>
          </cell>
        </row>
        <row r="265">
          <cell r="AE265" t="str">
            <v xml:space="preserve"> </v>
          </cell>
        </row>
        <row r="266">
          <cell r="AE266" t="str">
            <v xml:space="preserve"> </v>
          </cell>
        </row>
        <row r="267">
          <cell r="AE267" t="str">
            <v xml:space="preserve"> </v>
          </cell>
        </row>
        <row r="268">
          <cell r="AE268" t="str">
            <v xml:space="preserve"> </v>
          </cell>
        </row>
        <row r="269">
          <cell r="AE269" t="str">
            <v xml:space="preserve"> </v>
          </cell>
        </row>
        <row r="270">
          <cell r="AE270" t="str">
            <v xml:space="preserve"> </v>
          </cell>
        </row>
        <row r="271">
          <cell r="AE271" t="str">
            <v xml:space="preserve"> </v>
          </cell>
        </row>
        <row r="272">
          <cell r="AE272" t="str">
            <v xml:space="preserve"> </v>
          </cell>
        </row>
        <row r="273">
          <cell r="AE273" t="str">
            <v xml:space="preserve"> </v>
          </cell>
        </row>
        <row r="274">
          <cell r="AE274" t="str">
            <v xml:space="preserve"> </v>
          </cell>
        </row>
        <row r="275">
          <cell r="AE275" t="str">
            <v xml:space="preserve"> </v>
          </cell>
        </row>
        <row r="276">
          <cell r="AE276" t="str">
            <v xml:space="preserve"> </v>
          </cell>
        </row>
        <row r="277">
          <cell r="AE277" t="str">
            <v xml:space="preserve"> </v>
          </cell>
        </row>
        <row r="278">
          <cell r="AE278" t="str">
            <v xml:space="preserve"> </v>
          </cell>
        </row>
        <row r="279">
          <cell r="AE279" t="str">
            <v xml:space="preserve"> </v>
          </cell>
        </row>
        <row r="280">
          <cell r="AE280" t="str">
            <v xml:space="preserve"> </v>
          </cell>
        </row>
        <row r="281">
          <cell r="AE281" t="str">
            <v xml:space="preserve"> </v>
          </cell>
        </row>
        <row r="282">
          <cell r="AE282" t="str">
            <v xml:space="preserve"> </v>
          </cell>
        </row>
        <row r="283">
          <cell r="AE283" t="str">
            <v xml:space="preserve"> </v>
          </cell>
        </row>
        <row r="284">
          <cell r="AE284" t="str">
            <v xml:space="preserve"> </v>
          </cell>
        </row>
        <row r="285">
          <cell r="AE285" t="str">
            <v xml:space="preserve"> </v>
          </cell>
        </row>
        <row r="286">
          <cell r="AE286" t="str">
            <v xml:space="preserve"> </v>
          </cell>
        </row>
        <row r="287">
          <cell r="AE287" t="str">
            <v xml:space="preserve"> </v>
          </cell>
        </row>
        <row r="288">
          <cell r="AE288" t="str">
            <v xml:space="preserve"> </v>
          </cell>
        </row>
        <row r="289">
          <cell r="AE289" t="str">
            <v xml:space="preserve"> </v>
          </cell>
        </row>
        <row r="290">
          <cell r="AE290" t="str">
            <v xml:space="preserve"> </v>
          </cell>
        </row>
        <row r="291">
          <cell r="AE291" t="str">
            <v xml:space="preserve"> </v>
          </cell>
        </row>
        <row r="292">
          <cell r="AE292" t="str">
            <v xml:space="preserve"> </v>
          </cell>
        </row>
        <row r="293">
          <cell r="AE293" t="str">
            <v xml:space="preserve"> </v>
          </cell>
        </row>
        <row r="294">
          <cell r="AE294" t="str">
            <v xml:space="preserve"> </v>
          </cell>
        </row>
        <row r="295">
          <cell r="AE295" t="str">
            <v xml:space="preserve"> </v>
          </cell>
        </row>
        <row r="296">
          <cell r="AE296" t="str">
            <v xml:space="preserve"> </v>
          </cell>
        </row>
        <row r="297">
          <cell r="AE297" t="str">
            <v xml:space="preserve"> </v>
          </cell>
        </row>
        <row r="298">
          <cell r="AE298" t="str">
            <v xml:space="preserve"> </v>
          </cell>
        </row>
        <row r="299">
          <cell r="AE299" t="str">
            <v xml:space="preserve"> </v>
          </cell>
        </row>
        <row r="300">
          <cell r="AE300" t="str">
            <v xml:space="preserve"> </v>
          </cell>
        </row>
        <row r="301">
          <cell r="AE301" t="str">
            <v xml:space="preserve"> </v>
          </cell>
        </row>
        <row r="302">
          <cell r="AE302" t="str">
            <v xml:space="preserve"> </v>
          </cell>
        </row>
        <row r="303">
          <cell r="AE303" t="str">
            <v xml:space="preserve"> </v>
          </cell>
        </row>
        <row r="304">
          <cell r="AE304" t="str">
            <v xml:space="preserve"> </v>
          </cell>
        </row>
        <row r="305">
          <cell r="AE305" t="str">
            <v xml:space="preserve"> </v>
          </cell>
        </row>
        <row r="306">
          <cell r="AE306" t="str">
            <v xml:space="preserve"> </v>
          </cell>
        </row>
        <row r="307">
          <cell r="AE307" t="str">
            <v xml:space="preserve"> </v>
          </cell>
        </row>
        <row r="308">
          <cell r="AE308" t="str">
            <v xml:space="preserve"> </v>
          </cell>
        </row>
        <row r="309">
          <cell r="AE309" t="str">
            <v xml:space="preserve"> </v>
          </cell>
        </row>
        <row r="310">
          <cell r="AE310" t="str">
            <v xml:space="preserve"> </v>
          </cell>
        </row>
        <row r="311">
          <cell r="AE311" t="str">
            <v xml:space="preserve"> </v>
          </cell>
        </row>
        <row r="312">
          <cell r="AE312" t="str">
            <v xml:space="preserve"> </v>
          </cell>
        </row>
        <row r="313">
          <cell r="AE313" t="str">
            <v xml:space="preserve"> </v>
          </cell>
        </row>
        <row r="314">
          <cell r="AE314" t="str">
            <v xml:space="preserve"> </v>
          </cell>
        </row>
        <row r="315">
          <cell r="AE315" t="str">
            <v xml:space="preserve"> </v>
          </cell>
        </row>
        <row r="316">
          <cell r="AE316" t="str">
            <v xml:space="preserve"> </v>
          </cell>
        </row>
        <row r="317">
          <cell r="AE317" t="str">
            <v xml:space="preserve"> </v>
          </cell>
        </row>
        <row r="318">
          <cell r="AE318" t="str">
            <v xml:space="preserve"> </v>
          </cell>
        </row>
        <row r="319">
          <cell r="AE319" t="str">
            <v xml:space="preserve"> </v>
          </cell>
        </row>
        <row r="320">
          <cell r="AE320" t="str">
            <v xml:space="preserve"> </v>
          </cell>
        </row>
        <row r="321">
          <cell r="AE321" t="str">
            <v xml:space="preserve"> </v>
          </cell>
        </row>
        <row r="322">
          <cell r="AE322" t="str">
            <v xml:space="preserve"> </v>
          </cell>
        </row>
        <row r="323">
          <cell r="AE323" t="str">
            <v xml:space="preserve"> </v>
          </cell>
        </row>
        <row r="324">
          <cell r="AE324" t="str">
            <v xml:space="preserve"> </v>
          </cell>
        </row>
        <row r="325">
          <cell r="AE325" t="str">
            <v xml:space="preserve"> </v>
          </cell>
        </row>
        <row r="326">
          <cell r="AE326" t="str">
            <v xml:space="preserve"> </v>
          </cell>
        </row>
        <row r="327">
          <cell r="AE327" t="str">
            <v xml:space="preserve"> </v>
          </cell>
        </row>
        <row r="328">
          <cell r="AE328" t="str">
            <v xml:space="preserve"> </v>
          </cell>
        </row>
        <row r="329">
          <cell r="AE329" t="str">
            <v xml:space="preserve"> </v>
          </cell>
        </row>
        <row r="330">
          <cell r="AE330" t="str">
            <v xml:space="preserve"> </v>
          </cell>
        </row>
        <row r="331">
          <cell r="AE331" t="str">
            <v xml:space="preserve"> </v>
          </cell>
        </row>
        <row r="332">
          <cell r="AE332" t="str">
            <v xml:space="preserve"> </v>
          </cell>
        </row>
        <row r="333">
          <cell r="AE333" t="str">
            <v xml:space="preserve"> </v>
          </cell>
        </row>
        <row r="334">
          <cell r="AE334" t="str">
            <v xml:space="preserve"> </v>
          </cell>
        </row>
        <row r="335">
          <cell r="AE335" t="str">
            <v xml:space="preserve"> </v>
          </cell>
        </row>
        <row r="336">
          <cell r="AE336" t="str">
            <v xml:space="preserve"> </v>
          </cell>
        </row>
        <row r="337">
          <cell r="AE337" t="str">
            <v xml:space="preserve"> </v>
          </cell>
        </row>
        <row r="338">
          <cell r="AE338" t="str">
            <v xml:space="preserve"> </v>
          </cell>
        </row>
        <row r="339">
          <cell r="AE339" t="str">
            <v xml:space="preserve"> </v>
          </cell>
        </row>
        <row r="340">
          <cell r="AE340" t="str">
            <v xml:space="preserve"> </v>
          </cell>
        </row>
        <row r="341">
          <cell r="AE341" t="str">
            <v xml:space="preserve"> </v>
          </cell>
        </row>
        <row r="342">
          <cell r="AE342" t="str">
            <v xml:space="preserve"> </v>
          </cell>
        </row>
        <row r="343">
          <cell r="AE343" t="str">
            <v xml:space="preserve"> </v>
          </cell>
        </row>
        <row r="344">
          <cell r="AE344" t="str">
            <v xml:space="preserve"> </v>
          </cell>
        </row>
        <row r="345">
          <cell r="AE345" t="str">
            <v xml:space="preserve"> </v>
          </cell>
        </row>
        <row r="346">
          <cell r="AE346" t="str">
            <v xml:space="preserve"> </v>
          </cell>
        </row>
        <row r="347">
          <cell r="AE347" t="str">
            <v xml:space="preserve"> </v>
          </cell>
        </row>
        <row r="348">
          <cell r="AE348" t="str">
            <v xml:space="preserve"> </v>
          </cell>
        </row>
        <row r="349">
          <cell r="AE349" t="str">
            <v xml:space="preserve"> </v>
          </cell>
        </row>
        <row r="350">
          <cell r="AE350" t="str">
            <v xml:space="preserve"> </v>
          </cell>
        </row>
        <row r="351">
          <cell r="AE351" t="str">
            <v xml:space="preserve"> </v>
          </cell>
        </row>
        <row r="352">
          <cell r="AE352" t="str">
            <v xml:space="preserve"> </v>
          </cell>
        </row>
        <row r="353">
          <cell r="AE353" t="str">
            <v xml:space="preserve"> </v>
          </cell>
        </row>
        <row r="354">
          <cell r="AE354" t="str">
            <v xml:space="preserve"> </v>
          </cell>
        </row>
        <row r="355">
          <cell r="AE355" t="str">
            <v xml:space="preserve"> </v>
          </cell>
        </row>
        <row r="356">
          <cell r="AE356" t="str">
            <v xml:space="preserve"> </v>
          </cell>
        </row>
        <row r="357">
          <cell r="AE357" t="str">
            <v xml:space="preserve"> </v>
          </cell>
        </row>
        <row r="358">
          <cell r="AE358" t="str">
            <v xml:space="preserve"> </v>
          </cell>
        </row>
        <row r="359">
          <cell r="AE359" t="str">
            <v xml:space="preserve"> </v>
          </cell>
        </row>
        <row r="360">
          <cell r="AE360" t="str">
            <v xml:space="preserve"> </v>
          </cell>
        </row>
        <row r="361">
          <cell r="AE361" t="str">
            <v xml:space="preserve"> </v>
          </cell>
        </row>
        <row r="362">
          <cell r="AE362" t="str">
            <v xml:space="preserve"> </v>
          </cell>
        </row>
        <row r="363">
          <cell r="AE363" t="str">
            <v xml:space="preserve"> </v>
          </cell>
        </row>
        <row r="364">
          <cell r="AE364" t="str">
            <v xml:space="preserve"> </v>
          </cell>
        </row>
        <row r="365">
          <cell r="AE365" t="str">
            <v xml:space="preserve"> </v>
          </cell>
        </row>
        <row r="366">
          <cell r="AE366" t="str">
            <v xml:space="preserve"> </v>
          </cell>
        </row>
        <row r="367">
          <cell r="AE367" t="str">
            <v xml:space="preserve"> </v>
          </cell>
        </row>
        <row r="368">
          <cell r="AE368" t="str">
            <v xml:space="preserve"> </v>
          </cell>
        </row>
        <row r="369">
          <cell r="AE369" t="str">
            <v xml:space="preserve"> </v>
          </cell>
        </row>
        <row r="370">
          <cell r="AE370" t="str">
            <v xml:space="preserve"> </v>
          </cell>
        </row>
        <row r="371">
          <cell r="AE371" t="str">
            <v xml:space="preserve"> </v>
          </cell>
        </row>
        <row r="372">
          <cell r="AE372" t="str">
            <v xml:space="preserve"> </v>
          </cell>
        </row>
        <row r="373">
          <cell r="AE373" t="str">
            <v xml:space="preserve"> </v>
          </cell>
        </row>
        <row r="374">
          <cell r="AE374" t="str">
            <v xml:space="preserve"> </v>
          </cell>
        </row>
        <row r="375">
          <cell r="AE375" t="str">
            <v xml:space="preserve"> </v>
          </cell>
        </row>
        <row r="376">
          <cell r="AE376" t="str">
            <v xml:space="preserve"> </v>
          </cell>
        </row>
        <row r="377">
          <cell r="AE377" t="str">
            <v xml:space="preserve"> </v>
          </cell>
        </row>
        <row r="378">
          <cell r="AE378" t="str">
            <v xml:space="preserve"> </v>
          </cell>
        </row>
        <row r="379">
          <cell r="AE379" t="str">
            <v xml:space="preserve"> </v>
          </cell>
        </row>
        <row r="380">
          <cell r="AE380" t="str">
            <v xml:space="preserve"> </v>
          </cell>
        </row>
        <row r="381">
          <cell r="AE381" t="str">
            <v xml:space="preserve"> </v>
          </cell>
        </row>
        <row r="382">
          <cell r="AE382" t="str">
            <v xml:space="preserve"> </v>
          </cell>
        </row>
        <row r="383">
          <cell r="AE383" t="str">
            <v xml:space="preserve"> </v>
          </cell>
        </row>
        <row r="384">
          <cell r="AE384" t="str">
            <v xml:space="preserve"> </v>
          </cell>
        </row>
        <row r="385">
          <cell r="AE385" t="str">
            <v xml:space="preserve"> </v>
          </cell>
        </row>
        <row r="386">
          <cell r="AE386" t="str">
            <v xml:space="preserve"> </v>
          </cell>
        </row>
        <row r="387">
          <cell r="AE387" t="str">
            <v xml:space="preserve"> </v>
          </cell>
        </row>
        <row r="388">
          <cell r="AE388" t="str">
            <v xml:space="preserve"> </v>
          </cell>
        </row>
        <row r="389">
          <cell r="AE389" t="str">
            <v xml:space="preserve"> </v>
          </cell>
        </row>
        <row r="390">
          <cell r="AE390" t="str">
            <v xml:space="preserve"> </v>
          </cell>
        </row>
        <row r="391">
          <cell r="AE391" t="str">
            <v xml:space="preserve"> </v>
          </cell>
        </row>
        <row r="392">
          <cell r="AE392" t="str">
            <v xml:space="preserve"> </v>
          </cell>
        </row>
        <row r="393">
          <cell r="AE393" t="str">
            <v xml:space="preserve"> </v>
          </cell>
        </row>
        <row r="394">
          <cell r="AE394" t="str">
            <v xml:space="preserve"> </v>
          </cell>
        </row>
        <row r="395">
          <cell r="AE395" t="str">
            <v xml:space="preserve"> </v>
          </cell>
        </row>
        <row r="396">
          <cell r="AE396" t="str">
            <v xml:space="preserve"> </v>
          </cell>
        </row>
        <row r="397">
          <cell r="AE397" t="str">
            <v xml:space="preserve"> </v>
          </cell>
        </row>
        <row r="398">
          <cell r="AE398" t="str">
            <v xml:space="preserve"> </v>
          </cell>
        </row>
        <row r="399">
          <cell r="AE399" t="str">
            <v xml:space="preserve"> </v>
          </cell>
        </row>
        <row r="400">
          <cell r="AE400" t="str">
            <v xml:space="preserve"> </v>
          </cell>
        </row>
        <row r="401">
          <cell r="AE401" t="str">
            <v xml:space="preserve"> </v>
          </cell>
        </row>
        <row r="402">
          <cell r="AE402" t="str">
            <v xml:space="preserve"> </v>
          </cell>
        </row>
        <row r="403">
          <cell r="AE403" t="str">
            <v xml:space="preserve"> </v>
          </cell>
        </row>
        <row r="404">
          <cell r="AE404" t="str">
            <v xml:space="preserve"> </v>
          </cell>
        </row>
        <row r="405">
          <cell r="AE405" t="str">
            <v xml:space="preserve"> </v>
          </cell>
        </row>
        <row r="406">
          <cell r="AE406" t="str">
            <v xml:space="preserve"> </v>
          </cell>
        </row>
        <row r="407">
          <cell r="AE407" t="str">
            <v xml:space="preserve"> </v>
          </cell>
        </row>
        <row r="408">
          <cell r="AE408" t="str">
            <v xml:space="preserve"> </v>
          </cell>
        </row>
        <row r="409">
          <cell r="AE409" t="str">
            <v xml:space="preserve"> </v>
          </cell>
        </row>
        <row r="410">
          <cell r="AE410" t="str">
            <v xml:space="preserve"> </v>
          </cell>
        </row>
        <row r="411">
          <cell r="AE411" t="str">
            <v xml:space="preserve"> </v>
          </cell>
        </row>
        <row r="412">
          <cell r="AE412" t="str">
            <v xml:space="preserve"> </v>
          </cell>
        </row>
        <row r="413">
          <cell r="AE413" t="str">
            <v xml:space="preserve"> </v>
          </cell>
        </row>
        <row r="414">
          <cell r="AE414" t="str">
            <v xml:space="preserve"> </v>
          </cell>
        </row>
        <row r="415">
          <cell r="AE415" t="str">
            <v xml:space="preserve"> </v>
          </cell>
        </row>
        <row r="416">
          <cell r="AE416" t="str">
            <v xml:space="preserve"> </v>
          </cell>
        </row>
        <row r="417">
          <cell r="AE417" t="str">
            <v xml:space="preserve"> </v>
          </cell>
        </row>
        <row r="418">
          <cell r="AE418" t="str">
            <v xml:space="preserve"> </v>
          </cell>
        </row>
        <row r="419">
          <cell r="AE419" t="str">
            <v xml:space="preserve"> </v>
          </cell>
        </row>
        <row r="420">
          <cell r="AE420" t="str">
            <v xml:space="preserve"> </v>
          </cell>
        </row>
        <row r="421">
          <cell r="AE421" t="str">
            <v xml:space="preserve"> </v>
          </cell>
        </row>
        <row r="422">
          <cell r="AE422" t="str">
            <v xml:space="preserve"> </v>
          </cell>
        </row>
        <row r="423">
          <cell r="AE423" t="str">
            <v xml:space="preserve"> </v>
          </cell>
        </row>
        <row r="424">
          <cell r="AE424" t="str">
            <v xml:space="preserve"> </v>
          </cell>
        </row>
        <row r="425">
          <cell r="AE425" t="str">
            <v xml:space="preserve"> </v>
          </cell>
        </row>
        <row r="426">
          <cell r="AE426" t="str">
            <v xml:space="preserve"> </v>
          </cell>
        </row>
        <row r="427">
          <cell r="AE427" t="str">
            <v xml:space="preserve"> </v>
          </cell>
        </row>
        <row r="428">
          <cell r="AE428" t="str">
            <v xml:space="preserve"> </v>
          </cell>
        </row>
        <row r="429">
          <cell r="AE429" t="str">
            <v xml:space="preserve"> </v>
          </cell>
        </row>
        <row r="430">
          <cell r="AE430" t="str">
            <v xml:space="preserve"> </v>
          </cell>
        </row>
        <row r="431">
          <cell r="AE431" t="str">
            <v xml:space="preserve"> </v>
          </cell>
        </row>
        <row r="432">
          <cell r="AE432" t="str">
            <v xml:space="preserve"> </v>
          </cell>
        </row>
        <row r="433">
          <cell r="AE433" t="str">
            <v xml:space="preserve"> </v>
          </cell>
        </row>
        <row r="434">
          <cell r="AE434" t="str">
            <v xml:space="preserve"> </v>
          </cell>
        </row>
        <row r="435">
          <cell r="AE435" t="str">
            <v xml:space="preserve"> </v>
          </cell>
        </row>
        <row r="436">
          <cell r="AE436" t="str">
            <v xml:space="preserve"> </v>
          </cell>
        </row>
        <row r="437">
          <cell r="AE437" t="str">
            <v xml:space="preserve"> </v>
          </cell>
        </row>
        <row r="438">
          <cell r="AE438" t="str">
            <v xml:space="preserve"> </v>
          </cell>
        </row>
        <row r="439">
          <cell r="AE439" t="str">
            <v xml:space="preserve"> </v>
          </cell>
        </row>
        <row r="440">
          <cell r="AE440" t="str">
            <v xml:space="preserve"> </v>
          </cell>
        </row>
        <row r="441">
          <cell r="AE441" t="str">
            <v xml:space="preserve"> </v>
          </cell>
        </row>
        <row r="442">
          <cell r="AE442" t="str">
            <v xml:space="preserve"> </v>
          </cell>
        </row>
        <row r="443">
          <cell r="AE443" t="str">
            <v xml:space="preserve"> </v>
          </cell>
        </row>
        <row r="444">
          <cell r="AE444" t="str">
            <v xml:space="preserve"> </v>
          </cell>
        </row>
        <row r="445">
          <cell r="AE445" t="str">
            <v xml:space="preserve"> </v>
          </cell>
        </row>
        <row r="446">
          <cell r="AE446" t="str">
            <v xml:space="preserve"> </v>
          </cell>
        </row>
        <row r="447">
          <cell r="AE447" t="str">
            <v xml:space="preserve"> </v>
          </cell>
        </row>
        <row r="448">
          <cell r="AE448" t="str">
            <v xml:space="preserve"> </v>
          </cell>
        </row>
        <row r="449">
          <cell r="AE449" t="str">
            <v xml:space="preserve"> </v>
          </cell>
        </row>
        <row r="450">
          <cell r="AE450" t="str">
            <v xml:space="preserve"> </v>
          </cell>
        </row>
        <row r="451">
          <cell r="AE451" t="str">
            <v xml:space="preserve"> </v>
          </cell>
        </row>
        <row r="452">
          <cell r="AE452" t="str">
            <v xml:space="preserve"> </v>
          </cell>
        </row>
        <row r="453">
          <cell r="AE453" t="str">
            <v xml:space="preserve"> </v>
          </cell>
        </row>
        <row r="454">
          <cell r="AE454" t="str">
            <v xml:space="preserve"> </v>
          </cell>
        </row>
        <row r="455">
          <cell r="AE455" t="str">
            <v xml:space="preserve"> </v>
          </cell>
        </row>
        <row r="456">
          <cell r="AE456" t="str">
            <v xml:space="preserve"> </v>
          </cell>
        </row>
        <row r="457">
          <cell r="AE457" t="str">
            <v xml:space="preserve"> </v>
          </cell>
        </row>
        <row r="458">
          <cell r="AE458" t="str">
            <v xml:space="preserve"> </v>
          </cell>
        </row>
        <row r="459">
          <cell r="AE459" t="str">
            <v xml:space="preserve"> </v>
          </cell>
        </row>
        <row r="460">
          <cell r="AE460" t="str">
            <v xml:space="preserve"> </v>
          </cell>
        </row>
        <row r="461">
          <cell r="AE461" t="str">
            <v xml:space="preserve"> </v>
          </cell>
        </row>
        <row r="462">
          <cell r="AE462" t="str">
            <v xml:space="preserve"> </v>
          </cell>
        </row>
        <row r="463">
          <cell r="AE463" t="str">
            <v xml:space="preserve"> </v>
          </cell>
        </row>
        <row r="464">
          <cell r="AE464" t="str">
            <v xml:space="preserve"> </v>
          </cell>
        </row>
        <row r="465">
          <cell r="AE465" t="str">
            <v xml:space="preserve"> </v>
          </cell>
        </row>
        <row r="466">
          <cell r="AE466" t="str">
            <v xml:space="preserve"> </v>
          </cell>
        </row>
        <row r="467">
          <cell r="AE467" t="str">
            <v xml:space="preserve"> </v>
          </cell>
        </row>
        <row r="468">
          <cell r="AE468" t="str">
            <v xml:space="preserve"> </v>
          </cell>
        </row>
        <row r="469">
          <cell r="AE469" t="str">
            <v xml:space="preserve"> </v>
          </cell>
        </row>
        <row r="470">
          <cell r="AE470" t="str">
            <v xml:space="preserve"> </v>
          </cell>
        </row>
        <row r="471">
          <cell r="AE471" t="str">
            <v xml:space="preserve"> </v>
          </cell>
        </row>
        <row r="472">
          <cell r="AE472" t="str">
            <v xml:space="preserve"> </v>
          </cell>
        </row>
        <row r="473">
          <cell r="AE473" t="str">
            <v xml:space="preserve"> </v>
          </cell>
        </row>
        <row r="474">
          <cell r="AE474" t="str">
            <v xml:space="preserve"> </v>
          </cell>
        </row>
        <row r="475">
          <cell r="AE475" t="str">
            <v xml:space="preserve"> </v>
          </cell>
        </row>
        <row r="476">
          <cell r="AE476" t="str">
            <v xml:space="preserve"> </v>
          </cell>
        </row>
        <row r="477">
          <cell r="AE477" t="str">
            <v xml:space="preserve"> </v>
          </cell>
        </row>
        <row r="478">
          <cell r="AE478" t="str">
            <v xml:space="preserve"> </v>
          </cell>
        </row>
        <row r="479">
          <cell r="AE479" t="str">
            <v xml:space="preserve"> </v>
          </cell>
        </row>
        <row r="480">
          <cell r="AE480" t="str">
            <v xml:space="preserve"> </v>
          </cell>
        </row>
        <row r="481">
          <cell r="AE481" t="str">
            <v xml:space="preserve"> </v>
          </cell>
        </row>
        <row r="482">
          <cell r="AE482" t="str">
            <v xml:space="preserve"> </v>
          </cell>
        </row>
        <row r="483">
          <cell r="AE483" t="str">
            <v xml:space="preserve"> </v>
          </cell>
        </row>
        <row r="484">
          <cell r="AE484" t="str">
            <v xml:space="preserve"> </v>
          </cell>
        </row>
        <row r="485">
          <cell r="AE485" t="str">
            <v xml:space="preserve"> </v>
          </cell>
        </row>
        <row r="486">
          <cell r="AE486" t="str">
            <v xml:space="preserve"> </v>
          </cell>
        </row>
        <row r="487">
          <cell r="AE487" t="str">
            <v xml:space="preserve"> </v>
          </cell>
        </row>
        <row r="488">
          <cell r="AE488" t="str">
            <v xml:space="preserve"> </v>
          </cell>
        </row>
        <row r="489">
          <cell r="AE489" t="str">
            <v xml:space="preserve"> </v>
          </cell>
        </row>
        <row r="490">
          <cell r="AE490" t="str">
            <v xml:space="preserve"> </v>
          </cell>
        </row>
        <row r="491">
          <cell r="AE491" t="str">
            <v xml:space="preserve"> </v>
          </cell>
        </row>
        <row r="492">
          <cell r="AE492" t="str">
            <v xml:space="preserve"> </v>
          </cell>
        </row>
        <row r="493">
          <cell r="AE493" t="str">
            <v xml:space="preserve"> </v>
          </cell>
        </row>
        <row r="494">
          <cell r="AE494" t="str">
            <v xml:space="preserve"> </v>
          </cell>
        </row>
        <row r="495">
          <cell r="AE495" t="str">
            <v xml:space="preserve"> </v>
          </cell>
        </row>
        <row r="496">
          <cell r="AE496" t="str">
            <v xml:space="preserve"> </v>
          </cell>
        </row>
        <row r="497">
          <cell r="AE497" t="str">
            <v xml:space="preserve"> </v>
          </cell>
        </row>
        <row r="498">
          <cell r="AE498" t="str">
            <v xml:space="preserve"> </v>
          </cell>
        </row>
        <row r="499">
          <cell r="AE499" t="str">
            <v xml:space="preserve"> </v>
          </cell>
        </row>
        <row r="500">
          <cell r="AE500" t="str">
            <v xml:space="preserve"> </v>
          </cell>
        </row>
        <row r="501">
          <cell r="AE501" t="str">
            <v xml:space="preserve"> </v>
          </cell>
        </row>
        <row r="502">
          <cell r="AE502" t="str">
            <v xml:space="preserve"> </v>
          </cell>
        </row>
        <row r="503">
          <cell r="AE503" t="str">
            <v xml:space="preserve"> </v>
          </cell>
        </row>
        <row r="504">
          <cell r="AE504" t="str">
            <v xml:space="preserve"> </v>
          </cell>
        </row>
        <row r="505">
          <cell r="AE505" t="str">
            <v xml:space="preserve"> </v>
          </cell>
        </row>
        <row r="506">
          <cell r="AE506" t="str">
            <v xml:space="preserve"> </v>
          </cell>
        </row>
        <row r="507">
          <cell r="AE507" t="str">
            <v xml:space="preserve"> </v>
          </cell>
        </row>
        <row r="508">
          <cell r="AE508" t="str">
            <v xml:space="preserve"> </v>
          </cell>
        </row>
        <row r="509">
          <cell r="AE509" t="str">
            <v xml:space="preserve"> </v>
          </cell>
        </row>
        <row r="510">
          <cell r="AE510" t="str">
            <v xml:space="preserve"> </v>
          </cell>
        </row>
        <row r="511">
          <cell r="AE511" t="str">
            <v xml:space="preserve"> </v>
          </cell>
        </row>
        <row r="512">
          <cell r="AE512" t="str">
            <v xml:space="preserve"> </v>
          </cell>
        </row>
        <row r="513">
          <cell r="AE513" t="str">
            <v xml:space="preserve"> </v>
          </cell>
        </row>
        <row r="514">
          <cell r="AE514" t="str">
            <v xml:space="preserve"> </v>
          </cell>
        </row>
        <row r="515">
          <cell r="AE515" t="str">
            <v xml:space="preserve"> </v>
          </cell>
        </row>
        <row r="516">
          <cell r="AE516" t="str">
            <v xml:space="preserve"> </v>
          </cell>
        </row>
        <row r="517">
          <cell r="AE517" t="str">
            <v xml:space="preserve"> </v>
          </cell>
        </row>
        <row r="518">
          <cell r="AE518" t="str">
            <v xml:space="preserve"> </v>
          </cell>
        </row>
        <row r="519">
          <cell r="AE519" t="str">
            <v xml:space="preserve"> </v>
          </cell>
        </row>
        <row r="520">
          <cell r="AE520" t="str">
            <v xml:space="preserve"> </v>
          </cell>
        </row>
        <row r="521">
          <cell r="AE521" t="str">
            <v xml:space="preserve"> </v>
          </cell>
        </row>
        <row r="522">
          <cell r="AE522" t="str">
            <v xml:space="preserve"> </v>
          </cell>
        </row>
        <row r="523">
          <cell r="AE523" t="str">
            <v xml:space="preserve"> </v>
          </cell>
        </row>
        <row r="524">
          <cell r="AE524" t="str">
            <v xml:space="preserve"> </v>
          </cell>
        </row>
        <row r="525">
          <cell r="AE525" t="str">
            <v xml:space="preserve"> </v>
          </cell>
        </row>
        <row r="526">
          <cell r="AE526" t="str">
            <v xml:space="preserve"> </v>
          </cell>
        </row>
        <row r="527">
          <cell r="AE527" t="str">
            <v xml:space="preserve"> </v>
          </cell>
        </row>
        <row r="528">
          <cell r="AE528" t="str">
            <v xml:space="preserve"> </v>
          </cell>
        </row>
        <row r="529">
          <cell r="AE529" t="str">
            <v xml:space="preserve"> </v>
          </cell>
        </row>
        <row r="530">
          <cell r="AE530" t="str">
            <v xml:space="preserve"> </v>
          </cell>
        </row>
        <row r="531">
          <cell r="AE531" t="str">
            <v xml:space="preserve"> </v>
          </cell>
        </row>
        <row r="532">
          <cell r="AE532" t="str">
            <v xml:space="preserve"> </v>
          </cell>
        </row>
        <row r="533">
          <cell r="AE533" t="str">
            <v xml:space="preserve"> </v>
          </cell>
        </row>
        <row r="534">
          <cell r="AE534" t="str">
            <v xml:space="preserve"> </v>
          </cell>
        </row>
        <row r="535">
          <cell r="AE535" t="str">
            <v xml:space="preserve"> </v>
          </cell>
        </row>
        <row r="536">
          <cell r="AE536" t="str">
            <v xml:space="preserve"> </v>
          </cell>
        </row>
        <row r="537">
          <cell r="AE537" t="str">
            <v xml:space="preserve"> </v>
          </cell>
        </row>
        <row r="538">
          <cell r="AE538" t="str">
            <v xml:space="preserve"> </v>
          </cell>
        </row>
        <row r="539">
          <cell r="AE539" t="str">
            <v xml:space="preserve"> </v>
          </cell>
        </row>
        <row r="540">
          <cell r="AE540" t="str">
            <v xml:space="preserve"> </v>
          </cell>
        </row>
        <row r="541">
          <cell r="AE541" t="str">
            <v xml:space="preserve"> </v>
          </cell>
        </row>
        <row r="542">
          <cell r="AE542" t="str">
            <v xml:space="preserve"> </v>
          </cell>
        </row>
        <row r="543">
          <cell r="AE543" t="str">
            <v xml:space="preserve"> </v>
          </cell>
        </row>
        <row r="544">
          <cell r="AE544" t="str">
            <v xml:space="preserve"> </v>
          </cell>
        </row>
        <row r="545">
          <cell r="AE545" t="str">
            <v xml:space="preserve"> </v>
          </cell>
        </row>
        <row r="546">
          <cell r="AE546" t="str">
            <v xml:space="preserve"> </v>
          </cell>
        </row>
        <row r="547">
          <cell r="AE547" t="str">
            <v xml:space="preserve"> </v>
          </cell>
        </row>
        <row r="548">
          <cell r="AE548" t="str">
            <v xml:space="preserve"> </v>
          </cell>
        </row>
        <row r="549">
          <cell r="AE549" t="str">
            <v xml:space="preserve"> </v>
          </cell>
        </row>
        <row r="550">
          <cell r="AE550" t="str">
            <v xml:space="preserve"> </v>
          </cell>
        </row>
        <row r="551">
          <cell r="AE551" t="str">
            <v xml:space="preserve"> </v>
          </cell>
        </row>
        <row r="552">
          <cell r="AE552" t="str">
            <v xml:space="preserve"> </v>
          </cell>
        </row>
        <row r="553">
          <cell r="AE553" t="str">
            <v xml:space="preserve"> </v>
          </cell>
        </row>
        <row r="554">
          <cell r="AE554" t="str">
            <v xml:space="preserve"> </v>
          </cell>
        </row>
        <row r="555">
          <cell r="AE555" t="str">
            <v xml:space="preserve"> </v>
          </cell>
        </row>
        <row r="556">
          <cell r="AE556" t="str">
            <v xml:space="preserve"> </v>
          </cell>
        </row>
        <row r="557">
          <cell r="AE557" t="str">
            <v xml:space="preserve"> </v>
          </cell>
        </row>
        <row r="558">
          <cell r="AE558" t="str">
            <v xml:space="preserve"> </v>
          </cell>
        </row>
        <row r="559">
          <cell r="AE559" t="str">
            <v xml:space="preserve"> </v>
          </cell>
        </row>
        <row r="560">
          <cell r="AE560" t="str">
            <v xml:space="preserve"> </v>
          </cell>
        </row>
        <row r="561">
          <cell r="AE561" t="str">
            <v xml:space="preserve"> </v>
          </cell>
        </row>
        <row r="562">
          <cell r="AE562" t="str">
            <v xml:space="preserve"> </v>
          </cell>
        </row>
        <row r="563">
          <cell r="AE563" t="str">
            <v xml:space="preserve"> </v>
          </cell>
        </row>
        <row r="564">
          <cell r="AE564" t="str">
            <v xml:space="preserve"> </v>
          </cell>
        </row>
        <row r="565">
          <cell r="AE565" t="str">
            <v xml:space="preserve"> </v>
          </cell>
        </row>
        <row r="566">
          <cell r="AE566" t="str">
            <v xml:space="preserve"> </v>
          </cell>
        </row>
        <row r="567">
          <cell r="AE567" t="str">
            <v xml:space="preserve"> </v>
          </cell>
        </row>
        <row r="568">
          <cell r="AE568" t="str">
            <v xml:space="preserve"> </v>
          </cell>
        </row>
        <row r="569">
          <cell r="AE569" t="str">
            <v xml:space="preserve"> </v>
          </cell>
        </row>
        <row r="570">
          <cell r="AE570" t="str">
            <v xml:space="preserve"> </v>
          </cell>
        </row>
        <row r="571">
          <cell r="AE571" t="str">
            <v xml:space="preserve"> </v>
          </cell>
        </row>
        <row r="572">
          <cell r="AE572" t="str">
            <v xml:space="preserve"> </v>
          </cell>
        </row>
        <row r="573">
          <cell r="AE573" t="str">
            <v xml:space="preserve"> </v>
          </cell>
        </row>
        <row r="574">
          <cell r="AE574" t="str">
            <v xml:space="preserve"> </v>
          </cell>
        </row>
        <row r="575">
          <cell r="AE575" t="str">
            <v xml:space="preserve"> </v>
          </cell>
        </row>
        <row r="576">
          <cell r="AE576" t="str">
            <v xml:space="preserve"> </v>
          </cell>
        </row>
        <row r="577">
          <cell r="AE577" t="str">
            <v xml:space="preserve"> </v>
          </cell>
        </row>
        <row r="578">
          <cell r="AE578" t="str">
            <v xml:space="preserve"> </v>
          </cell>
        </row>
        <row r="579">
          <cell r="AE579" t="str">
            <v xml:space="preserve"> </v>
          </cell>
        </row>
        <row r="580">
          <cell r="AE580" t="str">
            <v xml:space="preserve"> </v>
          </cell>
        </row>
        <row r="581">
          <cell r="AE581" t="str">
            <v xml:space="preserve"> </v>
          </cell>
        </row>
        <row r="582">
          <cell r="AE582" t="str">
            <v xml:space="preserve"> </v>
          </cell>
        </row>
        <row r="583">
          <cell r="AE583" t="str">
            <v xml:space="preserve"> </v>
          </cell>
        </row>
        <row r="584">
          <cell r="AE584" t="str">
            <v xml:space="preserve"> </v>
          </cell>
        </row>
        <row r="585">
          <cell r="AE585" t="str">
            <v xml:space="preserve"> </v>
          </cell>
        </row>
        <row r="586">
          <cell r="AE586" t="str">
            <v xml:space="preserve"> </v>
          </cell>
        </row>
        <row r="587">
          <cell r="AE587" t="str">
            <v xml:space="preserve"> </v>
          </cell>
        </row>
        <row r="588">
          <cell r="AE588" t="str">
            <v xml:space="preserve"> </v>
          </cell>
        </row>
        <row r="589">
          <cell r="AE589" t="str">
            <v xml:space="preserve"> </v>
          </cell>
        </row>
        <row r="590">
          <cell r="AE590" t="str">
            <v xml:space="preserve"> </v>
          </cell>
        </row>
        <row r="591">
          <cell r="AE591" t="str">
            <v xml:space="preserve"> </v>
          </cell>
        </row>
        <row r="592">
          <cell r="AE592" t="str">
            <v xml:space="preserve"> </v>
          </cell>
        </row>
        <row r="593">
          <cell r="AE593" t="str">
            <v xml:space="preserve"> </v>
          </cell>
        </row>
        <row r="594">
          <cell r="AE594" t="str">
            <v xml:space="preserve"> </v>
          </cell>
        </row>
        <row r="595">
          <cell r="AE595" t="str">
            <v xml:space="preserve"> </v>
          </cell>
        </row>
        <row r="596">
          <cell r="AE596" t="str">
            <v xml:space="preserve"> </v>
          </cell>
        </row>
        <row r="597">
          <cell r="AE597" t="str">
            <v xml:space="preserve"> </v>
          </cell>
        </row>
        <row r="598">
          <cell r="AE598" t="str">
            <v xml:space="preserve"> </v>
          </cell>
        </row>
        <row r="599">
          <cell r="AE599" t="str">
            <v xml:space="preserve"> </v>
          </cell>
        </row>
        <row r="600">
          <cell r="AE600" t="str">
            <v xml:space="preserve"> </v>
          </cell>
        </row>
        <row r="601">
          <cell r="AE601" t="str">
            <v xml:space="preserve"> </v>
          </cell>
        </row>
        <row r="602">
          <cell r="AE602" t="str">
            <v xml:space="preserve"> </v>
          </cell>
        </row>
        <row r="603">
          <cell r="AE603" t="str">
            <v xml:space="preserve"> </v>
          </cell>
        </row>
        <row r="604">
          <cell r="AE604" t="str">
            <v xml:space="preserve"> </v>
          </cell>
        </row>
        <row r="605">
          <cell r="AE605" t="str">
            <v xml:space="preserve"> </v>
          </cell>
        </row>
        <row r="606">
          <cell r="AE606" t="str">
            <v xml:space="preserve"> </v>
          </cell>
        </row>
        <row r="607">
          <cell r="AE607" t="str">
            <v xml:space="preserve"> </v>
          </cell>
        </row>
        <row r="608">
          <cell r="AE608" t="str">
            <v xml:space="preserve"> </v>
          </cell>
        </row>
        <row r="609">
          <cell r="AE609" t="str">
            <v xml:space="preserve"> </v>
          </cell>
        </row>
        <row r="610">
          <cell r="AE610" t="str">
            <v xml:space="preserve"> </v>
          </cell>
        </row>
        <row r="611">
          <cell r="AE611" t="str">
            <v xml:space="preserve"> </v>
          </cell>
        </row>
        <row r="612">
          <cell r="AE612" t="str">
            <v xml:space="preserve"> </v>
          </cell>
        </row>
        <row r="613">
          <cell r="AE613" t="str">
            <v xml:space="preserve"> </v>
          </cell>
        </row>
        <row r="614">
          <cell r="AE614" t="str">
            <v xml:space="preserve"> </v>
          </cell>
        </row>
        <row r="615">
          <cell r="AE615" t="str">
            <v xml:space="preserve"> </v>
          </cell>
        </row>
        <row r="616">
          <cell r="AE616" t="str">
            <v xml:space="preserve"> </v>
          </cell>
        </row>
        <row r="617">
          <cell r="AE617" t="str">
            <v xml:space="preserve"> </v>
          </cell>
        </row>
        <row r="618">
          <cell r="AE618" t="str">
            <v xml:space="preserve"> </v>
          </cell>
        </row>
        <row r="619">
          <cell r="AE619" t="str">
            <v xml:space="preserve"> </v>
          </cell>
        </row>
        <row r="620">
          <cell r="AE620" t="str">
            <v xml:space="preserve"> </v>
          </cell>
        </row>
        <row r="621">
          <cell r="AE621" t="str">
            <v xml:space="preserve"> </v>
          </cell>
        </row>
        <row r="622">
          <cell r="AE622" t="str">
            <v xml:space="preserve"> </v>
          </cell>
        </row>
        <row r="623">
          <cell r="AE623" t="str">
            <v xml:space="preserve"> </v>
          </cell>
        </row>
        <row r="624">
          <cell r="AE624" t="str">
            <v xml:space="preserve"> </v>
          </cell>
        </row>
        <row r="625">
          <cell r="AE625" t="str">
            <v xml:space="preserve"> </v>
          </cell>
        </row>
        <row r="626">
          <cell r="AE626" t="str">
            <v xml:space="preserve"> </v>
          </cell>
        </row>
        <row r="627">
          <cell r="AE627" t="str">
            <v xml:space="preserve"> </v>
          </cell>
        </row>
        <row r="628">
          <cell r="AE628" t="str">
            <v xml:space="preserve"> </v>
          </cell>
        </row>
        <row r="629">
          <cell r="AE629" t="str">
            <v xml:space="preserve"> </v>
          </cell>
        </row>
        <row r="630">
          <cell r="AE630" t="str">
            <v xml:space="preserve"> </v>
          </cell>
        </row>
        <row r="631">
          <cell r="AE631" t="str">
            <v xml:space="preserve"> </v>
          </cell>
        </row>
        <row r="632">
          <cell r="AE632" t="str">
            <v xml:space="preserve"> </v>
          </cell>
        </row>
        <row r="633">
          <cell r="AE633" t="str">
            <v xml:space="preserve"> </v>
          </cell>
        </row>
        <row r="634">
          <cell r="AE634" t="str">
            <v xml:space="preserve"> </v>
          </cell>
        </row>
        <row r="635">
          <cell r="AE635" t="str">
            <v xml:space="preserve"> </v>
          </cell>
        </row>
        <row r="636">
          <cell r="AE636" t="str">
            <v xml:space="preserve"> </v>
          </cell>
        </row>
        <row r="637">
          <cell r="AE637" t="str">
            <v xml:space="preserve"> </v>
          </cell>
        </row>
        <row r="638">
          <cell r="AE638" t="str">
            <v xml:space="preserve"> </v>
          </cell>
        </row>
        <row r="639">
          <cell r="AE639" t="str">
            <v xml:space="preserve"> </v>
          </cell>
        </row>
        <row r="640">
          <cell r="AE640" t="str">
            <v xml:space="preserve"> </v>
          </cell>
        </row>
        <row r="641">
          <cell r="AE641" t="str">
            <v xml:space="preserve"> </v>
          </cell>
        </row>
        <row r="642">
          <cell r="AE642" t="str">
            <v xml:space="preserve"> </v>
          </cell>
        </row>
        <row r="643">
          <cell r="AE643" t="str">
            <v xml:space="preserve"> </v>
          </cell>
        </row>
        <row r="644">
          <cell r="AE644" t="str">
            <v xml:space="preserve"> </v>
          </cell>
        </row>
        <row r="645">
          <cell r="AE645" t="str">
            <v xml:space="preserve"> </v>
          </cell>
        </row>
        <row r="646">
          <cell r="AE646" t="str">
            <v xml:space="preserve"> </v>
          </cell>
        </row>
        <row r="647">
          <cell r="AE647" t="str">
            <v xml:space="preserve"> </v>
          </cell>
        </row>
        <row r="648">
          <cell r="AE648" t="str">
            <v xml:space="preserve"> </v>
          </cell>
        </row>
        <row r="649">
          <cell r="AE649" t="str">
            <v xml:space="preserve"> </v>
          </cell>
        </row>
        <row r="650">
          <cell r="AE650" t="str">
            <v xml:space="preserve"> </v>
          </cell>
        </row>
        <row r="651">
          <cell r="AE651" t="str">
            <v xml:space="preserve"> </v>
          </cell>
        </row>
        <row r="652">
          <cell r="AE652" t="str">
            <v xml:space="preserve"> </v>
          </cell>
        </row>
        <row r="653">
          <cell r="AE653" t="str">
            <v xml:space="preserve"> </v>
          </cell>
        </row>
        <row r="654">
          <cell r="AE654" t="str">
            <v xml:space="preserve"> </v>
          </cell>
        </row>
        <row r="655">
          <cell r="AE655" t="str">
            <v xml:space="preserve"> </v>
          </cell>
        </row>
        <row r="656">
          <cell r="AE656" t="str">
            <v xml:space="preserve"> </v>
          </cell>
        </row>
        <row r="657">
          <cell r="AE657" t="str">
            <v xml:space="preserve"> </v>
          </cell>
        </row>
        <row r="658">
          <cell r="AE658" t="str">
            <v xml:space="preserve"> </v>
          </cell>
        </row>
        <row r="659">
          <cell r="AE659" t="str">
            <v xml:space="preserve"> </v>
          </cell>
        </row>
        <row r="660">
          <cell r="AE660" t="str">
            <v xml:space="preserve"> </v>
          </cell>
        </row>
        <row r="661">
          <cell r="AE661" t="str">
            <v xml:space="preserve"> </v>
          </cell>
        </row>
        <row r="662">
          <cell r="AE662" t="str">
            <v xml:space="preserve"> </v>
          </cell>
        </row>
        <row r="663">
          <cell r="AE663" t="str">
            <v xml:space="preserve"> </v>
          </cell>
        </row>
        <row r="664">
          <cell r="AE664" t="str">
            <v xml:space="preserve"> </v>
          </cell>
        </row>
        <row r="665">
          <cell r="AE665" t="str">
            <v xml:space="preserve"> </v>
          </cell>
        </row>
        <row r="666">
          <cell r="AE666" t="str">
            <v xml:space="preserve"> </v>
          </cell>
        </row>
        <row r="667">
          <cell r="AE667" t="str">
            <v xml:space="preserve"> </v>
          </cell>
        </row>
        <row r="668">
          <cell r="AE668" t="str">
            <v xml:space="preserve"> </v>
          </cell>
        </row>
        <row r="669">
          <cell r="AE669" t="str">
            <v xml:space="preserve"> </v>
          </cell>
        </row>
        <row r="670">
          <cell r="AE670" t="str">
            <v xml:space="preserve"> </v>
          </cell>
        </row>
        <row r="671">
          <cell r="AE671" t="str">
            <v xml:space="preserve"> </v>
          </cell>
        </row>
        <row r="672">
          <cell r="AE672" t="str">
            <v xml:space="preserve"> </v>
          </cell>
        </row>
        <row r="673">
          <cell r="AE673" t="str">
            <v xml:space="preserve"> </v>
          </cell>
        </row>
        <row r="674">
          <cell r="AE674" t="str">
            <v xml:space="preserve"> </v>
          </cell>
        </row>
        <row r="675">
          <cell r="AE675" t="str">
            <v xml:space="preserve"> </v>
          </cell>
        </row>
        <row r="676">
          <cell r="AE676" t="str">
            <v xml:space="preserve"> </v>
          </cell>
        </row>
        <row r="677">
          <cell r="AE677" t="str">
            <v xml:space="preserve"> </v>
          </cell>
        </row>
        <row r="678">
          <cell r="AE678" t="str">
            <v xml:space="preserve"> </v>
          </cell>
        </row>
        <row r="679">
          <cell r="AE679" t="str">
            <v xml:space="preserve"> </v>
          </cell>
        </row>
        <row r="680">
          <cell r="AE680" t="str">
            <v xml:space="preserve"> </v>
          </cell>
        </row>
        <row r="681">
          <cell r="AE681" t="str">
            <v xml:space="preserve"> </v>
          </cell>
        </row>
        <row r="682">
          <cell r="AE682" t="str">
            <v xml:space="preserve"> </v>
          </cell>
        </row>
        <row r="683">
          <cell r="AE683" t="str">
            <v xml:space="preserve"> </v>
          </cell>
        </row>
        <row r="684">
          <cell r="AE684" t="str">
            <v xml:space="preserve"> </v>
          </cell>
        </row>
        <row r="685">
          <cell r="AE685" t="str">
            <v xml:space="preserve"> </v>
          </cell>
        </row>
        <row r="686">
          <cell r="AE686" t="str">
            <v xml:space="preserve"> </v>
          </cell>
        </row>
        <row r="687">
          <cell r="AE687" t="str">
            <v xml:space="preserve"> </v>
          </cell>
        </row>
        <row r="688">
          <cell r="AE688" t="str">
            <v xml:space="preserve"> </v>
          </cell>
        </row>
        <row r="689">
          <cell r="AE689" t="str">
            <v xml:space="preserve"> </v>
          </cell>
        </row>
        <row r="690">
          <cell r="AE690" t="str">
            <v xml:space="preserve"> </v>
          </cell>
        </row>
        <row r="691">
          <cell r="AE691" t="str">
            <v xml:space="preserve"> </v>
          </cell>
        </row>
        <row r="692">
          <cell r="AE692" t="str">
            <v xml:space="preserve"> </v>
          </cell>
        </row>
        <row r="693">
          <cell r="AE693" t="str">
            <v xml:space="preserve"> </v>
          </cell>
        </row>
        <row r="694">
          <cell r="AE694" t="str">
            <v xml:space="preserve"> </v>
          </cell>
        </row>
        <row r="695">
          <cell r="AE695" t="str">
            <v xml:space="preserve"> </v>
          </cell>
        </row>
        <row r="696">
          <cell r="AE696" t="str">
            <v xml:space="preserve"> </v>
          </cell>
        </row>
        <row r="697">
          <cell r="AE697" t="str">
            <v xml:space="preserve"> </v>
          </cell>
        </row>
        <row r="698">
          <cell r="AE698" t="str">
            <v xml:space="preserve"> </v>
          </cell>
        </row>
        <row r="699">
          <cell r="AE699" t="str">
            <v xml:space="preserve"> </v>
          </cell>
        </row>
        <row r="700">
          <cell r="AE700" t="str">
            <v xml:space="preserve"> </v>
          </cell>
        </row>
        <row r="701">
          <cell r="AE701" t="str">
            <v xml:space="preserve"> </v>
          </cell>
        </row>
        <row r="702">
          <cell r="AE702" t="str">
            <v xml:space="preserve"> </v>
          </cell>
        </row>
        <row r="703">
          <cell r="AE703" t="str">
            <v xml:space="preserve"> </v>
          </cell>
        </row>
        <row r="704">
          <cell r="AE704" t="str">
            <v xml:space="preserve"> </v>
          </cell>
        </row>
        <row r="705">
          <cell r="AE705" t="str">
            <v xml:space="preserve"> </v>
          </cell>
        </row>
        <row r="706">
          <cell r="AE706" t="str">
            <v xml:space="preserve"> </v>
          </cell>
        </row>
        <row r="707">
          <cell r="AE707" t="str">
            <v xml:space="preserve"> </v>
          </cell>
        </row>
        <row r="708">
          <cell r="AE708" t="str">
            <v xml:space="preserve"> </v>
          </cell>
        </row>
        <row r="709">
          <cell r="AE709" t="str">
            <v xml:space="preserve"> </v>
          </cell>
        </row>
        <row r="710">
          <cell r="AE710" t="str">
            <v xml:space="preserve"> </v>
          </cell>
        </row>
        <row r="711">
          <cell r="AE711" t="str">
            <v xml:space="preserve"> </v>
          </cell>
        </row>
        <row r="712">
          <cell r="AE712" t="str">
            <v xml:space="preserve"> </v>
          </cell>
        </row>
        <row r="713">
          <cell r="AE713" t="str">
            <v xml:space="preserve"> </v>
          </cell>
        </row>
        <row r="714">
          <cell r="AE714" t="str">
            <v xml:space="preserve"> </v>
          </cell>
        </row>
        <row r="715">
          <cell r="AE715" t="str">
            <v xml:space="preserve"> </v>
          </cell>
        </row>
        <row r="716">
          <cell r="AE716" t="str">
            <v xml:space="preserve"> </v>
          </cell>
        </row>
        <row r="717">
          <cell r="AE717" t="str">
            <v xml:space="preserve"> </v>
          </cell>
        </row>
        <row r="718">
          <cell r="AE718" t="str">
            <v xml:space="preserve"> </v>
          </cell>
        </row>
        <row r="719">
          <cell r="AE719" t="str">
            <v xml:space="preserve"> </v>
          </cell>
        </row>
        <row r="720">
          <cell r="AE720" t="str">
            <v xml:space="preserve"> </v>
          </cell>
        </row>
        <row r="721">
          <cell r="AE721" t="str">
            <v xml:space="preserve"> </v>
          </cell>
        </row>
        <row r="722">
          <cell r="AE722" t="str">
            <v xml:space="preserve"> </v>
          </cell>
        </row>
        <row r="723">
          <cell r="AE723" t="str">
            <v xml:space="preserve"> </v>
          </cell>
        </row>
        <row r="724">
          <cell r="AE724" t="str">
            <v xml:space="preserve"> </v>
          </cell>
        </row>
        <row r="725">
          <cell r="AE725" t="str">
            <v xml:space="preserve"> </v>
          </cell>
        </row>
        <row r="726">
          <cell r="AE726" t="str">
            <v xml:space="preserve"> </v>
          </cell>
        </row>
        <row r="727">
          <cell r="AE727" t="str">
            <v xml:space="preserve"> </v>
          </cell>
        </row>
        <row r="728">
          <cell r="AE728" t="str">
            <v xml:space="preserve"> </v>
          </cell>
        </row>
        <row r="729">
          <cell r="AE729" t="str">
            <v xml:space="preserve"> </v>
          </cell>
        </row>
        <row r="730">
          <cell r="AE730" t="str">
            <v xml:space="preserve"> </v>
          </cell>
        </row>
        <row r="731">
          <cell r="AE731" t="str">
            <v xml:space="preserve"> </v>
          </cell>
        </row>
        <row r="732">
          <cell r="AE732" t="str">
            <v xml:space="preserve"> </v>
          </cell>
        </row>
        <row r="733">
          <cell r="AE733" t="str">
            <v xml:space="preserve"> </v>
          </cell>
        </row>
        <row r="734">
          <cell r="AE734" t="str">
            <v xml:space="preserve"> </v>
          </cell>
        </row>
        <row r="735">
          <cell r="AE735" t="str">
            <v xml:space="preserve"> </v>
          </cell>
        </row>
        <row r="736">
          <cell r="AE736" t="str">
            <v xml:space="preserve"> </v>
          </cell>
        </row>
        <row r="737">
          <cell r="AE737" t="str">
            <v xml:space="preserve"> </v>
          </cell>
        </row>
        <row r="738">
          <cell r="AE738" t="str">
            <v xml:space="preserve"> </v>
          </cell>
        </row>
        <row r="739">
          <cell r="AE739" t="str">
            <v xml:space="preserve"> </v>
          </cell>
        </row>
        <row r="740">
          <cell r="AE740" t="str">
            <v xml:space="preserve"> </v>
          </cell>
        </row>
        <row r="741">
          <cell r="AE741" t="str">
            <v xml:space="preserve"> </v>
          </cell>
        </row>
        <row r="742">
          <cell r="AE742" t="str">
            <v xml:space="preserve"> </v>
          </cell>
        </row>
        <row r="743">
          <cell r="AE743" t="str">
            <v xml:space="preserve"> </v>
          </cell>
        </row>
        <row r="744">
          <cell r="AE744" t="str">
            <v xml:space="preserve"> </v>
          </cell>
        </row>
        <row r="745">
          <cell r="AE745" t="str">
            <v xml:space="preserve"> </v>
          </cell>
        </row>
        <row r="746">
          <cell r="AE746" t="str">
            <v xml:space="preserve"> </v>
          </cell>
        </row>
        <row r="747">
          <cell r="AE747" t="str">
            <v xml:space="preserve"> </v>
          </cell>
        </row>
        <row r="748">
          <cell r="AE748" t="str">
            <v xml:space="preserve"> </v>
          </cell>
        </row>
        <row r="749">
          <cell r="AE749" t="str">
            <v xml:space="preserve"> </v>
          </cell>
        </row>
        <row r="750">
          <cell r="AE750" t="str">
            <v xml:space="preserve"> </v>
          </cell>
        </row>
        <row r="751">
          <cell r="AE751" t="str">
            <v xml:space="preserve"> </v>
          </cell>
        </row>
        <row r="752">
          <cell r="AE752" t="str">
            <v xml:space="preserve"> </v>
          </cell>
        </row>
        <row r="753">
          <cell r="AE753" t="str">
            <v xml:space="preserve"> </v>
          </cell>
        </row>
        <row r="754">
          <cell r="AE754" t="str">
            <v xml:space="preserve"> </v>
          </cell>
        </row>
        <row r="755">
          <cell r="AE755" t="str">
            <v xml:space="preserve"> </v>
          </cell>
        </row>
        <row r="756">
          <cell r="AE756" t="str">
            <v xml:space="preserve"> </v>
          </cell>
        </row>
        <row r="757">
          <cell r="AE757" t="str">
            <v xml:space="preserve"> </v>
          </cell>
        </row>
        <row r="758">
          <cell r="AE758" t="str">
            <v xml:space="preserve"> </v>
          </cell>
        </row>
        <row r="759">
          <cell r="AE759" t="str">
            <v xml:space="preserve"> </v>
          </cell>
        </row>
        <row r="760">
          <cell r="AE760" t="str">
            <v xml:space="preserve"> </v>
          </cell>
        </row>
        <row r="761">
          <cell r="AE761" t="str">
            <v xml:space="preserve"> </v>
          </cell>
        </row>
        <row r="762">
          <cell r="AE762" t="str">
            <v xml:space="preserve"> </v>
          </cell>
        </row>
        <row r="763">
          <cell r="AE763" t="str">
            <v xml:space="preserve"> </v>
          </cell>
        </row>
        <row r="764">
          <cell r="AE764" t="str">
            <v xml:space="preserve"> </v>
          </cell>
        </row>
        <row r="765">
          <cell r="AE765" t="str">
            <v xml:space="preserve"> </v>
          </cell>
        </row>
        <row r="766">
          <cell r="AE766" t="str">
            <v xml:space="preserve"> </v>
          </cell>
        </row>
        <row r="767">
          <cell r="AE767" t="str">
            <v xml:space="preserve"> </v>
          </cell>
        </row>
        <row r="768">
          <cell r="AE768" t="str">
            <v xml:space="preserve"> </v>
          </cell>
        </row>
        <row r="769">
          <cell r="AE769" t="str">
            <v xml:space="preserve"> </v>
          </cell>
        </row>
        <row r="770">
          <cell r="AE770" t="str">
            <v xml:space="preserve"> </v>
          </cell>
        </row>
        <row r="771">
          <cell r="AE771" t="str">
            <v xml:space="preserve"> </v>
          </cell>
        </row>
        <row r="772">
          <cell r="AE772" t="str">
            <v xml:space="preserve"> </v>
          </cell>
        </row>
        <row r="773">
          <cell r="AE773" t="str">
            <v xml:space="preserve"> </v>
          </cell>
        </row>
        <row r="774">
          <cell r="AE774" t="str">
            <v xml:space="preserve"> </v>
          </cell>
        </row>
        <row r="775">
          <cell r="AE775" t="str">
            <v xml:space="preserve"> </v>
          </cell>
        </row>
        <row r="776">
          <cell r="AE776" t="str">
            <v xml:space="preserve"> </v>
          </cell>
        </row>
        <row r="777">
          <cell r="AE777" t="str">
            <v xml:space="preserve"> </v>
          </cell>
        </row>
        <row r="778">
          <cell r="AE778" t="str">
            <v xml:space="preserve"> </v>
          </cell>
        </row>
        <row r="779">
          <cell r="AE779" t="str">
            <v xml:space="preserve"> </v>
          </cell>
        </row>
        <row r="780">
          <cell r="AE780" t="str">
            <v xml:space="preserve"> </v>
          </cell>
        </row>
        <row r="781">
          <cell r="AE781" t="str">
            <v xml:space="preserve"> </v>
          </cell>
        </row>
        <row r="782">
          <cell r="AE782" t="str">
            <v xml:space="preserve"> </v>
          </cell>
        </row>
        <row r="783">
          <cell r="AE783" t="str">
            <v xml:space="preserve"> </v>
          </cell>
        </row>
        <row r="784">
          <cell r="AE784" t="str">
            <v xml:space="preserve"> </v>
          </cell>
        </row>
        <row r="785">
          <cell r="AE785" t="str">
            <v xml:space="preserve"> </v>
          </cell>
        </row>
        <row r="786">
          <cell r="AE786" t="str">
            <v xml:space="preserve"> </v>
          </cell>
        </row>
        <row r="787">
          <cell r="AE787" t="str">
            <v xml:space="preserve"> </v>
          </cell>
        </row>
        <row r="788">
          <cell r="AE788" t="str">
            <v xml:space="preserve"> </v>
          </cell>
        </row>
        <row r="789">
          <cell r="AE789" t="str">
            <v xml:space="preserve"> </v>
          </cell>
        </row>
        <row r="790">
          <cell r="AE790" t="str">
            <v xml:space="preserve"> </v>
          </cell>
        </row>
        <row r="791">
          <cell r="AE791" t="str">
            <v xml:space="preserve"> </v>
          </cell>
        </row>
        <row r="792">
          <cell r="AE792" t="str">
            <v xml:space="preserve"> </v>
          </cell>
        </row>
        <row r="793">
          <cell r="AE793" t="str">
            <v xml:space="preserve"> </v>
          </cell>
        </row>
        <row r="794">
          <cell r="AE794" t="str">
            <v xml:space="preserve"> </v>
          </cell>
        </row>
        <row r="795">
          <cell r="AE795" t="str">
            <v xml:space="preserve"> </v>
          </cell>
        </row>
        <row r="796">
          <cell r="AE796" t="str">
            <v xml:space="preserve"> </v>
          </cell>
        </row>
        <row r="797">
          <cell r="AE797" t="str">
            <v xml:space="preserve"> </v>
          </cell>
        </row>
        <row r="798">
          <cell r="AE798" t="str">
            <v xml:space="preserve"> </v>
          </cell>
        </row>
        <row r="799">
          <cell r="AE799" t="str">
            <v xml:space="preserve"> </v>
          </cell>
        </row>
        <row r="800">
          <cell r="AE800" t="str">
            <v xml:space="preserve"> </v>
          </cell>
        </row>
        <row r="801">
          <cell r="AE801" t="str">
            <v xml:space="preserve"> </v>
          </cell>
        </row>
        <row r="802">
          <cell r="AE802" t="str">
            <v xml:space="preserve"> </v>
          </cell>
        </row>
        <row r="803">
          <cell r="AE803" t="str">
            <v xml:space="preserve"> </v>
          </cell>
        </row>
        <row r="804">
          <cell r="AE804" t="str">
            <v xml:space="preserve"> </v>
          </cell>
        </row>
        <row r="805">
          <cell r="AE805" t="str">
            <v xml:space="preserve"> </v>
          </cell>
        </row>
        <row r="806">
          <cell r="AE806" t="str">
            <v xml:space="preserve"> </v>
          </cell>
        </row>
        <row r="807">
          <cell r="AE807" t="str">
            <v xml:space="preserve"> </v>
          </cell>
        </row>
        <row r="808">
          <cell r="AE808" t="str">
            <v xml:space="preserve"> </v>
          </cell>
        </row>
        <row r="809">
          <cell r="AE809" t="str">
            <v xml:space="preserve"> </v>
          </cell>
        </row>
        <row r="810">
          <cell r="AE810" t="str">
            <v xml:space="preserve"> </v>
          </cell>
        </row>
        <row r="811">
          <cell r="AE811" t="str">
            <v xml:space="preserve"> </v>
          </cell>
        </row>
        <row r="812">
          <cell r="AE812" t="str">
            <v xml:space="preserve"> </v>
          </cell>
        </row>
        <row r="813">
          <cell r="AE813" t="str">
            <v xml:space="preserve"> </v>
          </cell>
        </row>
        <row r="814">
          <cell r="AE814" t="str">
            <v xml:space="preserve"> </v>
          </cell>
        </row>
        <row r="815">
          <cell r="AE815" t="str">
            <v xml:space="preserve"> </v>
          </cell>
        </row>
        <row r="816">
          <cell r="AE816" t="str">
            <v xml:space="preserve"> </v>
          </cell>
        </row>
        <row r="817">
          <cell r="AE817" t="str">
            <v xml:space="preserve"> </v>
          </cell>
        </row>
        <row r="818">
          <cell r="AE818" t="str">
            <v xml:space="preserve"> </v>
          </cell>
        </row>
        <row r="819">
          <cell r="AE819" t="str">
            <v xml:space="preserve"> </v>
          </cell>
        </row>
        <row r="820">
          <cell r="AE820" t="str">
            <v xml:space="preserve"> </v>
          </cell>
        </row>
        <row r="821">
          <cell r="AE821" t="str">
            <v xml:space="preserve"> </v>
          </cell>
        </row>
        <row r="822">
          <cell r="AE822" t="str">
            <v xml:space="preserve"> </v>
          </cell>
        </row>
        <row r="823">
          <cell r="AE823" t="str">
            <v xml:space="preserve"> </v>
          </cell>
        </row>
        <row r="824">
          <cell r="AE824" t="str">
            <v xml:space="preserve"> </v>
          </cell>
        </row>
        <row r="825">
          <cell r="AE825" t="str">
            <v xml:space="preserve"> </v>
          </cell>
        </row>
        <row r="826">
          <cell r="AE826" t="str">
            <v xml:space="preserve"> </v>
          </cell>
        </row>
        <row r="827">
          <cell r="AE827" t="str">
            <v xml:space="preserve"> </v>
          </cell>
        </row>
        <row r="828">
          <cell r="AE828" t="str">
            <v xml:space="preserve"> </v>
          </cell>
        </row>
        <row r="829">
          <cell r="AE829" t="str">
            <v xml:space="preserve"> </v>
          </cell>
        </row>
        <row r="830">
          <cell r="AE830" t="str">
            <v xml:space="preserve"> </v>
          </cell>
        </row>
        <row r="831">
          <cell r="AE831" t="str">
            <v xml:space="preserve"> </v>
          </cell>
        </row>
        <row r="832">
          <cell r="AE832" t="str">
            <v xml:space="preserve"> </v>
          </cell>
        </row>
        <row r="833">
          <cell r="AE833" t="str">
            <v xml:space="preserve"> </v>
          </cell>
        </row>
        <row r="834">
          <cell r="AE834" t="str">
            <v xml:space="preserve"> </v>
          </cell>
        </row>
        <row r="835">
          <cell r="AE835" t="str">
            <v xml:space="preserve"> </v>
          </cell>
        </row>
        <row r="836">
          <cell r="AE836" t="str">
            <v xml:space="preserve"> </v>
          </cell>
        </row>
        <row r="837">
          <cell r="AE837" t="str">
            <v xml:space="preserve"> </v>
          </cell>
        </row>
        <row r="838">
          <cell r="AE838" t="str">
            <v xml:space="preserve"> </v>
          </cell>
        </row>
        <row r="839">
          <cell r="AE839" t="str">
            <v xml:space="preserve"> </v>
          </cell>
        </row>
        <row r="840">
          <cell r="AE840" t="str">
            <v xml:space="preserve"> </v>
          </cell>
        </row>
        <row r="841">
          <cell r="AE841" t="str">
            <v xml:space="preserve"> </v>
          </cell>
        </row>
        <row r="842">
          <cell r="AE842" t="str">
            <v xml:space="preserve"> </v>
          </cell>
        </row>
        <row r="843">
          <cell r="AE843" t="str">
            <v xml:space="preserve"> </v>
          </cell>
        </row>
        <row r="844">
          <cell r="AE844" t="str">
            <v xml:space="preserve"> </v>
          </cell>
        </row>
        <row r="845">
          <cell r="AE845" t="str">
            <v xml:space="preserve"> </v>
          </cell>
        </row>
        <row r="846">
          <cell r="AE846" t="str">
            <v xml:space="preserve"> </v>
          </cell>
        </row>
        <row r="847">
          <cell r="AE847" t="str">
            <v xml:space="preserve"> </v>
          </cell>
        </row>
        <row r="848">
          <cell r="AE848" t="str">
            <v xml:space="preserve"> </v>
          </cell>
        </row>
        <row r="849">
          <cell r="AE849" t="str">
            <v xml:space="preserve"> </v>
          </cell>
        </row>
        <row r="850">
          <cell r="AE850" t="str">
            <v xml:space="preserve"> </v>
          </cell>
        </row>
        <row r="851">
          <cell r="AE851" t="str">
            <v xml:space="preserve"> </v>
          </cell>
        </row>
        <row r="852">
          <cell r="AE852" t="str">
            <v xml:space="preserve"> </v>
          </cell>
        </row>
        <row r="853">
          <cell r="AE853" t="str">
            <v xml:space="preserve"> </v>
          </cell>
        </row>
        <row r="854">
          <cell r="AE854" t="str">
            <v xml:space="preserve"> </v>
          </cell>
        </row>
        <row r="855">
          <cell r="AE855" t="str">
            <v xml:space="preserve"> </v>
          </cell>
        </row>
        <row r="856">
          <cell r="AE856" t="str">
            <v xml:space="preserve"> </v>
          </cell>
        </row>
        <row r="857">
          <cell r="AE857" t="str">
            <v xml:space="preserve"> </v>
          </cell>
        </row>
        <row r="858">
          <cell r="AE858" t="str">
            <v xml:space="preserve"> </v>
          </cell>
        </row>
        <row r="859">
          <cell r="AE859" t="str">
            <v xml:space="preserve"> </v>
          </cell>
        </row>
        <row r="860">
          <cell r="AE860" t="str">
            <v xml:space="preserve"> </v>
          </cell>
        </row>
        <row r="861">
          <cell r="AE861" t="str">
            <v xml:space="preserve"> </v>
          </cell>
        </row>
        <row r="862">
          <cell r="AE862" t="str">
            <v xml:space="preserve"> </v>
          </cell>
        </row>
        <row r="863">
          <cell r="AE863" t="str">
            <v xml:space="preserve"> </v>
          </cell>
        </row>
        <row r="864">
          <cell r="AE864" t="str">
            <v xml:space="preserve"> </v>
          </cell>
        </row>
        <row r="865">
          <cell r="AE865" t="str">
            <v xml:space="preserve"> </v>
          </cell>
        </row>
        <row r="866">
          <cell r="AE866" t="str">
            <v xml:space="preserve"> </v>
          </cell>
        </row>
        <row r="867">
          <cell r="AE867" t="str">
            <v xml:space="preserve"> </v>
          </cell>
        </row>
        <row r="868">
          <cell r="AE868" t="str">
            <v xml:space="preserve"> </v>
          </cell>
        </row>
        <row r="869">
          <cell r="AE869" t="str">
            <v xml:space="preserve"> </v>
          </cell>
        </row>
        <row r="870">
          <cell r="AE870" t="str">
            <v xml:space="preserve"> </v>
          </cell>
        </row>
        <row r="871">
          <cell r="AE871" t="str">
            <v xml:space="preserve"> </v>
          </cell>
        </row>
        <row r="872">
          <cell r="AE872" t="str">
            <v xml:space="preserve"> </v>
          </cell>
        </row>
        <row r="873">
          <cell r="AE873" t="str">
            <v xml:space="preserve"> </v>
          </cell>
        </row>
        <row r="874">
          <cell r="AE874" t="str">
            <v xml:space="preserve"> </v>
          </cell>
        </row>
        <row r="875">
          <cell r="AE875" t="str">
            <v xml:space="preserve"> </v>
          </cell>
        </row>
        <row r="876">
          <cell r="AE876" t="str">
            <v xml:space="preserve"> </v>
          </cell>
        </row>
        <row r="877">
          <cell r="AE877" t="str">
            <v xml:space="preserve"> </v>
          </cell>
        </row>
        <row r="878">
          <cell r="AE878" t="str">
            <v xml:space="preserve"> </v>
          </cell>
        </row>
        <row r="879">
          <cell r="AE879" t="str">
            <v xml:space="preserve"> </v>
          </cell>
        </row>
        <row r="880">
          <cell r="AE880" t="str">
            <v xml:space="preserve"> </v>
          </cell>
        </row>
        <row r="881">
          <cell r="AE881" t="str">
            <v xml:space="preserve"> </v>
          </cell>
        </row>
        <row r="882">
          <cell r="AE882" t="str">
            <v xml:space="preserve"> </v>
          </cell>
        </row>
        <row r="883">
          <cell r="AE883" t="str">
            <v xml:space="preserve"> </v>
          </cell>
        </row>
        <row r="884">
          <cell r="AE884" t="str">
            <v xml:space="preserve"> </v>
          </cell>
        </row>
        <row r="885">
          <cell r="AE885" t="str">
            <v xml:space="preserve"> </v>
          </cell>
        </row>
        <row r="886">
          <cell r="AE886" t="str">
            <v xml:space="preserve"> </v>
          </cell>
        </row>
        <row r="887">
          <cell r="AE887" t="str">
            <v xml:space="preserve"> </v>
          </cell>
        </row>
        <row r="888">
          <cell r="AE888" t="str">
            <v xml:space="preserve"> </v>
          </cell>
        </row>
        <row r="889">
          <cell r="AE889" t="str">
            <v xml:space="preserve"> </v>
          </cell>
        </row>
        <row r="890">
          <cell r="AE890" t="str">
            <v xml:space="preserve"> </v>
          </cell>
        </row>
        <row r="891">
          <cell r="AE891" t="str">
            <v xml:space="preserve"> </v>
          </cell>
        </row>
        <row r="892">
          <cell r="AE892" t="str">
            <v xml:space="preserve"> </v>
          </cell>
        </row>
        <row r="893">
          <cell r="AE893" t="str">
            <v xml:space="preserve"> </v>
          </cell>
        </row>
        <row r="894">
          <cell r="AE894" t="str">
            <v xml:space="preserve"> </v>
          </cell>
        </row>
        <row r="895">
          <cell r="AE895" t="str">
            <v xml:space="preserve"> </v>
          </cell>
        </row>
        <row r="896">
          <cell r="AE896" t="str">
            <v xml:space="preserve"> </v>
          </cell>
        </row>
        <row r="897">
          <cell r="AE897" t="str">
            <v xml:space="preserve"> </v>
          </cell>
        </row>
        <row r="898">
          <cell r="AE898" t="str">
            <v xml:space="preserve"> </v>
          </cell>
        </row>
        <row r="899">
          <cell r="AE899" t="str">
            <v xml:space="preserve"> </v>
          </cell>
        </row>
        <row r="900">
          <cell r="AE900" t="str">
            <v xml:space="preserve"> </v>
          </cell>
        </row>
        <row r="901">
          <cell r="AE901" t="str">
            <v xml:space="preserve"> </v>
          </cell>
        </row>
        <row r="902">
          <cell r="AE902" t="str">
            <v xml:space="preserve"> </v>
          </cell>
        </row>
        <row r="903">
          <cell r="AE903" t="str">
            <v xml:space="preserve"> </v>
          </cell>
        </row>
        <row r="904">
          <cell r="AE904" t="str">
            <v xml:space="preserve"> </v>
          </cell>
        </row>
        <row r="905">
          <cell r="AE905" t="str">
            <v xml:space="preserve"> </v>
          </cell>
        </row>
        <row r="906">
          <cell r="AE906" t="str">
            <v xml:space="preserve"> </v>
          </cell>
        </row>
        <row r="907">
          <cell r="AE907" t="str">
            <v xml:space="preserve"> </v>
          </cell>
        </row>
        <row r="908">
          <cell r="AE908" t="str">
            <v xml:space="preserve"> </v>
          </cell>
        </row>
        <row r="909">
          <cell r="AE909" t="str">
            <v xml:space="preserve"> </v>
          </cell>
        </row>
        <row r="910">
          <cell r="AE910" t="str">
            <v xml:space="preserve"> </v>
          </cell>
        </row>
        <row r="911">
          <cell r="AE911" t="str">
            <v xml:space="preserve"> </v>
          </cell>
        </row>
        <row r="912">
          <cell r="AE912" t="str">
            <v xml:space="preserve"> </v>
          </cell>
        </row>
        <row r="913">
          <cell r="AE913" t="str">
            <v xml:space="preserve"> </v>
          </cell>
        </row>
        <row r="914">
          <cell r="AE914" t="str">
            <v xml:space="preserve"> </v>
          </cell>
        </row>
        <row r="915">
          <cell r="AE915" t="str">
            <v xml:space="preserve"> </v>
          </cell>
        </row>
        <row r="916">
          <cell r="AE916" t="str">
            <v xml:space="preserve"> </v>
          </cell>
        </row>
        <row r="917">
          <cell r="AE917" t="str">
            <v xml:space="preserve"> </v>
          </cell>
        </row>
        <row r="918">
          <cell r="AE918" t="str">
            <v xml:space="preserve"> </v>
          </cell>
        </row>
        <row r="919">
          <cell r="AE919" t="str">
            <v xml:space="preserve"> </v>
          </cell>
        </row>
        <row r="920">
          <cell r="AE920" t="str">
            <v xml:space="preserve"> </v>
          </cell>
        </row>
        <row r="921">
          <cell r="AE921" t="str">
            <v xml:space="preserve"> </v>
          </cell>
        </row>
        <row r="922">
          <cell r="AE922" t="str">
            <v xml:space="preserve"> </v>
          </cell>
        </row>
        <row r="923">
          <cell r="AE923" t="str">
            <v xml:space="preserve"> </v>
          </cell>
        </row>
        <row r="924">
          <cell r="AE924" t="str">
            <v xml:space="preserve"> </v>
          </cell>
        </row>
        <row r="925">
          <cell r="AE925" t="str">
            <v xml:space="preserve"> </v>
          </cell>
        </row>
        <row r="926">
          <cell r="AE926" t="str">
            <v xml:space="preserve"> </v>
          </cell>
        </row>
        <row r="927">
          <cell r="AE927" t="str">
            <v xml:space="preserve"> </v>
          </cell>
        </row>
        <row r="928">
          <cell r="AE928" t="str">
            <v xml:space="preserve"> </v>
          </cell>
        </row>
        <row r="929">
          <cell r="AE929" t="str">
            <v xml:space="preserve"> </v>
          </cell>
        </row>
        <row r="930">
          <cell r="AE930" t="str">
            <v xml:space="preserve"> </v>
          </cell>
        </row>
        <row r="931">
          <cell r="AE931" t="str">
            <v xml:space="preserve"> </v>
          </cell>
        </row>
        <row r="932">
          <cell r="AE932" t="str">
            <v xml:space="preserve"> </v>
          </cell>
        </row>
        <row r="933">
          <cell r="AE933" t="str">
            <v xml:space="preserve"> </v>
          </cell>
        </row>
        <row r="934">
          <cell r="AE934" t="str">
            <v xml:space="preserve"> </v>
          </cell>
        </row>
        <row r="935">
          <cell r="AE935" t="str">
            <v xml:space="preserve"> </v>
          </cell>
        </row>
        <row r="936">
          <cell r="AE936" t="str">
            <v xml:space="preserve"> </v>
          </cell>
        </row>
        <row r="937">
          <cell r="AE937" t="str">
            <v xml:space="preserve"> </v>
          </cell>
        </row>
        <row r="938">
          <cell r="AE938" t="str">
            <v xml:space="preserve"> </v>
          </cell>
        </row>
        <row r="939">
          <cell r="AE939" t="str">
            <v xml:space="preserve"> </v>
          </cell>
        </row>
        <row r="940">
          <cell r="AE940" t="str">
            <v xml:space="preserve"> </v>
          </cell>
        </row>
        <row r="941">
          <cell r="AE941" t="str">
            <v xml:space="preserve"> </v>
          </cell>
        </row>
        <row r="942">
          <cell r="AE942" t="str">
            <v xml:space="preserve"> </v>
          </cell>
        </row>
        <row r="943">
          <cell r="AE943" t="str">
            <v xml:space="preserve"> </v>
          </cell>
        </row>
        <row r="944">
          <cell r="AE944" t="str">
            <v xml:space="preserve"> </v>
          </cell>
        </row>
        <row r="945">
          <cell r="AE945" t="str">
            <v xml:space="preserve"> </v>
          </cell>
        </row>
        <row r="946">
          <cell r="AE946" t="str">
            <v xml:space="preserve"> </v>
          </cell>
        </row>
        <row r="947">
          <cell r="AE947" t="str">
            <v xml:space="preserve"> </v>
          </cell>
        </row>
        <row r="948">
          <cell r="AE948" t="str">
            <v xml:space="preserve"> </v>
          </cell>
        </row>
        <row r="949">
          <cell r="AE949" t="str">
            <v xml:space="preserve"> </v>
          </cell>
        </row>
        <row r="950">
          <cell r="AE950" t="str">
            <v xml:space="preserve"> </v>
          </cell>
        </row>
        <row r="951">
          <cell r="AE951" t="str">
            <v xml:space="preserve"> </v>
          </cell>
        </row>
        <row r="952">
          <cell r="AE952" t="str">
            <v xml:space="preserve"> </v>
          </cell>
        </row>
        <row r="953">
          <cell r="AE953" t="str">
            <v xml:space="preserve"> </v>
          </cell>
        </row>
        <row r="954">
          <cell r="AE954" t="str">
            <v xml:space="preserve"> </v>
          </cell>
        </row>
        <row r="955">
          <cell r="AE955" t="str">
            <v xml:space="preserve"> </v>
          </cell>
        </row>
        <row r="956">
          <cell r="AE956" t="str">
            <v xml:space="preserve"> </v>
          </cell>
        </row>
        <row r="957">
          <cell r="AE957" t="str">
            <v xml:space="preserve"> </v>
          </cell>
        </row>
        <row r="958">
          <cell r="AE958" t="str">
            <v xml:space="preserve"> </v>
          </cell>
        </row>
        <row r="959">
          <cell r="AE959" t="str">
            <v xml:space="preserve"> </v>
          </cell>
        </row>
        <row r="960">
          <cell r="AE960" t="str">
            <v xml:space="preserve"> </v>
          </cell>
        </row>
        <row r="961">
          <cell r="AE961" t="str">
            <v xml:space="preserve"> </v>
          </cell>
        </row>
        <row r="962">
          <cell r="AE962" t="str">
            <v xml:space="preserve"> </v>
          </cell>
        </row>
        <row r="963">
          <cell r="AE963" t="str">
            <v xml:space="preserve"> </v>
          </cell>
        </row>
        <row r="964">
          <cell r="AE964" t="str">
            <v xml:space="preserve"> </v>
          </cell>
        </row>
        <row r="965">
          <cell r="AE965" t="str">
            <v xml:space="preserve"> </v>
          </cell>
        </row>
        <row r="966">
          <cell r="AE966" t="str">
            <v xml:space="preserve"> </v>
          </cell>
        </row>
        <row r="967">
          <cell r="AE967" t="str">
            <v xml:space="preserve"> </v>
          </cell>
        </row>
        <row r="968">
          <cell r="AE968" t="str">
            <v xml:space="preserve"> </v>
          </cell>
        </row>
        <row r="969">
          <cell r="AE969" t="str">
            <v xml:space="preserve"> </v>
          </cell>
        </row>
        <row r="970">
          <cell r="AE970" t="str">
            <v xml:space="preserve"> </v>
          </cell>
        </row>
        <row r="971">
          <cell r="AE971" t="str">
            <v xml:space="preserve"> </v>
          </cell>
        </row>
        <row r="972">
          <cell r="AE972" t="str">
            <v xml:space="preserve"> </v>
          </cell>
        </row>
        <row r="973">
          <cell r="AE973" t="str">
            <v xml:space="preserve"> </v>
          </cell>
        </row>
        <row r="974">
          <cell r="AE974" t="str">
            <v xml:space="preserve"> </v>
          </cell>
        </row>
        <row r="975">
          <cell r="AE975" t="str">
            <v xml:space="preserve"> </v>
          </cell>
        </row>
        <row r="976">
          <cell r="AE976" t="str">
            <v xml:space="preserve"> </v>
          </cell>
        </row>
        <row r="977">
          <cell r="AE977" t="str">
            <v xml:space="preserve"> </v>
          </cell>
        </row>
        <row r="978">
          <cell r="AE978" t="str">
            <v xml:space="preserve"> </v>
          </cell>
        </row>
        <row r="979">
          <cell r="AE979" t="str">
            <v xml:space="preserve"> </v>
          </cell>
        </row>
        <row r="980">
          <cell r="AE980" t="str">
            <v xml:space="preserve"> </v>
          </cell>
        </row>
        <row r="981">
          <cell r="AE981" t="str">
            <v xml:space="preserve"> </v>
          </cell>
        </row>
        <row r="982">
          <cell r="AE982" t="str">
            <v xml:space="preserve"> </v>
          </cell>
        </row>
        <row r="983">
          <cell r="AE983" t="str">
            <v xml:space="preserve"> </v>
          </cell>
        </row>
        <row r="984">
          <cell r="AE984" t="str">
            <v xml:space="preserve"> </v>
          </cell>
        </row>
        <row r="985">
          <cell r="AE985" t="str">
            <v xml:space="preserve"> </v>
          </cell>
        </row>
        <row r="986">
          <cell r="AE986" t="str">
            <v xml:space="preserve"> </v>
          </cell>
        </row>
        <row r="987">
          <cell r="AE987" t="str">
            <v xml:space="preserve"> </v>
          </cell>
        </row>
        <row r="988">
          <cell r="AE988" t="str">
            <v xml:space="preserve"> </v>
          </cell>
        </row>
        <row r="989">
          <cell r="AE989" t="str">
            <v xml:space="preserve"> </v>
          </cell>
        </row>
        <row r="990">
          <cell r="AE990" t="str">
            <v xml:space="preserve"> </v>
          </cell>
        </row>
        <row r="991">
          <cell r="AE991" t="str">
            <v xml:space="preserve"> </v>
          </cell>
        </row>
        <row r="992">
          <cell r="AE992" t="str">
            <v xml:space="preserve"> </v>
          </cell>
        </row>
        <row r="993">
          <cell r="AE993" t="str">
            <v xml:space="preserve"> </v>
          </cell>
        </row>
        <row r="994">
          <cell r="AE994" t="str">
            <v xml:space="preserve"> </v>
          </cell>
        </row>
        <row r="995">
          <cell r="AE995" t="str">
            <v xml:space="preserve"> </v>
          </cell>
        </row>
        <row r="996">
          <cell r="AE996" t="str">
            <v xml:space="preserve"> </v>
          </cell>
        </row>
        <row r="997">
          <cell r="AE997" t="str">
            <v xml:space="preserve"> </v>
          </cell>
        </row>
        <row r="998">
          <cell r="AE998" t="str">
            <v xml:space="preserve"> </v>
          </cell>
        </row>
        <row r="999">
          <cell r="AE999" t="str">
            <v xml:space="preserve"> </v>
          </cell>
        </row>
        <row r="1000">
          <cell r="AE1000" t="str">
            <v xml:space="preserve"> </v>
          </cell>
        </row>
        <row r="1001">
          <cell r="AE1001" t="str">
            <v xml:space="preserve"> </v>
          </cell>
        </row>
        <row r="1002">
          <cell r="AE1002" t="str">
            <v xml:space="preserve"> </v>
          </cell>
        </row>
        <row r="1003">
          <cell r="AE1003" t="str">
            <v xml:space="preserve"> </v>
          </cell>
        </row>
        <row r="1004">
          <cell r="AE1004" t="str">
            <v xml:space="preserve"> </v>
          </cell>
        </row>
        <row r="1005">
          <cell r="AE1005" t="str">
            <v xml:space="preserve"> </v>
          </cell>
        </row>
        <row r="1006">
          <cell r="AE1006" t="str">
            <v xml:space="preserve"> </v>
          </cell>
        </row>
        <row r="1007">
          <cell r="AE1007" t="str">
            <v xml:space="preserve"> </v>
          </cell>
        </row>
        <row r="1008">
          <cell r="AE1008" t="str">
            <v xml:space="preserve"> </v>
          </cell>
        </row>
        <row r="1009">
          <cell r="AE1009" t="str">
            <v xml:space="preserve"> </v>
          </cell>
        </row>
        <row r="1010">
          <cell r="AE1010" t="str">
            <v xml:space="preserve"> </v>
          </cell>
        </row>
        <row r="1011">
          <cell r="AE1011" t="str">
            <v xml:space="preserve"> </v>
          </cell>
        </row>
        <row r="1012">
          <cell r="AE1012" t="str">
            <v xml:space="preserve"> </v>
          </cell>
        </row>
        <row r="1013">
          <cell r="AE1013" t="str">
            <v xml:space="preserve"> </v>
          </cell>
        </row>
        <row r="1014">
          <cell r="AE1014" t="str">
            <v xml:space="preserve"> </v>
          </cell>
        </row>
        <row r="1015">
          <cell r="AE1015" t="str">
            <v xml:space="preserve"> </v>
          </cell>
        </row>
        <row r="1016">
          <cell r="AE1016" t="str">
            <v xml:space="preserve"> </v>
          </cell>
        </row>
        <row r="1017">
          <cell r="AE1017" t="str">
            <v xml:space="preserve"> </v>
          </cell>
        </row>
        <row r="1018">
          <cell r="AE1018" t="str">
            <v xml:space="preserve"> </v>
          </cell>
        </row>
        <row r="1019">
          <cell r="AE1019" t="str">
            <v xml:space="preserve"> </v>
          </cell>
        </row>
        <row r="1020">
          <cell r="AE1020" t="str">
            <v xml:space="preserve"> </v>
          </cell>
        </row>
        <row r="1021">
          <cell r="AE1021" t="str">
            <v xml:space="preserve"> </v>
          </cell>
        </row>
        <row r="1022">
          <cell r="AE1022" t="str">
            <v xml:space="preserve"> </v>
          </cell>
        </row>
        <row r="1023">
          <cell r="AE1023" t="str">
            <v xml:space="preserve"> </v>
          </cell>
        </row>
        <row r="1024">
          <cell r="AE1024" t="str">
            <v xml:space="preserve"> </v>
          </cell>
        </row>
        <row r="1025">
          <cell r="AE1025" t="str">
            <v xml:space="preserve"> </v>
          </cell>
        </row>
        <row r="1026">
          <cell r="AE1026" t="str">
            <v xml:space="preserve"> </v>
          </cell>
        </row>
        <row r="1027">
          <cell r="AE1027" t="str">
            <v xml:space="preserve"> </v>
          </cell>
        </row>
        <row r="1028">
          <cell r="AE1028" t="str">
            <v xml:space="preserve"> </v>
          </cell>
        </row>
        <row r="1029">
          <cell r="AE1029" t="str">
            <v xml:space="preserve"> </v>
          </cell>
        </row>
        <row r="1030">
          <cell r="AE1030" t="str">
            <v xml:space="preserve"> </v>
          </cell>
        </row>
        <row r="1031">
          <cell r="AE1031" t="str">
            <v xml:space="preserve"> </v>
          </cell>
        </row>
        <row r="1032">
          <cell r="AE1032" t="str">
            <v xml:space="preserve"> </v>
          </cell>
        </row>
        <row r="1033">
          <cell r="AE1033" t="str">
            <v xml:space="preserve"> </v>
          </cell>
        </row>
        <row r="1034">
          <cell r="AE1034" t="str">
            <v xml:space="preserve"> </v>
          </cell>
        </row>
        <row r="1035">
          <cell r="AE1035" t="str">
            <v xml:space="preserve"> </v>
          </cell>
        </row>
        <row r="1036">
          <cell r="AE1036" t="str">
            <v xml:space="preserve"> </v>
          </cell>
        </row>
        <row r="1037">
          <cell r="AE1037" t="str">
            <v xml:space="preserve"> </v>
          </cell>
        </row>
        <row r="1038">
          <cell r="AE1038" t="str">
            <v xml:space="preserve"> </v>
          </cell>
        </row>
        <row r="1039">
          <cell r="AE1039" t="str">
            <v xml:space="preserve"> </v>
          </cell>
        </row>
        <row r="1040">
          <cell r="AE1040" t="str">
            <v xml:space="preserve"> </v>
          </cell>
        </row>
        <row r="1041">
          <cell r="AE1041" t="str">
            <v xml:space="preserve"> </v>
          </cell>
        </row>
        <row r="1042">
          <cell r="AE1042" t="str">
            <v xml:space="preserve"> </v>
          </cell>
        </row>
        <row r="1043">
          <cell r="AE1043" t="str">
            <v xml:space="preserve"> </v>
          </cell>
        </row>
        <row r="1044">
          <cell r="AE1044" t="str">
            <v xml:space="preserve"> </v>
          </cell>
        </row>
        <row r="1045">
          <cell r="AE1045" t="str">
            <v xml:space="preserve"> </v>
          </cell>
        </row>
        <row r="1046">
          <cell r="AE1046" t="str">
            <v xml:space="preserve"> </v>
          </cell>
        </row>
        <row r="1047">
          <cell r="AE1047" t="str">
            <v xml:space="preserve"> </v>
          </cell>
        </row>
        <row r="1048">
          <cell r="AE1048" t="str">
            <v xml:space="preserve"> </v>
          </cell>
        </row>
        <row r="1049">
          <cell r="AE1049" t="str">
            <v xml:space="preserve"> </v>
          </cell>
        </row>
        <row r="1050">
          <cell r="AE1050" t="str">
            <v xml:space="preserve"> </v>
          </cell>
        </row>
        <row r="1051">
          <cell r="AE1051" t="str">
            <v xml:space="preserve"> </v>
          </cell>
        </row>
        <row r="1052">
          <cell r="AE1052" t="str">
            <v xml:space="preserve"> </v>
          </cell>
        </row>
        <row r="1053">
          <cell r="AE1053" t="str">
            <v xml:space="preserve"> </v>
          </cell>
        </row>
        <row r="1054">
          <cell r="AE1054" t="str">
            <v xml:space="preserve"> </v>
          </cell>
        </row>
        <row r="1055">
          <cell r="AE1055" t="str">
            <v xml:space="preserve"> </v>
          </cell>
        </row>
        <row r="1056">
          <cell r="AE1056" t="str">
            <v xml:space="preserve"> </v>
          </cell>
        </row>
        <row r="1057">
          <cell r="AE1057" t="str">
            <v xml:space="preserve"> </v>
          </cell>
        </row>
        <row r="1058">
          <cell r="AE1058" t="str">
            <v xml:space="preserve"> </v>
          </cell>
        </row>
        <row r="1059">
          <cell r="AE1059" t="str">
            <v xml:space="preserve"> </v>
          </cell>
        </row>
        <row r="1060">
          <cell r="AE1060" t="str">
            <v xml:space="preserve"> </v>
          </cell>
        </row>
        <row r="1061">
          <cell r="AE1061" t="str">
            <v xml:space="preserve"> </v>
          </cell>
        </row>
        <row r="1062">
          <cell r="AE1062" t="str">
            <v xml:space="preserve"> </v>
          </cell>
        </row>
        <row r="1063">
          <cell r="AE1063" t="str">
            <v xml:space="preserve"> </v>
          </cell>
        </row>
        <row r="1064">
          <cell r="AE1064" t="str">
            <v xml:space="preserve"> </v>
          </cell>
        </row>
        <row r="1065">
          <cell r="AE1065" t="str">
            <v xml:space="preserve"> </v>
          </cell>
        </row>
        <row r="1066">
          <cell r="AE1066" t="str">
            <v xml:space="preserve"> </v>
          </cell>
        </row>
        <row r="1067">
          <cell r="AE1067" t="str">
            <v xml:space="preserve"> </v>
          </cell>
        </row>
        <row r="1068">
          <cell r="AE1068" t="str">
            <v xml:space="preserve"> </v>
          </cell>
        </row>
        <row r="1069">
          <cell r="AE1069" t="str">
            <v xml:space="preserve"> </v>
          </cell>
        </row>
        <row r="1070">
          <cell r="AE1070" t="str">
            <v xml:space="preserve"> </v>
          </cell>
        </row>
        <row r="1071">
          <cell r="AE1071" t="str">
            <v xml:space="preserve"> </v>
          </cell>
        </row>
        <row r="1072">
          <cell r="AE1072" t="str">
            <v xml:space="preserve"> </v>
          </cell>
        </row>
        <row r="1073">
          <cell r="AE1073" t="str">
            <v xml:space="preserve"> </v>
          </cell>
        </row>
        <row r="1074">
          <cell r="AE1074" t="str">
            <v xml:space="preserve"> </v>
          </cell>
        </row>
        <row r="1075">
          <cell r="AE1075" t="str">
            <v xml:space="preserve"> </v>
          </cell>
        </row>
        <row r="1076">
          <cell r="AE1076" t="str">
            <v xml:space="preserve"> </v>
          </cell>
        </row>
        <row r="1077">
          <cell r="AE1077" t="str">
            <v xml:space="preserve"> </v>
          </cell>
        </row>
        <row r="1078">
          <cell r="AE1078" t="str">
            <v xml:space="preserve"> </v>
          </cell>
        </row>
        <row r="1079">
          <cell r="AE1079" t="str">
            <v xml:space="preserve"> </v>
          </cell>
        </row>
        <row r="1080">
          <cell r="AE1080" t="str">
            <v xml:space="preserve"> </v>
          </cell>
        </row>
        <row r="1081">
          <cell r="AE1081" t="str">
            <v xml:space="preserve"> </v>
          </cell>
        </row>
        <row r="1082">
          <cell r="AE1082" t="str">
            <v xml:space="preserve"> </v>
          </cell>
        </row>
        <row r="1083">
          <cell r="AE1083" t="str">
            <v xml:space="preserve"> </v>
          </cell>
        </row>
        <row r="1084">
          <cell r="AE1084" t="str">
            <v xml:space="preserve"> </v>
          </cell>
        </row>
        <row r="1085">
          <cell r="AE1085" t="str">
            <v xml:space="preserve"> </v>
          </cell>
        </row>
        <row r="1086">
          <cell r="AE1086" t="str">
            <v xml:space="preserve"> </v>
          </cell>
        </row>
        <row r="1087">
          <cell r="AE1087" t="str">
            <v xml:space="preserve"> </v>
          </cell>
        </row>
        <row r="1088">
          <cell r="AE1088" t="str">
            <v xml:space="preserve"> </v>
          </cell>
        </row>
        <row r="1089">
          <cell r="AE1089" t="str">
            <v xml:space="preserve"> </v>
          </cell>
        </row>
        <row r="1090">
          <cell r="AE1090" t="str">
            <v xml:space="preserve"> </v>
          </cell>
        </row>
        <row r="1091">
          <cell r="AE1091" t="str">
            <v xml:space="preserve"> </v>
          </cell>
        </row>
        <row r="1092">
          <cell r="AE1092" t="str">
            <v xml:space="preserve"> </v>
          </cell>
        </row>
        <row r="1093">
          <cell r="AE1093" t="str">
            <v xml:space="preserve"> </v>
          </cell>
        </row>
        <row r="1094">
          <cell r="AE1094" t="str">
            <v xml:space="preserve"> </v>
          </cell>
        </row>
        <row r="1095">
          <cell r="AE1095" t="str">
            <v xml:space="preserve"> </v>
          </cell>
        </row>
        <row r="1096">
          <cell r="AE1096" t="str">
            <v xml:space="preserve"> </v>
          </cell>
        </row>
        <row r="1097">
          <cell r="AE1097" t="str">
            <v xml:space="preserve"> </v>
          </cell>
        </row>
        <row r="1098">
          <cell r="AE1098" t="str">
            <v xml:space="preserve"> </v>
          </cell>
        </row>
        <row r="1099">
          <cell r="AE1099" t="str">
            <v xml:space="preserve"> </v>
          </cell>
        </row>
        <row r="1100">
          <cell r="AE1100" t="str">
            <v xml:space="preserve"> </v>
          </cell>
        </row>
        <row r="1101">
          <cell r="AE1101" t="str">
            <v xml:space="preserve"> </v>
          </cell>
        </row>
        <row r="1102">
          <cell r="AE1102" t="str">
            <v xml:space="preserve"> </v>
          </cell>
        </row>
        <row r="1103">
          <cell r="AE1103" t="str">
            <v xml:space="preserve"> </v>
          </cell>
        </row>
        <row r="1104">
          <cell r="AE1104" t="str">
            <v xml:space="preserve"> </v>
          </cell>
        </row>
        <row r="1105">
          <cell r="AE1105" t="str">
            <v xml:space="preserve"> </v>
          </cell>
        </row>
        <row r="1106">
          <cell r="AE1106" t="str">
            <v xml:space="preserve"> </v>
          </cell>
        </row>
        <row r="1107">
          <cell r="AE1107" t="str">
            <v xml:space="preserve"> </v>
          </cell>
        </row>
        <row r="1108">
          <cell r="AE1108" t="str">
            <v xml:space="preserve"> </v>
          </cell>
        </row>
        <row r="1109">
          <cell r="AE1109" t="str">
            <v xml:space="preserve"> </v>
          </cell>
        </row>
        <row r="1110">
          <cell r="AE1110" t="str">
            <v xml:space="preserve"> </v>
          </cell>
        </row>
        <row r="1111">
          <cell r="AE1111" t="str">
            <v xml:space="preserve"> </v>
          </cell>
        </row>
        <row r="1112">
          <cell r="AE1112" t="str">
            <v xml:space="preserve"> </v>
          </cell>
        </row>
        <row r="1113">
          <cell r="AE1113" t="str">
            <v xml:space="preserve"> </v>
          </cell>
        </row>
        <row r="1114">
          <cell r="AE1114" t="str">
            <v xml:space="preserve"> </v>
          </cell>
        </row>
        <row r="1115">
          <cell r="AE1115" t="str">
            <v xml:space="preserve"> </v>
          </cell>
        </row>
        <row r="1116">
          <cell r="AE1116" t="str">
            <v xml:space="preserve"> </v>
          </cell>
        </row>
        <row r="1117">
          <cell r="AE1117" t="str">
            <v xml:space="preserve"> </v>
          </cell>
        </row>
        <row r="1118">
          <cell r="AE1118" t="str">
            <v xml:space="preserve"> </v>
          </cell>
        </row>
        <row r="1119">
          <cell r="AE1119" t="str">
            <v xml:space="preserve"> </v>
          </cell>
        </row>
        <row r="1120">
          <cell r="AE1120" t="str">
            <v xml:space="preserve"> </v>
          </cell>
        </row>
        <row r="1121">
          <cell r="AE1121" t="str">
            <v xml:space="preserve"> </v>
          </cell>
        </row>
        <row r="1122">
          <cell r="AE1122" t="str">
            <v xml:space="preserve"> </v>
          </cell>
        </row>
        <row r="1123">
          <cell r="AE1123" t="str">
            <v xml:space="preserve"> </v>
          </cell>
        </row>
        <row r="1124">
          <cell r="AE1124" t="str">
            <v xml:space="preserve"> </v>
          </cell>
        </row>
        <row r="1125">
          <cell r="AE1125" t="str">
            <v xml:space="preserve"> </v>
          </cell>
        </row>
        <row r="1126">
          <cell r="AE1126" t="str">
            <v xml:space="preserve"> </v>
          </cell>
        </row>
        <row r="1127">
          <cell r="AE1127" t="str">
            <v xml:space="preserve"> </v>
          </cell>
        </row>
        <row r="1128">
          <cell r="AE1128" t="str">
            <v xml:space="preserve"> </v>
          </cell>
        </row>
        <row r="1129">
          <cell r="AE1129" t="str">
            <v xml:space="preserve"> </v>
          </cell>
        </row>
        <row r="1130">
          <cell r="AE1130" t="str">
            <v xml:space="preserve"> </v>
          </cell>
        </row>
        <row r="1131">
          <cell r="AE1131" t="str">
            <v xml:space="preserve"> </v>
          </cell>
        </row>
        <row r="1132">
          <cell r="AE1132" t="str">
            <v xml:space="preserve"> </v>
          </cell>
        </row>
        <row r="1133">
          <cell r="AE1133" t="str">
            <v xml:space="preserve"> </v>
          </cell>
        </row>
        <row r="1134">
          <cell r="AE1134" t="str">
            <v xml:space="preserve"> </v>
          </cell>
        </row>
        <row r="1135">
          <cell r="AE1135" t="str">
            <v xml:space="preserve"> </v>
          </cell>
        </row>
        <row r="1136">
          <cell r="AE1136" t="str">
            <v xml:space="preserve"> </v>
          </cell>
        </row>
        <row r="1137">
          <cell r="AE1137" t="str">
            <v xml:space="preserve"> </v>
          </cell>
        </row>
        <row r="1138">
          <cell r="AE1138" t="str">
            <v xml:space="preserve"> </v>
          </cell>
        </row>
        <row r="1139">
          <cell r="AE1139" t="str">
            <v xml:space="preserve"> </v>
          </cell>
        </row>
        <row r="1140">
          <cell r="AE1140" t="str">
            <v xml:space="preserve"> </v>
          </cell>
        </row>
        <row r="1141">
          <cell r="AE1141" t="str">
            <v xml:space="preserve"> </v>
          </cell>
        </row>
        <row r="1142">
          <cell r="AE1142" t="str">
            <v xml:space="preserve"> </v>
          </cell>
        </row>
        <row r="1143">
          <cell r="AE1143" t="str">
            <v xml:space="preserve"> </v>
          </cell>
        </row>
        <row r="1144">
          <cell r="AE1144" t="str">
            <v xml:space="preserve"> </v>
          </cell>
        </row>
        <row r="1145">
          <cell r="AE1145" t="str">
            <v xml:space="preserve"> </v>
          </cell>
        </row>
        <row r="1146">
          <cell r="AE1146" t="str">
            <v xml:space="preserve"> </v>
          </cell>
        </row>
        <row r="1147">
          <cell r="AE1147" t="str">
            <v xml:space="preserve"> </v>
          </cell>
        </row>
        <row r="1148">
          <cell r="AE1148" t="str">
            <v xml:space="preserve"> </v>
          </cell>
        </row>
        <row r="1149">
          <cell r="AE1149" t="str">
            <v xml:space="preserve"> </v>
          </cell>
        </row>
        <row r="1150">
          <cell r="AE1150" t="str">
            <v xml:space="preserve"> </v>
          </cell>
        </row>
        <row r="1151">
          <cell r="AE1151" t="str">
            <v xml:space="preserve"> </v>
          </cell>
        </row>
        <row r="1152">
          <cell r="AE1152" t="str">
            <v xml:space="preserve"> </v>
          </cell>
        </row>
        <row r="1153">
          <cell r="AE1153" t="str">
            <v xml:space="preserve"> </v>
          </cell>
        </row>
        <row r="1154">
          <cell r="AE1154" t="str">
            <v xml:space="preserve"> </v>
          </cell>
        </row>
        <row r="1155">
          <cell r="AE1155" t="str">
            <v xml:space="preserve"> </v>
          </cell>
        </row>
        <row r="1156">
          <cell r="AE1156" t="str">
            <v xml:space="preserve"> </v>
          </cell>
        </row>
        <row r="1157">
          <cell r="AE1157" t="str">
            <v xml:space="preserve"> </v>
          </cell>
        </row>
        <row r="1158">
          <cell r="AE1158" t="str">
            <v xml:space="preserve"> </v>
          </cell>
        </row>
        <row r="1159">
          <cell r="AE1159" t="str">
            <v xml:space="preserve"> </v>
          </cell>
        </row>
        <row r="1160">
          <cell r="AE1160" t="str">
            <v xml:space="preserve"> </v>
          </cell>
        </row>
        <row r="1161">
          <cell r="AE1161" t="str">
            <v xml:space="preserve"> </v>
          </cell>
        </row>
        <row r="1162">
          <cell r="AE1162" t="str">
            <v xml:space="preserve"> </v>
          </cell>
        </row>
        <row r="1163">
          <cell r="AE1163" t="str">
            <v xml:space="preserve"> </v>
          </cell>
        </row>
        <row r="1164">
          <cell r="AE1164" t="str">
            <v xml:space="preserve"> </v>
          </cell>
        </row>
        <row r="1165">
          <cell r="AE1165" t="str">
            <v xml:space="preserve"> </v>
          </cell>
        </row>
        <row r="1166">
          <cell r="AE1166" t="str">
            <v xml:space="preserve"> </v>
          </cell>
        </row>
        <row r="1167">
          <cell r="AE1167" t="str">
            <v xml:space="preserve"> </v>
          </cell>
        </row>
        <row r="1168">
          <cell r="AE1168" t="str">
            <v xml:space="preserve"> </v>
          </cell>
        </row>
        <row r="1169">
          <cell r="AE1169" t="str">
            <v xml:space="preserve"> </v>
          </cell>
        </row>
        <row r="1170">
          <cell r="AE1170" t="str">
            <v xml:space="preserve"> </v>
          </cell>
        </row>
        <row r="1171">
          <cell r="AE1171" t="str">
            <v xml:space="preserve"> </v>
          </cell>
        </row>
        <row r="1172">
          <cell r="AE1172" t="str">
            <v xml:space="preserve"> </v>
          </cell>
        </row>
        <row r="1173">
          <cell r="AE1173" t="str">
            <v xml:space="preserve"> </v>
          </cell>
        </row>
        <row r="1174">
          <cell r="AE1174" t="str">
            <v xml:space="preserve"> </v>
          </cell>
        </row>
        <row r="1175">
          <cell r="AE1175" t="str">
            <v xml:space="preserve"> </v>
          </cell>
        </row>
        <row r="1176">
          <cell r="AE1176" t="str">
            <v xml:space="preserve"> </v>
          </cell>
        </row>
        <row r="1177">
          <cell r="AE1177" t="str">
            <v xml:space="preserve"> </v>
          </cell>
        </row>
        <row r="1178">
          <cell r="AE1178" t="str">
            <v xml:space="preserve"> </v>
          </cell>
        </row>
        <row r="1179">
          <cell r="AE1179" t="str">
            <v xml:space="preserve"> </v>
          </cell>
        </row>
        <row r="1180">
          <cell r="AE1180" t="str">
            <v xml:space="preserve"> </v>
          </cell>
        </row>
        <row r="1181">
          <cell r="AE1181" t="str">
            <v xml:space="preserve"> </v>
          </cell>
        </row>
        <row r="1182">
          <cell r="AE1182" t="str">
            <v xml:space="preserve"> </v>
          </cell>
        </row>
        <row r="1183">
          <cell r="AE1183" t="str">
            <v xml:space="preserve"> </v>
          </cell>
        </row>
        <row r="1184">
          <cell r="AE1184" t="str">
            <v xml:space="preserve"> </v>
          </cell>
        </row>
        <row r="1185">
          <cell r="AE1185" t="str">
            <v xml:space="preserve"> </v>
          </cell>
        </row>
        <row r="1186">
          <cell r="AE1186" t="str">
            <v xml:space="preserve"> </v>
          </cell>
        </row>
        <row r="1187">
          <cell r="AE1187" t="str">
            <v xml:space="preserve"> </v>
          </cell>
        </row>
        <row r="1188">
          <cell r="AE1188" t="str">
            <v xml:space="preserve"> </v>
          </cell>
        </row>
        <row r="1189">
          <cell r="AE1189" t="str">
            <v xml:space="preserve"> </v>
          </cell>
        </row>
        <row r="1190">
          <cell r="AE1190" t="str">
            <v xml:space="preserve"> </v>
          </cell>
        </row>
        <row r="1191">
          <cell r="AE1191" t="str">
            <v xml:space="preserve"> </v>
          </cell>
        </row>
        <row r="1192">
          <cell r="AE1192" t="str">
            <v xml:space="preserve"> </v>
          </cell>
        </row>
        <row r="1193">
          <cell r="AE1193" t="str">
            <v xml:space="preserve"> </v>
          </cell>
        </row>
        <row r="1194">
          <cell r="AE1194" t="str">
            <v xml:space="preserve"> </v>
          </cell>
        </row>
        <row r="1195">
          <cell r="AE1195" t="str">
            <v xml:space="preserve"> </v>
          </cell>
        </row>
        <row r="1196">
          <cell r="AE1196" t="str">
            <v xml:space="preserve"> </v>
          </cell>
        </row>
        <row r="1197">
          <cell r="AE1197" t="str">
            <v xml:space="preserve"> </v>
          </cell>
        </row>
        <row r="1198">
          <cell r="AE1198" t="str">
            <v xml:space="preserve"> </v>
          </cell>
        </row>
        <row r="1199">
          <cell r="AE1199" t="str">
            <v xml:space="preserve"> </v>
          </cell>
        </row>
        <row r="1200">
          <cell r="AE1200" t="str">
            <v xml:space="preserve"> </v>
          </cell>
        </row>
        <row r="1201">
          <cell r="AE1201" t="str">
            <v xml:space="preserve"> </v>
          </cell>
        </row>
        <row r="1202">
          <cell r="AE1202" t="str">
            <v xml:space="preserve"> </v>
          </cell>
        </row>
        <row r="1203">
          <cell r="AE1203" t="str">
            <v xml:space="preserve"> </v>
          </cell>
        </row>
        <row r="1204">
          <cell r="AE1204" t="str">
            <v xml:space="preserve"> </v>
          </cell>
        </row>
        <row r="1205">
          <cell r="AE1205" t="str">
            <v xml:space="preserve"> </v>
          </cell>
        </row>
        <row r="1206">
          <cell r="AE1206" t="str">
            <v xml:space="preserve"> </v>
          </cell>
        </row>
        <row r="1207">
          <cell r="AE1207" t="str">
            <v xml:space="preserve"> </v>
          </cell>
        </row>
        <row r="1208">
          <cell r="AE1208" t="str">
            <v xml:space="preserve"> </v>
          </cell>
        </row>
        <row r="1209">
          <cell r="AE1209" t="str">
            <v xml:space="preserve"> </v>
          </cell>
        </row>
        <row r="1210">
          <cell r="AE1210" t="str">
            <v xml:space="preserve"> </v>
          </cell>
        </row>
        <row r="1211">
          <cell r="AE1211" t="str">
            <v xml:space="preserve"> </v>
          </cell>
        </row>
        <row r="1212">
          <cell r="AE1212" t="str">
            <v xml:space="preserve"> </v>
          </cell>
        </row>
        <row r="1213">
          <cell r="AE1213" t="str">
            <v xml:space="preserve"> </v>
          </cell>
        </row>
        <row r="1214">
          <cell r="AE1214" t="str">
            <v xml:space="preserve"> </v>
          </cell>
        </row>
        <row r="1215">
          <cell r="AE1215" t="str">
            <v xml:space="preserve"> </v>
          </cell>
        </row>
        <row r="1216">
          <cell r="AE1216" t="str">
            <v xml:space="preserve"> </v>
          </cell>
        </row>
        <row r="1217">
          <cell r="AE1217" t="str">
            <v xml:space="preserve"> </v>
          </cell>
        </row>
        <row r="1218">
          <cell r="AE1218" t="str">
            <v xml:space="preserve"> </v>
          </cell>
        </row>
        <row r="1219">
          <cell r="AE1219" t="str">
            <v xml:space="preserve"> </v>
          </cell>
        </row>
        <row r="1220">
          <cell r="AE1220" t="str">
            <v xml:space="preserve"> </v>
          </cell>
        </row>
        <row r="1221">
          <cell r="AE1221" t="str">
            <v xml:space="preserve"> </v>
          </cell>
        </row>
        <row r="1222">
          <cell r="AE1222" t="str">
            <v xml:space="preserve"> </v>
          </cell>
        </row>
        <row r="1223">
          <cell r="AE1223" t="str">
            <v xml:space="preserve"> </v>
          </cell>
        </row>
        <row r="1224">
          <cell r="AE1224" t="str">
            <v xml:space="preserve"> </v>
          </cell>
        </row>
        <row r="1225">
          <cell r="AE1225" t="str">
            <v xml:space="preserve"> </v>
          </cell>
        </row>
        <row r="1226">
          <cell r="AE1226" t="str">
            <v xml:space="preserve"> </v>
          </cell>
        </row>
        <row r="1227">
          <cell r="AE1227" t="str">
            <v xml:space="preserve"> </v>
          </cell>
        </row>
        <row r="1228">
          <cell r="AE1228" t="str">
            <v xml:space="preserve"> </v>
          </cell>
        </row>
        <row r="1229">
          <cell r="AE1229" t="str">
            <v xml:space="preserve"> </v>
          </cell>
        </row>
        <row r="1230">
          <cell r="AE1230" t="str">
            <v xml:space="preserve"> </v>
          </cell>
        </row>
        <row r="1231">
          <cell r="AE1231" t="str">
            <v xml:space="preserve"> </v>
          </cell>
        </row>
        <row r="1232">
          <cell r="AE1232" t="str">
            <v xml:space="preserve"> </v>
          </cell>
        </row>
        <row r="1233">
          <cell r="AE1233" t="str">
            <v xml:space="preserve"> </v>
          </cell>
        </row>
        <row r="1234">
          <cell r="AE1234" t="str">
            <v xml:space="preserve"> </v>
          </cell>
        </row>
        <row r="1235">
          <cell r="AE1235" t="str">
            <v xml:space="preserve"> </v>
          </cell>
        </row>
        <row r="1236">
          <cell r="AE1236" t="str">
            <v xml:space="preserve"> </v>
          </cell>
        </row>
        <row r="1237">
          <cell r="AE1237" t="str">
            <v xml:space="preserve"> </v>
          </cell>
        </row>
        <row r="1238">
          <cell r="AE1238" t="str">
            <v xml:space="preserve"> </v>
          </cell>
        </row>
        <row r="1239">
          <cell r="AE1239" t="str">
            <v xml:space="preserve"> </v>
          </cell>
        </row>
        <row r="1240">
          <cell r="AE1240" t="str">
            <v xml:space="preserve"> </v>
          </cell>
        </row>
        <row r="1241">
          <cell r="AE1241" t="str">
            <v xml:space="preserve"> </v>
          </cell>
        </row>
        <row r="1242">
          <cell r="AE1242" t="str">
            <v xml:space="preserve"> </v>
          </cell>
        </row>
        <row r="1243">
          <cell r="AE1243" t="str">
            <v xml:space="preserve"> </v>
          </cell>
        </row>
        <row r="1244">
          <cell r="AE1244" t="str">
            <v xml:space="preserve"> </v>
          </cell>
        </row>
        <row r="1245">
          <cell r="AE1245" t="str">
            <v xml:space="preserve"> </v>
          </cell>
        </row>
        <row r="1246">
          <cell r="AE1246" t="str">
            <v xml:space="preserve"> </v>
          </cell>
        </row>
        <row r="1247">
          <cell r="AE1247" t="str">
            <v xml:space="preserve"> </v>
          </cell>
        </row>
        <row r="1248">
          <cell r="AE1248" t="str">
            <v xml:space="preserve"> </v>
          </cell>
        </row>
        <row r="1249">
          <cell r="AE1249" t="str">
            <v xml:space="preserve"> </v>
          </cell>
        </row>
        <row r="1250">
          <cell r="AE1250" t="str">
            <v xml:space="preserve"> </v>
          </cell>
        </row>
        <row r="1251">
          <cell r="AE1251" t="str">
            <v xml:space="preserve"> </v>
          </cell>
        </row>
        <row r="1252">
          <cell r="AE1252" t="str">
            <v xml:space="preserve"> </v>
          </cell>
        </row>
        <row r="1253">
          <cell r="AE1253" t="str">
            <v xml:space="preserve"> </v>
          </cell>
        </row>
        <row r="1254">
          <cell r="AE1254" t="str">
            <v xml:space="preserve"> </v>
          </cell>
        </row>
        <row r="1255">
          <cell r="AE1255" t="str">
            <v xml:space="preserve"> </v>
          </cell>
        </row>
        <row r="1256">
          <cell r="AE1256" t="str">
            <v xml:space="preserve"> </v>
          </cell>
        </row>
        <row r="1257">
          <cell r="AE1257" t="str">
            <v xml:space="preserve"> </v>
          </cell>
        </row>
        <row r="1258">
          <cell r="AE1258" t="str">
            <v xml:space="preserve"> </v>
          </cell>
        </row>
        <row r="1259">
          <cell r="AE1259" t="str">
            <v xml:space="preserve"> </v>
          </cell>
        </row>
        <row r="1260">
          <cell r="AE1260" t="str">
            <v xml:space="preserve"> </v>
          </cell>
        </row>
        <row r="1261">
          <cell r="AE1261" t="str">
            <v xml:space="preserve"> </v>
          </cell>
        </row>
        <row r="1262">
          <cell r="AE1262" t="str">
            <v xml:space="preserve"> </v>
          </cell>
        </row>
        <row r="1263">
          <cell r="AE1263" t="str">
            <v xml:space="preserve"> </v>
          </cell>
        </row>
        <row r="1264">
          <cell r="AE1264" t="str">
            <v xml:space="preserve"> </v>
          </cell>
        </row>
        <row r="1265">
          <cell r="AE1265" t="str">
            <v xml:space="preserve"> </v>
          </cell>
        </row>
        <row r="1266">
          <cell r="AE1266" t="str">
            <v xml:space="preserve"> </v>
          </cell>
        </row>
        <row r="1267">
          <cell r="AE1267" t="str">
            <v xml:space="preserve"> </v>
          </cell>
        </row>
        <row r="1268">
          <cell r="AE1268" t="str">
            <v xml:space="preserve"> </v>
          </cell>
        </row>
        <row r="1269">
          <cell r="AE1269" t="str">
            <v xml:space="preserve"> </v>
          </cell>
        </row>
        <row r="1270">
          <cell r="AE1270" t="str">
            <v xml:space="preserve"> </v>
          </cell>
        </row>
        <row r="1271">
          <cell r="AE1271" t="str">
            <v xml:space="preserve"> </v>
          </cell>
        </row>
        <row r="1272">
          <cell r="AE1272" t="str">
            <v xml:space="preserve"> </v>
          </cell>
        </row>
        <row r="1273">
          <cell r="AE1273" t="str">
            <v xml:space="preserve"> </v>
          </cell>
        </row>
        <row r="1274">
          <cell r="AE1274" t="str">
            <v xml:space="preserve"> </v>
          </cell>
        </row>
        <row r="1275">
          <cell r="AE1275" t="str">
            <v xml:space="preserve"> </v>
          </cell>
        </row>
        <row r="1276">
          <cell r="AE1276" t="str">
            <v xml:space="preserve"> </v>
          </cell>
        </row>
        <row r="1277">
          <cell r="AE1277" t="str">
            <v xml:space="preserve"> </v>
          </cell>
        </row>
        <row r="1278">
          <cell r="AE1278" t="str">
            <v xml:space="preserve"> </v>
          </cell>
        </row>
        <row r="1279">
          <cell r="AE1279" t="str">
            <v xml:space="preserve"> </v>
          </cell>
        </row>
        <row r="1280">
          <cell r="AE1280" t="str">
            <v xml:space="preserve"> </v>
          </cell>
        </row>
        <row r="1281">
          <cell r="AE1281" t="str">
            <v xml:space="preserve"> </v>
          </cell>
        </row>
        <row r="1282">
          <cell r="AE1282" t="str">
            <v xml:space="preserve"> </v>
          </cell>
        </row>
        <row r="1283">
          <cell r="AE1283" t="str">
            <v xml:space="preserve"> </v>
          </cell>
        </row>
        <row r="1284">
          <cell r="AE1284" t="str">
            <v xml:space="preserve"> </v>
          </cell>
        </row>
        <row r="1285">
          <cell r="AE1285" t="str">
            <v xml:space="preserve"> </v>
          </cell>
        </row>
        <row r="1286">
          <cell r="AE1286" t="str">
            <v xml:space="preserve"> </v>
          </cell>
        </row>
        <row r="1287">
          <cell r="AE1287" t="str">
            <v xml:space="preserve"> </v>
          </cell>
        </row>
        <row r="1288">
          <cell r="AE1288" t="str">
            <v xml:space="preserve"> </v>
          </cell>
        </row>
        <row r="1289">
          <cell r="AE1289" t="str">
            <v xml:space="preserve"> </v>
          </cell>
        </row>
        <row r="1290">
          <cell r="AE1290" t="str">
            <v xml:space="preserve"> </v>
          </cell>
        </row>
        <row r="1291">
          <cell r="AE1291" t="str">
            <v xml:space="preserve"> </v>
          </cell>
        </row>
        <row r="1292">
          <cell r="AE1292" t="str">
            <v xml:space="preserve"> </v>
          </cell>
        </row>
        <row r="1293">
          <cell r="AE1293" t="str">
            <v xml:space="preserve"> </v>
          </cell>
        </row>
        <row r="1294">
          <cell r="AE1294" t="str">
            <v xml:space="preserve"> </v>
          </cell>
        </row>
        <row r="1295">
          <cell r="AE1295" t="str">
            <v xml:space="preserve"> </v>
          </cell>
        </row>
        <row r="1296">
          <cell r="AE1296" t="str">
            <v xml:space="preserve"> </v>
          </cell>
        </row>
        <row r="1297">
          <cell r="AE1297" t="str">
            <v xml:space="preserve"> </v>
          </cell>
        </row>
        <row r="1298">
          <cell r="AE1298" t="str">
            <v xml:space="preserve"> </v>
          </cell>
        </row>
        <row r="1299">
          <cell r="AE1299" t="str">
            <v xml:space="preserve"> </v>
          </cell>
        </row>
        <row r="1300">
          <cell r="AE1300" t="str">
            <v xml:space="preserve"> </v>
          </cell>
        </row>
        <row r="1301">
          <cell r="AE1301" t="str">
            <v xml:space="preserve"> </v>
          </cell>
        </row>
        <row r="1302">
          <cell r="AE1302" t="str">
            <v xml:space="preserve"> </v>
          </cell>
        </row>
        <row r="1303">
          <cell r="AE1303" t="str">
            <v xml:space="preserve"> </v>
          </cell>
        </row>
        <row r="1304">
          <cell r="AE1304" t="str">
            <v xml:space="preserve"> </v>
          </cell>
        </row>
        <row r="1305">
          <cell r="AE1305" t="str">
            <v xml:space="preserve"> </v>
          </cell>
        </row>
        <row r="1306">
          <cell r="AE1306" t="str">
            <v xml:space="preserve"> </v>
          </cell>
        </row>
        <row r="1307">
          <cell r="AE1307" t="str">
            <v xml:space="preserve"> </v>
          </cell>
        </row>
        <row r="1308">
          <cell r="AE1308" t="str">
            <v xml:space="preserve"> </v>
          </cell>
        </row>
        <row r="1309">
          <cell r="AE1309" t="str">
            <v xml:space="preserve"> </v>
          </cell>
        </row>
        <row r="1310">
          <cell r="AE1310" t="str">
            <v xml:space="preserve"> </v>
          </cell>
        </row>
        <row r="1311">
          <cell r="AE1311" t="str">
            <v xml:space="preserve"> </v>
          </cell>
        </row>
        <row r="1312">
          <cell r="AE1312" t="str">
            <v xml:space="preserve"> </v>
          </cell>
        </row>
        <row r="1313">
          <cell r="AE1313" t="str">
            <v xml:space="preserve"> </v>
          </cell>
        </row>
        <row r="1314">
          <cell r="AE1314" t="str">
            <v xml:space="preserve"> </v>
          </cell>
        </row>
        <row r="1315">
          <cell r="AE1315" t="str">
            <v xml:space="preserve"> </v>
          </cell>
        </row>
        <row r="1316">
          <cell r="AE1316" t="str">
            <v xml:space="preserve"> </v>
          </cell>
        </row>
        <row r="1317">
          <cell r="AE1317" t="str">
            <v xml:space="preserve"> </v>
          </cell>
        </row>
        <row r="1318">
          <cell r="AE1318" t="str">
            <v xml:space="preserve"> </v>
          </cell>
        </row>
        <row r="1319">
          <cell r="AE1319" t="str">
            <v xml:space="preserve"> </v>
          </cell>
        </row>
        <row r="1320">
          <cell r="AE1320" t="str">
            <v xml:space="preserve"> </v>
          </cell>
        </row>
        <row r="1321">
          <cell r="AE1321" t="str">
            <v xml:space="preserve"> </v>
          </cell>
        </row>
        <row r="1322">
          <cell r="AE1322" t="str">
            <v xml:space="preserve"> </v>
          </cell>
        </row>
        <row r="1323">
          <cell r="AE1323" t="str">
            <v xml:space="preserve"> </v>
          </cell>
        </row>
        <row r="1324">
          <cell r="AE1324" t="str">
            <v xml:space="preserve"> </v>
          </cell>
        </row>
        <row r="1325">
          <cell r="AE1325" t="str">
            <v xml:space="preserve"> </v>
          </cell>
        </row>
        <row r="1326">
          <cell r="AE1326" t="str">
            <v xml:space="preserve"> </v>
          </cell>
        </row>
        <row r="1327">
          <cell r="AE1327" t="str">
            <v xml:space="preserve"> </v>
          </cell>
        </row>
        <row r="1328">
          <cell r="AE1328" t="str">
            <v xml:space="preserve"> </v>
          </cell>
        </row>
        <row r="1329">
          <cell r="AE1329" t="str">
            <v xml:space="preserve"> </v>
          </cell>
        </row>
        <row r="1330">
          <cell r="AE1330" t="str">
            <v xml:space="preserve"> </v>
          </cell>
        </row>
        <row r="1331">
          <cell r="AE1331" t="str">
            <v xml:space="preserve"> </v>
          </cell>
        </row>
        <row r="1332">
          <cell r="AE1332" t="str">
            <v xml:space="preserve"> </v>
          </cell>
        </row>
        <row r="1333">
          <cell r="AE1333" t="str">
            <v xml:space="preserve"> </v>
          </cell>
        </row>
        <row r="1334">
          <cell r="AE1334" t="str">
            <v xml:space="preserve"> </v>
          </cell>
        </row>
        <row r="1335">
          <cell r="AE1335" t="str">
            <v xml:space="preserve"> </v>
          </cell>
        </row>
        <row r="1336">
          <cell r="AE1336" t="str">
            <v xml:space="preserve"> </v>
          </cell>
        </row>
        <row r="1337">
          <cell r="AE1337" t="str">
            <v xml:space="preserve"> </v>
          </cell>
        </row>
        <row r="1338">
          <cell r="AE1338" t="str">
            <v xml:space="preserve"> </v>
          </cell>
        </row>
        <row r="1339">
          <cell r="AE1339" t="str">
            <v xml:space="preserve"> </v>
          </cell>
        </row>
        <row r="1340">
          <cell r="AE1340" t="str">
            <v xml:space="preserve"> </v>
          </cell>
        </row>
        <row r="1341">
          <cell r="AE1341" t="str">
            <v xml:space="preserve"> </v>
          </cell>
        </row>
        <row r="1342">
          <cell r="AE1342" t="str">
            <v xml:space="preserve"> </v>
          </cell>
        </row>
        <row r="1343">
          <cell r="AE1343" t="str">
            <v xml:space="preserve"> </v>
          </cell>
        </row>
        <row r="1344">
          <cell r="AE1344" t="str">
            <v xml:space="preserve"> </v>
          </cell>
        </row>
        <row r="1345">
          <cell r="AE1345" t="str">
            <v xml:space="preserve"> </v>
          </cell>
        </row>
        <row r="1346">
          <cell r="AE1346" t="str">
            <v xml:space="preserve"> </v>
          </cell>
        </row>
        <row r="1347">
          <cell r="AE1347" t="str">
            <v xml:space="preserve"> </v>
          </cell>
        </row>
        <row r="1348">
          <cell r="AE1348" t="str">
            <v xml:space="preserve"> </v>
          </cell>
        </row>
        <row r="1349">
          <cell r="AE1349" t="str">
            <v xml:space="preserve"> </v>
          </cell>
        </row>
        <row r="1350">
          <cell r="AE1350" t="str">
            <v xml:space="preserve"> </v>
          </cell>
        </row>
        <row r="1351">
          <cell r="AE1351" t="str">
            <v xml:space="preserve"> </v>
          </cell>
        </row>
        <row r="1352">
          <cell r="AE1352" t="str">
            <v xml:space="preserve"> </v>
          </cell>
        </row>
        <row r="1353">
          <cell r="AE1353" t="str">
            <v xml:space="preserve"> </v>
          </cell>
        </row>
        <row r="1354">
          <cell r="AE1354" t="str">
            <v xml:space="preserve"> </v>
          </cell>
        </row>
        <row r="1355">
          <cell r="AE1355" t="str">
            <v xml:space="preserve"> </v>
          </cell>
        </row>
        <row r="1356">
          <cell r="AE1356" t="str">
            <v xml:space="preserve"> </v>
          </cell>
        </row>
        <row r="1357">
          <cell r="AE1357" t="str">
            <v xml:space="preserve"> </v>
          </cell>
        </row>
        <row r="1358">
          <cell r="AE1358" t="str">
            <v xml:space="preserve"> </v>
          </cell>
        </row>
        <row r="1359">
          <cell r="AE1359" t="str">
            <v xml:space="preserve"> </v>
          </cell>
        </row>
        <row r="1360">
          <cell r="AE1360" t="str">
            <v xml:space="preserve"> </v>
          </cell>
        </row>
        <row r="1361">
          <cell r="AE1361" t="str">
            <v xml:space="preserve"> </v>
          </cell>
        </row>
        <row r="1362">
          <cell r="AE1362" t="str">
            <v xml:space="preserve"> </v>
          </cell>
        </row>
        <row r="1363">
          <cell r="AE1363" t="str">
            <v xml:space="preserve"> </v>
          </cell>
        </row>
        <row r="1364">
          <cell r="AE1364" t="str">
            <v xml:space="preserve"> </v>
          </cell>
        </row>
        <row r="1365">
          <cell r="AE1365" t="str">
            <v xml:space="preserve"> </v>
          </cell>
        </row>
        <row r="1366">
          <cell r="AE1366" t="str">
            <v xml:space="preserve"> </v>
          </cell>
        </row>
        <row r="1367">
          <cell r="AE1367" t="str">
            <v xml:space="preserve"> </v>
          </cell>
        </row>
        <row r="1368">
          <cell r="AE1368" t="str">
            <v xml:space="preserve"> </v>
          </cell>
        </row>
        <row r="1369">
          <cell r="AE1369" t="str">
            <v xml:space="preserve"> </v>
          </cell>
        </row>
        <row r="1370">
          <cell r="AE1370" t="str">
            <v xml:space="preserve"> </v>
          </cell>
        </row>
        <row r="1371">
          <cell r="AE1371" t="str">
            <v xml:space="preserve"> </v>
          </cell>
        </row>
        <row r="1372">
          <cell r="AE1372" t="str">
            <v xml:space="preserve"> </v>
          </cell>
        </row>
        <row r="1373">
          <cell r="AE1373" t="str">
            <v xml:space="preserve"> </v>
          </cell>
        </row>
        <row r="1374">
          <cell r="AE1374" t="str">
            <v xml:space="preserve"> </v>
          </cell>
        </row>
        <row r="1375">
          <cell r="AE1375" t="str">
            <v xml:space="preserve"> </v>
          </cell>
        </row>
        <row r="1376">
          <cell r="AE1376" t="str">
            <v xml:space="preserve"> </v>
          </cell>
        </row>
        <row r="1377">
          <cell r="AE1377" t="str">
            <v xml:space="preserve"> </v>
          </cell>
        </row>
        <row r="1378">
          <cell r="AE1378" t="str">
            <v xml:space="preserve"> </v>
          </cell>
        </row>
        <row r="1379">
          <cell r="AE1379" t="str">
            <v xml:space="preserve"> </v>
          </cell>
        </row>
        <row r="1380">
          <cell r="AE1380" t="str">
            <v xml:space="preserve"> </v>
          </cell>
        </row>
        <row r="1381">
          <cell r="AE1381" t="str">
            <v xml:space="preserve"> </v>
          </cell>
        </row>
        <row r="1382">
          <cell r="AE1382" t="str">
            <v xml:space="preserve"> </v>
          </cell>
        </row>
        <row r="1383">
          <cell r="AE1383" t="str">
            <v xml:space="preserve"> </v>
          </cell>
        </row>
        <row r="1384">
          <cell r="AE1384" t="str">
            <v xml:space="preserve"> </v>
          </cell>
        </row>
        <row r="1385">
          <cell r="AE1385" t="str">
            <v xml:space="preserve"> </v>
          </cell>
        </row>
        <row r="1386">
          <cell r="AE1386" t="str">
            <v xml:space="preserve"> </v>
          </cell>
        </row>
        <row r="1387">
          <cell r="AE1387" t="str">
            <v xml:space="preserve"> </v>
          </cell>
        </row>
        <row r="1388">
          <cell r="AE1388" t="str">
            <v xml:space="preserve"> </v>
          </cell>
        </row>
        <row r="1389">
          <cell r="AE1389" t="str">
            <v xml:space="preserve"> </v>
          </cell>
        </row>
        <row r="1390">
          <cell r="AE1390" t="str">
            <v xml:space="preserve"> </v>
          </cell>
        </row>
        <row r="1391">
          <cell r="AE1391" t="str">
            <v xml:space="preserve"> </v>
          </cell>
        </row>
        <row r="1392">
          <cell r="AE1392" t="str">
            <v xml:space="preserve"> </v>
          </cell>
        </row>
        <row r="1393">
          <cell r="AE1393" t="str">
            <v xml:space="preserve"> </v>
          </cell>
        </row>
        <row r="1394">
          <cell r="AE1394" t="str">
            <v xml:space="preserve"> </v>
          </cell>
        </row>
        <row r="1395">
          <cell r="AE1395" t="str">
            <v xml:space="preserve"> </v>
          </cell>
        </row>
        <row r="1396">
          <cell r="AE1396" t="str">
            <v xml:space="preserve"> </v>
          </cell>
        </row>
        <row r="1397">
          <cell r="AE1397" t="str">
            <v xml:space="preserve"> </v>
          </cell>
        </row>
        <row r="1398">
          <cell r="AE1398" t="str">
            <v xml:space="preserve"> </v>
          </cell>
        </row>
        <row r="1399">
          <cell r="AE1399" t="str">
            <v xml:space="preserve"> </v>
          </cell>
        </row>
        <row r="1400">
          <cell r="AE1400" t="str">
            <v xml:space="preserve"> </v>
          </cell>
        </row>
        <row r="1401">
          <cell r="AE1401" t="str">
            <v xml:space="preserve"> </v>
          </cell>
        </row>
        <row r="1402">
          <cell r="AE1402" t="str">
            <v xml:space="preserve"> </v>
          </cell>
        </row>
        <row r="1403">
          <cell r="AE1403" t="str">
            <v xml:space="preserve"> </v>
          </cell>
        </row>
        <row r="1404">
          <cell r="AE1404" t="str">
            <v xml:space="preserve"> </v>
          </cell>
        </row>
        <row r="1405">
          <cell r="AE1405" t="str">
            <v xml:space="preserve"> </v>
          </cell>
        </row>
        <row r="1406">
          <cell r="AE1406" t="str">
            <v xml:space="preserve"> </v>
          </cell>
        </row>
        <row r="1407">
          <cell r="AE1407" t="str">
            <v xml:space="preserve"> </v>
          </cell>
        </row>
        <row r="1408">
          <cell r="AE1408" t="str">
            <v xml:space="preserve"> </v>
          </cell>
        </row>
        <row r="1409">
          <cell r="AE1409" t="str">
            <v xml:space="preserve"> </v>
          </cell>
        </row>
        <row r="1410">
          <cell r="AE1410" t="str">
            <v xml:space="preserve"> </v>
          </cell>
        </row>
        <row r="1411">
          <cell r="AE1411" t="str">
            <v xml:space="preserve"> </v>
          </cell>
        </row>
        <row r="1412">
          <cell r="AE1412" t="str">
            <v xml:space="preserve"> </v>
          </cell>
        </row>
        <row r="1413">
          <cell r="AE1413" t="str">
            <v xml:space="preserve"> </v>
          </cell>
        </row>
        <row r="1414">
          <cell r="AE1414" t="str">
            <v xml:space="preserve"> </v>
          </cell>
        </row>
        <row r="1415">
          <cell r="AE1415" t="str">
            <v xml:space="preserve"> </v>
          </cell>
        </row>
        <row r="1416">
          <cell r="AE1416" t="str">
            <v xml:space="preserve"> </v>
          </cell>
        </row>
        <row r="1417">
          <cell r="AE1417" t="str">
            <v xml:space="preserve"> </v>
          </cell>
        </row>
        <row r="1418">
          <cell r="AE1418" t="str">
            <v xml:space="preserve"> </v>
          </cell>
        </row>
        <row r="1419">
          <cell r="AE1419" t="str">
            <v xml:space="preserve"> </v>
          </cell>
        </row>
        <row r="1420">
          <cell r="AE1420" t="str">
            <v xml:space="preserve"> </v>
          </cell>
        </row>
        <row r="1421">
          <cell r="AE1421" t="str">
            <v xml:space="preserve"> </v>
          </cell>
        </row>
        <row r="1422">
          <cell r="AE1422" t="str">
            <v xml:space="preserve"> </v>
          </cell>
        </row>
        <row r="1423">
          <cell r="AE1423" t="str">
            <v xml:space="preserve"> </v>
          </cell>
        </row>
        <row r="1424">
          <cell r="AE1424" t="str">
            <v xml:space="preserve"> </v>
          </cell>
        </row>
        <row r="1425">
          <cell r="AE1425" t="str">
            <v xml:space="preserve"> </v>
          </cell>
        </row>
        <row r="1426">
          <cell r="AE1426" t="str">
            <v xml:space="preserve"> </v>
          </cell>
        </row>
        <row r="1427">
          <cell r="AE1427" t="str">
            <v xml:space="preserve"> </v>
          </cell>
        </row>
        <row r="1428">
          <cell r="AE1428" t="str">
            <v xml:space="preserve"> </v>
          </cell>
        </row>
        <row r="1429">
          <cell r="AE1429" t="str">
            <v xml:space="preserve"> </v>
          </cell>
        </row>
        <row r="1430">
          <cell r="AE1430" t="str">
            <v xml:space="preserve"> </v>
          </cell>
        </row>
        <row r="1431">
          <cell r="AE1431" t="str">
            <v xml:space="preserve"> </v>
          </cell>
        </row>
        <row r="1432">
          <cell r="AE1432" t="str">
            <v xml:space="preserve"> </v>
          </cell>
        </row>
        <row r="1433">
          <cell r="AE1433" t="str">
            <v xml:space="preserve"> </v>
          </cell>
        </row>
        <row r="1434">
          <cell r="AE1434" t="str">
            <v xml:space="preserve"> </v>
          </cell>
        </row>
        <row r="1435">
          <cell r="AE1435" t="str">
            <v xml:space="preserve"> </v>
          </cell>
        </row>
        <row r="1436">
          <cell r="AE1436" t="str">
            <v xml:space="preserve"> </v>
          </cell>
        </row>
        <row r="1437">
          <cell r="AE1437" t="str">
            <v xml:space="preserve"> </v>
          </cell>
        </row>
        <row r="1438">
          <cell r="AE1438" t="str">
            <v xml:space="preserve"> </v>
          </cell>
        </row>
        <row r="1439">
          <cell r="AE1439" t="str">
            <v xml:space="preserve"> </v>
          </cell>
        </row>
        <row r="1440">
          <cell r="AE1440" t="str">
            <v xml:space="preserve"> </v>
          </cell>
        </row>
        <row r="1441">
          <cell r="AE1441" t="str">
            <v xml:space="preserve"> </v>
          </cell>
        </row>
        <row r="1442">
          <cell r="AE1442" t="str">
            <v xml:space="preserve"> </v>
          </cell>
        </row>
        <row r="1443">
          <cell r="AE1443" t="str">
            <v xml:space="preserve"> </v>
          </cell>
        </row>
        <row r="1444">
          <cell r="AE1444" t="str">
            <v xml:space="preserve"> </v>
          </cell>
        </row>
        <row r="1445">
          <cell r="AE1445" t="str">
            <v xml:space="preserve"> </v>
          </cell>
        </row>
        <row r="1446">
          <cell r="AE1446" t="str">
            <v xml:space="preserve"> </v>
          </cell>
        </row>
        <row r="1447">
          <cell r="AE1447" t="str">
            <v xml:space="preserve"> </v>
          </cell>
        </row>
        <row r="1448">
          <cell r="AE1448" t="str">
            <v xml:space="preserve"> </v>
          </cell>
        </row>
        <row r="1449">
          <cell r="AE1449" t="str">
            <v xml:space="preserve"> </v>
          </cell>
        </row>
        <row r="1450">
          <cell r="AE1450" t="str">
            <v xml:space="preserve"> </v>
          </cell>
        </row>
        <row r="1451">
          <cell r="AE1451" t="str">
            <v xml:space="preserve"> </v>
          </cell>
        </row>
        <row r="1452">
          <cell r="AE1452" t="str">
            <v xml:space="preserve"> </v>
          </cell>
        </row>
        <row r="1453">
          <cell r="AE1453" t="str">
            <v xml:space="preserve"> </v>
          </cell>
        </row>
        <row r="1454">
          <cell r="AE1454" t="str">
            <v xml:space="preserve"> </v>
          </cell>
        </row>
        <row r="1455">
          <cell r="AE1455" t="str">
            <v xml:space="preserve"> </v>
          </cell>
        </row>
        <row r="1456">
          <cell r="AE1456" t="str">
            <v xml:space="preserve"> </v>
          </cell>
        </row>
        <row r="1457">
          <cell r="AE1457" t="str">
            <v xml:space="preserve"> </v>
          </cell>
        </row>
        <row r="1458">
          <cell r="AE1458" t="str">
            <v xml:space="preserve"> </v>
          </cell>
        </row>
        <row r="1459">
          <cell r="AE1459" t="str">
            <v xml:space="preserve"> </v>
          </cell>
        </row>
        <row r="1460">
          <cell r="AE1460" t="str">
            <v xml:space="preserve"> </v>
          </cell>
        </row>
        <row r="1461">
          <cell r="AE1461" t="str">
            <v xml:space="preserve"> </v>
          </cell>
        </row>
        <row r="1462">
          <cell r="AE1462" t="str">
            <v xml:space="preserve"> </v>
          </cell>
        </row>
        <row r="1463">
          <cell r="AE1463" t="str">
            <v xml:space="preserve"> </v>
          </cell>
        </row>
        <row r="1464">
          <cell r="AE1464" t="str">
            <v xml:space="preserve"> </v>
          </cell>
        </row>
        <row r="1465">
          <cell r="AE1465" t="str">
            <v xml:space="preserve"> </v>
          </cell>
        </row>
        <row r="1466">
          <cell r="AE1466" t="str">
            <v xml:space="preserve"> </v>
          </cell>
        </row>
        <row r="1467">
          <cell r="AE1467" t="str">
            <v xml:space="preserve"> </v>
          </cell>
        </row>
        <row r="1468">
          <cell r="AE1468" t="str">
            <v xml:space="preserve"> </v>
          </cell>
        </row>
        <row r="1469">
          <cell r="AE1469" t="str">
            <v xml:space="preserve"> </v>
          </cell>
        </row>
        <row r="1470">
          <cell r="AE1470" t="str">
            <v xml:space="preserve"> </v>
          </cell>
        </row>
        <row r="1471">
          <cell r="AE1471" t="str">
            <v xml:space="preserve"> </v>
          </cell>
        </row>
        <row r="1472">
          <cell r="AE1472" t="str">
            <v xml:space="preserve"> </v>
          </cell>
        </row>
        <row r="1473">
          <cell r="AE1473" t="str">
            <v xml:space="preserve"> </v>
          </cell>
        </row>
        <row r="1474">
          <cell r="AE1474" t="str">
            <v xml:space="preserve"> </v>
          </cell>
        </row>
        <row r="1475">
          <cell r="AE1475" t="str">
            <v xml:space="preserve"> </v>
          </cell>
        </row>
        <row r="1476">
          <cell r="AE1476" t="str">
            <v xml:space="preserve"> </v>
          </cell>
        </row>
        <row r="1477">
          <cell r="AE1477" t="str">
            <v xml:space="preserve"> </v>
          </cell>
        </row>
        <row r="1478">
          <cell r="AE1478" t="str">
            <v xml:space="preserve"> </v>
          </cell>
        </row>
        <row r="1479">
          <cell r="AE1479" t="str">
            <v xml:space="preserve"> </v>
          </cell>
        </row>
        <row r="1480">
          <cell r="AE1480" t="str">
            <v xml:space="preserve"> </v>
          </cell>
        </row>
        <row r="1481">
          <cell r="AE1481" t="str">
            <v xml:space="preserve"> </v>
          </cell>
        </row>
        <row r="1482">
          <cell r="AE1482" t="str">
            <v xml:space="preserve"> </v>
          </cell>
        </row>
        <row r="1483">
          <cell r="AE1483" t="str">
            <v xml:space="preserve"> </v>
          </cell>
        </row>
        <row r="1484">
          <cell r="AE1484" t="str">
            <v xml:space="preserve"> </v>
          </cell>
        </row>
        <row r="1485">
          <cell r="AE1485" t="str">
            <v xml:space="preserve"> </v>
          </cell>
        </row>
        <row r="1486">
          <cell r="AE1486" t="str">
            <v xml:space="preserve"> </v>
          </cell>
        </row>
        <row r="1487">
          <cell r="AE1487" t="str">
            <v xml:space="preserve"> </v>
          </cell>
        </row>
        <row r="1488">
          <cell r="AE1488" t="str">
            <v xml:space="preserve"> </v>
          </cell>
        </row>
        <row r="1489">
          <cell r="AE1489" t="str">
            <v xml:space="preserve"> </v>
          </cell>
        </row>
        <row r="1490">
          <cell r="AE1490" t="str">
            <v xml:space="preserve"> </v>
          </cell>
        </row>
        <row r="1491">
          <cell r="AE1491" t="str">
            <v xml:space="preserve"> </v>
          </cell>
        </row>
        <row r="1492">
          <cell r="AE1492" t="str">
            <v xml:space="preserve"> </v>
          </cell>
        </row>
        <row r="1493">
          <cell r="AE1493" t="str">
            <v xml:space="preserve"> </v>
          </cell>
        </row>
        <row r="1494">
          <cell r="AE1494" t="str">
            <v xml:space="preserve"> </v>
          </cell>
        </row>
        <row r="1495">
          <cell r="AE1495" t="str">
            <v xml:space="preserve"> </v>
          </cell>
        </row>
        <row r="1496">
          <cell r="AE1496" t="str">
            <v xml:space="preserve"> </v>
          </cell>
        </row>
        <row r="1497">
          <cell r="AE1497" t="str">
            <v xml:space="preserve"> </v>
          </cell>
        </row>
        <row r="1498">
          <cell r="AE1498" t="str">
            <v xml:space="preserve"> </v>
          </cell>
        </row>
        <row r="1499">
          <cell r="AE1499" t="str">
            <v xml:space="preserve"> </v>
          </cell>
        </row>
        <row r="1500">
          <cell r="AE1500" t="str">
            <v xml:space="preserve"> </v>
          </cell>
        </row>
        <row r="1501">
          <cell r="AE1501" t="str">
            <v xml:space="preserve"> </v>
          </cell>
        </row>
        <row r="1502">
          <cell r="AE1502" t="str">
            <v xml:space="preserve"> </v>
          </cell>
        </row>
        <row r="1503">
          <cell r="AE1503" t="str">
            <v xml:space="preserve"> </v>
          </cell>
        </row>
        <row r="1504">
          <cell r="AE1504" t="str">
            <v xml:space="preserve"> </v>
          </cell>
        </row>
        <row r="1505">
          <cell r="AE1505" t="str">
            <v xml:space="preserve"> </v>
          </cell>
        </row>
        <row r="1506">
          <cell r="AE1506" t="str">
            <v xml:space="preserve"> </v>
          </cell>
        </row>
        <row r="1507">
          <cell r="AE1507" t="str">
            <v xml:space="preserve"> </v>
          </cell>
        </row>
        <row r="1508">
          <cell r="AE1508" t="str">
            <v xml:space="preserve"> </v>
          </cell>
        </row>
        <row r="1509">
          <cell r="AE1509" t="str">
            <v xml:space="preserve"> </v>
          </cell>
        </row>
        <row r="1510">
          <cell r="AE1510" t="str">
            <v xml:space="preserve"> </v>
          </cell>
        </row>
        <row r="1511">
          <cell r="AE1511" t="str">
            <v xml:space="preserve"> </v>
          </cell>
        </row>
        <row r="1512">
          <cell r="AE1512" t="str">
            <v xml:space="preserve"> </v>
          </cell>
        </row>
        <row r="1513">
          <cell r="AE1513" t="str">
            <v xml:space="preserve"> </v>
          </cell>
        </row>
        <row r="1514">
          <cell r="AE1514" t="str">
            <v xml:space="preserve"> </v>
          </cell>
        </row>
        <row r="1515">
          <cell r="AE1515" t="str">
            <v xml:space="preserve"> </v>
          </cell>
        </row>
        <row r="1516">
          <cell r="AE1516" t="str">
            <v xml:space="preserve"> </v>
          </cell>
        </row>
        <row r="1517">
          <cell r="AE1517" t="str">
            <v xml:space="preserve"> </v>
          </cell>
        </row>
        <row r="1518">
          <cell r="AE1518" t="str">
            <v xml:space="preserve"> </v>
          </cell>
        </row>
        <row r="1519">
          <cell r="AE1519" t="str">
            <v xml:space="preserve"> </v>
          </cell>
        </row>
        <row r="1520">
          <cell r="AE1520" t="str">
            <v xml:space="preserve"> </v>
          </cell>
        </row>
        <row r="1521">
          <cell r="AE1521" t="str">
            <v xml:space="preserve"> </v>
          </cell>
        </row>
        <row r="1522">
          <cell r="AE1522" t="str">
            <v xml:space="preserve"> </v>
          </cell>
        </row>
        <row r="1523">
          <cell r="AE1523" t="str">
            <v xml:space="preserve"> </v>
          </cell>
        </row>
        <row r="1524">
          <cell r="AE1524" t="str">
            <v xml:space="preserve"> </v>
          </cell>
        </row>
        <row r="1525">
          <cell r="AE1525" t="str">
            <v xml:space="preserve"> </v>
          </cell>
        </row>
        <row r="1526">
          <cell r="AE1526" t="str">
            <v xml:space="preserve"> </v>
          </cell>
        </row>
        <row r="1527">
          <cell r="AE1527" t="str">
            <v xml:space="preserve"> </v>
          </cell>
        </row>
        <row r="1528">
          <cell r="AE1528" t="str">
            <v xml:space="preserve"> </v>
          </cell>
        </row>
        <row r="1529">
          <cell r="AE1529" t="str">
            <v xml:space="preserve"> </v>
          </cell>
        </row>
        <row r="1530">
          <cell r="AE1530" t="str">
            <v xml:space="preserve"> </v>
          </cell>
        </row>
        <row r="1531">
          <cell r="AE1531" t="str">
            <v xml:space="preserve"> </v>
          </cell>
        </row>
        <row r="1532">
          <cell r="AE1532" t="str">
            <v xml:space="preserve"> </v>
          </cell>
        </row>
        <row r="1533">
          <cell r="AE1533" t="str">
            <v xml:space="preserve"> </v>
          </cell>
        </row>
        <row r="1534">
          <cell r="AE1534" t="str">
            <v xml:space="preserve"> </v>
          </cell>
        </row>
        <row r="1535">
          <cell r="AE1535" t="str">
            <v xml:space="preserve"> </v>
          </cell>
        </row>
        <row r="1536">
          <cell r="AE1536" t="str">
            <v xml:space="preserve"> </v>
          </cell>
        </row>
        <row r="1537">
          <cell r="AE1537" t="str">
            <v xml:space="preserve"> </v>
          </cell>
        </row>
        <row r="1538">
          <cell r="AE1538" t="str">
            <v xml:space="preserve"> </v>
          </cell>
        </row>
        <row r="1539">
          <cell r="AE1539" t="str">
            <v xml:space="preserve"> </v>
          </cell>
        </row>
        <row r="1540">
          <cell r="AE1540" t="str">
            <v xml:space="preserve"> </v>
          </cell>
        </row>
        <row r="1541">
          <cell r="AE1541" t="str">
            <v xml:space="preserve"> </v>
          </cell>
        </row>
        <row r="1542">
          <cell r="AE1542" t="str">
            <v xml:space="preserve"> </v>
          </cell>
        </row>
        <row r="1543">
          <cell r="AE1543" t="str">
            <v xml:space="preserve"> </v>
          </cell>
        </row>
        <row r="1544">
          <cell r="AE1544" t="str">
            <v xml:space="preserve"> </v>
          </cell>
        </row>
        <row r="1545">
          <cell r="AE1545" t="str">
            <v xml:space="preserve"> </v>
          </cell>
        </row>
        <row r="1546">
          <cell r="AE1546" t="str">
            <v xml:space="preserve"> </v>
          </cell>
        </row>
        <row r="1547">
          <cell r="AE1547" t="str">
            <v xml:space="preserve"> </v>
          </cell>
        </row>
        <row r="1548">
          <cell r="AE1548" t="str">
            <v xml:space="preserve"> </v>
          </cell>
        </row>
        <row r="1549">
          <cell r="AE1549" t="str">
            <v xml:space="preserve"> </v>
          </cell>
        </row>
        <row r="1550">
          <cell r="AE1550" t="str">
            <v xml:space="preserve"> </v>
          </cell>
        </row>
        <row r="1551">
          <cell r="AE1551" t="str">
            <v xml:space="preserve"> </v>
          </cell>
        </row>
        <row r="1552">
          <cell r="AE1552" t="str">
            <v xml:space="preserve"> </v>
          </cell>
        </row>
        <row r="1553">
          <cell r="AE1553" t="str">
            <v xml:space="preserve"> </v>
          </cell>
        </row>
        <row r="1554">
          <cell r="AE1554" t="str">
            <v xml:space="preserve"> </v>
          </cell>
        </row>
        <row r="1555">
          <cell r="AE1555" t="str">
            <v xml:space="preserve"> </v>
          </cell>
        </row>
        <row r="1556">
          <cell r="AE1556" t="str">
            <v xml:space="preserve"> </v>
          </cell>
        </row>
        <row r="1557">
          <cell r="AE1557" t="str">
            <v xml:space="preserve"> </v>
          </cell>
        </row>
        <row r="1558">
          <cell r="AE1558" t="str">
            <v xml:space="preserve"> </v>
          </cell>
        </row>
        <row r="1559">
          <cell r="AE1559" t="str">
            <v xml:space="preserve"> </v>
          </cell>
        </row>
        <row r="1560">
          <cell r="AE1560" t="str">
            <v xml:space="preserve"> </v>
          </cell>
        </row>
        <row r="1561">
          <cell r="AE1561" t="str">
            <v xml:space="preserve"> </v>
          </cell>
        </row>
        <row r="1562">
          <cell r="AE1562" t="str">
            <v xml:space="preserve"> </v>
          </cell>
        </row>
        <row r="1563">
          <cell r="AE1563" t="str">
            <v xml:space="preserve"> </v>
          </cell>
        </row>
        <row r="1564">
          <cell r="AE1564" t="str">
            <v xml:space="preserve"> </v>
          </cell>
        </row>
        <row r="1565">
          <cell r="AE1565" t="str">
            <v xml:space="preserve"> </v>
          </cell>
        </row>
        <row r="1566">
          <cell r="AE1566" t="str">
            <v xml:space="preserve"> </v>
          </cell>
        </row>
        <row r="1567">
          <cell r="AE1567" t="str">
            <v xml:space="preserve"> </v>
          </cell>
        </row>
        <row r="1568">
          <cell r="AE1568" t="str">
            <v xml:space="preserve"> </v>
          </cell>
        </row>
        <row r="1569">
          <cell r="AE1569" t="str">
            <v xml:space="preserve"> </v>
          </cell>
        </row>
        <row r="1570">
          <cell r="AE1570" t="str">
            <v xml:space="preserve"> </v>
          </cell>
        </row>
        <row r="1571">
          <cell r="AE1571" t="str">
            <v xml:space="preserve"> </v>
          </cell>
        </row>
        <row r="1572">
          <cell r="AE1572" t="str">
            <v xml:space="preserve"> </v>
          </cell>
        </row>
        <row r="1573">
          <cell r="AE1573" t="str">
            <v xml:space="preserve"> </v>
          </cell>
        </row>
        <row r="1574">
          <cell r="AE1574" t="str">
            <v xml:space="preserve"> </v>
          </cell>
        </row>
        <row r="1575">
          <cell r="AE1575" t="str">
            <v xml:space="preserve"> </v>
          </cell>
        </row>
        <row r="1576">
          <cell r="AE1576" t="str">
            <v xml:space="preserve"> </v>
          </cell>
        </row>
        <row r="1577">
          <cell r="AE1577" t="str">
            <v xml:space="preserve"> </v>
          </cell>
        </row>
        <row r="1578">
          <cell r="AE1578" t="str">
            <v xml:space="preserve"> </v>
          </cell>
        </row>
        <row r="1579">
          <cell r="AE1579" t="str">
            <v xml:space="preserve"> </v>
          </cell>
        </row>
        <row r="1580">
          <cell r="AE1580" t="str">
            <v xml:space="preserve"> </v>
          </cell>
        </row>
        <row r="1581">
          <cell r="AE1581" t="str">
            <v xml:space="preserve"> </v>
          </cell>
        </row>
        <row r="1582">
          <cell r="AE1582" t="str">
            <v xml:space="preserve"> </v>
          </cell>
        </row>
        <row r="1583">
          <cell r="AE1583" t="str">
            <v xml:space="preserve"> </v>
          </cell>
        </row>
        <row r="1584">
          <cell r="AE1584" t="str">
            <v xml:space="preserve"> </v>
          </cell>
        </row>
        <row r="1585">
          <cell r="AE1585" t="str">
            <v xml:space="preserve"> </v>
          </cell>
        </row>
        <row r="1586">
          <cell r="AE1586" t="str">
            <v xml:space="preserve"> </v>
          </cell>
        </row>
        <row r="1587">
          <cell r="AE1587" t="str">
            <v xml:space="preserve"> </v>
          </cell>
        </row>
        <row r="1588">
          <cell r="AE1588" t="str">
            <v xml:space="preserve"> </v>
          </cell>
        </row>
        <row r="1589">
          <cell r="AE1589" t="str">
            <v xml:space="preserve"> </v>
          </cell>
        </row>
        <row r="1590">
          <cell r="AE1590" t="str">
            <v xml:space="preserve"> </v>
          </cell>
        </row>
        <row r="1591">
          <cell r="AE1591" t="str">
            <v xml:space="preserve"> </v>
          </cell>
        </row>
        <row r="1592">
          <cell r="AE1592" t="str">
            <v xml:space="preserve"> </v>
          </cell>
        </row>
        <row r="1593">
          <cell r="AE1593" t="str">
            <v xml:space="preserve"> </v>
          </cell>
        </row>
        <row r="1594">
          <cell r="AE1594" t="str">
            <v xml:space="preserve"> </v>
          </cell>
        </row>
        <row r="1595">
          <cell r="AE1595" t="str">
            <v xml:space="preserve"> </v>
          </cell>
        </row>
        <row r="1596">
          <cell r="AE1596" t="str">
            <v xml:space="preserve"> </v>
          </cell>
        </row>
        <row r="1597">
          <cell r="AE1597" t="str">
            <v xml:space="preserve"> </v>
          </cell>
        </row>
        <row r="1598">
          <cell r="AE1598" t="str">
            <v xml:space="preserve"> </v>
          </cell>
        </row>
        <row r="1599">
          <cell r="AE1599" t="str">
            <v xml:space="preserve"> </v>
          </cell>
        </row>
        <row r="1600">
          <cell r="AE1600" t="str">
            <v xml:space="preserve"> </v>
          </cell>
        </row>
        <row r="1601">
          <cell r="AE1601" t="str">
            <v xml:space="preserve"> </v>
          </cell>
        </row>
        <row r="1602">
          <cell r="AE1602" t="str">
            <v xml:space="preserve"> </v>
          </cell>
        </row>
        <row r="1603">
          <cell r="AE1603" t="str">
            <v xml:space="preserve"> </v>
          </cell>
        </row>
        <row r="1604">
          <cell r="AE1604" t="str">
            <v xml:space="preserve"> </v>
          </cell>
        </row>
        <row r="1605">
          <cell r="AE1605" t="str">
            <v xml:space="preserve"> </v>
          </cell>
        </row>
        <row r="1606">
          <cell r="AE1606" t="str">
            <v xml:space="preserve"> </v>
          </cell>
        </row>
        <row r="1607">
          <cell r="AE1607" t="str">
            <v xml:space="preserve"> </v>
          </cell>
        </row>
        <row r="1608">
          <cell r="AE1608" t="str">
            <v xml:space="preserve"> </v>
          </cell>
        </row>
        <row r="1609">
          <cell r="AE1609" t="str">
            <v xml:space="preserve"> </v>
          </cell>
        </row>
        <row r="1610">
          <cell r="AE1610" t="str">
            <v xml:space="preserve"> </v>
          </cell>
        </row>
        <row r="1611">
          <cell r="AE1611" t="str">
            <v xml:space="preserve"> </v>
          </cell>
        </row>
        <row r="1612">
          <cell r="AE1612" t="str">
            <v xml:space="preserve"> </v>
          </cell>
        </row>
        <row r="1613">
          <cell r="AE1613" t="str">
            <v xml:space="preserve"> </v>
          </cell>
        </row>
        <row r="1614">
          <cell r="AE1614" t="str">
            <v xml:space="preserve"> </v>
          </cell>
        </row>
        <row r="1615">
          <cell r="AE1615" t="str">
            <v xml:space="preserve"> </v>
          </cell>
        </row>
        <row r="1616">
          <cell r="AE1616" t="str">
            <v xml:space="preserve"> </v>
          </cell>
        </row>
        <row r="1617">
          <cell r="AE1617" t="str">
            <v xml:space="preserve"> </v>
          </cell>
        </row>
        <row r="1618">
          <cell r="AE1618" t="str">
            <v xml:space="preserve"> </v>
          </cell>
        </row>
        <row r="1619">
          <cell r="AE1619" t="str">
            <v xml:space="preserve"> </v>
          </cell>
        </row>
        <row r="1620">
          <cell r="AE1620" t="str">
            <v xml:space="preserve"> </v>
          </cell>
        </row>
        <row r="1621">
          <cell r="AE1621" t="str">
            <v xml:space="preserve"> </v>
          </cell>
        </row>
        <row r="1622">
          <cell r="AE1622" t="str">
            <v xml:space="preserve"> </v>
          </cell>
        </row>
        <row r="1623">
          <cell r="AE1623" t="str">
            <v xml:space="preserve"> </v>
          </cell>
        </row>
        <row r="1624">
          <cell r="AE1624" t="str">
            <v xml:space="preserve"> </v>
          </cell>
        </row>
        <row r="1625">
          <cell r="AE1625" t="str">
            <v xml:space="preserve"> </v>
          </cell>
        </row>
        <row r="1626">
          <cell r="AE1626" t="str">
            <v xml:space="preserve"> </v>
          </cell>
        </row>
        <row r="1627">
          <cell r="AE1627" t="str">
            <v xml:space="preserve"> </v>
          </cell>
        </row>
        <row r="1628">
          <cell r="AE1628" t="str">
            <v xml:space="preserve"> </v>
          </cell>
        </row>
        <row r="1629">
          <cell r="AE1629" t="str">
            <v xml:space="preserve"> </v>
          </cell>
        </row>
        <row r="1630">
          <cell r="AE1630" t="str">
            <v xml:space="preserve"> </v>
          </cell>
        </row>
        <row r="1631">
          <cell r="AE1631" t="str">
            <v xml:space="preserve"> </v>
          </cell>
        </row>
        <row r="1632">
          <cell r="AE1632" t="str">
            <v xml:space="preserve"> </v>
          </cell>
        </row>
        <row r="1633">
          <cell r="AE1633" t="str">
            <v xml:space="preserve"> </v>
          </cell>
        </row>
        <row r="1634">
          <cell r="AE1634" t="str">
            <v xml:space="preserve"> </v>
          </cell>
        </row>
        <row r="1635">
          <cell r="AE1635" t="str">
            <v xml:space="preserve"> </v>
          </cell>
        </row>
        <row r="1636">
          <cell r="AE1636" t="str">
            <v xml:space="preserve"> </v>
          </cell>
        </row>
        <row r="1637">
          <cell r="AE1637" t="str">
            <v xml:space="preserve"> </v>
          </cell>
        </row>
        <row r="1638">
          <cell r="AE1638" t="str">
            <v xml:space="preserve"> </v>
          </cell>
        </row>
        <row r="1639">
          <cell r="AE1639" t="str">
            <v xml:space="preserve"> </v>
          </cell>
        </row>
        <row r="1640">
          <cell r="AE1640" t="str">
            <v xml:space="preserve"> </v>
          </cell>
        </row>
        <row r="1641">
          <cell r="AE1641" t="str">
            <v xml:space="preserve"> </v>
          </cell>
        </row>
        <row r="1642">
          <cell r="AE1642" t="str">
            <v xml:space="preserve"> </v>
          </cell>
        </row>
        <row r="1643">
          <cell r="AE1643" t="str">
            <v xml:space="preserve"> </v>
          </cell>
        </row>
        <row r="1644">
          <cell r="AE1644" t="str">
            <v xml:space="preserve"> </v>
          </cell>
        </row>
        <row r="1645">
          <cell r="AE1645" t="str">
            <v xml:space="preserve"> </v>
          </cell>
        </row>
        <row r="1646">
          <cell r="AE1646" t="str">
            <v xml:space="preserve"> </v>
          </cell>
        </row>
        <row r="1647">
          <cell r="AE1647" t="str">
            <v xml:space="preserve"> </v>
          </cell>
        </row>
        <row r="1648">
          <cell r="AE1648" t="str">
            <v xml:space="preserve"> </v>
          </cell>
        </row>
        <row r="1649">
          <cell r="AE1649" t="str">
            <v xml:space="preserve"> </v>
          </cell>
        </row>
        <row r="1650">
          <cell r="AE1650" t="str">
            <v xml:space="preserve"> </v>
          </cell>
        </row>
        <row r="1651">
          <cell r="AE1651" t="str">
            <v xml:space="preserve"> </v>
          </cell>
        </row>
        <row r="1652">
          <cell r="AE1652" t="str">
            <v xml:space="preserve"> </v>
          </cell>
        </row>
        <row r="1653">
          <cell r="AE1653" t="str">
            <v xml:space="preserve"> </v>
          </cell>
        </row>
        <row r="1654">
          <cell r="AE1654" t="str">
            <v xml:space="preserve"> </v>
          </cell>
        </row>
        <row r="1655">
          <cell r="AE1655" t="str">
            <v xml:space="preserve"> </v>
          </cell>
        </row>
        <row r="1656">
          <cell r="AE1656" t="str">
            <v xml:space="preserve"> </v>
          </cell>
        </row>
        <row r="1657">
          <cell r="AE1657" t="str">
            <v xml:space="preserve"> </v>
          </cell>
        </row>
        <row r="1658">
          <cell r="AE1658" t="str">
            <v xml:space="preserve"> </v>
          </cell>
        </row>
        <row r="1659">
          <cell r="AE1659" t="str">
            <v xml:space="preserve"> </v>
          </cell>
        </row>
        <row r="1660">
          <cell r="AE1660" t="str">
            <v xml:space="preserve"> </v>
          </cell>
        </row>
        <row r="1661">
          <cell r="AE1661" t="str">
            <v xml:space="preserve"> </v>
          </cell>
        </row>
        <row r="1662">
          <cell r="AE1662" t="str">
            <v xml:space="preserve"> </v>
          </cell>
        </row>
        <row r="1663">
          <cell r="AE1663" t="str">
            <v xml:space="preserve"> </v>
          </cell>
        </row>
        <row r="1664">
          <cell r="AE1664" t="str">
            <v xml:space="preserve"> </v>
          </cell>
        </row>
        <row r="1665">
          <cell r="AE1665" t="str">
            <v xml:space="preserve"> </v>
          </cell>
        </row>
        <row r="1666">
          <cell r="AE1666" t="str">
            <v xml:space="preserve"> </v>
          </cell>
        </row>
        <row r="1667">
          <cell r="AE1667" t="str">
            <v xml:space="preserve"> </v>
          </cell>
        </row>
        <row r="1668">
          <cell r="AE1668" t="str">
            <v xml:space="preserve"> </v>
          </cell>
        </row>
        <row r="1669">
          <cell r="AE1669" t="str">
            <v xml:space="preserve"> </v>
          </cell>
        </row>
        <row r="1670">
          <cell r="AE1670" t="str">
            <v xml:space="preserve"> </v>
          </cell>
        </row>
        <row r="1671">
          <cell r="AE1671" t="str">
            <v xml:space="preserve"> </v>
          </cell>
        </row>
        <row r="1672">
          <cell r="AE1672" t="str">
            <v xml:space="preserve"> </v>
          </cell>
        </row>
        <row r="1673">
          <cell r="AE1673" t="str">
            <v xml:space="preserve"> </v>
          </cell>
        </row>
        <row r="1674">
          <cell r="AE1674" t="str">
            <v xml:space="preserve"> </v>
          </cell>
        </row>
        <row r="1675">
          <cell r="AE1675" t="str">
            <v xml:space="preserve"> </v>
          </cell>
        </row>
        <row r="1676">
          <cell r="AE1676" t="str">
            <v xml:space="preserve"> </v>
          </cell>
        </row>
        <row r="1677">
          <cell r="AE1677" t="str">
            <v xml:space="preserve"> </v>
          </cell>
        </row>
        <row r="1678">
          <cell r="AE1678" t="str">
            <v xml:space="preserve"> </v>
          </cell>
        </row>
        <row r="1679">
          <cell r="AE1679" t="str">
            <v xml:space="preserve"> </v>
          </cell>
        </row>
        <row r="1680">
          <cell r="AE1680" t="str">
            <v xml:space="preserve"> </v>
          </cell>
        </row>
        <row r="1681">
          <cell r="AE1681" t="str">
            <v xml:space="preserve"> </v>
          </cell>
        </row>
        <row r="1682">
          <cell r="AE1682" t="str">
            <v xml:space="preserve"> </v>
          </cell>
        </row>
        <row r="1683">
          <cell r="AE1683" t="str">
            <v xml:space="preserve"> </v>
          </cell>
        </row>
        <row r="1684">
          <cell r="AE1684" t="str">
            <v xml:space="preserve"> </v>
          </cell>
        </row>
        <row r="1685">
          <cell r="AE1685" t="str">
            <v xml:space="preserve"> </v>
          </cell>
        </row>
        <row r="1686">
          <cell r="AE1686" t="str">
            <v xml:space="preserve"> </v>
          </cell>
        </row>
        <row r="1687">
          <cell r="AE1687" t="str">
            <v xml:space="preserve"> </v>
          </cell>
        </row>
        <row r="1688">
          <cell r="AE1688" t="str">
            <v xml:space="preserve"> </v>
          </cell>
        </row>
        <row r="1689">
          <cell r="AE1689" t="str">
            <v xml:space="preserve"> </v>
          </cell>
        </row>
        <row r="1690">
          <cell r="AE1690" t="str">
            <v xml:space="preserve"> </v>
          </cell>
        </row>
        <row r="1691">
          <cell r="AE1691" t="str">
            <v xml:space="preserve"> </v>
          </cell>
        </row>
        <row r="1692">
          <cell r="AE1692" t="str">
            <v xml:space="preserve"> </v>
          </cell>
        </row>
        <row r="1693">
          <cell r="AE1693" t="str">
            <v xml:space="preserve"> </v>
          </cell>
        </row>
        <row r="1694">
          <cell r="AE1694" t="str">
            <v xml:space="preserve"> </v>
          </cell>
        </row>
        <row r="1695">
          <cell r="AE1695" t="str">
            <v xml:space="preserve"> </v>
          </cell>
        </row>
        <row r="1696">
          <cell r="AE1696" t="str">
            <v xml:space="preserve"> </v>
          </cell>
        </row>
        <row r="1697">
          <cell r="AE1697" t="str">
            <v xml:space="preserve"> </v>
          </cell>
        </row>
        <row r="1698">
          <cell r="AE1698" t="str">
            <v xml:space="preserve"> </v>
          </cell>
        </row>
        <row r="1699">
          <cell r="AE1699" t="str">
            <v xml:space="preserve"> </v>
          </cell>
        </row>
        <row r="1700">
          <cell r="AE1700" t="str">
            <v xml:space="preserve"> </v>
          </cell>
        </row>
        <row r="1701">
          <cell r="AE1701" t="str">
            <v xml:space="preserve"> </v>
          </cell>
        </row>
        <row r="1702">
          <cell r="AE1702" t="str">
            <v xml:space="preserve"> </v>
          </cell>
        </row>
        <row r="1703">
          <cell r="AE1703" t="str">
            <v xml:space="preserve"> </v>
          </cell>
        </row>
        <row r="1704">
          <cell r="AE1704" t="str">
            <v xml:space="preserve"> </v>
          </cell>
        </row>
        <row r="1705">
          <cell r="AE1705" t="str">
            <v xml:space="preserve"> </v>
          </cell>
        </row>
        <row r="1706">
          <cell r="AE1706" t="str">
            <v xml:space="preserve"> </v>
          </cell>
        </row>
        <row r="1707">
          <cell r="AE1707" t="str">
            <v xml:space="preserve"> </v>
          </cell>
        </row>
        <row r="1708">
          <cell r="AE1708" t="str">
            <v xml:space="preserve"> </v>
          </cell>
        </row>
        <row r="1709">
          <cell r="AE1709" t="str">
            <v xml:space="preserve"> </v>
          </cell>
        </row>
        <row r="1710">
          <cell r="AE1710" t="str">
            <v xml:space="preserve"> </v>
          </cell>
        </row>
        <row r="1711">
          <cell r="AE1711" t="str">
            <v xml:space="preserve"> </v>
          </cell>
        </row>
        <row r="1712">
          <cell r="AE1712" t="str">
            <v xml:space="preserve"> </v>
          </cell>
        </row>
        <row r="1713">
          <cell r="AE1713" t="str">
            <v xml:space="preserve"> </v>
          </cell>
        </row>
        <row r="1714">
          <cell r="AE1714" t="str">
            <v xml:space="preserve"> </v>
          </cell>
        </row>
        <row r="1715">
          <cell r="AE1715" t="str">
            <v xml:space="preserve"> </v>
          </cell>
        </row>
        <row r="1716">
          <cell r="AE1716" t="str">
            <v xml:space="preserve"> </v>
          </cell>
        </row>
        <row r="1717">
          <cell r="AE1717" t="str">
            <v xml:space="preserve"> </v>
          </cell>
        </row>
        <row r="1718">
          <cell r="AE1718" t="str">
            <v xml:space="preserve"> </v>
          </cell>
        </row>
        <row r="1719">
          <cell r="AE1719" t="str">
            <v xml:space="preserve"> </v>
          </cell>
        </row>
        <row r="1720">
          <cell r="AE1720" t="str">
            <v xml:space="preserve"> </v>
          </cell>
        </row>
        <row r="1721">
          <cell r="AE1721" t="str">
            <v xml:space="preserve"> </v>
          </cell>
        </row>
        <row r="1722">
          <cell r="AE1722" t="str">
            <v xml:space="preserve"> </v>
          </cell>
        </row>
        <row r="1723">
          <cell r="AE1723" t="str">
            <v xml:space="preserve"> </v>
          </cell>
        </row>
        <row r="1724">
          <cell r="AE1724" t="str">
            <v xml:space="preserve"> </v>
          </cell>
        </row>
        <row r="1725">
          <cell r="AE1725" t="str">
            <v xml:space="preserve"> </v>
          </cell>
        </row>
        <row r="1726">
          <cell r="AE1726" t="str">
            <v xml:space="preserve"> </v>
          </cell>
        </row>
        <row r="1727">
          <cell r="AE1727" t="str">
            <v xml:space="preserve"> </v>
          </cell>
        </row>
        <row r="1728">
          <cell r="AE1728" t="str">
            <v xml:space="preserve"> </v>
          </cell>
        </row>
        <row r="1729">
          <cell r="AE1729" t="str">
            <v xml:space="preserve"> </v>
          </cell>
        </row>
        <row r="1730">
          <cell r="AE1730" t="str">
            <v xml:space="preserve"> </v>
          </cell>
        </row>
        <row r="1731">
          <cell r="AE1731" t="str">
            <v xml:space="preserve"> </v>
          </cell>
        </row>
        <row r="1732">
          <cell r="AE1732" t="str">
            <v xml:space="preserve"> </v>
          </cell>
        </row>
        <row r="1733">
          <cell r="AE1733" t="str">
            <v xml:space="preserve"> </v>
          </cell>
        </row>
        <row r="1734">
          <cell r="AE1734" t="str">
            <v xml:space="preserve"> </v>
          </cell>
        </row>
        <row r="1735">
          <cell r="AE1735" t="str">
            <v xml:space="preserve"> </v>
          </cell>
        </row>
        <row r="1736">
          <cell r="AE1736" t="str">
            <v xml:space="preserve"> </v>
          </cell>
        </row>
        <row r="1737">
          <cell r="AE1737" t="str">
            <v xml:space="preserve"> </v>
          </cell>
        </row>
        <row r="1738">
          <cell r="AE1738" t="str">
            <v xml:space="preserve"> </v>
          </cell>
        </row>
        <row r="1739">
          <cell r="AE1739" t="str">
            <v xml:space="preserve"> </v>
          </cell>
        </row>
        <row r="1740">
          <cell r="AE1740" t="str">
            <v xml:space="preserve"> </v>
          </cell>
        </row>
        <row r="1741">
          <cell r="AE1741" t="str">
            <v xml:space="preserve"> </v>
          </cell>
        </row>
        <row r="1742">
          <cell r="AE1742" t="str">
            <v xml:space="preserve"> </v>
          </cell>
        </row>
        <row r="1743">
          <cell r="AE1743" t="str">
            <v xml:space="preserve"> </v>
          </cell>
        </row>
        <row r="1744">
          <cell r="AE1744" t="str">
            <v xml:space="preserve"> </v>
          </cell>
        </row>
        <row r="1745">
          <cell r="AE1745" t="str">
            <v xml:space="preserve"> </v>
          </cell>
        </row>
        <row r="1746">
          <cell r="AE1746" t="str">
            <v xml:space="preserve"> </v>
          </cell>
        </row>
        <row r="1747">
          <cell r="AE1747" t="str">
            <v xml:space="preserve"> </v>
          </cell>
        </row>
        <row r="1748">
          <cell r="AE1748" t="str">
            <v xml:space="preserve"> </v>
          </cell>
        </row>
        <row r="1749">
          <cell r="AE1749" t="str">
            <v xml:space="preserve"> </v>
          </cell>
        </row>
        <row r="1750">
          <cell r="AE1750" t="str">
            <v xml:space="preserve"> </v>
          </cell>
        </row>
        <row r="1751">
          <cell r="AE1751" t="str">
            <v xml:space="preserve"> </v>
          </cell>
        </row>
        <row r="1752">
          <cell r="AE1752" t="str">
            <v xml:space="preserve"> </v>
          </cell>
        </row>
        <row r="1753">
          <cell r="AE1753" t="str">
            <v xml:space="preserve"> </v>
          </cell>
        </row>
        <row r="1754">
          <cell r="AE1754" t="str">
            <v xml:space="preserve"> </v>
          </cell>
        </row>
        <row r="1755">
          <cell r="AE1755" t="str">
            <v xml:space="preserve"> </v>
          </cell>
        </row>
        <row r="1756">
          <cell r="AE1756" t="str">
            <v xml:space="preserve"> </v>
          </cell>
        </row>
        <row r="1757">
          <cell r="AE1757" t="str">
            <v xml:space="preserve"> </v>
          </cell>
        </row>
        <row r="1758">
          <cell r="AE1758" t="str">
            <v xml:space="preserve"> </v>
          </cell>
        </row>
        <row r="1759">
          <cell r="AE1759" t="str">
            <v xml:space="preserve"> </v>
          </cell>
        </row>
        <row r="1760">
          <cell r="AE1760" t="str">
            <v xml:space="preserve"> </v>
          </cell>
        </row>
        <row r="1761">
          <cell r="AE1761" t="str">
            <v xml:space="preserve"> </v>
          </cell>
        </row>
        <row r="1762">
          <cell r="AE1762" t="str">
            <v xml:space="preserve"> </v>
          </cell>
        </row>
        <row r="1763">
          <cell r="AE1763" t="str">
            <v xml:space="preserve"> </v>
          </cell>
        </row>
        <row r="1764">
          <cell r="AE1764" t="str">
            <v xml:space="preserve"> </v>
          </cell>
        </row>
        <row r="1765">
          <cell r="AE1765" t="str">
            <v xml:space="preserve"> </v>
          </cell>
        </row>
        <row r="1766">
          <cell r="AE1766" t="str">
            <v xml:space="preserve"> </v>
          </cell>
        </row>
        <row r="1767">
          <cell r="AE1767" t="str">
            <v xml:space="preserve"> </v>
          </cell>
        </row>
        <row r="1768">
          <cell r="AE1768" t="str">
            <v xml:space="preserve"> </v>
          </cell>
        </row>
        <row r="1769">
          <cell r="AE1769" t="str">
            <v xml:space="preserve"> </v>
          </cell>
        </row>
        <row r="1770">
          <cell r="AE1770" t="str">
            <v xml:space="preserve"> </v>
          </cell>
        </row>
        <row r="1771">
          <cell r="AE1771" t="str">
            <v xml:space="preserve"> </v>
          </cell>
        </row>
        <row r="1772">
          <cell r="AE1772" t="str">
            <v xml:space="preserve"> </v>
          </cell>
        </row>
        <row r="1773">
          <cell r="AE1773" t="str">
            <v xml:space="preserve"> </v>
          </cell>
        </row>
        <row r="1774">
          <cell r="AE1774" t="str">
            <v xml:space="preserve"> </v>
          </cell>
        </row>
        <row r="1775">
          <cell r="AE1775" t="str">
            <v xml:space="preserve"> </v>
          </cell>
        </row>
        <row r="1776">
          <cell r="AE1776" t="str">
            <v xml:space="preserve"> </v>
          </cell>
        </row>
        <row r="1777">
          <cell r="AE1777" t="str">
            <v xml:space="preserve"> </v>
          </cell>
        </row>
        <row r="1778">
          <cell r="AE1778" t="str">
            <v xml:space="preserve"> </v>
          </cell>
        </row>
        <row r="1779">
          <cell r="AE1779" t="str">
            <v xml:space="preserve"> </v>
          </cell>
        </row>
        <row r="1780">
          <cell r="AE1780" t="str">
            <v xml:space="preserve"> </v>
          </cell>
        </row>
        <row r="1781">
          <cell r="AE1781" t="str">
            <v xml:space="preserve"> </v>
          </cell>
        </row>
        <row r="1782">
          <cell r="AE1782" t="str">
            <v xml:space="preserve"> </v>
          </cell>
        </row>
        <row r="1783">
          <cell r="AE1783" t="str">
            <v xml:space="preserve"> </v>
          </cell>
        </row>
        <row r="1784">
          <cell r="AE1784" t="str">
            <v xml:space="preserve"> </v>
          </cell>
        </row>
        <row r="1785">
          <cell r="AE1785" t="str">
            <v xml:space="preserve"> </v>
          </cell>
        </row>
        <row r="1786">
          <cell r="AE1786" t="str">
            <v xml:space="preserve"> </v>
          </cell>
        </row>
        <row r="1787">
          <cell r="AE1787" t="str">
            <v xml:space="preserve"> </v>
          </cell>
        </row>
        <row r="1788">
          <cell r="AE1788" t="str">
            <v xml:space="preserve"> </v>
          </cell>
        </row>
        <row r="1789">
          <cell r="AE1789" t="str">
            <v xml:space="preserve"> </v>
          </cell>
        </row>
        <row r="1790">
          <cell r="AE1790" t="str">
            <v xml:space="preserve"> </v>
          </cell>
        </row>
        <row r="1791">
          <cell r="AE1791" t="str">
            <v xml:space="preserve"> </v>
          </cell>
        </row>
        <row r="1792">
          <cell r="AE1792" t="str">
            <v xml:space="preserve"> </v>
          </cell>
        </row>
        <row r="1793">
          <cell r="AE1793" t="str">
            <v xml:space="preserve"> </v>
          </cell>
        </row>
        <row r="1794">
          <cell r="AE1794" t="str">
            <v xml:space="preserve"> </v>
          </cell>
        </row>
        <row r="1795">
          <cell r="AE1795" t="str">
            <v xml:space="preserve"> </v>
          </cell>
        </row>
        <row r="1796">
          <cell r="AE1796" t="str">
            <v xml:space="preserve"> </v>
          </cell>
        </row>
        <row r="1797">
          <cell r="AE1797" t="str">
            <v xml:space="preserve"> </v>
          </cell>
        </row>
        <row r="1798">
          <cell r="AE1798" t="str">
            <v xml:space="preserve"> </v>
          </cell>
        </row>
        <row r="1799">
          <cell r="AE1799" t="str">
            <v xml:space="preserve"> </v>
          </cell>
        </row>
        <row r="1800">
          <cell r="AE1800" t="str">
            <v xml:space="preserve"> </v>
          </cell>
        </row>
        <row r="1801">
          <cell r="AE1801" t="str">
            <v xml:space="preserve"> </v>
          </cell>
        </row>
        <row r="1802">
          <cell r="AE1802" t="str">
            <v xml:space="preserve"> </v>
          </cell>
        </row>
        <row r="1803">
          <cell r="AE1803" t="str">
            <v xml:space="preserve"> </v>
          </cell>
        </row>
        <row r="1804">
          <cell r="AE1804" t="str">
            <v xml:space="preserve"> </v>
          </cell>
        </row>
        <row r="1805">
          <cell r="AE1805" t="str">
            <v xml:space="preserve"> </v>
          </cell>
        </row>
        <row r="1806">
          <cell r="AE1806" t="str">
            <v xml:space="preserve"> </v>
          </cell>
        </row>
        <row r="1807">
          <cell r="AE1807" t="str">
            <v xml:space="preserve"> </v>
          </cell>
        </row>
        <row r="1808">
          <cell r="AE1808" t="str">
            <v xml:space="preserve"> </v>
          </cell>
        </row>
        <row r="1809">
          <cell r="AE1809" t="str">
            <v xml:space="preserve"> </v>
          </cell>
        </row>
        <row r="1810">
          <cell r="AE1810" t="str">
            <v xml:space="preserve"> </v>
          </cell>
        </row>
        <row r="1811">
          <cell r="AE1811" t="str">
            <v xml:space="preserve"> </v>
          </cell>
        </row>
        <row r="1812">
          <cell r="AE1812" t="str">
            <v xml:space="preserve"> </v>
          </cell>
        </row>
        <row r="1813">
          <cell r="AE1813" t="str">
            <v xml:space="preserve"> </v>
          </cell>
        </row>
        <row r="1814">
          <cell r="AE1814" t="str">
            <v xml:space="preserve"> </v>
          </cell>
        </row>
        <row r="1815">
          <cell r="AE1815" t="str">
            <v xml:space="preserve"> </v>
          </cell>
        </row>
        <row r="1816">
          <cell r="AE1816" t="str">
            <v xml:space="preserve"> </v>
          </cell>
        </row>
        <row r="1817">
          <cell r="AE1817" t="str">
            <v xml:space="preserve"> </v>
          </cell>
        </row>
        <row r="1818">
          <cell r="AE1818" t="str">
            <v xml:space="preserve"> </v>
          </cell>
        </row>
        <row r="1819">
          <cell r="AE1819" t="str">
            <v xml:space="preserve"> </v>
          </cell>
        </row>
        <row r="1820">
          <cell r="AE1820" t="str">
            <v xml:space="preserve"> </v>
          </cell>
        </row>
        <row r="1821">
          <cell r="AE1821" t="str">
            <v xml:space="preserve"> </v>
          </cell>
        </row>
        <row r="1822">
          <cell r="AE1822" t="str">
            <v xml:space="preserve"> </v>
          </cell>
        </row>
        <row r="1823">
          <cell r="AE1823" t="str">
            <v xml:space="preserve"> </v>
          </cell>
        </row>
        <row r="1824">
          <cell r="AE1824" t="str">
            <v xml:space="preserve"> </v>
          </cell>
        </row>
        <row r="1825">
          <cell r="AE1825" t="str">
            <v xml:space="preserve"> </v>
          </cell>
        </row>
        <row r="1826">
          <cell r="AE1826" t="str">
            <v xml:space="preserve"> </v>
          </cell>
        </row>
        <row r="1827">
          <cell r="AE1827" t="str">
            <v xml:space="preserve"> </v>
          </cell>
        </row>
        <row r="1828">
          <cell r="AE1828" t="str">
            <v xml:space="preserve"> </v>
          </cell>
        </row>
        <row r="1829">
          <cell r="AE1829" t="str">
            <v xml:space="preserve"> </v>
          </cell>
        </row>
        <row r="1830">
          <cell r="AE1830" t="str">
            <v xml:space="preserve"> </v>
          </cell>
        </row>
        <row r="1831">
          <cell r="AE1831" t="str">
            <v xml:space="preserve"> </v>
          </cell>
        </row>
        <row r="1832">
          <cell r="AE1832" t="str">
            <v xml:space="preserve"> </v>
          </cell>
        </row>
        <row r="1833">
          <cell r="AE1833" t="str">
            <v xml:space="preserve"> </v>
          </cell>
        </row>
        <row r="1834">
          <cell r="AE1834" t="str">
            <v xml:space="preserve"> </v>
          </cell>
        </row>
        <row r="1835">
          <cell r="AE1835" t="str">
            <v xml:space="preserve"> </v>
          </cell>
        </row>
        <row r="1836">
          <cell r="AE1836" t="str">
            <v xml:space="preserve"> </v>
          </cell>
        </row>
        <row r="1837">
          <cell r="AE1837" t="str">
            <v xml:space="preserve"> </v>
          </cell>
        </row>
        <row r="1838">
          <cell r="AE1838" t="str">
            <v xml:space="preserve"> </v>
          </cell>
        </row>
        <row r="1839">
          <cell r="AE1839" t="str">
            <v xml:space="preserve"> </v>
          </cell>
        </row>
        <row r="1840">
          <cell r="AE1840" t="str">
            <v xml:space="preserve"> </v>
          </cell>
        </row>
        <row r="1841">
          <cell r="AE1841" t="str">
            <v xml:space="preserve"> </v>
          </cell>
        </row>
        <row r="1842">
          <cell r="AE1842" t="str">
            <v xml:space="preserve"> </v>
          </cell>
        </row>
        <row r="1843">
          <cell r="AE1843" t="str">
            <v xml:space="preserve"> </v>
          </cell>
        </row>
        <row r="1844">
          <cell r="AE1844" t="str">
            <v xml:space="preserve"> </v>
          </cell>
        </row>
        <row r="1845">
          <cell r="AE1845" t="str">
            <v xml:space="preserve"> </v>
          </cell>
        </row>
        <row r="1846">
          <cell r="AE1846" t="str">
            <v xml:space="preserve"> </v>
          </cell>
        </row>
        <row r="1847">
          <cell r="AE1847" t="str">
            <v xml:space="preserve"> </v>
          </cell>
        </row>
        <row r="1848">
          <cell r="AE1848" t="str">
            <v xml:space="preserve"> </v>
          </cell>
        </row>
        <row r="1849">
          <cell r="AE1849" t="str">
            <v xml:space="preserve"> </v>
          </cell>
        </row>
        <row r="1850">
          <cell r="AE1850" t="str">
            <v xml:space="preserve"> </v>
          </cell>
        </row>
        <row r="1851">
          <cell r="AE1851" t="str">
            <v xml:space="preserve"> </v>
          </cell>
        </row>
        <row r="1852">
          <cell r="AE1852" t="str">
            <v xml:space="preserve"> </v>
          </cell>
        </row>
        <row r="1853">
          <cell r="AE1853" t="str">
            <v xml:space="preserve"> </v>
          </cell>
        </row>
        <row r="1854">
          <cell r="AE1854" t="str">
            <v xml:space="preserve"> </v>
          </cell>
        </row>
        <row r="1855">
          <cell r="AE1855" t="str">
            <v xml:space="preserve"> </v>
          </cell>
        </row>
        <row r="1856">
          <cell r="AE1856" t="str">
            <v xml:space="preserve"> </v>
          </cell>
        </row>
        <row r="1857">
          <cell r="AE1857" t="str">
            <v xml:space="preserve"> </v>
          </cell>
        </row>
        <row r="1858">
          <cell r="AE1858" t="str">
            <v xml:space="preserve"> </v>
          </cell>
        </row>
        <row r="1859">
          <cell r="AE1859" t="str">
            <v xml:space="preserve"> </v>
          </cell>
        </row>
        <row r="1860">
          <cell r="AE1860" t="str">
            <v xml:space="preserve"> </v>
          </cell>
        </row>
        <row r="1861">
          <cell r="AE1861" t="str">
            <v xml:space="preserve"> </v>
          </cell>
        </row>
        <row r="1862">
          <cell r="AE1862" t="str">
            <v xml:space="preserve"> </v>
          </cell>
        </row>
        <row r="1863">
          <cell r="AE1863" t="str">
            <v xml:space="preserve"> </v>
          </cell>
        </row>
        <row r="1864">
          <cell r="AE1864" t="str">
            <v xml:space="preserve"> </v>
          </cell>
        </row>
        <row r="1865">
          <cell r="AE1865" t="str">
            <v xml:space="preserve"> </v>
          </cell>
        </row>
        <row r="1866">
          <cell r="AE1866" t="str">
            <v xml:space="preserve"> </v>
          </cell>
        </row>
        <row r="1867">
          <cell r="AE1867" t="str">
            <v xml:space="preserve"> </v>
          </cell>
        </row>
        <row r="1868">
          <cell r="AE1868" t="str">
            <v xml:space="preserve"> </v>
          </cell>
        </row>
        <row r="1869">
          <cell r="AE1869" t="str">
            <v xml:space="preserve"> </v>
          </cell>
        </row>
        <row r="1870">
          <cell r="AE1870" t="str">
            <v xml:space="preserve"> </v>
          </cell>
        </row>
        <row r="1871">
          <cell r="AE1871" t="str">
            <v xml:space="preserve"> </v>
          </cell>
        </row>
        <row r="1872">
          <cell r="AE1872" t="str">
            <v xml:space="preserve"> </v>
          </cell>
        </row>
        <row r="1873">
          <cell r="AE1873" t="str">
            <v xml:space="preserve"> </v>
          </cell>
        </row>
        <row r="1874">
          <cell r="AE1874" t="str">
            <v xml:space="preserve"> </v>
          </cell>
        </row>
        <row r="1875">
          <cell r="AE1875" t="str">
            <v xml:space="preserve"> </v>
          </cell>
        </row>
        <row r="1876">
          <cell r="AE1876" t="str">
            <v xml:space="preserve"> </v>
          </cell>
        </row>
        <row r="1877">
          <cell r="AE1877" t="str">
            <v xml:space="preserve"> </v>
          </cell>
        </row>
        <row r="1878">
          <cell r="AE1878" t="str">
            <v xml:space="preserve"> </v>
          </cell>
        </row>
        <row r="1879">
          <cell r="AE1879" t="str">
            <v xml:space="preserve"> </v>
          </cell>
        </row>
        <row r="1880">
          <cell r="AE1880" t="str">
            <v xml:space="preserve"> </v>
          </cell>
        </row>
        <row r="1881">
          <cell r="AE1881" t="str">
            <v xml:space="preserve"> </v>
          </cell>
        </row>
        <row r="1882">
          <cell r="AE1882" t="str">
            <v xml:space="preserve"> </v>
          </cell>
        </row>
        <row r="1883">
          <cell r="AE1883" t="str">
            <v xml:space="preserve"> </v>
          </cell>
        </row>
        <row r="1884">
          <cell r="AE1884" t="str">
            <v xml:space="preserve"> </v>
          </cell>
        </row>
        <row r="1885">
          <cell r="AE1885" t="str">
            <v xml:space="preserve"> </v>
          </cell>
        </row>
        <row r="1886">
          <cell r="AE1886" t="str">
            <v xml:space="preserve"> </v>
          </cell>
        </row>
        <row r="1887">
          <cell r="AE1887" t="str">
            <v xml:space="preserve"> </v>
          </cell>
        </row>
        <row r="1888">
          <cell r="AE1888" t="str">
            <v xml:space="preserve"> </v>
          </cell>
        </row>
        <row r="1889">
          <cell r="AE1889" t="str">
            <v xml:space="preserve"> </v>
          </cell>
        </row>
        <row r="1890">
          <cell r="AE1890" t="str">
            <v xml:space="preserve"> </v>
          </cell>
        </row>
        <row r="1891">
          <cell r="AE1891" t="str">
            <v xml:space="preserve"> </v>
          </cell>
        </row>
        <row r="1892">
          <cell r="AE1892" t="str">
            <v xml:space="preserve"> </v>
          </cell>
        </row>
        <row r="1893">
          <cell r="AE1893" t="str">
            <v xml:space="preserve"> </v>
          </cell>
        </row>
        <row r="1894">
          <cell r="AE1894" t="str">
            <v xml:space="preserve"> </v>
          </cell>
        </row>
        <row r="1895">
          <cell r="AE1895" t="str">
            <v xml:space="preserve"> </v>
          </cell>
        </row>
        <row r="1896">
          <cell r="AE1896" t="str">
            <v xml:space="preserve"> </v>
          </cell>
        </row>
        <row r="1897">
          <cell r="AE1897" t="str">
            <v xml:space="preserve"> </v>
          </cell>
        </row>
        <row r="1898">
          <cell r="AE1898" t="str">
            <v xml:space="preserve"> </v>
          </cell>
        </row>
        <row r="1899">
          <cell r="AE1899" t="str">
            <v xml:space="preserve"> </v>
          </cell>
        </row>
        <row r="1900">
          <cell r="AE1900" t="str">
            <v xml:space="preserve"> </v>
          </cell>
        </row>
        <row r="1901">
          <cell r="AE1901" t="str">
            <v xml:space="preserve"> </v>
          </cell>
        </row>
        <row r="1902">
          <cell r="AE1902" t="str">
            <v xml:space="preserve"> </v>
          </cell>
        </row>
        <row r="1903">
          <cell r="AE1903" t="str">
            <v xml:space="preserve"> </v>
          </cell>
        </row>
        <row r="1904">
          <cell r="AE1904" t="str">
            <v xml:space="preserve"> </v>
          </cell>
        </row>
        <row r="1905">
          <cell r="AE1905" t="str">
            <v xml:space="preserve"> </v>
          </cell>
        </row>
        <row r="1906">
          <cell r="AE1906" t="str">
            <v xml:space="preserve"> </v>
          </cell>
        </row>
        <row r="1907">
          <cell r="AE1907" t="str">
            <v xml:space="preserve"> </v>
          </cell>
        </row>
        <row r="1908">
          <cell r="AE1908" t="str">
            <v xml:space="preserve"> </v>
          </cell>
        </row>
        <row r="1909">
          <cell r="AE1909" t="str">
            <v xml:space="preserve"> </v>
          </cell>
        </row>
        <row r="1910">
          <cell r="AE1910" t="str">
            <v xml:space="preserve"> </v>
          </cell>
        </row>
        <row r="1911">
          <cell r="AE1911" t="str">
            <v xml:space="preserve"> </v>
          </cell>
        </row>
        <row r="1912">
          <cell r="AE1912" t="str">
            <v xml:space="preserve"> </v>
          </cell>
        </row>
        <row r="1913">
          <cell r="AE1913" t="str">
            <v xml:space="preserve"> </v>
          </cell>
        </row>
        <row r="1914">
          <cell r="AE1914" t="str">
            <v xml:space="preserve"> </v>
          </cell>
        </row>
        <row r="1915">
          <cell r="AE1915" t="str">
            <v xml:space="preserve"> </v>
          </cell>
        </row>
        <row r="1916">
          <cell r="AE1916" t="str">
            <v xml:space="preserve"> </v>
          </cell>
        </row>
        <row r="1917">
          <cell r="AE1917" t="str">
            <v xml:space="preserve"> </v>
          </cell>
        </row>
        <row r="1918">
          <cell r="AE1918" t="str">
            <v xml:space="preserve"> </v>
          </cell>
        </row>
        <row r="1919">
          <cell r="AE1919" t="str">
            <v xml:space="preserve"> </v>
          </cell>
        </row>
        <row r="1920">
          <cell r="AE1920" t="str">
            <v xml:space="preserve"> </v>
          </cell>
        </row>
        <row r="1921">
          <cell r="AE1921" t="str">
            <v xml:space="preserve"> </v>
          </cell>
        </row>
        <row r="1922">
          <cell r="AE1922" t="str">
            <v xml:space="preserve"> </v>
          </cell>
        </row>
        <row r="1923">
          <cell r="AE1923" t="str">
            <v xml:space="preserve"> </v>
          </cell>
        </row>
        <row r="1924">
          <cell r="AE1924" t="str">
            <v xml:space="preserve"> </v>
          </cell>
        </row>
        <row r="1925">
          <cell r="AE1925" t="str">
            <v xml:space="preserve"> </v>
          </cell>
        </row>
        <row r="1926">
          <cell r="AE1926" t="str">
            <v xml:space="preserve"> </v>
          </cell>
        </row>
        <row r="1927">
          <cell r="AE1927" t="str">
            <v xml:space="preserve"> </v>
          </cell>
        </row>
        <row r="1928">
          <cell r="AE1928" t="str">
            <v xml:space="preserve"> </v>
          </cell>
        </row>
        <row r="1929">
          <cell r="AE1929" t="str">
            <v xml:space="preserve"> </v>
          </cell>
        </row>
        <row r="1930">
          <cell r="AE1930" t="str">
            <v xml:space="preserve"> </v>
          </cell>
        </row>
        <row r="1931">
          <cell r="AE1931" t="str">
            <v xml:space="preserve"> </v>
          </cell>
        </row>
        <row r="1932">
          <cell r="AE1932" t="str">
            <v xml:space="preserve"> </v>
          </cell>
        </row>
        <row r="1933">
          <cell r="AE1933" t="str">
            <v xml:space="preserve"> </v>
          </cell>
        </row>
        <row r="1934">
          <cell r="AE1934" t="str">
            <v xml:space="preserve"> </v>
          </cell>
        </row>
        <row r="1935">
          <cell r="AE1935" t="str">
            <v xml:space="preserve"> </v>
          </cell>
        </row>
        <row r="1936">
          <cell r="AE1936" t="str">
            <v xml:space="preserve"> </v>
          </cell>
        </row>
        <row r="1937">
          <cell r="AE1937" t="str">
            <v xml:space="preserve"> </v>
          </cell>
        </row>
        <row r="1938">
          <cell r="AE1938" t="str">
            <v xml:space="preserve"> </v>
          </cell>
        </row>
        <row r="1939">
          <cell r="AE1939" t="str">
            <v xml:space="preserve"> </v>
          </cell>
        </row>
        <row r="1940">
          <cell r="AE1940" t="str">
            <v xml:space="preserve"> </v>
          </cell>
        </row>
        <row r="1941">
          <cell r="AE1941" t="str">
            <v xml:space="preserve"> </v>
          </cell>
        </row>
        <row r="1942">
          <cell r="AE1942" t="str">
            <v xml:space="preserve"> </v>
          </cell>
        </row>
        <row r="1943">
          <cell r="AE1943" t="str">
            <v xml:space="preserve"> </v>
          </cell>
        </row>
        <row r="1944">
          <cell r="AE1944" t="str">
            <v xml:space="preserve"> </v>
          </cell>
        </row>
        <row r="1945">
          <cell r="AE1945" t="str">
            <v xml:space="preserve"> </v>
          </cell>
        </row>
        <row r="1946">
          <cell r="AE1946" t="str">
            <v xml:space="preserve"> </v>
          </cell>
        </row>
        <row r="1947">
          <cell r="AE1947" t="str">
            <v xml:space="preserve"> </v>
          </cell>
        </row>
        <row r="1948">
          <cell r="AE1948" t="str">
            <v xml:space="preserve"> </v>
          </cell>
        </row>
        <row r="1949">
          <cell r="AE1949" t="str">
            <v xml:space="preserve"> </v>
          </cell>
        </row>
        <row r="1950">
          <cell r="AE1950" t="str">
            <v xml:space="preserve"> </v>
          </cell>
        </row>
        <row r="1951">
          <cell r="AE1951" t="str">
            <v xml:space="preserve"> </v>
          </cell>
        </row>
        <row r="1952">
          <cell r="AE1952" t="str">
            <v xml:space="preserve"> </v>
          </cell>
        </row>
        <row r="1953">
          <cell r="AE1953" t="str">
            <v xml:space="preserve"> </v>
          </cell>
        </row>
        <row r="1954">
          <cell r="AE1954" t="str">
            <v xml:space="preserve"> </v>
          </cell>
        </row>
        <row r="1955">
          <cell r="AE1955" t="str">
            <v xml:space="preserve"> </v>
          </cell>
        </row>
        <row r="1956">
          <cell r="AE1956" t="str">
            <v xml:space="preserve"> </v>
          </cell>
        </row>
        <row r="1957">
          <cell r="AE1957" t="str">
            <v xml:space="preserve"> </v>
          </cell>
        </row>
        <row r="1958">
          <cell r="AE1958" t="str">
            <v xml:space="preserve"> </v>
          </cell>
        </row>
        <row r="1959">
          <cell r="AE1959" t="str">
            <v xml:space="preserve"> </v>
          </cell>
        </row>
        <row r="1960">
          <cell r="AE1960" t="str">
            <v xml:space="preserve"> </v>
          </cell>
        </row>
        <row r="1961">
          <cell r="AE1961" t="str">
            <v xml:space="preserve"> </v>
          </cell>
        </row>
        <row r="1962">
          <cell r="AE1962" t="str">
            <v xml:space="preserve"> </v>
          </cell>
        </row>
        <row r="1963">
          <cell r="AE1963" t="str">
            <v xml:space="preserve"> </v>
          </cell>
        </row>
        <row r="1964">
          <cell r="AE1964" t="str">
            <v xml:space="preserve"> </v>
          </cell>
        </row>
        <row r="1965">
          <cell r="AE1965" t="str">
            <v xml:space="preserve"> </v>
          </cell>
        </row>
        <row r="1966">
          <cell r="AE1966" t="str">
            <v xml:space="preserve"> </v>
          </cell>
        </row>
        <row r="1967">
          <cell r="AE1967" t="str">
            <v xml:space="preserve"> </v>
          </cell>
        </row>
        <row r="1968">
          <cell r="AE1968" t="str">
            <v xml:space="preserve"> </v>
          </cell>
        </row>
        <row r="1969">
          <cell r="AE1969" t="str">
            <v xml:space="preserve"> </v>
          </cell>
        </row>
        <row r="1970">
          <cell r="AE1970" t="str">
            <v xml:space="preserve"> </v>
          </cell>
        </row>
        <row r="1971">
          <cell r="AE1971" t="str">
            <v xml:space="preserve"> </v>
          </cell>
        </row>
        <row r="1972">
          <cell r="AE1972" t="str">
            <v xml:space="preserve"> </v>
          </cell>
        </row>
        <row r="1973">
          <cell r="AE1973" t="str">
            <v xml:space="preserve"> </v>
          </cell>
        </row>
        <row r="1974">
          <cell r="AE1974" t="str">
            <v xml:space="preserve"> </v>
          </cell>
        </row>
        <row r="1975">
          <cell r="AE1975" t="str">
            <v xml:space="preserve"> </v>
          </cell>
        </row>
        <row r="1976">
          <cell r="AE1976" t="str">
            <v xml:space="preserve"> </v>
          </cell>
        </row>
        <row r="1977">
          <cell r="AE1977" t="str">
            <v xml:space="preserve"> </v>
          </cell>
        </row>
        <row r="1978">
          <cell r="AE1978" t="str">
            <v xml:space="preserve"> </v>
          </cell>
        </row>
        <row r="1979">
          <cell r="AE1979" t="str">
            <v xml:space="preserve"> </v>
          </cell>
        </row>
        <row r="1980">
          <cell r="AE1980" t="str">
            <v xml:space="preserve"> </v>
          </cell>
        </row>
        <row r="1981">
          <cell r="AE1981" t="str">
            <v xml:space="preserve"> </v>
          </cell>
        </row>
        <row r="1982">
          <cell r="AE1982" t="str">
            <v xml:space="preserve"> </v>
          </cell>
        </row>
        <row r="1983">
          <cell r="AE1983" t="str">
            <v xml:space="preserve"> </v>
          </cell>
        </row>
        <row r="1984">
          <cell r="AE1984" t="str">
            <v xml:space="preserve"> </v>
          </cell>
        </row>
        <row r="1985">
          <cell r="AE1985" t="str">
            <v xml:space="preserve"> </v>
          </cell>
        </row>
        <row r="1986">
          <cell r="AE1986" t="str">
            <v xml:space="preserve"> </v>
          </cell>
        </row>
        <row r="1987">
          <cell r="AE1987" t="str">
            <v xml:space="preserve"> </v>
          </cell>
        </row>
        <row r="1988">
          <cell r="AE1988" t="str">
            <v xml:space="preserve"> </v>
          </cell>
        </row>
        <row r="1989">
          <cell r="AE1989" t="str">
            <v xml:space="preserve"> </v>
          </cell>
        </row>
        <row r="1990">
          <cell r="AE1990" t="str">
            <v xml:space="preserve"> </v>
          </cell>
        </row>
        <row r="1991">
          <cell r="AE1991" t="str">
            <v xml:space="preserve"> </v>
          </cell>
        </row>
        <row r="1992">
          <cell r="AE1992" t="str">
            <v xml:space="preserve"> </v>
          </cell>
        </row>
        <row r="1993">
          <cell r="AE1993" t="str">
            <v xml:space="preserve"> </v>
          </cell>
        </row>
        <row r="1994">
          <cell r="AE1994" t="str">
            <v xml:space="preserve"> </v>
          </cell>
        </row>
        <row r="1995">
          <cell r="AE1995" t="str">
            <v xml:space="preserve"> </v>
          </cell>
        </row>
        <row r="1996">
          <cell r="AE1996" t="str">
            <v xml:space="preserve"> </v>
          </cell>
        </row>
        <row r="1997">
          <cell r="AE1997" t="str">
            <v xml:space="preserve"> </v>
          </cell>
        </row>
        <row r="1998">
          <cell r="AE1998" t="str">
            <v xml:space="preserve"> </v>
          </cell>
        </row>
        <row r="1999">
          <cell r="AE1999" t="str">
            <v xml:space="preserve"> </v>
          </cell>
        </row>
        <row r="2000">
          <cell r="AE2000" t="str">
            <v xml:space="preserve"> </v>
          </cell>
        </row>
        <row r="2001">
          <cell r="AE2001" t="str">
            <v xml:space="preserve"> </v>
          </cell>
        </row>
        <row r="2002">
          <cell r="AE2002" t="str">
            <v xml:space="preserve"> </v>
          </cell>
        </row>
        <row r="2003">
          <cell r="AE2003" t="str">
            <v xml:space="preserve"> </v>
          </cell>
        </row>
        <row r="2004">
          <cell r="AE2004" t="str">
            <v xml:space="preserve"> </v>
          </cell>
        </row>
        <row r="2005">
          <cell r="AE2005" t="str">
            <v xml:space="preserve"> </v>
          </cell>
        </row>
        <row r="2006">
          <cell r="AE2006" t="str">
            <v xml:space="preserve"> </v>
          </cell>
        </row>
        <row r="2007">
          <cell r="AE2007" t="str">
            <v xml:space="preserve"> </v>
          </cell>
        </row>
        <row r="2008">
          <cell r="AE2008" t="str">
            <v xml:space="preserve"> </v>
          </cell>
        </row>
        <row r="2009">
          <cell r="AE2009" t="str">
            <v xml:space="preserve"> </v>
          </cell>
        </row>
        <row r="2010">
          <cell r="AE2010" t="str">
            <v xml:space="preserve"> </v>
          </cell>
        </row>
        <row r="2011">
          <cell r="AE2011" t="str">
            <v xml:space="preserve"> </v>
          </cell>
        </row>
        <row r="2012">
          <cell r="AE2012" t="str">
            <v xml:space="preserve"> </v>
          </cell>
        </row>
        <row r="2013">
          <cell r="AE2013" t="str">
            <v xml:space="preserve"> </v>
          </cell>
        </row>
        <row r="2014">
          <cell r="AE2014" t="str">
            <v xml:space="preserve"> </v>
          </cell>
        </row>
        <row r="2015">
          <cell r="AE2015" t="str">
            <v xml:space="preserve"> </v>
          </cell>
        </row>
        <row r="2016">
          <cell r="AE2016" t="str">
            <v xml:space="preserve"> </v>
          </cell>
        </row>
        <row r="2017">
          <cell r="AE2017" t="str">
            <v xml:space="preserve"> </v>
          </cell>
        </row>
        <row r="2018">
          <cell r="AE2018" t="str">
            <v xml:space="preserve"> </v>
          </cell>
        </row>
        <row r="2019">
          <cell r="AE2019" t="str">
            <v xml:space="preserve"> </v>
          </cell>
        </row>
        <row r="2020">
          <cell r="AE2020" t="str">
            <v xml:space="preserve"> </v>
          </cell>
        </row>
        <row r="2021">
          <cell r="AE2021" t="str">
            <v xml:space="preserve"> </v>
          </cell>
        </row>
        <row r="2022">
          <cell r="AE2022" t="str">
            <v xml:space="preserve"> </v>
          </cell>
        </row>
        <row r="2023">
          <cell r="AE2023" t="str">
            <v xml:space="preserve"> </v>
          </cell>
        </row>
        <row r="2024">
          <cell r="AE2024" t="str">
            <v xml:space="preserve"> </v>
          </cell>
        </row>
        <row r="2025">
          <cell r="AE2025" t="str">
            <v xml:space="preserve"> </v>
          </cell>
        </row>
        <row r="2026">
          <cell r="AE2026" t="str">
            <v xml:space="preserve"> </v>
          </cell>
        </row>
        <row r="2027">
          <cell r="AE2027" t="str">
            <v xml:space="preserve"> </v>
          </cell>
        </row>
        <row r="2028">
          <cell r="AE2028" t="str">
            <v xml:space="preserve"> </v>
          </cell>
        </row>
        <row r="2029">
          <cell r="AE2029" t="str">
            <v xml:space="preserve"> </v>
          </cell>
        </row>
        <row r="2030">
          <cell r="AE2030" t="str">
            <v xml:space="preserve"> </v>
          </cell>
        </row>
        <row r="2031">
          <cell r="AE2031" t="str">
            <v xml:space="preserve"> </v>
          </cell>
        </row>
        <row r="2032">
          <cell r="AE2032" t="str">
            <v xml:space="preserve"> </v>
          </cell>
        </row>
        <row r="2033">
          <cell r="AE2033" t="str">
            <v xml:space="preserve"> </v>
          </cell>
        </row>
        <row r="2034">
          <cell r="AE2034" t="str">
            <v xml:space="preserve"> </v>
          </cell>
        </row>
        <row r="2035">
          <cell r="AE2035" t="str">
            <v xml:space="preserve"> </v>
          </cell>
        </row>
        <row r="2036">
          <cell r="AE2036" t="str">
            <v xml:space="preserve"> </v>
          </cell>
        </row>
        <row r="2037">
          <cell r="AE2037" t="str">
            <v xml:space="preserve"> </v>
          </cell>
        </row>
        <row r="2038">
          <cell r="AE2038" t="str">
            <v xml:space="preserve"> </v>
          </cell>
        </row>
        <row r="2039">
          <cell r="AE2039" t="str">
            <v xml:space="preserve"> </v>
          </cell>
        </row>
        <row r="2040">
          <cell r="AE2040" t="str">
            <v xml:space="preserve"> </v>
          </cell>
        </row>
        <row r="2041">
          <cell r="AE2041" t="str">
            <v xml:space="preserve"> </v>
          </cell>
        </row>
        <row r="2042">
          <cell r="AE2042" t="str">
            <v xml:space="preserve"> </v>
          </cell>
        </row>
        <row r="2043">
          <cell r="AE2043" t="str">
            <v xml:space="preserve"> </v>
          </cell>
        </row>
        <row r="2044">
          <cell r="AE2044" t="str">
            <v xml:space="preserve"> </v>
          </cell>
        </row>
        <row r="2045">
          <cell r="AE2045" t="str">
            <v xml:space="preserve"> </v>
          </cell>
        </row>
        <row r="2046">
          <cell r="AE2046" t="str">
            <v xml:space="preserve"> </v>
          </cell>
        </row>
        <row r="2047">
          <cell r="AE2047" t="str">
            <v xml:space="preserve"> </v>
          </cell>
        </row>
        <row r="2048">
          <cell r="AE2048" t="str">
            <v xml:space="preserve"> </v>
          </cell>
        </row>
        <row r="2049">
          <cell r="AE2049" t="str">
            <v xml:space="preserve"> </v>
          </cell>
        </row>
        <row r="2050">
          <cell r="AE2050" t="str">
            <v xml:space="preserve"> </v>
          </cell>
        </row>
        <row r="2051">
          <cell r="AE2051" t="str">
            <v xml:space="preserve"> </v>
          </cell>
        </row>
        <row r="2052">
          <cell r="AE2052" t="str">
            <v xml:space="preserve"> </v>
          </cell>
        </row>
        <row r="2053">
          <cell r="AE2053" t="str">
            <v xml:space="preserve"> </v>
          </cell>
        </row>
        <row r="2054">
          <cell r="AE2054" t="str">
            <v xml:space="preserve"> </v>
          </cell>
        </row>
        <row r="2055">
          <cell r="AE2055" t="str">
            <v xml:space="preserve"> </v>
          </cell>
        </row>
        <row r="2056">
          <cell r="AE2056" t="str">
            <v xml:space="preserve"> </v>
          </cell>
        </row>
        <row r="2057">
          <cell r="AE2057" t="str">
            <v xml:space="preserve"> </v>
          </cell>
        </row>
        <row r="2058">
          <cell r="AE2058" t="str">
            <v xml:space="preserve"> </v>
          </cell>
        </row>
        <row r="2059">
          <cell r="AE2059" t="str">
            <v xml:space="preserve"> </v>
          </cell>
        </row>
        <row r="2060">
          <cell r="AE2060" t="str">
            <v xml:space="preserve"> </v>
          </cell>
        </row>
        <row r="2061">
          <cell r="AE2061" t="str">
            <v xml:space="preserve"> </v>
          </cell>
        </row>
        <row r="2062">
          <cell r="AE2062" t="str">
            <v xml:space="preserve"> </v>
          </cell>
        </row>
        <row r="2063">
          <cell r="AE2063" t="str">
            <v xml:space="preserve"> </v>
          </cell>
        </row>
        <row r="2064">
          <cell r="AE2064" t="str">
            <v xml:space="preserve"> </v>
          </cell>
        </row>
        <row r="2065">
          <cell r="AE2065" t="str">
            <v xml:space="preserve"> </v>
          </cell>
        </row>
        <row r="2066">
          <cell r="AE2066" t="str">
            <v xml:space="preserve"> </v>
          </cell>
        </row>
        <row r="2067">
          <cell r="AE2067" t="str">
            <v xml:space="preserve"> </v>
          </cell>
        </row>
        <row r="2068">
          <cell r="AE2068" t="str">
            <v xml:space="preserve"> </v>
          </cell>
        </row>
        <row r="2069">
          <cell r="AE2069" t="str">
            <v xml:space="preserve"> </v>
          </cell>
        </row>
        <row r="2070">
          <cell r="AE2070" t="str">
            <v xml:space="preserve"> </v>
          </cell>
        </row>
        <row r="2071">
          <cell r="AE2071" t="str">
            <v xml:space="preserve"> </v>
          </cell>
        </row>
        <row r="2072">
          <cell r="AE2072" t="str">
            <v xml:space="preserve"> </v>
          </cell>
        </row>
        <row r="2073">
          <cell r="AE2073" t="str">
            <v xml:space="preserve"> </v>
          </cell>
        </row>
        <row r="2074">
          <cell r="AE2074" t="str">
            <v xml:space="preserve"> </v>
          </cell>
        </row>
        <row r="2075">
          <cell r="AE2075" t="str">
            <v xml:space="preserve"> </v>
          </cell>
        </row>
        <row r="2076">
          <cell r="AE2076" t="str">
            <v xml:space="preserve"> </v>
          </cell>
        </row>
        <row r="2077">
          <cell r="AE2077" t="str">
            <v xml:space="preserve"> </v>
          </cell>
        </row>
        <row r="2078">
          <cell r="AE2078" t="str">
            <v xml:space="preserve"> </v>
          </cell>
        </row>
        <row r="2079">
          <cell r="AE2079" t="str">
            <v xml:space="preserve"> </v>
          </cell>
        </row>
        <row r="2080">
          <cell r="AE2080" t="str">
            <v xml:space="preserve"> </v>
          </cell>
        </row>
        <row r="2081">
          <cell r="AE2081" t="str">
            <v xml:space="preserve"> </v>
          </cell>
        </row>
        <row r="2082">
          <cell r="AE2082" t="str">
            <v xml:space="preserve"> </v>
          </cell>
        </row>
        <row r="2083">
          <cell r="AE2083" t="str">
            <v xml:space="preserve"> </v>
          </cell>
        </row>
        <row r="2084">
          <cell r="AE2084" t="str">
            <v xml:space="preserve"> </v>
          </cell>
        </row>
        <row r="2085">
          <cell r="AE2085" t="str">
            <v xml:space="preserve"> </v>
          </cell>
        </row>
        <row r="2086">
          <cell r="AE2086" t="str">
            <v xml:space="preserve"> </v>
          </cell>
        </row>
        <row r="2087">
          <cell r="AE2087" t="str">
            <v xml:space="preserve"> </v>
          </cell>
        </row>
        <row r="2088">
          <cell r="AE2088" t="str">
            <v xml:space="preserve"> </v>
          </cell>
        </row>
        <row r="2089">
          <cell r="AE2089" t="str">
            <v xml:space="preserve"> </v>
          </cell>
        </row>
        <row r="2090">
          <cell r="AE2090" t="str">
            <v xml:space="preserve"> </v>
          </cell>
        </row>
        <row r="2091">
          <cell r="AE2091" t="str">
            <v xml:space="preserve"> </v>
          </cell>
        </row>
        <row r="2092">
          <cell r="AE2092" t="str">
            <v xml:space="preserve"> </v>
          </cell>
        </row>
        <row r="2093">
          <cell r="AE2093" t="str">
            <v xml:space="preserve"> </v>
          </cell>
        </row>
        <row r="2094">
          <cell r="AE2094" t="str">
            <v xml:space="preserve"> </v>
          </cell>
        </row>
        <row r="2095">
          <cell r="AE2095" t="str">
            <v xml:space="preserve"> </v>
          </cell>
        </row>
        <row r="2096">
          <cell r="AE2096" t="str">
            <v xml:space="preserve"> </v>
          </cell>
        </row>
        <row r="2097">
          <cell r="AE2097" t="str">
            <v xml:space="preserve"> </v>
          </cell>
        </row>
        <row r="2098">
          <cell r="AE2098" t="str">
            <v xml:space="preserve"> </v>
          </cell>
        </row>
        <row r="2099">
          <cell r="AE2099" t="str">
            <v xml:space="preserve"> </v>
          </cell>
        </row>
        <row r="2100">
          <cell r="AE2100" t="str">
            <v xml:space="preserve"> </v>
          </cell>
        </row>
        <row r="2101">
          <cell r="AE2101" t="str">
            <v xml:space="preserve"> </v>
          </cell>
        </row>
        <row r="2102">
          <cell r="AE2102" t="str">
            <v xml:space="preserve"> </v>
          </cell>
        </row>
        <row r="2103">
          <cell r="AE2103" t="str">
            <v xml:space="preserve"> </v>
          </cell>
        </row>
        <row r="2104">
          <cell r="AE2104" t="str">
            <v xml:space="preserve"> </v>
          </cell>
        </row>
        <row r="2105">
          <cell r="AE2105" t="str">
            <v xml:space="preserve"> </v>
          </cell>
        </row>
        <row r="2106">
          <cell r="AE2106" t="str">
            <v xml:space="preserve"> </v>
          </cell>
        </row>
        <row r="2107">
          <cell r="AE2107" t="str">
            <v xml:space="preserve"> </v>
          </cell>
        </row>
        <row r="2108">
          <cell r="AE2108" t="str">
            <v xml:space="preserve"> </v>
          </cell>
        </row>
        <row r="2109">
          <cell r="AE2109" t="str">
            <v xml:space="preserve"> </v>
          </cell>
        </row>
        <row r="2110">
          <cell r="AE2110" t="str">
            <v xml:space="preserve"> </v>
          </cell>
        </row>
        <row r="2111">
          <cell r="AE2111" t="str">
            <v xml:space="preserve"> </v>
          </cell>
        </row>
        <row r="2112">
          <cell r="AE2112" t="str">
            <v xml:space="preserve"> </v>
          </cell>
        </row>
        <row r="2113">
          <cell r="AE2113" t="str">
            <v xml:space="preserve"> </v>
          </cell>
        </row>
        <row r="2114">
          <cell r="AE2114" t="str">
            <v xml:space="preserve"> </v>
          </cell>
        </row>
        <row r="2115">
          <cell r="AE2115" t="str">
            <v xml:space="preserve"> </v>
          </cell>
        </row>
        <row r="2116">
          <cell r="AE2116" t="str">
            <v xml:space="preserve"> </v>
          </cell>
        </row>
        <row r="2117">
          <cell r="AE2117" t="str">
            <v xml:space="preserve"> </v>
          </cell>
        </row>
        <row r="2118">
          <cell r="AE2118" t="str">
            <v xml:space="preserve"> </v>
          </cell>
        </row>
        <row r="2119">
          <cell r="AE2119" t="str">
            <v xml:space="preserve"> </v>
          </cell>
        </row>
        <row r="2120">
          <cell r="AE2120" t="str">
            <v xml:space="preserve"> </v>
          </cell>
        </row>
        <row r="2121">
          <cell r="AE2121" t="str">
            <v xml:space="preserve"> </v>
          </cell>
        </row>
        <row r="2122">
          <cell r="AE2122" t="str">
            <v xml:space="preserve"> </v>
          </cell>
        </row>
        <row r="2123">
          <cell r="AE2123" t="str">
            <v xml:space="preserve"> </v>
          </cell>
        </row>
        <row r="2124">
          <cell r="AE2124" t="str">
            <v xml:space="preserve"> </v>
          </cell>
        </row>
        <row r="2125">
          <cell r="AE2125" t="str">
            <v xml:space="preserve"> </v>
          </cell>
        </row>
        <row r="2126">
          <cell r="AE2126" t="str">
            <v xml:space="preserve"> </v>
          </cell>
        </row>
        <row r="2127">
          <cell r="AE2127" t="str">
            <v xml:space="preserve"> </v>
          </cell>
        </row>
        <row r="2128">
          <cell r="AE2128" t="str">
            <v xml:space="preserve"> </v>
          </cell>
        </row>
        <row r="2129">
          <cell r="AE2129" t="str">
            <v xml:space="preserve"> </v>
          </cell>
        </row>
        <row r="2130">
          <cell r="AE2130" t="str">
            <v xml:space="preserve"> </v>
          </cell>
        </row>
        <row r="2131">
          <cell r="AE2131" t="str">
            <v xml:space="preserve"> </v>
          </cell>
        </row>
        <row r="2132">
          <cell r="AE2132" t="str">
            <v xml:space="preserve"> </v>
          </cell>
        </row>
        <row r="2133">
          <cell r="AE2133" t="str">
            <v xml:space="preserve"> </v>
          </cell>
        </row>
        <row r="2134">
          <cell r="AE2134" t="str">
            <v xml:space="preserve"> </v>
          </cell>
        </row>
        <row r="2135">
          <cell r="AE2135" t="str">
            <v xml:space="preserve"> </v>
          </cell>
        </row>
        <row r="2136">
          <cell r="AE2136" t="str">
            <v xml:space="preserve"> </v>
          </cell>
        </row>
        <row r="2137">
          <cell r="AE2137" t="str">
            <v xml:space="preserve"> </v>
          </cell>
        </row>
        <row r="2138">
          <cell r="AE2138" t="str">
            <v xml:space="preserve"> </v>
          </cell>
        </row>
        <row r="2139">
          <cell r="AE2139" t="str">
            <v xml:space="preserve"> </v>
          </cell>
        </row>
        <row r="2140">
          <cell r="AE2140" t="str">
            <v xml:space="preserve"> </v>
          </cell>
        </row>
        <row r="2141">
          <cell r="AE2141" t="str">
            <v xml:space="preserve"> </v>
          </cell>
        </row>
        <row r="2142">
          <cell r="AE2142" t="str">
            <v xml:space="preserve"> </v>
          </cell>
        </row>
        <row r="2143">
          <cell r="AE2143" t="str">
            <v xml:space="preserve"> </v>
          </cell>
        </row>
        <row r="2144">
          <cell r="AE2144" t="str">
            <v xml:space="preserve"> </v>
          </cell>
        </row>
        <row r="2145">
          <cell r="AE2145" t="str">
            <v xml:space="preserve"> </v>
          </cell>
        </row>
        <row r="2146">
          <cell r="AE2146" t="str">
            <v xml:space="preserve"> </v>
          </cell>
        </row>
        <row r="2147">
          <cell r="AE2147" t="str">
            <v xml:space="preserve"> </v>
          </cell>
        </row>
        <row r="2148">
          <cell r="AE2148" t="str">
            <v xml:space="preserve"> </v>
          </cell>
        </row>
        <row r="2149">
          <cell r="AE2149" t="str">
            <v xml:space="preserve"> </v>
          </cell>
        </row>
        <row r="2150">
          <cell r="AE2150" t="str">
            <v xml:space="preserve"> </v>
          </cell>
        </row>
        <row r="2151">
          <cell r="AE2151" t="str">
            <v xml:space="preserve"> </v>
          </cell>
        </row>
        <row r="2152">
          <cell r="AE2152" t="str">
            <v xml:space="preserve"> </v>
          </cell>
        </row>
        <row r="2153">
          <cell r="AE2153" t="str">
            <v xml:space="preserve"> </v>
          </cell>
        </row>
        <row r="2154">
          <cell r="AE2154" t="str">
            <v xml:space="preserve"> </v>
          </cell>
        </row>
        <row r="2155">
          <cell r="AE2155" t="str">
            <v xml:space="preserve"> </v>
          </cell>
        </row>
        <row r="2156">
          <cell r="AE2156" t="str">
            <v xml:space="preserve"> </v>
          </cell>
        </row>
        <row r="2157">
          <cell r="AE2157" t="str">
            <v xml:space="preserve"> </v>
          </cell>
        </row>
        <row r="2158">
          <cell r="AE2158" t="str">
            <v xml:space="preserve"> </v>
          </cell>
        </row>
        <row r="2159">
          <cell r="AE2159" t="str">
            <v xml:space="preserve"> </v>
          </cell>
        </row>
        <row r="2160">
          <cell r="AE2160" t="str">
            <v xml:space="preserve"> </v>
          </cell>
        </row>
        <row r="2161">
          <cell r="AE2161" t="str">
            <v xml:space="preserve"> </v>
          </cell>
        </row>
        <row r="2162">
          <cell r="AE2162" t="str">
            <v xml:space="preserve"> </v>
          </cell>
        </row>
        <row r="2163">
          <cell r="AE2163" t="str">
            <v xml:space="preserve"> </v>
          </cell>
        </row>
        <row r="2164">
          <cell r="AE2164" t="str">
            <v xml:space="preserve"> </v>
          </cell>
        </row>
        <row r="2165">
          <cell r="AE2165" t="str">
            <v xml:space="preserve"> </v>
          </cell>
        </row>
        <row r="2166">
          <cell r="AE2166" t="str">
            <v xml:space="preserve"> </v>
          </cell>
        </row>
        <row r="2167">
          <cell r="AE2167" t="str">
            <v xml:space="preserve"> </v>
          </cell>
        </row>
        <row r="2168">
          <cell r="AE2168" t="str">
            <v xml:space="preserve"> </v>
          </cell>
        </row>
        <row r="2169">
          <cell r="AE2169" t="str">
            <v xml:space="preserve"> </v>
          </cell>
        </row>
        <row r="2170">
          <cell r="AE2170" t="str">
            <v xml:space="preserve"> </v>
          </cell>
        </row>
        <row r="2171">
          <cell r="AE2171" t="str">
            <v xml:space="preserve"> </v>
          </cell>
        </row>
        <row r="2172">
          <cell r="AE2172" t="str">
            <v xml:space="preserve"> </v>
          </cell>
        </row>
        <row r="2173">
          <cell r="AE2173" t="str">
            <v xml:space="preserve"> </v>
          </cell>
        </row>
        <row r="2174">
          <cell r="AE2174" t="str">
            <v xml:space="preserve"> </v>
          </cell>
        </row>
        <row r="2175">
          <cell r="AE2175" t="str">
            <v xml:space="preserve"> </v>
          </cell>
        </row>
        <row r="2176">
          <cell r="AE2176" t="str">
            <v xml:space="preserve"> </v>
          </cell>
        </row>
        <row r="2177">
          <cell r="AE2177" t="str">
            <v xml:space="preserve"> </v>
          </cell>
        </row>
        <row r="2178">
          <cell r="AE2178" t="str">
            <v xml:space="preserve"> </v>
          </cell>
        </row>
        <row r="2179">
          <cell r="AE2179" t="str">
            <v xml:space="preserve"> </v>
          </cell>
        </row>
        <row r="2180">
          <cell r="AE2180" t="str">
            <v xml:space="preserve"> </v>
          </cell>
        </row>
        <row r="2181">
          <cell r="AE2181" t="str">
            <v xml:space="preserve"> </v>
          </cell>
        </row>
        <row r="2182">
          <cell r="AE2182" t="str">
            <v xml:space="preserve"> </v>
          </cell>
        </row>
        <row r="2183">
          <cell r="AE2183" t="str">
            <v xml:space="preserve"> </v>
          </cell>
        </row>
        <row r="2184">
          <cell r="AE2184" t="str">
            <v xml:space="preserve"> </v>
          </cell>
        </row>
        <row r="2185">
          <cell r="AE2185" t="str">
            <v xml:space="preserve"> </v>
          </cell>
        </row>
        <row r="2186">
          <cell r="AE2186" t="str">
            <v xml:space="preserve"> </v>
          </cell>
        </row>
        <row r="2187">
          <cell r="AE2187" t="str">
            <v xml:space="preserve"> </v>
          </cell>
        </row>
        <row r="2188">
          <cell r="AE2188" t="str">
            <v xml:space="preserve"> </v>
          </cell>
        </row>
        <row r="2189">
          <cell r="AE2189" t="str">
            <v xml:space="preserve"> </v>
          </cell>
        </row>
        <row r="2190">
          <cell r="AE2190" t="str">
            <v xml:space="preserve"> </v>
          </cell>
        </row>
        <row r="2191">
          <cell r="AE2191" t="str">
            <v xml:space="preserve"> </v>
          </cell>
        </row>
        <row r="2192">
          <cell r="AE2192" t="str">
            <v xml:space="preserve"> </v>
          </cell>
        </row>
        <row r="2193">
          <cell r="AE2193" t="str">
            <v xml:space="preserve"> </v>
          </cell>
        </row>
        <row r="2194">
          <cell r="AE2194" t="str">
            <v xml:space="preserve"> </v>
          </cell>
        </row>
        <row r="2195">
          <cell r="AE2195" t="str">
            <v xml:space="preserve"> </v>
          </cell>
        </row>
        <row r="2196">
          <cell r="AE2196" t="str">
            <v xml:space="preserve"> </v>
          </cell>
        </row>
        <row r="2197">
          <cell r="AE2197" t="str">
            <v xml:space="preserve"> </v>
          </cell>
        </row>
        <row r="2198">
          <cell r="AE2198" t="str">
            <v xml:space="preserve"> </v>
          </cell>
        </row>
        <row r="2199">
          <cell r="AE2199" t="str">
            <v xml:space="preserve"> </v>
          </cell>
        </row>
        <row r="2200">
          <cell r="AE2200" t="str">
            <v xml:space="preserve"> </v>
          </cell>
        </row>
        <row r="2201">
          <cell r="AE2201" t="str">
            <v xml:space="preserve"> </v>
          </cell>
        </row>
        <row r="2202">
          <cell r="AE2202" t="str">
            <v xml:space="preserve"> </v>
          </cell>
        </row>
        <row r="2203">
          <cell r="AE2203" t="str">
            <v xml:space="preserve"> </v>
          </cell>
        </row>
        <row r="2204">
          <cell r="AE2204" t="str">
            <v xml:space="preserve"> </v>
          </cell>
        </row>
        <row r="2205">
          <cell r="AE2205" t="str">
            <v xml:space="preserve"> </v>
          </cell>
        </row>
        <row r="2206">
          <cell r="AE2206" t="str">
            <v xml:space="preserve"> </v>
          </cell>
        </row>
        <row r="2207">
          <cell r="AE2207" t="str">
            <v xml:space="preserve"> </v>
          </cell>
        </row>
        <row r="2208">
          <cell r="AE2208" t="str">
            <v xml:space="preserve"> </v>
          </cell>
        </row>
        <row r="2209">
          <cell r="AE2209" t="str">
            <v xml:space="preserve"> </v>
          </cell>
        </row>
        <row r="2210">
          <cell r="AE2210" t="str">
            <v xml:space="preserve"> </v>
          </cell>
        </row>
        <row r="2211">
          <cell r="AE2211" t="str">
            <v xml:space="preserve"> </v>
          </cell>
        </row>
        <row r="2212">
          <cell r="AE2212" t="str">
            <v xml:space="preserve"> </v>
          </cell>
        </row>
        <row r="2213">
          <cell r="AE2213" t="str">
            <v xml:space="preserve"> </v>
          </cell>
        </row>
        <row r="2214">
          <cell r="AE2214" t="str">
            <v xml:space="preserve"> </v>
          </cell>
        </row>
        <row r="2215">
          <cell r="AE2215" t="str">
            <v xml:space="preserve"> </v>
          </cell>
        </row>
        <row r="2216">
          <cell r="AE2216" t="str">
            <v xml:space="preserve"> </v>
          </cell>
        </row>
        <row r="2217">
          <cell r="AE2217" t="str">
            <v xml:space="preserve"> </v>
          </cell>
        </row>
        <row r="2218">
          <cell r="AE2218" t="str">
            <v xml:space="preserve"> </v>
          </cell>
        </row>
        <row r="2219">
          <cell r="AE2219" t="str">
            <v xml:space="preserve"> </v>
          </cell>
        </row>
        <row r="2220">
          <cell r="AE2220" t="str">
            <v xml:space="preserve"> </v>
          </cell>
        </row>
        <row r="2221">
          <cell r="AE2221" t="str">
            <v xml:space="preserve"> </v>
          </cell>
        </row>
        <row r="2222">
          <cell r="AE2222" t="str">
            <v xml:space="preserve"> </v>
          </cell>
        </row>
        <row r="2223">
          <cell r="AE2223" t="str">
            <v xml:space="preserve"> </v>
          </cell>
        </row>
        <row r="2224">
          <cell r="AE2224" t="str">
            <v xml:space="preserve"> </v>
          </cell>
        </row>
        <row r="2225">
          <cell r="AE2225" t="str">
            <v xml:space="preserve"> </v>
          </cell>
        </row>
        <row r="2226">
          <cell r="AE2226" t="str">
            <v xml:space="preserve"> </v>
          </cell>
        </row>
        <row r="2227">
          <cell r="AE2227" t="str">
            <v xml:space="preserve"> </v>
          </cell>
        </row>
        <row r="2228">
          <cell r="AE2228" t="str">
            <v xml:space="preserve"> </v>
          </cell>
        </row>
        <row r="2229">
          <cell r="AE2229" t="str">
            <v xml:space="preserve"> </v>
          </cell>
        </row>
        <row r="2230">
          <cell r="AE2230" t="str">
            <v xml:space="preserve"> </v>
          </cell>
        </row>
        <row r="2231">
          <cell r="AE2231" t="str">
            <v xml:space="preserve"> </v>
          </cell>
        </row>
        <row r="2232">
          <cell r="AE2232" t="str">
            <v xml:space="preserve"> </v>
          </cell>
        </row>
        <row r="2233">
          <cell r="AE2233" t="str">
            <v xml:space="preserve"> </v>
          </cell>
        </row>
        <row r="2234">
          <cell r="AE2234" t="str">
            <v xml:space="preserve"> </v>
          </cell>
        </row>
        <row r="2235">
          <cell r="AE2235" t="str">
            <v xml:space="preserve"> </v>
          </cell>
        </row>
        <row r="2236">
          <cell r="AE2236" t="str">
            <v xml:space="preserve"> </v>
          </cell>
        </row>
        <row r="2237">
          <cell r="AE2237" t="str">
            <v xml:space="preserve"> </v>
          </cell>
        </row>
        <row r="2238">
          <cell r="AE2238" t="str">
            <v xml:space="preserve"> </v>
          </cell>
        </row>
        <row r="2239">
          <cell r="AE2239" t="str">
            <v xml:space="preserve"> </v>
          </cell>
        </row>
        <row r="2240">
          <cell r="AE2240" t="str">
            <v xml:space="preserve"> </v>
          </cell>
        </row>
        <row r="2241">
          <cell r="AE2241" t="str">
            <v xml:space="preserve"> </v>
          </cell>
        </row>
        <row r="2242">
          <cell r="AE2242" t="str">
            <v xml:space="preserve"> </v>
          </cell>
        </row>
        <row r="2243">
          <cell r="AE2243" t="str">
            <v xml:space="preserve"> </v>
          </cell>
        </row>
        <row r="2244">
          <cell r="AE2244" t="str">
            <v xml:space="preserve"> </v>
          </cell>
        </row>
        <row r="2245">
          <cell r="AE2245" t="str">
            <v xml:space="preserve"> </v>
          </cell>
        </row>
        <row r="2246">
          <cell r="AE2246" t="str">
            <v xml:space="preserve"> </v>
          </cell>
        </row>
        <row r="2247">
          <cell r="AE2247" t="str">
            <v xml:space="preserve"> </v>
          </cell>
        </row>
        <row r="2248">
          <cell r="AE2248" t="str">
            <v xml:space="preserve"> </v>
          </cell>
        </row>
        <row r="2249">
          <cell r="AE2249" t="str">
            <v xml:space="preserve"> </v>
          </cell>
        </row>
        <row r="2250">
          <cell r="AE2250" t="str">
            <v xml:space="preserve"> </v>
          </cell>
        </row>
        <row r="2251">
          <cell r="AE2251" t="str">
            <v xml:space="preserve"> </v>
          </cell>
        </row>
        <row r="2252">
          <cell r="AE2252" t="str">
            <v xml:space="preserve"> </v>
          </cell>
        </row>
        <row r="2253">
          <cell r="AE2253" t="str">
            <v xml:space="preserve"> </v>
          </cell>
        </row>
        <row r="2254">
          <cell r="AE2254" t="str">
            <v xml:space="preserve"> </v>
          </cell>
        </row>
        <row r="2255">
          <cell r="AE2255" t="str">
            <v xml:space="preserve"> </v>
          </cell>
        </row>
        <row r="2256">
          <cell r="AE2256" t="str">
            <v xml:space="preserve"> </v>
          </cell>
        </row>
        <row r="2257">
          <cell r="AE2257" t="str">
            <v xml:space="preserve"> </v>
          </cell>
        </row>
        <row r="2258">
          <cell r="AE2258" t="str">
            <v xml:space="preserve"> </v>
          </cell>
        </row>
        <row r="2259">
          <cell r="AE2259" t="str">
            <v xml:space="preserve"> </v>
          </cell>
        </row>
        <row r="2260">
          <cell r="AE2260" t="str">
            <v xml:space="preserve"> </v>
          </cell>
        </row>
        <row r="2261">
          <cell r="AE2261" t="str">
            <v xml:space="preserve"> </v>
          </cell>
        </row>
        <row r="2262">
          <cell r="AE2262" t="str">
            <v xml:space="preserve"> </v>
          </cell>
        </row>
        <row r="2263">
          <cell r="AE2263" t="str">
            <v xml:space="preserve"> </v>
          </cell>
        </row>
        <row r="2264">
          <cell r="AE2264" t="str">
            <v xml:space="preserve"> </v>
          </cell>
        </row>
        <row r="2265">
          <cell r="AE2265" t="str">
            <v xml:space="preserve"> </v>
          </cell>
        </row>
        <row r="2266">
          <cell r="AE2266" t="str">
            <v xml:space="preserve"> </v>
          </cell>
        </row>
        <row r="2267">
          <cell r="AE2267" t="str">
            <v xml:space="preserve"> </v>
          </cell>
        </row>
        <row r="2268">
          <cell r="AE2268" t="str">
            <v xml:space="preserve"> </v>
          </cell>
        </row>
        <row r="2269">
          <cell r="AE2269" t="str">
            <v xml:space="preserve"> </v>
          </cell>
        </row>
        <row r="2270">
          <cell r="AE2270" t="str">
            <v xml:space="preserve"> </v>
          </cell>
        </row>
        <row r="2271">
          <cell r="AE2271" t="str">
            <v xml:space="preserve"> </v>
          </cell>
        </row>
        <row r="2272">
          <cell r="AE2272" t="str">
            <v xml:space="preserve"> </v>
          </cell>
        </row>
        <row r="2273">
          <cell r="AE2273" t="str">
            <v xml:space="preserve"> </v>
          </cell>
        </row>
        <row r="2274">
          <cell r="AE2274" t="str">
            <v xml:space="preserve"> </v>
          </cell>
        </row>
        <row r="2275">
          <cell r="AE2275" t="str">
            <v xml:space="preserve"> </v>
          </cell>
        </row>
        <row r="2276">
          <cell r="AE2276" t="str">
            <v xml:space="preserve"> </v>
          </cell>
        </row>
        <row r="2277">
          <cell r="AE2277" t="str">
            <v xml:space="preserve"> </v>
          </cell>
        </row>
        <row r="2278">
          <cell r="AE2278" t="str">
            <v xml:space="preserve"> </v>
          </cell>
        </row>
        <row r="2279">
          <cell r="AE2279" t="str">
            <v xml:space="preserve"> </v>
          </cell>
        </row>
        <row r="2280">
          <cell r="AE2280" t="str">
            <v xml:space="preserve"> </v>
          </cell>
        </row>
        <row r="2281">
          <cell r="AE2281" t="str">
            <v xml:space="preserve"> </v>
          </cell>
        </row>
        <row r="2282">
          <cell r="AE2282" t="str">
            <v xml:space="preserve"> </v>
          </cell>
        </row>
        <row r="2283">
          <cell r="AE2283" t="str">
            <v xml:space="preserve"> </v>
          </cell>
        </row>
        <row r="2284">
          <cell r="AE2284" t="str">
            <v xml:space="preserve"> </v>
          </cell>
        </row>
        <row r="2285">
          <cell r="AE2285" t="str">
            <v xml:space="preserve"> </v>
          </cell>
        </row>
        <row r="2286">
          <cell r="AE2286" t="str">
            <v xml:space="preserve"> </v>
          </cell>
        </row>
        <row r="2287">
          <cell r="AE2287" t="str">
            <v xml:space="preserve"> </v>
          </cell>
        </row>
        <row r="2288">
          <cell r="AE2288" t="str">
            <v xml:space="preserve"> </v>
          </cell>
        </row>
        <row r="2289">
          <cell r="AE2289" t="str">
            <v xml:space="preserve"> </v>
          </cell>
        </row>
        <row r="2290">
          <cell r="AE2290" t="str">
            <v xml:space="preserve"> </v>
          </cell>
        </row>
        <row r="2291">
          <cell r="AE2291" t="str">
            <v xml:space="preserve"> </v>
          </cell>
        </row>
        <row r="2292">
          <cell r="AE2292" t="str">
            <v xml:space="preserve"> </v>
          </cell>
        </row>
        <row r="2293">
          <cell r="AE2293" t="str">
            <v xml:space="preserve"> </v>
          </cell>
        </row>
        <row r="2294">
          <cell r="AE2294" t="str">
            <v xml:space="preserve"> </v>
          </cell>
        </row>
        <row r="2295">
          <cell r="AE2295" t="str">
            <v xml:space="preserve"> </v>
          </cell>
        </row>
        <row r="2296">
          <cell r="AE2296" t="str">
            <v xml:space="preserve"> </v>
          </cell>
        </row>
        <row r="2297">
          <cell r="AE2297" t="str">
            <v xml:space="preserve"> </v>
          </cell>
        </row>
        <row r="2298">
          <cell r="AE2298" t="str">
            <v xml:space="preserve"> </v>
          </cell>
        </row>
        <row r="2299">
          <cell r="AE2299" t="str">
            <v xml:space="preserve"> </v>
          </cell>
        </row>
        <row r="2300">
          <cell r="AE2300" t="str">
            <v xml:space="preserve"> </v>
          </cell>
        </row>
        <row r="2301">
          <cell r="AE2301" t="str">
            <v xml:space="preserve"> </v>
          </cell>
        </row>
        <row r="2302">
          <cell r="AE2302" t="str">
            <v xml:space="preserve"> </v>
          </cell>
        </row>
        <row r="2303">
          <cell r="AE2303" t="str">
            <v xml:space="preserve"> </v>
          </cell>
        </row>
        <row r="2304">
          <cell r="AE2304" t="str">
            <v xml:space="preserve"> </v>
          </cell>
        </row>
        <row r="2305">
          <cell r="AE2305" t="str">
            <v xml:space="preserve"> </v>
          </cell>
        </row>
        <row r="2306">
          <cell r="AE2306" t="str">
            <v xml:space="preserve"> </v>
          </cell>
        </row>
        <row r="2307">
          <cell r="AE2307" t="str">
            <v xml:space="preserve"> </v>
          </cell>
        </row>
        <row r="2308">
          <cell r="AE2308" t="str">
            <v xml:space="preserve"> </v>
          </cell>
        </row>
        <row r="2309">
          <cell r="AE2309" t="str">
            <v xml:space="preserve"> </v>
          </cell>
        </row>
        <row r="2310">
          <cell r="AE2310" t="str">
            <v xml:space="preserve"> </v>
          </cell>
        </row>
        <row r="2311">
          <cell r="AE2311" t="str">
            <v xml:space="preserve"> </v>
          </cell>
        </row>
        <row r="2312">
          <cell r="AE2312" t="str">
            <v xml:space="preserve"> </v>
          </cell>
        </row>
        <row r="2313">
          <cell r="AE2313" t="str">
            <v xml:space="preserve"> </v>
          </cell>
        </row>
        <row r="2314">
          <cell r="AE2314" t="str">
            <v xml:space="preserve"> </v>
          </cell>
        </row>
        <row r="2315">
          <cell r="AE2315" t="str">
            <v xml:space="preserve"> </v>
          </cell>
        </row>
        <row r="2316">
          <cell r="AE2316" t="str">
            <v xml:space="preserve"> </v>
          </cell>
        </row>
        <row r="2317">
          <cell r="AE2317" t="str">
            <v xml:space="preserve"> </v>
          </cell>
        </row>
        <row r="2318">
          <cell r="AE2318" t="str">
            <v xml:space="preserve"> </v>
          </cell>
        </row>
        <row r="2319">
          <cell r="AE2319" t="str">
            <v xml:space="preserve"> </v>
          </cell>
        </row>
        <row r="2320">
          <cell r="AE2320" t="str">
            <v xml:space="preserve"> </v>
          </cell>
        </row>
        <row r="2321">
          <cell r="AE2321" t="str">
            <v xml:space="preserve"> </v>
          </cell>
        </row>
        <row r="2322">
          <cell r="AE2322" t="str">
            <v xml:space="preserve"> </v>
          </cell>
        </row>
        <row r="2323">
          <cell r="AE2323" t="str">
            <v xml:space="preserve"> </v>
          </cell>
        </row>
        <row r="2324">
          <cell r="AE2324" t="str">
            <v xml:space="preserve"> </v>
          </cell>
        </row>
        <row r="2325">
          <cell r="AE2325" t="str">
            <v xml:space="preserve"> </v>
          </cell>
        </row>
        <row r="2326">
          <cell r="AE2326" t="str">
            <v xml:space="preserve"> </v>
          </cell>
        </row>
        <row r="2327">
          <cell r="AE2327" t="str">
            <v xml:space="preserve"> </v>
          </cell>
        </row>
        <row r="2328">
          <cell r="AE2328" t="str">
            <v xml:space="preserve"> </v>
          </cell>
        </row>
        <row r="2329">
          <cell r="AE2329" t="str">
            <v xml:space="preserve"> </v>
          </cell>
        </row>
        <row r="2330">
          <cell r="AE2330" t="str">
            <v xml:space="preserve"> </v>
          </cell>
        </row>
        <row r="2331">
          <cell r="AE2331" t="str">
            <v xml:space="preserve"> </v>
          </cell>
        </row>
        <row r="2332">
          <cell r="AE2332" t="str">
            <v xml:space="preserve"> </v>
          </cell>
        </row>
        <row r="2333">
          <cell r="AE2333" t="str">
            <v xml:space="preserve"> </v>
          </cell>
        </row>
        <row r="2334">
          <cell r="AE2334" t="str">
            <v xml:space="preserve"> </v>
          </cell>
        </row>
        <row r="2335">
          <cell r="AE2335" t="str">
            <v xml:space="preserve"> </v>
          </cell>
        </row>
        <row r="2336">
          <cell r="AE2336" t="str">
            <v xml:space="preserve"> </v>
          </cell>
        </row>
        <row r="2337">
          <cell r="AE2337" t="str">
            <v xml:space="preserve"> </v>
          </cell>
        </row>
        <row r="2338">
          <cell r="AE2338" t="str">
            <v xml:space="preserve"> </v>
          </cell>
        </row>
        <row r="2339">
          <cell r="AE2339" t="str">
            <v xml:space="preserve"> </v>
          </cell>
        </row>
        <row r="2340">
          <cell r="AE2340" t="str">
            <v xml:space="preserve"> </v>
          </cell>
        </row>
        <row r="2341">
          <cell r="AE2341" t="str">
            <v xml:space="preserve"> </v>
          </cell>
        </row>
        <row r="2342">
          <cell r="AE2342" t="str">
            <v xml:space="preserve"> </v>
          </cell>
        </row>
        <row r="2343">
          <cell r="AE2343" t="str">
            <v xml:space="preserve"> </v>
          </cell>
        </row>
        <row r="2344">
          <cell r="AE2344" t="str">
            <v xml:space="preserve"> </v>
          </cell>
        </row>
        <row r="2345">
          <cell r="AE2345" t="str">
            <v xml:space="preserve"> </v>
          </cell>
        </row>
        <row r="2346">
          <cell r="AE2346" t="str">
            <v xml:space="preserve"> </v>
          </cell>
        </row>
        <row r="2347">
          <cell r="AE2347" t="str">
            <v xml:space="preserve"> </v>
          </cell>
        </row>
        <row r="2348">
          <cell r="AE2348" t="str">
            <v xml:space="preserve"> </v>
          </cell>
        </row>
        <row r="2349">
          <cell r="AE2349" t="str">
            <v xml:space="preserve"> </v>
          </cell>
        </row>
        <row r="2350">
          <cell r="AE2350" t="str">
            <v xml:space="preserve"> </v>
          </cell>
        </row>
        <row r="2351">
          <cell r="AE2351" t="str">
            <v xml:space="preserve"> </v>
          </cell>
        </row>
        <row r="2352">
          <cell r="AE2352" t="str">
            <v xml:space="preserve"> </v>
          </cell>
        </row>
        <row r="2353">
          <cell r="AE2353" t="str">
            <v xml:space="preserve"> </v>
          </cell>
        </row>
        <row r="2354">
          <cell r="AE2354" t="str">
            <v xml:space="preserve"> </v>
          </cell>
        </row>
        <row r="2355">
          <cell r="AE2355" t="str">
            <v xml:space="preserve"> </v>
          </cell>
        </row>
        <row r="2356">
          <cell r="AE2356" t="str">
            <v xml:space="preserve"> </v>
          </cell>
        </row>
        <row r="2357">
          <cell r="AE2357" t="str">
            <v xml:space="preserve"> </v>
          </cell>
        </row>
        <row r="2358">
          <cell r="AE2358" t="str">
            <v xml:space="preserve"> </v>
          </cell>
        </row>
        <row r="2359">
          <cell r="AE2359" t="str">
            <v xml:space="preserve"> </v>
          </cell>
        </row>
        <row r="2360">
          <cell r="AE2360" t="str">
            <v xml:space="preserve"> </v>
          </cell>
        </row>
        <row r="2361">
          <cell r="AE2361" t="str">
            <v xml:space="preserve"> </v>
          </cell>
        </row>
        <row r="2362">
          <cell r="AE2362" t="str">
            <v xml:space="preserve"> </v>
          </cell>
        </row>
        <row r="2363">
          <cell r="AE2363" t="str">
            <v xml:space="preserve"> </v>
          </cell>
        </row>
        <row r="2364">
          <cell r="AE2364" t="str">
            <v xml:space="preserve"> </v>
          </cell>
        </row>
        <row r="2365">
          <cell r="AE2365" t="str">
            <v xml:space="preserve"> </v>
          </cell>
        </row>
        <row r="2366">
          <cell r="AE2366" t="str">
            <v xml:space="preserve"> </v>
          </cell>
        </row>
        <row r="2367">
          <cell r="AE2367" t="str">
            <v xml:space="preserve"> </v>
          </cell>
        </row>
        <row r="2368">
          <cell r="AE2368" t="str">
            <v xml:space="preserve"> </v>
          </cell>
        </row>
        <row r="2369">
          <cell r="AE2369" t="str">
            <v xml:space="preserve"> </v>
          </cell>
        </row>
        <row r="2370">
          <cell r="AE2370" t="str">
            <v xml:space="preserve"> </v>
          </cell>
        </row>
        <row r="2371">
          <cell r="AE2371" t="str">
            <v xml:space="preserve"> </v>
          </cell>
        </row>
        <row r="2372">
          <cell r="AE2372" t="str">
            <v xml:space="preserve"> </v>
          </cell>
        </row>
        <row r="2373">
          <cell r="AE2373" t="str">
            <v xml:space="preserve"> </v>
          </cell>
        </row>
        <row r="2374">
          <cell r="AE2374" t="str">
            <v xml:space="preserve"> </v>
          </cell>
        </row>
        <row r="2375">
          <cell r="AE2375" t="str">
            <v xml:space="preserve"> </v>
          </cell>
        </row>
        <row r="2376">
          <cell r="AE2376" t="str">
            <v xml:space="preserve"> </v>
          </cell>
        </row>
        <row r="2377">
          <cell r="AE2377" t="str">
            <v xml:space="preserve"> </v>
          </cell>
        </row>
        <row r="2378">
          <cell r="AE2378" t="str">
            <v xml:space="preserve"> </v>
          </cell>
        </row>
        <row r="2379">
          <cell r="AE2379" t="str">
            <v xml:space="preserve"> </v>
          </cell>
        </row>
        <row r="2380">
          <cell r="AE2380" t="str">
            <v xml:space="preserve"> </v>
          </cell>
        </row>
        <row r="2381">
          <cell r="AE2381" t="str">
            <v xml:space="preserve"> </v>
          </cell>
        </row>
        <row r="2382">
          <cell r="AE2382" t="str">
            <v xml:space="preserve"> </v>
          </cell>
        </row>
        <row r="2383">
          <cell r="AE2383" t="str">
            <v xml:space="preserve"> </v>
          </cell>
        </row>
        <row r="2384">
          <cell r="AE2384" t="str">
            <v xml:space="preserve"> </v>
          </cell>
        </row>
        <row r="2385">
          <cell r="AE2385" t="str">
            <v xml:space="preserve"> </v>
          </cell>
        </row>
        <row r="2386">
          <cell r="AE2386" t="str">
            <v xml:space="preserve"> </v>
          </cell>
        </row>
        <row r="2387">
          <cell r="AE2387" t="str">
            <v xml:space="preserve"> </v>
          </cell>
        </row>
        <row r="2388">
          <cell r="AE2388" t="str">
            <v xml:space="preserve"> </v>
          </cell>
        </row>
        <row r="2389">
          <cell r="AE2389" t="str">
            <v xml:space="preserve"> </v>
          </cell>
        </row>
        <row r="2390">
          <cell r="AE2390" t="str">
            <v xml:space="preserve"> </v>
          </cell>
        </row>
        <row r="2391">
          <cell r="AE2391" t="str">
            <v xml:space="preserve"> </v>
          </cell>
        </row>
        <row r="2392">
          <cell r="AE2392" t="str">
            <v xml:space="preserve"> </v>
          </cell>
        </row>
        <row r="2393">
          <cell r="AE2393" t="str">
            <v xml:space="preserve"> </v>
          </cell>
        </row>
        <row r="2394">
          <cell r="AE2394" t="str">
            <v xml:space="preserve"> </v>
          </cell>
        </row>
        <row r="2395">
          <cell r="AE2395" t="str">
            <v xml:space="preserve"> </v>
          </cell>
        </row>
        <row r="2396">
          <cell r="AE2396" t="str">
            <v xml:space="preserve"> </v>
          </cell>
        </row>
        <row r="2397">
          <cell r="AE2397" t="str">
            <v xml:space="preserve"> </v>
          </cell>
        </row>
        <row r="2398">
          <cell r="AE2398" t="str">
            <v xml:space="preserve"> </v>
          </cell>
        </row>
        <row r="2399">
          <cell r="AE2399" t="str">
            <v xml:space="preserve"> </v>
          </cell>
        </row>
        <row r="2400">
          <cell r="AE2400" t="str">
            <v xml:space="preserve"> </v>
          </cell>
        </row>
        <row r="2401">
          <cell r="AE2401" t="str">
            <v xml:space="preserve"> </v>
          </cell>
        </row>
        <row r="2402">
          <cell r="AE2402" t="str">
            <v xml:space="preserve"> </v>
          </cell>
        </row>
        <row r="2403">
          <cell r="AE2403" t="str">
            <v xml:space="preserve"> </v>
          </cell>
        </row>
        <row r="2404">
          <cell r="AE2404" t="str">
            <v xml:space="preserve"> </v>
          </cell>
        </row>
        <row r="2405">
          <cell r="AE2405" t="str">
            <v xml:space="preserve"> </v>
          </cell>
        </row>
        <row r="2406">
          <cell r="AE2406" t="str">
            <v xml:space="preserve"> </v>
          </cell>
        </row>
        <row r="2407">
          <cell r="AE2407" t="str">
            <v xml:space="preserve"> </v>
          </cell>
        </row>
        <row r="2408">
          <cell r="AE2408" t="str">
            <v xml:space="preserve"> </v>
          </cell>
        </row>
        <row r="2409">
          <cell r="AE2409" t="str">
            <v xml:space="preserve"> </v>
          </cell>
        </row>
        <row r="2410">
          <cell r="AE2410" t="str">
            <v xml:space="preserve"> </v>
          </cell>
        </row>
        <row r="2411">
          <cell r="AE2411" t="str">
            <v xml:space="preserve"> </v>
          </cell>
        </row>
        <row r="2412">
          <cell r="AE2412" t="str">
            <v xml:space="preserve"> </v>
          </cell>
        </row>
        <row r="2413">
          <cell r="AE2413" t="str">
            <v xml:space="preserve"> </v>
          </cell>
        </row>
        <row r="2414">
          <cell r="AE2414" t="str">
            <v xml:space="preserve"> </v>
          </cell>
        </row>
        <row r="2415">
          <cell r="AE2415" t="str">
            <v xml:space="preserve"> </v>
          </cell>
        </row>
        <row r="2416">
          <cell r="AE2416" t="str">
            <v xml:space="preserve"> </v>
          </cell>
        </row>
        <row r="2417">
          <cell r="AE2417" t="str">
            <v xml:space="preserve"> </v>
          </cell>
        </row>
        <row r="2418">
          <cell r="AE2418" t="str">
            <v xml:space="preserve"> </v>
          </cell>
        </row>
        <row r="2419">
          <cell r="AE2419" t="str">
            <v xml:space="preserve"> </v>
          </cell>
        </row>
        <row r="2420">
          <cell r="AE2420" t="str">
            <v xml:space="preserve"> </v>
          </cell>
        </row>
        <row r="2421">
          <cell r="AE2421" t="str">
            <v xml:space="preserve"> </v>
          </cell>
        </row>
        <row r="2422">
          <cell r="AE2422" t="str">
            <v xml:space="preserve"> </v>
          </cell>
        </row>
        <row r="2423">
          <cell r="AE2423" t="str">
            <v xml:space="preserve"> </v>
          </cell>
        </row>
        <row r="2424">
          <cell r="AE2424" t="str">
            <v xml:space="preserve"> </v>
          </cell>
        </row>
        <row r="2425">
          <cell r="AE2425" t="str">
            <v xml:space="preserve"> </v>
          </cell>
        </row>
        <row r="2426">
          <cell r="AE2426" t="str">
            <v xml:space="preserve"> </v>
          </cell>
        </row>
        <row r="2427">
          <cell r="AE2427" t="str">
            <v xml:space="preserve"> </v>
          </cell>
        </row>
        <row r="2428">
          <cell r="AE2428" t="str">
            <v xml:space="preserve"> </v>
          </cell>
        </row>
        <row r="2429">
          <cell r="AE2429" t="str">
            <v xml:space="preserve"> </v>
          </cell>
        </row>
        <row r="2430">
          <cell r="AE2430" t="str">
            <v xml:space="preserve"> </v>
          </cell>
        </row>
        <row r="2431">
          <cell r="AE2431" t="str">
            <v xml:space="preserve"> </v>
          </cell>
        </row>
        <row r="2432">
          <cell r="AE2432" t="str">
            <v xml:space="preserve"> </v>
          </cell>
        </row>
        <row r="2433">
          <cell r="AE2433" t="str">
            <v xml:space="preserve"> </v>
          </cell>
        </row>
        <row r="2434">
          <cell r="AE2434" t="str">
            <v xml:space="preserve"> </v>
          </cell>
        </row>
        <row r="2435">
          <cell r="AE2435" t="str">
            <v xml:space="preserve"> </v>
          </cell>
        </row>
        <row r="2436">
          <cell r="AE2436" t="str">
            <v xml:space="preserve"> </v>
          </cell>
        </row>
        <row r="2437">
          <cell r="AE2437" t="str">
            <v xml:space="preserve"> </v>
          </cell>
        </row>
        <row r="2438">
          <cell r="AE2438" t="str">
            <v xml:space="preserve"> </v>
          </cell>
        </row>
        <row r="2439">
          <cell r="AE2439" t="str">
            <v xml:space="preserve"> </v>
          </cell>
        </row>
        <row r="2440">
          <cell r="AE2440" t="str">
            <v xml:space="preserve"> </v>
          </cell>
        </row>
        <row r="2441">
          <cell r="AE2441" t="str">
            <v xml:space="preserve"> </v>
          </cell>
        </row>
        <row r="2442">
          <cell r="AE2442" t="str">
            <v xml:space="preserve"> </v>
          </cell>
        </row>
        <row r="2443">
          <cell r="AE2443" t="str">
            <v xml:space="preserve"> </v>
          </cell>
        </row>
        <row r="2444">
          <cell r="AE2444" t="str">
            <v xml:space="preserve"> </v>
          </cell>
        </row>
        <row r="2445">
          <cell r="AE2445" t="str">
            <v xml:space="preserve"> </v>
          </cell>
        </row>
        <row r="2446">
          <cell r="AE2446" t="str">
            <v xml:space="preserve"> </v>
          </cell>
        </row>
        <row r="2447">
          <cell r="AE2447" t="str">
            <v xml:space="preserve"> </v>
          </cell>
        </row>
        <row r="2448">
          <cell r="AE2448" t="str">
            <v xml:space="preserve"> </v>
          </cell>
        </row>
        <row r="2449">
          <cell r="AE2449" t="str">
            <v xml:space="preserve"> </v>
          </cell>
        </row>
        <row r="2450">
          <cell r="AE2450" t="str">
            <v xml:space="preserve"> </v>
          </cell>
        </row>
        <row r="2451">
          <cell r="AE2451" t="str">
            <v xml:space="preserve"> </v>
          </cell>
        </row>
        <row r="2452">
          <cell r="AE2452" t="str">
            <v xml:space="preserve"> </v>
          </cell>
        </row>
        <row r="2453">
          <cell r="AE2453" t="str">
            <v xml:space="preserve"> </v>
          </cell>
        </row>
        <row r="2454">
          <cell r="AE2454" t="str">
            <v xml:space="preserve"> </v>
          </cell>
        </row>
        <row r="2455">
          <cell r="AE2455" t="str">
            <v xml:space="preserve"> </v>
          </cell>
        </row>
        <row r="2456">
          <cell r="AE2456" t="str">
            <v xml:space="preserve"> </v>
          </cell>
        </row>
        <row r="2457">
          <cell r="AE2457" t="str">
            <v xml:space="preserve"> </v>
          </cell>
        </row>
        <row r="2458">
          <cell r="AE2458" t="str">
            <v xml:space="preserve"> </v>
          </cell>
        </row>
        <row r="2459">
          <cell r="AE2459" t="str">
            <v xml:space="preserve"> </v>
          </cell>
        </row>
        <row r="2460">
          <cell r="AE2460" t="str">
            <v xml:space="preserve"> </v>
          </cell>
        </row>
        <row r="2461">
          <cell r="AE2461" t="str">
            <v xml:space="preserve"> </v>
          </cell>
        </row>
        <row r="2462">
          <cell r="AE2462" t="str">
            <v xml:space="preserve"> </v>
          </cell>
        </row>
        <row r="2463">
          <cell r="AE2463" t="str">
            <v xml:space="preserve"> </v>
          </cell>
        </row>
        <row r="2464">
          <cell r="AE2464" t="str">
            <v xml:space="preserve"> </v>
          </cell>
        </row>
        <row r="2465">
          <cell r="AE2465" t="str">
            <v xml:space="preserve"> </v>
          </cell>
        </row>
        <row r="2466">
          <cell r="AE2466" t="str">
            <v xml:space="preserve"> </v>
          </cell>
        </row>
        <row r="2467">
          <cell r="AE2467" t="str">
            <v xml:space="preserve"> </v>
          </cell>
        </row>
        <row r="2468">
          <cell r="AE2468" t="str">
            <v xml:space="preserve"> </v>
          </cell>
        </row>
        <row r="2469">
          <cell r="AE2469" t="str">
            <v xml:space="preserve"> </v>
          </cell>
        </row>
        <row r="2470">
          <cell r="AE2470" t="str">
            <v xml:space="preserve"> </v>
          </cell>
        </row>
        <row r="2471">
          <cell r="AE2471" t="str">
            <v xml:space="preserve"> </v>
          </cell>
        </row>
        <row r="2472">
          <cell r="AE2472" t="str">
            <v xml:space="preserve"> </v>
          </cell>
        </row>
        <row r="2473">
          <cell r="AE2473" t="str">
            <v xml:space="preserve"> </v>
          </cell>
        </row>
        <row r="2474">
          <cell r="AE2474" t="str">
            <v xml:space="preserve"> </v>
          </cell>
        </row>
        <row r="2475">
          <cell r="AE2475" t="str">
            <v xml:space="preserve"> </v>
          </cell>
        </row>
        <row r="2476">
          <cell r="AE2476" t="str">
            <v xml:space="preserve"> </v>
          </cell>
        </row>
        <row r="2477">
          <cell r="AE2477" t="str">
            <v xml:space="preserve"> </v>
          </cell>
        </row>
        <row r="2478">
          <cell r="AE2478" t="str">
            <v xml:space="preserve"> </v>
          </cell>
        </row>
        <row r="2479">
          <cell r="AE2479" t="str">
            <v xml:space="preserve"> </v>
          </cell>
        </row>
        <row r="2480">
          <cell r="AE2480" t="str">
            <v xml:space="preserve"> </v>
          </cell>
        </row>
        <row r="2481">
          <cell r="AE2481" t="str">
            <v xml:space="preserve"> </v>
          </cell>
        </row>
        <row r="2482">
          <cell r="AE2482" t="str">
            <v xml:space="preserve"> </v>
          </cell>
        </row>
        <row r="2483">
          <cell r="AE2483" t="str">
            <v xml:space="preserve"> </v>
          </cell>
        </row>
        <row r="2484">
          <cell r="AE2484" t="str">
            <v xml:space="preserve"> </v>
          </cell>
        </row>
        <row r="2485">
          <cell r="AE2485" t="str">
            <v xml:space="preserve"> </v>
          </cell>
        </row>
        <row r="2486">
          <cell r="AE2486" t="str">
            <v xml:space="preserve"> </v>
          </cell>
        </row>
        <row r="2487">
          <cell r="AE2487" t="str">
            <v xml:space="preserve"> </v>
          </cell>
        </row>
        <row r="2488">
          <cell r="AE2488" t="str">
            <v xml:space="preserve"> </v>
          </cell>
        </row>
        <row r="2489">
          <cell r="AE2489" t="str">
            <v xml:space="preserve"> </v>
          </cell>
        </row>
        <row r="2490">
          <cell r="AE2490" t="str">
            <v xml:space="preserve"> </v>
          </cell>
        </row>
        <row r="2491">
          <cell r="AE2491" t="str">
            <v xml:space="preserve"> </v>
          </cell>
        </row>
        <row r="2492">
          <cell r="AE2492" t="str">
            <v xml:space="preserve"> </v>
          </cell>
        </row>
        <row r="2493">
          <cell r="AE2493" t="str">
            <v xml:space="preserve"> </v>
          </cell>
        </row>
        <row r="2494">
          <cell r="AE2494" t="str">
            <v xml:space="preserve"> </v>
          </cell>
        </row>
        <row r="2495">
          <cell r="AE2495" t="str">
            <v xml:space="preserve"> </v>
          </cell>
        </row>
        <row r="2496">
          <cell r="AE2496" t="str">
            <v xml:space="preserve"> </v>
          </cell>
        </row>
        <row r="2497">
          <cell r="AE2497" t="str">
            <v xml:space="preserve"> </v>
          </cell>
        </row>
        <row r="2498">
          <cell r="AE2498" t="str">
            <v xml:space="preserve"> </v>
          </cell>
        </row>
        <row r="2499">
          <cell r="AE2499" t="str">
            <v xml:space="preserve"> </v>
          </cell>
        </row>
        <row r="2500">
          <cell r="AE2500" t="str">
            <v xml:space="preserve"> </v>
          </cell>
        </row>
        <row r="2501">
          <cell r="AE2501" t="str">
            <v xml:space="preserve"> </v>
          </cell>
        </row>
        <row r="2502">
          <cell r="AE2502" t="str">
            <v xml:space="preserve"> </v>
          </cell>
        </row>
        <row r="2503">
          <cell r="AE2503" t="str">
            <v xml:space="preserve"> </v>
          </cell>
        </row>
        <row r="2504">
          <cell r="AE2504" t="str">
            <v xml:space="preserve"> </v>
          </cell>
        </row>
        <row r="2505">
          <cell r="AE2505" t="str">
            <v xml:space="preserve"> </v>
          </cell>
        </row>
        <row r="2506">
          <cell r="AE2506" t="str">
            <v xml:space="preserve"> </v>
          </cell>
        </row>
        <row r="2507">
          <cell r="AE2507" t="str">
            <v xml:space="preserve"> </v>
          </cell>
        </row>
        <row r="2508">
          <cell r="AE2508" t="str">
            <v xml:space="preserve"> </v>
          </cell>
        </row>
        <row r="2509">
          <cell r="AE2509" t="str">
            <v xml:space="preserve"> </v>
          </cell>
        </row>
        <row r="2510">
          <cell r="AE2510" t="str">
            <v xml:space="preserve"> </v>
          </cell>
        </row>
        <row r="2511">
          <cell r="AE2511" t="str">
            <v xml:space="preserve"> </v>
          </cell>
        </row>
        <row r="2512">
          <cell r="AE2512" t="str">
            <v xml:space="preserve"> </v>
          </cell>
        </row>
        <row r="2513">
          <cell r="AE2513" t="str">
            <v xml:space="preserve"> </v>
          </cell>
        </row>
        <row r="2514">
          <cell r="AE2514" t="str">
            <v xml:space="preserve"> </v>
          </cell>
        </row>
        <row r="2515">
          <cell r="AE2515" t="str">
            <v xml:space="preserve"> </v>
          </cell>
        </row>
        <row r="2516">
          <cell r="AE2516" t="str">
            <v xml:space="preserve"> </v>
          </cell>
        </row>
        <row r="2517">
          <cell r="AE2517" t="str">
            <v xml:space="preserve"> </v>
          </cell>
        </row>
        <row r="2518">
          <cell r="AE2518" t="str">
            <v xml:space="preserve"> </v>
          </cell>
        </row>
        <row r="2519">
          <cell r="AE2519" t="str">
            <v xml:space="preserve"> </v>
          </cell>
        </row>
        <row r="2520">
          <cell r="AE2520" t="str">
            <v xml:space="preserve"> </v>
          </cell>
        </row>
        <row r="2521">
          <cell r="AE2521" t="str">
            <v xml:space="preserve"> </v>
          </cell>
        </row>
        <row r="2522">
          <cell r="AE2522" t="str">
            <v xml:space="preserve"> </v>
          </cell>
        </row>
        <row r="2523">
          <cell r="AE2523" t="str">
            <v xml:space="preserve"> </v>
          </cell>
        </row>
        <row r="2524">
          <cell r="AE2524" t="str">
            <v xml:space="preserve"> </v>
          </cell>
        </row>
        <row r="2525">
          <cell r="AE2525" t="str">
            <v xml:space="preserve"> </v>
          </cell>
        </row>
        <row r="2526">
          <cell r="AE2526" t="str">
            <v xml:space="preserve"> </v>
          </cell>
        </row>
        <row r="2527">
          <cell r="AE2527" t="str">
            <v xml:space="preserve"> </v>
          </cell>
        </row>
        <row r="2528">
          <cell r="AE2528" t="str">
            <v xml:space="preserve"> </v>
          </cell>
        </row>
        <row r="2529">
          <cell r="AE2529" t="str">
            <v xml:space="preserve"> </v>
          </cell>
        </row>
        <row r="2530">
          <cell r="AE2530" t="str">
            <v xml:space="preserve"> </v>
          </cell>
        </row>
        <row r="2531">
          <cell r="AE2531" t="str">
            <v xml:space="preserve"> </v>
          </cell>
        </row>
        <row r="2532">
          <cell r="AE2532" t="str">
            <v xml:space="preserve"> </v>
          </cell>
        </row>
        <row r="2533">
          <cell r="AE2533" t="str">
            <v xml:space="preserve"> </v>
          </cell>
        </row>
        <row r="2534">
          <cell r="AE2534" t="str">
            <v xml:space="preserve"> </v>
          </cell>
        </row>
        <row r="2535">
          <cell r="AE2535" t="str">
            <v xml:space="preserve"> </v>
          </cell>
        </row>
        <row r="2536">
          <cell r="AE2536" t="str">
            <v xml:space="preserve"> </v>
          </cell>
        </row>
        <row r="2537">
          <cell r="AE2537" t="str">
            <v xml:space="preserve"> </v>
          </cell>
        </row>
        <row r="2538">
          <cell r="AE2538" t="str">
            <v xml:space="preserve"> </v>
          </cell>
        </row>
        <row r="2539">
          <cell r="AE2539" t="str">
            <v xml:space="preserve"> </v>
          </cell>
        </row>
        <row r="2540">
          <cell r="AE2540" t="str">
            <v xml:space="preserve"> </v>
          </cell>
        </row>
        <row r="2541">
          <cell r="AE2541" t="str">
            <v xml:space="preserve"> </v>
          </cell>
        </row>
        <row r="2542">
          <cell r="AE2542" t="str">
            <v xml:space="preserve"> </v>
          </cell>
        </row>
        <row r="2543">
          <cell r="AE2543" t="str">
            <v xml:space="preserve"> </v>
          </cell>
        </row>
        <row r="2544">
          <cell r="AE2544" t="str">
            <v xml:space="preserve"> </v>
          </cell>
        </row>
        <row r="2545">
          <cell r="AE2545" t="str">
            <v xml:space="preserve"> </v>
          </cell>
        </row>
        <row r="2546">
          <cell r="AE2546" t="str">
            <v xml:space="preserve"> </v>
          </cell>
        </row>
        <row r="2547">
          <cell r="AE2547" t="str">
            <v xml:space="preserve"> </v>
          </cell>
        </row>
        <row r="2548">
          <cell r="AE2548" t="str">
            <v xml:space="preserve"> </v>
          </cell>
        </row>
        <row r="2549">
          <cell r="AE2549" t="str">
            <v xml:space="preserve"> </v>
          </cell>
        </row>
        <row r="2550">
          <cell r="AE2550" t="str">
            <v xml:space="preserve"> </v>
          </cell>
        </row>
        <row r="2551">
          <cell r="AE2551" t="str">
            <v xml:space="preserve"> </v>
          </cell>
        </row>
        <row r="2552">
          <cell r="AE2552" t="str">
            <v xml:space="preserve"> </v>
          </cell>
        </row>
        <row r="2553">
          <cell r="AE2553" t="str">
            <v xml:space="preserve"> </v>
          </cell>
        </row>
        <row r="2554">
          <cell r="AE2554" t="str">
            <v xml:space="preserve"> </v>
          </cell>
        </row>
        <row r="2555">
          <cell r="AE2555" t="str">
            <v xml:space="preserve"> </v>
          </cell>
        </row>
        <row r="2556">
          <cell r="AE2556" t="str">
            <v xml:space="preserve"> </v>
          </cell>
        </row>
        <row r="2557">
          <cell r="AE2557" t="str">
            <v xml:space="preserve"> </v>
          </cell>
        </row>
        <row r="2558">
          <cell r="AE2558" t="str">
            <v xml:space="preserve"> </v>
          </cell>
        </row>
        <row r="2559">
          <cell r="AE2559" t="str">
            <v xml:space="preserve"> </v>
          </cell>
        </row>
        <row r="2560">
          <cell r="AE2560" t="str">
            <v xml:space="preserve"> </v>
          </cell>
        </row>
        <row r="2561">
          <cell r="AE2561" t="str">
            <v xml:space="preserve"> </v>
          </cell>
        </row>
        <row r="2562">
          <cell r="AE2562" t="str">
            <v xml:space="preserve"> </v>
          </cell>
        </row>
        <row r="2563">
          <cell r="AE2563" t="str">
            <v xml:space="preserve"> </v>
          </cell>
        </row>
        <row r="2564">
          <cell r="AE2564" t="str">
            <v xml:space="preserve"> </v>
          </cell>
        </row>
        <row r="2565">
          <cell r="AE2565" t="str">
            <v xml:space="preserve"> </v>
          </cell>
        </row>
        <row r="2566">
          <cell r="AE2566" t="str">
            <v xml:space="preserve"> </v>
          </cell>
        </row>
        <row r="2567">
          <cell r="AE2567" t="str">
            <v xml:space="preserve"> </v>
          </cell>
        </row>
        <row r="2568">
          <cell r="AE2568" t="str">
            <v xml:space="preserve"> </v>
          </cell>
        </row>
        <row r="2569">
          <cell r="AE2569" t="str">
            <v xml:space="preserve"> </v>
          </cell>
        </row>
        <row r="2570">
          <cell r="AE2570" t="str">
            <v xml:space="preserve"> </v>
          </cell>
        </row>
        <row r="2571">
          <cell r="AE2571" t="str">
            <v xml:space="preserve"> </v>
          </cell>
        </row>
        <row r="2572">
          <cell r="AE2572" t="str">
            <v xml:space="preserve"> </v>
          </cell>
        </row>
        <row r="2573">
          <cell r="AE2573" t="str">
            <v xml:space="preserve"> </v>
          </cell>
        </row>
        <row r="2574">
          <cell r="AE2574" t="str">
            <v xml:space="preserve"> </v>
          </cell>
        </row>
        <row r="2575">
          <cell r="AE2575" t="str">
            <v xml:space="preserve"> </v>
          </cell>
        </row>
        <row r="2576">
          <cell r="AE2576" t="str">
            <v xml:space="preserve"> </v>
          </cell>
        </row>
        <row r="2577">
          <cell r="AE2577" t="str">
            <v xml:space="preserve"> </v>
          </cell>
        </row>
        <row r="2578">
          <cell r="AE2578" t="str">
            <v xml:space="preserve"> </v>
          </cell>
        </row>
        <row r="2579">
          <cell r="AE2579" t="str">
            <v xml:space="preserve"> </v>
          </cell>
        </row>
        <row r="2580">
          <cell r="AE2580" t="str">
            <v xml:space="preserve"> </v>
          </cell>
        </row>
        <row r="2581">
          <cell r="AE2581" t="str">
            <v xml:space="preserve"> </v>
          </cell>
        </row>
        <row r="2582">
          <cell r="AE2582" t="str">
            <v xml:space="preserve"> </v>
          </cell>
        </row>
        <row r="2583">
          <cell r="AE2583" t="str">
            <v xml:space="preserve"> </v>
          </cell>
        </row>
        <row r="2584">
          <cell r="AE2584" t="str">
            <v xml:space="preserve"> </v>
          </cell>
        </row>
        <row r="2585">
          <cell r="AE2585" t="str">
            <v xml:space="preserve"> </v>
          </cell>
        </row>
        <row r="2586">
          <cell r="AE2586" t="str">
            <v xml:space="preserve"> </v>
          </cell>
        </row>
        <row r="2587">
          <cell r="AE2587" t="str">
            <v xml:space="preserve"> </v>
          </cell>
        </row>
        <row r="2588">
          <cell r="AE2588" t="str">
            <v xml:space="preserve"> </v>
          </cell>
        </row>
        <row r="2589">
          <cell r="AE2589" t="str">
            <v xml:space="preserve"> </v>
          </cell>
        </row>
        <row r="2590">
          <cell r="AE2590" t="str">
            <v xml:space="preserve"> </v>
          </cell>
        </row>
        <row r="2591">
          <cell r="AE2591" t="str">
            <v xml:space="preserve"> </v>
          </cell>
        </row>
        <row r="2592">
          <cell r="AE2592" t="str">
            <v xml:space="preserve"> </v>
          </cell>
        </row>
        <row r="2593">
          <cell r="AE2593" t="str">
            <v xml:space="preserve"> </v>
          </cell>
        </row>
        <row r="2594">
          <cell r="AE2594" t="str">
            <v xml:space="preserve"> </v>
          </cell>
        </row>
        <row r="2595">
          <cell r="AE2595" t="str">
            <v xml:space="preserve"> </v>
          </cell>
        </row>
        <row r="2596">
          <cell r="AE2596" t="str">
            <v xml:space="preserve"> </v>
          </cell>
        </row>
        <row r="2597">
          <cell r="AE2597" t="str">
            <v xml:space="preserve"> </v>
          </cell>
        </row>
        <row r="2598">
          <cell r="AE2598" t="str">
            <v xml:space="preserve"> </v>
          </cell>
        </row>
        <row r="2599">
          <cell r="AE2599" t="str">
            <v xml:space="preserve"> </v>
          </cell>
        </row>
        <row r="2600">
          <cell r="AE2600" t="str">
            <v xml:space="preserve"> </v>
          </cell>
        </row>
        <row r="2601">
          <cell r="AE2601" t="str">
            <v xml:space="preserve"> </v>
          </cell>
        </row>
        <row r="2602">
          <cell r="AE2602" t="str">
            <v xml:space="preserve"> </v>
          </cell>
        </row>
        <row r="2603">
          <cell r="AE2603" t="str">
            <v xml:space="preserve"> </v>
          </cell>
        </row>
        <row r="2604">
          <cell r="AE2604" t="str">
            <v xml:space="preserve"> </v>
          </cell>
        </row>
        <row r="2605">
          <cell r="AE2605" t="str">
            <v xml:space="preserve"> </v>
          </cell>
        </row>
        <row r="2606">
          <cell r="AE2606" t="str">
            <v xml:space="preserve"> </v>
          </cell>
        </row>
        <row r="2607">
          <cell r="AE2607" t="str">
            <v xml:space="preserve"> </v>
          </cell>
        </row>
        <row r="2608">
          <cell r="AE2608" t="str">
            <v xml:space="preserve"> </v>
          </cell>
        </row>
        <row r="2609">
          <cell r="AE2609" t="str">
            <v xml:space="preserve"> </v>
          </cell>
        </row>
        <row r="2610">
          <cell r="AE2610" t="str">
            <v xml:space="preserve"> </v>
          </cell>
        </row>
        <row r="2611">
          <cell r="AE2611" t="str">
            <v xml:space="preserve"> </v>
          </cell>
        </row>
        <row r="2612">
          <cell r="AE2612" t="str">
            <v xml:space="preserve"> </v>
          </cell>
        </row>
        <row r="2613">
          <cell r="AE2613" t="str">
            <v xml:space="preserve"> </v>
          </cell>
        </row>
        <row r="2614">
          <cell r="AE2614" t="str">
            <v xml:space="preserve"> </v>
          </cell>
        </row>
        <row r="2615">
          <cell r="AE2615" t="str">
            <v xml:space="preserve"> </v>
          </cell>
        </row>
        <row r="2616">
          <cell r="AE2616" t="str">
            <v xml:space="preserve"> </v>
          </cell>
        </row>
        <row r="2617">
          <cell r="AE2617" t="str">
            <v xml:space="preserve"> </v>
          </cell>
        </row>
        <row r="2618">
          <cell r="AE2618" t="str">
            <v xml:space="preserve"> </v>
          </cell>
        </row>
        <row r="2619">
          <cell r="AE2619" t="str">
            <v xml:space="preserve"> </v>
          </cell>
        </row>
        <row r="2620">
          <cell r="AE2620" t="str">
            <v xml:space="preserve"> </v>
          </cell>
        </row>
        <row r="2621">
          <cell r="AE2621" t="str">
            <v xml:space="preserve"> </v>
          </cell>
        </row>
        <row r="2622">
          <cell r="AE2622" t="str">
            <v xml:space="preserve"> </v>
          </cell>
        </row>
        <row r="2623">
          <cell r="AE2623" t="str">
            <v xml:space="preserve"> </v>
          </cell>
        </row>
        <row r="2624">
          <cell r="AE2624" t="str">
            <v xml:space="preserve"> </v>
          </cell>
        </row>
        <row r="2625">
          <cell r="AE2625" t="str">
            <v xml:space="preserve"> </v>
          </cell>
        </row>
        <row r="2626">
          <cell r="AE2626" t="str">
            <v xml:space="preserve"> </v>
          </cell>
        </row>
        <row r="2627">
          <cell r="AE2627" t="str">
            <v xml:space="preserve"> </v>
          </cell>
        </row>
        <row r="2628">
          <cell r="AE2628" t="str">
            <v xml:space="preserve"> </v>
          </cell>
        </row>
        <row r="2629">
          <cell r="AE2629" t="str">
            <v xml:space="preserve"> </v>
          </cell>
        </row>
        <row r="2630">
          <cell r="AE2630" t="str">
            <v xml:space="preserve"> </v>
          </cell>
        </row>
        <row r="2631">
          <cell r="AE2631" t="str">
            <v xml:space="preserve"> </v>
          </cell>
        </row>
        <row r="2632">
          <cell r="AE2632" t="str">
            <v xml:space="preserve"> </v>
          </cell>
        </row>
        <row r="2633">
          <cell r="AE2633" t="str">
            <v xml:space="preserve"> </v>
          </cell>
        </row>
        <row r="2634">
          <cell r="AE2634" t="str">
            <v xml:space="preserve"> </v>
          </cell>
        </row>
        <row r="2635">
          <cell r="AE2635" t="str">
            <v xml:space="preserve"> </v>
          </cell>
        </row>
        <row r="2636">
          <cell r="AE2636" t="str">
            <v xml:space="preserve"> </v>
          </cell>
        </row>
        <row r="2637">
          <cell r="AE2637" t="str">
            <v xml:space="preserve"> </v>
          </cell>
        </row>
        <row r="2638">
          <cell r="AE2638" t="str">
            <v xml:space="preserve"> </v>
          </cell>
        </row>
        <row r="2639">
          <cell r="AE2639" t="str">
            <v xml:space="preserve"> </v>
          </cell>
        </row>
        <row r="2640">
          <cell r="AE2640" t="str">
            <v xml:space="preserve"> </v>
          </cell>
        </row>
        <row r="2641">
          <cell r="AE2641" t="str">
            <v xml:space="preserve"> </v>
          </cell>
        </row>
        <row r="2642">
          <cell r="AE2642" t="str">
            <v xml:space="preserve"> </v>
          </cell>
        </row>
        <row r="2643">
          <cell r="AE2643" t="str">
            <v xml:space="preserve"> </v>
          </cell>
        </row>
        <row r="2644">
          <cell r="AE2644" t="str">
            <v xml:space="preserve"> </v>
          </cell>
        </row>
        <row r="2645">
          <cell r="AE2645" t="str">
            <v xml:space="preserve"> </v>
          </cell>
        </row>
        <row r="2646">
          <cell r="AE2646" t="str">
            <v xml:space="preserve"> </v>
          </cell>
        </row>
        <row r="2647">
          <cell r="AE2647" t="str">
            <v xml:space="preserve"> </v>
          </cell>
        </row>
        <row r="2648">
          <cell r="AE2648" t="str">
            <v xml:space="preserve"> </v>
          </cell>
        </row>
        <row r="2649">
          <cell r="AE2649" t="str">
            <v xml:space="preserve"> </v>
          </cell>
        </row>
        <row r="2650">
          <cell r="AE2650" t="str">
            <v xml:space="preserve"> </v>
          </cell>
        </row>
        <row r="2651">
          <cell r="AE2651" t="str">
            <v xml:space="preserve"> </v>
          </cell>
        </row>
        <row r="2652">
          <cell r="AE2652" t="str">
            <v xml:space="preserve"> </v>
          </cell>
        </row>
        <row r="2653">
          <cell r="AE2653" t="str">
            <v xml:space="preserve"> </v>
          </cell>
        </row>
        <row r="2654">
          <cell r="AE2654" t="str">
            <v xml:space="preserve"> </v>
          </cell>
        </row>
        <row r="2655">
          <cell r="AE2655" t="str">
            <v xml:space="preserve"> </v>
          </cell>
        </row>
        <row r="2656">
          <cell r="AE2656" t="str">
            <v xml:space="preserve"> </v>
          </cell>
        </row>
        <row r="2657">
          <cell r="AE2657" t="str">
            <v xml:space="preserve"> </v>
          </cell>
        </row>
        <row r="2658">
          <cell r="AE2658" t="str">
            <v xml:space="preserve"> </v>
          </cell>
        </row>
        <row r="2659">
          <cell r="AE2659" t="str">
            <v xml:space="preserve"> </v>
          </cell>
        </row>
        <row r="2660">
          <cell r="AE2660" t="str">
            <v xml:space="preserve"> </v>
          </cell>
        </row>
        <row r="2661">
          <cell r="AE2661" t="str">
            <v xml:space="preserve"> </v>
          </cell>
        </row>
        <row r="2662">
          <cell r="AE2662" t="str">
            <v xml:space="preserve"> </v>
          </cell>
        </row>
        <row r="2663">
          <cell r="AE2663" t="str">
            <v xml:space="preserve"> </v>
          </cell>
        </row>
        <row r="2664">
          <cell r="AE2664" t="str">
            <v xml:space="preserve"> </v>
          </cell>
        </row>
        <row r="2665">
          <cell r="AE2665" t="str">
            <v xml:space="preserve"> </v>
          </cell>
        </row>
        <row r="2666">
          <cell r="AE2666" t="str">
            <v xml:space="preserve"> </v>
          </cell>
        </row>
        <row r="2667">
          <cell r="AE2667" t="str">
            <v xml:space="preserve"> </v>
          </cell>
        </row>
        <row r="2668">
          <cell r="AE2668" t="str">
            <v xml:space="preserve"> </v>
          </cell>
        </row>
        <row r="2669">
          <cell r="AE2669" t="str">
            <v xml:space="preserve"> </v>
          </cell>
        </row>
        <row r="2670">
          <cell r="AE2670" t="str">
            <v xml:space="preserve"> </v>
          </cell>
        </row>
        <row r="2671">
          <cell r="AE2671" t="str">
            <v xml:space="preserve"> </v>
          </cell>
        </row>
        <row r="2672">
          <cell r="AE2672" t="str">
            <v xml:space="preserve"> </v>
          </cell>
        </row>
        <row r="2673">
          <cell r="AE2673" t="str">
            <v xml:space="preserve"> </v>
          </cell>
        </row>
        <row r="2674">
          <cell r="AE2674" t="str">
            <v xml:space="preserve"> </v>
          </cell>
        </row>
        <row r="2675">
          <cell r="AE2675" t="str">
            <v xml:space="preserve"> </v>
          </cell>
        </row>
        <row r="2676">
          <cell r="AE2676" t="str">
            <v xml:space="preserve"> </v>
          </cell>
        </row>
        <row r="2677">
          <cell r="AE2677" t="str">
            <v xml:space="preserve"> </v>
          </cell>
        </row>
        <row r="2678">
          <cell r="AE2678" t="str">
            <v xml:space="preserve"> </v>
          </cell>
        </row>
        <row r="2679">
          <cell r="AE2679" t="str">
            <v xml:space="preserve"> </v>
          </cell>
        </row>
        <row r="2680">
          <cell r="AE2680" t="str">
            <v xml:space="preserve"> </v>
          </cell>
        </row>
        <row r="2681">
          <cell r="AE2681" t="str">
            <v xml:space="preserve"> </v>
          </cell>
        </row>
        <row r="2682">
          <cell r="AE2682" t="str">
            <v xml:space="preserve"> </v>
          </cell>
        </row>
        <row r="2683">
          <cell r="AE2683" t="str">
            <v xml:space="preserve"> </v>
          </cell>
        </row>
        <row r="2684">
          <cell r="AE2684" t="str">
            <v xml:space="preserve"> </v>
          </cell>
        </row>
        <row r="2685">
          <cell r="AE2685" t="str">
            <v xml:space="preserve"> </v>
          </cell>
        </row>
        <row r="2686">
          <cell r="AE2686" t="str">
            <v xml:space="preserve"> </v>
          </cell>
        </row>
        <row r="2687">
          <cell r="AE2687" t="str">
            <v xml:space="preserve"> </v>
          </cell>
        </row>
        <row r="2688">
          <cell r="AE2688" t="str">
            <v xml:space="preserve"> </v>
          </cell>
        </row>
        <row r="2689">
          <cell r="AE2689" t="str">
            <v xml:space="preserve"> </v>
          </cell>
        </row>
        <row r="2690">
          <cell r="AE2690" t="str">
            <v xml:space="preserve"> </v>
          </cell>
        </row>
        <row r="2691">
          <cell r="AE2691" t="str">
            <v xml:space="preserve"> </v>
          </cell>
        </row>
        <row r="2692">
          <cell r="AE2692" t="str">
            <v xml:space="preserve"> </v>
          </cell>
        </row>
        <row r="2693">
          <cell r="AE2693" t="str">
            <v xml:space="preserve"> </v>
          </cell>
        </row>
        <row r="2694">
          <cell r="AE2694" t="str">
            <v xml:space="preserve"> </v>
          </cell>
        </row>
        <row r="2695">
          <cell r="AE2695" t="str">
            <v xml:space="preserve"> </v>
          </cell>
        </row>
        <row r="2696">
          <cell r="AE2696" t="str">
            <v xml:space="preserve"> </v>
          </cell>
        </row>
        <row r="2697">
          <cell r="AE2697" t="str">
            <v xml:space="preserve"> </v>
          </cell>
        </row>
        <row r="2698">
          <cell r="AE2698" t="str">
            <v xml:space="preserve"> </v>
          </cell>
        </row>
        <row r="2699">
          <cell r="AE2699" t="str">
            <v xml:space="preserve"> </v>
          </cell>
        </row>
        <row r="2700">
          <cell r="AE2700" t="str">
            <v xml:space="preserve"> </v>
          </cell>
        </row>
        <row r="2701">
          <cell r="AE2701" t="str">
            <v xml:space="preserve"> </v>
          </cell>
        </row>
        <row r="2702">
          <cell r="AE2702" t="str">
            <v xml:space="preserve"> </v>
          </cell>
        </row>
        <row r="2703">
          <cell r="AE2703" t="str">
            <v xml:space="preserve"> </v>
          </cell>
        </row>
        <row r="2704">
          <cell r="AE2704" t="str">
            <v xml:space="preserve"> </v>
          </cell>
        </row>
        <row r="2705">
          <cell r="AE2705" t="str">
            <v xml:space="preserve"> </v>
          </cell>
        </row>
        <row r="2706">
          <cell r="AE2706" t="str">
            <v xml:space="preserve"> </v>
          </cell>
        </row>
        <row r="2707">
          <cell r="AE2707" t="str">
            <v xml:space="preserve"> </v>
          </cell>
        </row>
        <row r="2708">
          <cell r="AE2708" t="str">
            <v xml:space="preserve"> </v>
          </cell>
        </row>
        <row r="2709">
          <cell r="AE2709" t="str">
            <v xml:space="preserve"> </v>
          </cell>
        </row>
        <row r="2710">
          <cell r="AE2710" t="str">
            <v xml:space="preserve"> </v>
          </cell>
        </row>
        <row r="2711">
          <cell r="AE2711" t="str">
            <v xml:space="preserve"> </v>
          </cell>
        </row>
        <row r="2712">
          <cell r="AE2712" t="str">
            <v xml:space="preserve"> </v>
          </cell>
        </row>
        <row r="2713">
          <cell r="AE2713" t="str">
            <v xml:space="preserve"> </v>
          </cell>
        </row>
        <row r="2714">
          <cell r="AE2714" t="str">
            <v xml:space="preserve"> </v>
          </cell>
        </row>
        <row r="2715">
          <cell r="AE2715" t="str">
            <v xml:space="preserve"> </v>
          </cell>
        </row>
        <row r="2716">
          <cell r="AE2716" t="str">
            <v xml:space="preserve"> </v>
          </cell>
        </row>
        <row r="2717">
          <cell r="AE2717" t="str">
            <v xml:space="preserve"> </v>
          </cell>
        </row>
        <row r="2718">
          <cell r="AE2718" t="str">
            <v xml:space="preserve"> </v>
          </cell>
        </row>
        <row r="2719">
          <cell r="AE2719" t="str">
            <v xml:space="preserve"> </v>
          </cell>
        </row>
        <row r="2720">
          <cell r="AE2720" t="str">
            <v xml:space="preserve"> </v>
          </cell>
        </row>
        <row r="2721">
          <cell r="AE2721" t="str">
            <v xml:space="preserve"> </v>
          </cell>
        </row>
        <row r="2722">
          <cell r="AE2722" t="str">
            <v xml:space="preserve"> </v>
          </cell>
        </row>
        <row r="2723">
          <cell r="AE2723" t="str">
            <v xml:space="preserve"> </v>
          </cell>
        </row>
        <row r="2724">
          <cell r="AE2724" t="str">
            <v xml:space="preserve"> </v>
          </cell>
        </row>
        <row r="2725">
          <cell r="AE2725" t="str">
            <v xml:space="preserve"> </v>
          </cell>
        </row>
        <row r="2726">
          <cell r="AE2726" t="str">
            <v xml:space="preserve"> </v>
          </cell>
        </row>
        <row r="2727">
          <cell r="AE2727" t="str">
            <v xml:space="preserve"> </v>
          </cell>
        </row>
        <row r="2728">
          <cell r="AE2728" t="str">
            <v xml:space="preserve"> </v>
          </cell>
        </row>
        <row r="2729">
          <cell r="AE2729" t="str">
            <v xml:space="preserve"> </v>
          </cell>
        </row>
        <row r="2730">
          <cell r="AE2730" t="str">
            <v xml:space="preserve"> </v>
          </cell>
        </row>
        <row r="2731">
          <cell r="AE2731" t="str">
            <v xml:space="preserve"> </v>
          </cell>
        </row>
        <row r="2732">
          <cell r="AE2732" t="str">
            <v xml:space="preserve"> </v>
          </cell>
        </row>
        <row r="2733">
          <cell r="AE2733" t="str">
            <v xml:space="preserve"> </v>
          </cell>
        </row>
        <row r="2734">
          <cell r="AE2734" t="str">
            <v xml:space="preserve"> </v>
          </cell>
        </row>
        <row r="2735">
          <cell r="AE2735" t="str">
            <v xml:space="preserve"> </v>
          </cell>
        </row>
        <row r="2736">
          <cell r="AE2736" t="str">
            <v xml:space="preserve"> </v>
          </cell>
        </row>
        <row r="2737">
          <cell r="AE2737" t="str">
            <v xml:space="preserve"> </v>
          </cell>
        </row>
        <row r="2738">
          <cell r="AE2738" t="str">
            <v xml:space="preserve"> </v>
          </cell>
        </row>
        <row r="2739">
          <cell r="AE2739" t="str">
            <v xml:space="preserve"> </v>
          </cell>
        </row>
        <row r="2740">
          <cell r="AE2740" t="str">
            <v xml:space="preserve"> </v>
          </cell>
        </row>
        <row r="2741">
          <cell r="AE2741" t="str">
            <v xml:space="preserve"> </v>
          </cell>
        </row>
        <row r="2742">
          <cell r="AE2742" t="str">
            <v xml:space="preserve"> </v>
          </cell>
        </row>
        <row r="2743">
          <cell r="AE2743" t="str">
            <v xml:space="preserve"> </v>
          </cell>
        </row>
        <row r="2744">
          <cell r="AE2744" t="str">
            <v xml:space="preserve"> </v>
          </cell>
        </row>
        <row r="2745">
          <cell r="AE2745" t="str">
            <v xml:space="preserve"> </v>
          </cell>
        </row>
        <row r="2746">
          <cell r="AE2746" t="str">
            <v xml:space="preserve"> </v>
          </cell>
        </row>
        <row r="2747">
          <cell r="AE2747" t="str">
            <v xml:space="preserve"> </v>
          </cell>
        </row>
        <row r="2748">
          <cell r="AE2748" t="str">
            <v xml:space="preserve"> </v>
          </cell>
        </row>
        <row r="2749">
          <cell r="AE2749" t="str">
            <v xml:space="preserve"> </v>
          </cell>
        </row>
        <row r="2750">
          <cell r="AE2750" t="str">
            <v xml:space="preserve"> </v>
          </cell>
        </row>
        <row r="2751">
          <cell r="AE2751" t="str">
            <v xml:space="preserve"> </v>
          </cell>
        </row>
        <row r="2752">
          <cell r="AE2752" t="str">
            <v xml:space="preserve"> </v>
          </cell>
        </row>
        <row r="2753">
          <cell r="AE2753" t="str">
            <v xml:space="preserve"> </v>
          </cell>
        </row>
        <row r="2754">
          <cell r="AE2754" t="str">
            <v xml:space="preserve"> </v>
          </cell>
        </row>
        <row r="2755">
          <cell r="AE2755" t="str">
            <v xml:space="preserve"> </v>
          </cell>
        </row>
        <row r="2756">
          <cell r="AE2756" t="str">
            <v xml:space="preserve"> </v>
          </cell>
        </row>
        <row r="2757">
          <cell r="AE2757" t="str">
            <v xml:space="preserve"> </v>
          </cell>
        </row>
        <row r="2758">
          <cell r="AE2758" t="str">
            <v xml:space="preserve"> </v>
          </cell>
        </row>
        <row r="2759">
          <cell r="AE2759" t="str">
            <v xml:space="preserve"> </v>
          </cell>
        </row>
        <row r="2760">
          <cell r="AE2760" t="str">
            <v xml:space="preserve"> </v>
          </cell>
        </row>
        <row r="2761">
          <cell r="AE2761" t="str">
            <v xml:space="preserve"> </v>
          </cell>
        </row>
        <row r="2762">
          <cell r="AE2762" t="str">
            <v xml:space="preserve"> </v>
          </cell>
        </row>
        <row r="2763">
          <cell r="AE2763" t="str">
            <v xml:space="preserve"> </v>
          </cell>
        </row>
        <row r="2764">
          <cell r="AE2764" t="str">
            <v xml:space="preserve"> </v>
          </cell>
        </row>
        <row r="2765">
          <cell r="AE2765" t="str">
            <v xml:space="preserve"> </v>
          </cell>
        </row>
        <row r="2766">
          <cell r="AE2766" t="str">
            <v xml:space="preserve"> </v>
          </cell>
        </row>
        <row r="2767">
          <cell r="AE2767" t="str">
            <v xml:space="preserve"> </v>
          </cell>
        </row>
        <row r="2768">
          <cell r="AE2768" t="str">
            <v xml:space="preserve"> </v>
          </cell>
        </row>
        <row r="2769">
          <cell r="AE2769" t="str">
            <v xml:space="preserve"> </v>
          </cell>
        </row>
        <row r="2770">
          <cell r="AE2770" t="str">
            <v xml:space="preserve"> </v>
          </cell>
        </row>
        <row r="2771">
          <cell r="AE2771" t="str">
            <v xml:space="preserve"> </v>
          </cell>
        </row>
        <row r="2772">
          <cell r="AE2772" t="str">
            <v xml:space="preserve"> </v>
          </cell>
        </row>
        <row r="2773">
          <cell r="AE2773" t="str">
            <v xml:space="preserve"> </v>
          </cell>
        </row>
        <row r="2774">
          <cell r="AE2774" t="str">
            <v xml:space="preserve"> </v>
          </cell>
        </row>
        <row r="2775">
          <cell r="AE2775" t="str">
            <v xml:space="preserve"> </v>
          </cell>
        </row>
        <row r="2776">
          <cell r="AE2776" t="str">
            <v xml:space="preserve"> </v>
          </cell>
        </row>
        <row r="2777">
          <cell r="AE2777" t="str">
            <v xml:space="preserve"> </v>
          </cell>
        </row>
        <row r="2778">
          <cell r="AE2778" t="str">
            <v xml:space="preserve"> </v>
          </cell>
        </row>
        <row r="2779">
          <cell r="AE2779" t="str">
            <v xml:space="preserve"> </v>
          </cell>
        </row>
        <row r="2780">
          <cell r="AE2780" t="str">
            <v xml:space="preserve"> </v>
          </cell>
        </row>
        <row r="2781">
          <cell r="AE2781" t="str">
            <v xml:space="preserve"> </v>
          </cell>
        </row>
        <row r="2782">
          <cell r="AE2782" t="str">
            <v xml:space="preserve"> </v>
          </cell>
        </row>
        <row r="2783">
          <cell r="AE2783" t="str">
            <v xml:space="preserve"> </v>
          </cell>
        </row>
        <row r="2784">
          <cell r="AE2784" t="str">
            <v xml:space="preserve"> </v>
          </cell>
        </row>
        <row r="2785">
          <cell r="AE2785" t="str">
            <v xml:space="preserve"> </v>
          </cell>
        </row>
        <row r="2786">
          <cell r="AE2786" t="str">
            <v xml:space="preserve"> </v>
          </cell>
        </row>
        <row r="2787">
          <cell r="AE2787" t="str">
            <v xml:space="preserve"> </v>
          </cell>
        </row>
        <row r="2788">
          <cell r="AE2788" t="str">
            <v xml:space="preserve"> </v>
          </cell>
        </row>
        <row r="2789">
          <cell r="AE2789" t="str">
            <v xml:space="preserve"> </v>
          </cell>
        </row>
        <row r="2790">
          <cell r="AE2790" t="str">
            <v xml:space="preserve"> </v>
          </cell>
        </row>
        <row r="2791">
          <cell r="AE2791" t="str">
            <v xml:space="preserve"> </v>
          </cell>
        </row>
        <row r="2792">
          <cell r="AE2792" t="str">
            <v xml:space="preserve"> </v>
          </cell>
        </row>
        <row r="2793">
          <cell r="AE2793" t="str">
            <v xml:space="preserve"> </v>
          </cell>
        </row>
        <row r="2794">
          <cell r="AE2794" t="str">
            <v xml:space="preserve"> </v>
          </cell>
        </row>
        <row r="2795">
          <cell r="AE2795" t="str">
            <v xml:space="preserve"> </v>
          </cell>
        </row>
        <row r="2796">
          <cell r="AE2796" t="str">
            <v xml:space="preserve"> </v>
          </cell>
        </row>
        <row r="2797">
          <cell r="AE2797" t="str">
            <v xml:space="preserve"> </v>
          </cell>
        </row>
        <row r="2798">
          <cell r="AE2798" t="str">
            <v xml:space="preserve"> </v>
          </cell>
        </row>
        <row r="2799">
          <cell r="AE2799" t="str">
            <v xml:space="preserve"> </v>
          </cell>
        </row>
        <row r="2800">
          <cell r="AE2800" t="str">
            <v xml:space="preserve"> </v>
          </cell>
        </row>
        <row r="2801">
          <cell r="AE2801" t="str">
            <v xml:space="preserve"> </v>
          </cell>
        </row>
        <row r="2802">
          <cell r="AE2802" t="str">
            <v xml:space="preserve"> </v>
          </cell>
        </row>
        <row r="2803">
          <cell r="AE2803" t="str">
            <v xml:space="preserve"> </v>
          </cell>
        </row>
        <row r="2804">
          <cell r="AE2804" t="str">
            <v xml:space="preserve"> </v>
          </cell>
        </row>
        <row r="2805">
          <cell r="AE2805" t="str">
            <v xml:space="preserve"> </v>
          </cell>
        </row>
        <row r="2806">
          <cell r="AE2806" t="str">
            <v xml:space="preserve"> </v>
          </cell>
        </row>
        <row r="2807">
          <cell r="AE2807" t="str">
            <v xml:space="preserve"> </v>
          </cell>
        </row>
        <row r="2808">
          <cell r="AE2808" t="str">
            <v xml:space="preserve"> </v>
          </cell>
        </row>
        <row r="2809">
          <cell r="AE2809" t="str">
            <v xml:space="preserve"> </v>
          </cell>
        </row>
        <row r="2810">
          <cell r="AE2810" t="str">
            <v xml:space="preserve"> </v>
          </cell>
        </row>
        <row r="2811">
          <cell r="AE2811" t="str">
            <v xml:space="preserve"> </v>
          </cell>
        </row>
        <row r="2812">
          <cell r="AE2812" t="str">
            <v xml:space="preserve"> </v>
          </cell>
        </row>
        <row r="2813">
          <cell r="AE2813" t="str">
            <v xml:space="preserve"> </v>
          </cell>
        </row>
        <row r="2814">
          <cell r="AE2814" t="str">
            <v xml:space="preserve"> </v>
          </cell>
        </row>
        <row r="2815">
          <cell r="AE2815" t="str">
            <v xml:space="preserve"> </v>
          </cell>
        </row>
        <row r="2816">
          <cell r="AE2816" t="str">
            <v xml:space="preserve"> </v>
          </cell>
        </row>
        <row r="2817">
          <cell r="AE2817" t="str">
            <v xml:space="preserve"> </v>
          </cell>
        </row>
        <row r="2818">
          <cell r="AE2818" t="str">
            <v xml:space="preserve"> </v>
          </cell>
        </row>
        <row r="2819">
          <cell r="AE2819" t="str">
            <v xml:space="preserve"> </v>
          </cell>
        </row>
        <row r="2820">
          <cell r="AE2820" t="str">
            <v xml:space="preserve"> </v>
          </cell>
        </row>
        <row r="2821">
          <cell r="AE2821" t="str">
            <v xml:space="preserve"> </v>
          </cell>
        </row>
        <row r="2822">
          <cell r="AE2822" t="str">
            <v xml:space="preserve"> </v>
          </cell>
        </row>
        <row r="2823">
          <cell r="AE2823" t="str">
            <v xml:space="preserve"> </v>
          </cell>
        </row>
        <row r="2824">
          <cell r="AE2824" t="str">
            <v xml:space="preserve"> </v>
          </cell>
        </row>
        <row r="2825">
          <cell r="AE2825" t="str">
            <v xml:space="preserve"> </v>
          </cell>
        </row>
        <row r="2826">
          <cell r="AE2826" t="str">
            <v xml:space="preserve"> </v>
          </cell>
        </row>
        <row r="2827">
          <cell r="AE2827" t="str">
            <v xml:space="preserve"> </v>
          </cell>
        </row>
        <row r="2828">
          <cell r="AE2828" t="str">
            <v xml:space="preserve"> </v>
          </cell>
        </row>
        <row r="2829">
          <cell r="AE2829" t="str">
            <v xml:space="preserve"> </v>
          </cell>
        </row>
        <row r="2830">
          <cell r="AE2830" t="str">
            <v xml:space="preserve"> </v>
          </cell>
        </row>
        <row r="2831">
          <cell r="AE2831" t="str">
            <v xml:space="preserve"> </v>
          </cell>
        </row>
        <row r="2832">
          <cell r="AE2832" t="str">
            <v xml:space="preserve"> </v>
          </cell>
        </row>
        <row r="2833">
          <cell r="AE2833" t="str">
            <v xml:space="preserve"> </v>
          </cell>
        </row>
        <row r="2834">
          <cell r="AE2834" t="str">
            <v xml:space="preserve"> </v>
          </cell>
        </row>
        <row r="2835">
          <cell r="AE2835" t="str">
            <v xml:space="preserve"> </v>
          </cell>
        </row>
        <row r="2836">
          <cell r="AE2836" t="str">
            <v xml:space="preserve"> </v>
          </cell>
        </row>
        <row r="2837">
          <cell r="AE2837" t="str">
            <v xml:space="preserve"> </v>
          </cell>
        </row>
        <row r="2838">
          <cell r="AE2838" t="str">
            <v xml:space="preserve"> </v>
          </cell>
        </row>
        <row r="2839">
          <cell r="AE2839" t="str">
            <v xml:space="preserve"> </v>
          </cell>
        </row>
        <row r="2840">
          <cell r="AE2840" t="str">
            <v xml:space="preserve"> </v>
          </cell>
        </row>
        <row r="2841">
          <cell r="AE2841" t="str">
            <v xml:space="preserve"> </v>
          </cell>
        </row>
        <row r="2842">
          <cell r="AE2842" t="str">
            <v xml:space="preserve"> </v>
          </cell>
        </row>
        <row r="2843">
          <cell r="AE2843" t="str">
            <v xml:space="preserve"> </v>
          </cell>
        </row>
        <row r="2844">
          <cell r="AE2844" t="str">
            <v xml:space="preserve"> </v>
          </cell>
        </row>
        <row r="2845">
          <cell r="AE2845" t="str">
            <v xml:space="preserve"> </v>
          </cell>
        </row>
        <row r="2846">
          <cell r="AE2846" t="str">
            <v xml:space="preserve"> </v>
          </cell>
        </row>
        <row r="2847">
          <cell r="AE2847" t="str">
            <v xml:space="preserve"> </v>
          </cell>
        </row>
        <row r="2848">
          <cell r="AE2848" t="str">
            <v xml:space="preserve"> </v>
          </cell>
        </row>
        <row r="2849">
          <cell r="AE2849" t="str">
            <v xml:space="preserve"> </v>
          </cell>
        </row>
        <row r="2850">
          <cell r="AE2850" t="str">
            <v xml:space="preserve"> </v>
          </cell>
        </row>
        <row r="2851">
          <cell r="AE2851" t="str">
            <v xml:space="preserve"> </v>
          </cell>
        </row>
        <row r="2852">
          <cell r="AE2852" t="str">
            <v xml:space="preserve"> </v>
          </cell>
        </row>
        <row r="2853">
          <cell r="AE2853" t="str">
            <v xml:space="preserve"> </v>
          </cell>
        </row>
        <row r="2854">
          <cell r="AE2854" t="str">
            <v xml:space="preserve"> </v>
          </cell>
        </row>
        <row r="2855">
          <cell r="AE2855" t="str">
            <v xml:space="preserve"> </v>
          </cell>
        </row>
        <row r="2856">
          <cell r="AE2856" t="str">
            <v xml:space="preserve"> </v>
          </cell>
        </row>
        <row r="2857">
          <cell r="AE2857" t="str">
            <v xml:space="preserve"> </v>
          </cell>
        </row>
        <row r="2858">
          <cell r="AE2858" t="str">
            <v xml:space="preserve"> </v>
          </cell>
        </row>
        <row r="2859">
          <cell r="AE2859" t="str">
            <v xml:space="preserve"> </v>
          </cell>
        </row>
        <row r="2860">
          <cell r="AE2860" t="str">
            <v xml:space="preserve"> </v>
          </cell>
        </row>
        <row r="2861">
          <cell r="AE2861" t="str">
            <v xml:space="preserve"> </v>
          </cell>
        </row>
        <row r="2862">
          <cell r="AE2862" t="str">
            <v xml:space="preserve"> </v>
          </cell>
        </row>
        <row r="2863">
          <cell r="AE2863" t="str">
            <v xml:space="preserve"> </v>
          </cell>
        </row>
        <row r="2864">
          <cell r="AE2864" t="str">
            <v xml:space="preserve"> </v>
          </cell>
        </row>
        <row r="2865">
          <cell r="AE2865" t="str">
            <v xml:space="preserve"> </v>
          </cell>
        </row>
        <row r="2866">
          <cell r="AE2866" t="str">
            <v xml:space="preserve"> </v>
          </cell>
        </row>
        <row r="2867">
          <cell r="AE2867" t="str">
            <v xml:space="preserve"> </v>
          </cell>
        </row>
        <row r="2868">
          <cell r="AE2868" t="str">
            <v xml:space="preserve"> </v>
          </cell>
        </row>
        <row r="2869">
          <cell r="AE2869" t="str">
            <v xml:space="preserve"> </v>
          </cell>
        </row>
        <row r="2870">
          <cell r="AE2870" t="str">
            <v xml:space="preserve"> </v>
          </cell>
        </row>
        <row r="2871">
          <cell r="AE2871" t="str">
            <v xml:space="preserve"> </v>
          </cell>
        </row>
        <row r="2872">
          <cell r="AE2872" t="str">
            <v xml:space="preserve"> </v>
          </cell>
        </row>
        <row r="2873">
          <cell r="AE2873" t="str">
            <v xml:space="preserve"> </v>
          </cell>
        </row>
        <row r="2874">
          <cell r="AE2874" t="str">
            <v xml:space="preserve"> </v>
          </cell>
        </row>
        <row r="2875">
          <cell r="AE2875" t="str">
            <v xml:space="preserve"> </v>
          </cell>
        </row>
        <row r="2876">
          <cell r="AE2876" t="str">
            <v xml:space="preserve"> </v>
          </cell>
        </row>
        <row r="2877">
          <cell r="AE2877" t="str">
            <v xml:space="preserve"> </v>
          </cell>
        </row>
        <row r="2878">
          <cell r="AE2878" t="str">
            <v xml:space="preserve"> </v>
          </cell>
        </row>
        <row r="2879">
          <cell r="AE2879" t="str">
            <v xml:space="preserve"> </v>
          </cell>
        </row>
        <row r="2880">
          <cell r="AE2880" t="str">
            <v xml:space="preserve"> </v>
          </cell>
        </row>
        <row r="2881">
          <cell r="AE2881" t="str">
            <v xml:space="preserve"> </v>
          </cell>
        </row>
        <row r="2882">
          <cell r="AE2882" t="str">
            <v xml:space="preserve"> </v>
          </cell>
        </row>
        <row r="2883">
          <cell r="AE2883" t="str">
            <v xml:space="preserve"> </v>
          </cell>
        </row>
        <row r="2884">
          <cell r="AE2884" t="str">
            <v xml:space="preserve"> </v>
          </cell>
        </row>
        <row r="2885">
          <cell r="AE2885" t="str">
            <v xml:space="preserve"> </v>
          </cell>
        </row>
        <row r="2886">
          <cell r="AE2886" t="str">
            <v xml:space="preserve"> </v>
          </cell>
        </row>
        <row r="2887">
          <cell r="AE2887" t="str">
            <v xml:space="preserve"> </v>
          </cell>
        </row>
        <row r="2888">
          <cell r="AE2888" t="str">
            <v xml:space="preserve"> </v>
          </cell>
        </row>
        <row r="2889">
          <cell r="AE2889" t="str">
            <v xml:space="preserve"> </v>
          </cell>
        </row>
        <row r="2890">
          <cell r="AE2890" t="str">
            <v xml:space="preserve"> </v>
          </cell>
        </row>
        <row r="2891">
          <cell r="AE2891" t="str">
            <v xml:space="preserve"> </v>
          </cell>
        </row>
        <row r="2892">
          <cell r="AE2892" t="str">
            <v xml:space="preserve"> </v>
          </cell>
        </row>
        <row r="2893">
          <cell r="AE2893" t="str">
            <v xml:space="preserve"> </v>
          </cell>
        </row>
        <row r="2894">
          <cell r="AE2894" t="str">
            <v xml:space="preserve"> </v>
          </cell>
        </row>
        <row r="2895">
          <cell r="AE2895" t="str">
            <v xml:space="preserve"> </v>
          </cell>
        </row>
        <row r="2896">
          <cell r="AE2896" t="str">
            <v xml:space="preserve"> </v>
          </cell>
        </row>
        <row r="2897">
          <cell r="AE2897" t="str">
            <v xml:space="preserve"> </v>
          </cell>
        </row>
        <row r="2898">
          <cell r="AE2898" t="str">
            <v xml:space="preserve"> </v>
          </cell>
        </row>
        <row r="2899">
          <cell r="AE2899" t="str">
            <v xml:space="preserve"> </v>
          </cell>
        </row>
        <row r="2900">
          <cell r="AE2900" t="str">
            <v xml:space="preserve"> </v>
          </cell>
        </row>
        <row r="2901">
          <cell r="AE2901" t="str">
            <v xml:space="preserve"> </v>
          </cell>
        </row>
        <row r="2902">
          <cell r="AE2902" t="str">
            <v xml:space="preserve"> </v>
          </cell>
        </row>
        <row r="2903">
          <cell r="AE2903" t="str">
            <v xml:space="preserve"> </v>
          </cell>
        </row>
        <row r="2904">
          <cell r="AE2904" t="str">
            <v xml:space="preserve"> </v>
          </cell>
        </row>
        <row r="2905">
          <cell r="AE2905" t="str">
            <v xml:space="preserve"> </v>
          </cell>
        </row>
        <row r="2906">
          <cell r="AE2906" t="str">
            <v xml:space="preserve"> </v>
          </cell>
        </row>
        <row r="2907">
          <cell r="AE2907" t="str">
            <v xml:space="preserve"> </v>
          </cell>
        </row>
        <row r="2908">
          <cell r="AE2908" t="str">
            <v xml:space="preserve"> </v>
          </cell>
        </row>
        <row r="2909">
          <cell r="AE2909" t="str">
            <v xml:space="preserve"> </v>
          </cell>
        </row>
        <row r="2910">
          <cell r="AE2910" t="str">
            <v xml:space="preserve"> </v>
          </cell>
        </row>
        <row r="2911">
          <cell r="AE2911" t="str">
            <v xml:space="preserve"> </v>
          </cell>
        </row>
        <row r="2912">
          <cell r="AE2912" t="str">
            <v xml:space="preserve"> </v>
          </cell>
        </row>
        <row r="2913">
          <cell r="AE2913" t="str">
            <v xml:space="preserve"> </v>
          </cell>
        </row>
        <row r="2914">
          <cell r="AE2914" t="str">
            <v xml:space="preserve"> </v>
          </cell>
        </row>
        <row r="2915">
          <cell r="AE2915" t="str">
            <v xml:space="preserve"> </v>
          </cell>
        </row>
        <row r="2916">
          <cell r="AE2916" t="str">
            <v xml:space="preserve"> </v>
          </cell>
        </row>
        <row r="2917">
          <cell r="AE2917" t="str">
            <v xml:space="preserve"> </v>
          </cell>
        </row>
        <row r="2918">
          <cell r="AE2918" t="str">
            <v xml:space="preserve"> </v>
          </cell>
        </row>
        <row r="2919">
          <cell r="AE2919" t="str">
            <v xml:space="preserve"> </v>
          </cell>
        </row>
        <row r="2920">
          <cell r="AE2920" t="str">
            <v xml:space="preserve"> </v>
          </cell>
        </row>
        <row r="2921">
          <cell r="AE2921" t="str">
            <v xml:space="preserve"> </v>
          </cell>
        </row>
        <row r="2922">
          <cell r="AE2922" t="str">
            <v xml:space="preserve"> </v>
          </cell>
        </row>
        <row r="2923">
          <cell r="AE2923" t="str">
            <v xml:space="preserve"> </v>
          </cell>
        </row>
        <row r="2924">
          <cell r="AE2924" t="str">
            <v xml:space="preserve"> </v>
          </cell>
        </row>
        <row r="2925">
          <cell r="AE2925" t="str">
            <v xml:space="preserve"> </v>
          </cell>
        </row>
        <row r="2926">
          <cell r="AE2926" t="str">
            <v xml:space="preserve"> </v>
          </cell>
        </row>
        <row r="2927">
          <cell r="AE2927" t="str">
            <v xml:space="preserve"> </v>
          </cell>
        </row>
        <row r="2928">
          <cell r="AE2928" t="str">
            <v xml:space="preserve"> </v>
          </cell>
        </row>
        <row r="2929">
          <cell r="AE2929" t="str">
            <v xml:space="preserve"> </v>
          </cell>
        </row>
        <row r="2930">
          <cell r="AE2930" t="str">
            <v xml:space="preserve"> </v>
          </cell>
        </row>
        <row r="2931">
          <cell r="AE2931" t="str">
            <v xml:space="preserve"> </v>
          </cell>
        </row>
        <row r="2932">
          <cell r="AE2932" t="str">
            <v xml:space="preserve"> </v>
          </cell>
        </row>
        <row r="2933">
          <cell r="AE2933" t="str">
            <v xml:space="preserve"> </v>
          </cell>
        </row>
        <row r="2934">
          <cell r="AE2934" t="str">
            <v xml:space="preserve"> </v>
          </cell>
        </row>
        <row r="2935">
          <cell r="AE2935" t="str">
            <v xml:space="preserve"> </v>
          </cell>
        </row>
        <row r="2936">
          <cell r="AE2936" t="str">
            <v xml:space="preserve"> </v>
          </cell>
        </row>
        <row r="2937">
          <cell r="AE2937" t="str">
            <v xml:space="preserve"> </v>
          </cell>
        </row>
        <row r="2938">
          <cell r="AE2938" t="str">
            <v xml:space="preserve"> </v>
          </cell>
        </row>
        <row r="2939">
          <cell r="AE2939" t="str">
            <v xml:space="preserve"> </v>
          </cell>
        </row>
        <row r="2940">
          <cell r="AE2940" t="str">
            <v xml:space="preserve"> </v>
          </cell>
        </row>
        <row r="2941">
          <cell r="AE2941" t="str">
            <v xml:space="preserve"> </v>
          </cell>
        </row>
        <row r="2942">
          <cell r="AE2942" t="str">
            <v xml:space="preserve"> </v>
          </cell>
        </row>
        <row r="2943">
          <cell r="AE2943" t="str">
            <v xml:space="preserve"> </v>
          </cell>
        </row>
        <row r="2944">
          <cell r="AE2944" t="str">
            <v xml:space="preserve"> </v>
          </cell>
        </row>
        <row r="2945">
          <cell r="AE2945" t="str">
            <v xml:space="preserve"> </v>
          </cell>
        </row>
        <row r="2946">
          <cell r="AE2946" t="str">
            <v xml:space="preserve"> </v>
          </cell>
        </row>
        <row r="2947">
          <cell r="AE2947" t="str">
            <v xml:space="preserve"> </v>
          </cell>
        </row>
        <row r="2948">
          <cell r="AE2948" t="str">
            <v xml:space="preserve"> </v>
          </cell>
        </row>
        <row r="2949">
          <cell r="AE2949" t="str">
            <v xml:space="preserve"> </v>
          </cell>
        </row>
        <row r="2950">
          <cell r="AE2950" t="str">
            <v xml:space="preserve"> </v>
          </cell>
        </row>
        <row r="2951">
          <cell r="AE2951" t="str">
            <v xml:space="preserve"> </v>
          </cell>
        </row>
        <row r="2952">
          <cell r="AE2952" t="str">
            <v xml:space="preserve"> </v>
          </cell>
        </row>
        <row r="2953">
          <cell r="AE2953" t="str">
            <v xml:space="preserve"> </v>
          </cell>
        </row>
        <row r="2954">
          <cell r="AE2954" t="str">
            <v xml:space="preserve"> </v>
          </cell>
        </row>
        <row r="2955">
          <cell r="AE2955" t="str">
            <v xml:space="preserve"> </v>
          </cell>
        </row>
        <row r="2956">
          <cell r="AE2956" t="str">
            <v xml:space="preserve"> </v>
          </cell>
        </row>
        <row r="2957">
          <cell r="AE2957" t="str">
            <v xml:space="preserve"> </v>
          </cell>
        </row>
        <row r="2958">
          <cell r="AE2958" t="str">
            <v xml:space="preserve"> </v>
          </cell>
        </row>
        <row r="2959">
          <cell r="AE2959" t="str">
            <v xml:space="preserve"> </v>
          </cell>
        </row>
        <row r="2960">
          <cell r="AE2960" t="str">
            <v xml:space="preserve"> </v>
          </cell>
        </row>
        <row r="2961">
          <cell r="AE2961" t="str">
            <v xml:space="preserve"> </v>
          </cell>
        </row>
        <row r="2962">
          <cell r="AE2962" t="str">
            <v xml:space="preserve"> </v>
          </cell>
        </row>
        <row r="2963">
          <cell r="AE2963" t="str">
            <v xml:space="preserve"> </v>
          </cell>
        </row>
        <row r="2964">
          <cell r="AE2964" t="str">
            <v xml:space="preserve"> </v>
          </cell>
        </row>
        <row r="2965">
          <cell r="AE2965" t="str">
            <v xml:space="preserve"> </v>
          </cell>
        </row>
        <row r="2966">
          <cell r="AE2966" t="str">
            <v xml:space="preserve"> </v>
          </cell>
        </row>
        <row r="2967">
          <cell r="AE2967" t="str">
            <v xml:space="preserve"> </v>
          </cell>
        </row>
        <row r="2968">
          <cell r="AE2968" t="str">
            <v xml:space="preserve"> </v>
          </cell>
        </row>
        <row r="2969">
          <cell r="AE2969" t="str">
            <v xml:space="preserve"> </v>
          </cell>
        </row>
        <row r="2970">
          <cell r="AE2970" t="str">
            <v xml:space="preserve"> </v>
          </cell>
        </row>
        <row r="2971">
          <cell r="AE2971" t="str">
            <v xml:space="preserve"> </v>
          </cell>
        </row>
        <row r="2972">
          <cell r="AE2972" t="str">
            <v xml:space="preserve"> </v>
          </cell>
        </row>
        <row r="2973">
          <cell r="AE2973" t="str">
            <v xml:space="preserve"> </v>
          </cell>
        </row>
        <row r="2974">
          <cell r="AE2974" t="str">
            <v xml:space="preserve"> </v>
          </cell>
        </row>
        <row r="2975">
          <cell r="AE2975" t="str">
            <v xml:space="preserve"> </v>
          </cell>
        </row>
        <row r="2976">
          <cell r="AE2976" t="str">
            <v xml:space="preserve"> </v>
          </cell>
        </row>
        <row r="2977">
          <cell r="AE2977" t="str">
            <v xml:space="preserve"> </v>
          </cell>
        </row>
        <row r="2978">
          <cell r="AE2978" t="str">
            <v xml:space="preserve"> </v>
          </cell>
        </row>
        <row r="2979">
          <cell r="AE2979" t="str">
            <v xml:space="preserve"> </v>
          </cell>
        </row>
        <row r="2980">
          <cell r="AE2980" t="str">
            <v xml:space="preserve"> </v>
          </cell>
        </row>
        <row r="2981">
          <cell r="AE2981" t="str">
            <v xml:space="preserve"> </v>
          </cell>
        </row>
        <row r="2982">
          <cell r="AE2982" t="str">
            <v xml:space="preserve"> </v>
          </cell>
        </row>
        <row r="2983">
          <cell r="AE2983" t="str">
            <v xml:space="preserve"> </v>
          </cell>
        </row>
        <row r="2984">
          <cell r="AE2984" t="str">
            <v xml:space="preserve"> </v>
          </cell>
        </row>
        <row r="2985">
          <cell r="AE2985" t="str">
            <v xml:space="preserve"> </v>
          </cell>
        </row>
        <row r="2986">
          <cell r="AE2986" t="str">
            <v xml:space="preserve"> </v>
          </cell>
        </row>
        <row r="2987">
          <cell r="AE2987" t="str">
            <v xml:space="preserve"> </v>
          </cell>
        </row>
        <row r="2988">
          <cell r="AE2988" t="str">
            <v xml:space="preserve"> </v>
          </cell>
        </row>
        <row r="2989">
          <cell r="AE2989" t="str">
            <v xml:space="preserve"> </v>
          </cell>
        </row>
        <row r="2990">
          <cell r="AE2990" t="str">
            <v xml:space="preserve"> </v>
          </cell>
        </row>
        <row r="2991">
          <cell r="AE2991" t="str">
            <v xml:space="preserve"> </v>
          </cell>
        </row>
        <row r="2992">
          <cell r="AE2992" t="str">
            <v xml:space="preserve"> </v>
          </cell>
        </row>
        <row r="2993">
          <cell r="AE2993" t="str">
            <v xml:space="preserve"> </v>
          </cell>
        </row>
        <row r="2994">
          <cell r="AE2994" t="str">
            <v xml:space="preserve"> </v>
          </cell>
        </row>
        <row r="2995">
          <cell r="AE2995" t="str">
            <v xml:space="preserve"> </v>
          </cell>
        </row>
        <row r="2996">
          <cell r="AE2996" t="str">
            <v xml:space="preserve"> </v>
          </cell>
        </row>
        <row r="2997">
          <cell r="AE2997" t="str">
            <v xml:space="preserve"> </v>
          </cell>
        </row>
        <row r="2998">
          <cell r="AE2998" t="str">
            <v xml:space="preserve"> </v>
          </cell>
        </row>
        <row r="2999">
          <cell r="AE2999" t="str">
            <v xml:space="preserve"> </v>
          </cell>
        </row>
        <row r="3000">
          <cell r="AE3000" t="str">
            <v xml:space="preserve"> </v>
          </cell>
        </row>
        <row r="3001">
          <cell r="AE3001" t="str">
            <v xml:space="preserve"> </v>
          </cell>
        </row>
        <row r="3002">
          <cell r="AE3002" t="str">
            <v xml:space="preserve"> </v>
          </cell>
        </row>
        <row r="3003">
          <cell r="AE3003" t="str">
            <v xml:space="preserve"> </v>
          </cell>
        </row>
        <row r="3004">
          <cell r="AE3004" t="str">
            <v xml:space="preserve"> </v>
          </cell>
        </row>
        <row r="3005">
          <cell r="AE3005" t="str">
            <v xml:space="preserve"> </v>
          </cell>
        </row>
        <row r="3006">
          <cell r="AE3006" t="str">
            <v xml:space="preserve"> </v>
          </cell>
        </row>
        <row r="3007">
          <cell r="AE3007" t="str">
            <v xml:space="preserve"> </v>
          </cell>
        </row>
        <row r="3008">
          <cell r="AE3008" t="str">
            <v xml:space="preserve"> </v>
          </cell>
        </row>
        <row r="3009">
          <cell r="AE3009" t="str">
            <v xml:space="preserve"> </v>
          </cell>
        </row>
        <row r="3010">
          <cell r="AE3010" t="str">
            <v xml:space="preserve"> </v>
          </cell>
        </row>
        <row r="3011">
          <cell r="AE3011" t="str">
            <v xml:space="preserve"> </v>
          </cell>
        </row>
        <row r="3012">
          <cell r="AE3012" t="str">
            <v xml:space="preserve"> </v>
          </cell>
        </row>
        <row r="3013">
          <cell r="AE3013" t="str">
            <v xml:space="preserve"> </v>
          </cell>
        </row>
        <row r="3014">
          <cell r="AE3014" t="str">
            <v xml:space="preserve"> </v>
          </cell>
        </row>
        <row r="3015">
          <cell r="AE3015" t="str">
            <v xml:space="preserve"> </v>
          </cell>
        </row>
      </sheetData>
      <sheetData sheetId="3"/>
      <sheetData sheetId="4"/>
      <sheetData sheetId="5"/>
      <sheetData sheetId="6"/>
      <sheetData sheetId="7">
        <row r="16">
          <cell r="AH16" t="str">
            <v xml:space="preserve"> </v>
          </cell>
        </row>
        <row r="17">
          <cell r="AH17" t="str">
            <v xml:space="preserve"> </v>
          </cell>
          <cell r="CA17" t="str">
            <v>普通貨物</v>
          </cell>
        </row>
        <row r="18">
          <cell r="AH18" t="str">
            <v xml:space="preserve"> </v>
          </cell>
          <cell r="CA18" t="str">
            <v>バス</v>
          </cell>
        </row>
        <row r="19">
          <cell r="AH19" t="str">
            <v xml:space="preserve"> </v>
          </cell>
          <cell r="CA19" t="str">
            <v>乗用</v>
          </cell>
        </row>
        <row r="20">
          <cell r="AH20" t="str">
            <v xml:space="preserve"> </v>
          </cell>
          <cell r="CA20" t="str">
            <v>小型貨物</v>
          </cell>
        </row>
        <row r="21">
          <cell r="AH21" t="str">
            <v xml:space="preserve"> </v>
          </cell>
          <cell r="CA21" t="str">
            <v>特種</v>
          </cell>
        </row>
        <row r="22">
          <cell r="AH22" t="str">
            <v xml:space="preserve"> </v>
          </cell>
          <cell r="CA22" t="str">
            <v>特殊</v>
          </cell>
        </row>
        <row r="23">
          <cell r="AH23" t="str">
            <v xml:space="preserve"> </v>
          </cell>
        </row>
        <row r="24">
          <cell r="AH24" t="str">
            <v xml:space="preserve"> </v>
          </cell>
        </row>
        <row r="25">
          <cell r="AH25" t="str">
            <v xml:space="preserve"> </v>
          </cell>
        </row>
        <row r="26">
          <cell r="AH26" t="str">
            <v xml:space="preserve"> </v>
          </cell>
        </row>
        <row r="27">
          <cell r="AH27" t="str">
            <v xml:space="preserve"> </v>
          </cell>
        </row>
        <row r="28">
          <cell r="AH28" t="str">
            <v xml:space="preserve"> </v>
          </cell>
        </row>
        <row r="29">
          <cell r="AH29" t="str">
            <v xml:space="preserve"> </v>
          </cell>
        </row>
        <row r="30">
          <cell r="AH30" t="str">
            <v xml:space="preserve"> </v>
          </cell>
        </row>
        <row r="31">
          <cell r="AH31" t="str">
            <v xml:space="preserve"> </v>
          </cell>
        </row>
        <row r="32">
          <cell r="AH32" t="str">
            <v xml:space="preserve"> </v>
          </cell>
        </row>
        <row r="33">
          <cell r="AH33" t="str">
            <v xml:space="preserve"> </v>
          </cell>
        </row>
        <row r="34">
          <cell r="AH34" t="str">
            <v xml:space="preserve"> </v>
          </cell>
        </row>
        <row r="35">
          <cell r="AH35" t="str">
            <v xml:space="preserve"> </v>
          </cell>
        </row>
        <row r="36">
          <cell r="AH36" t="str">
            <v xml:space="preserve"> </v>
          </cell>
        </row>
        <row r="37">
          <cell r="AH37" t="str">
            <v xml:space="preserve"> </v>
          </cell>
        </row>
        <row r="38">
          <cell r="AH38" t="str">
            <v xml:space="preserve"> </v>
          </cell>
        </row>
        <row r="39">
          <cell r="AH39" t="str">
            <v xml:space="preserve"> </v>
          </cell>
        </row>
        <row r="40">
          <cell r="AH40" t="str">
            <v xml:space="preserve"> </v>
          </cell>
        </row>
        <row r="41">
          <cell r="AH41" t="str">
            <v xml:space="preserve"> </v>
          </cell>
        </row>
        <row r="42">
          <cell r="AH42" t="str">
            <v xml:space="preserve"> </v>
          </cell>
        </row>
        <row r="43">
          <cell r="AH43" t="str">
            <v xml:space="preserve"> </v>
          </cell>
        </row>
        <row r="44">
          <cell r="AH44" t="str">
            <v xml:space="preserve"> </v>
          </cell>
        </row>
        <row r="45">
          <cell r="AH45" t="str">
            <v xml:space="preserve"> </v>
          </cell>
        </row>
        <row r="46">
          <cell r="AH46" t="str">
            <v xml:space="preserve"> </v>
          </cell>
        </row>
        <row r="47">
          <cell r="AH47" t="str">
            <v xml:space="preserve"> </v>
          </cell>
        </row>
        <row r="48">
          <cell r="AH48" t="str">
            <v xml:space="preserve"> </v>
          </cell>
        </row>
        <row r="49">
          <cell r="AH49" t="str">
            <v xml:space="preserve"> </v>
          </cell>
        </row>
        <row r="50">
          <cell r="AH50" t="str">
            <v xml:space="preserve"> </v>
          </cell>
        </row>
        <row r="51">
          <cell r="AH51" t="str">
            <v xml:space="preserve"> </v>
          </cell>
        </row>
        <row r="52">
          <cell r="AH52" t="str">
            <v xml:space="preserve"> </v>
          </cell>
        </row>
        <row r="53">
          <cell r="AH53" t="str">
            <v xml:space="preserve"> </v>
          </cell>
        </row>
        <row r="54">
          <cell r="AH54" t="str">
            <v xml:space="preserve"> </v>
          </cell>
        </row>
        <row r="55">
          <cell r="AH55" t="str">
            <v xml:space="preserve"> </v>
          </cell>
        </row>
        <row r="56">
          <cell r="AH56" t="str">
            <v xml:space="preserve"> </v>
          </cell>
        </row>
        <row r="57">
          <cell r="AH57" t="str">
            <v xml:space="preserve"> </v>
          </cell>
        </row>
        <row r="58">
          <cell r="AH58" t="str">
            <v xml:space="preserve"> </v>
          </cell>
        </row>
        <row r="59">
          <cell r="AH59" t="str">
            <v xml:space="preserve"> </v>
          </cell>
        </row>
        <row r="60">
          <cell r="AH60" t="str">
            <v xml:space="preserve"> </v>
          </cell>
        </row>
        <row r="61">
          <cell r="AH61" t="str">
            <v xml:space="preserve"> </v>
          </cell>
        </row>
        <row r="62">
          <cell r="AH62" t="str">
            <v xml:space="preserve"> </v>
          </cell>
        </row>
        <row r="63">
          <cell r="AH63" t="str">
            <v xml:space="preserve"> </v>
          </cell>
        </row>
        <row r="64">
          <cell r="AH64" t="str">
            <v xml:space="preserve"> </v>
          </cell>
        </row>
        <row r="65">
          <cell r="AH65" t="str">
            <v xml:space="preserve"> </v>
          </cell>
        </row>
        <row r="66">
          <cell r="AH66" t="str">
            <v xml:space="preserve"> </v>
          </cell>
        </row>
        <row r="67">
          <cell r="AH67" t="str">
            <v xml:space="preserve"> </v>
          </cell>
        </row>
        <row r="68">
          <cell r="AH68" t="str">
            <v xml:space="preserve"> </v>
          </cell>
        </row>
        <row r="69">
          <cell r="AH69" t="str">
            <v xml:space="preserve"> </v>
          </cell>
        </row>
        <row r="70">
          <cell r="AH70" t="str">
            <v xml:space="preserve"> </v>
          </cell>
        </row>
        <row r="71">
          <cell r="AH71" t="str">
            <v xml:space="preserve"> </v>
          </cell>
        </row>
        <row r="72">
          <cell r="AH72" t="str">
            <v xml:space="preserve"> </v>
          </cell>
        </row>
        <row r="73">
          <cell r="AH73" t="str">
            <v xml:space="preserve"> </v>
          </cell>
        </row>
        <row r="74">
          <cell r="AH74" t="str">
            <v xml:space="preserve"> </v>
          </cell>
        </row>
        <row r="75">
          <cell r="AH75" t="str">
            <v xml:space="preserve"> </v>
          </cell>
        </row>
        <row r="76">
          <cell r="AH76" t="str">
            <v xml:space="preserve"> </v>
          </cell>
        </row>
        <row r="77">
          <cell r="AH77" t="str">
            <v xml:space="preserve"> </v>
          </cell>
        </row>
        <row r="78">
          <cell r="AH78" t="str">
            <v xml:space="preserve"> </v>
          </cell>
        </row>
        <row r="79">
          <cell r="AH79" t="str">
            <v xml:space="preserve"> </v>
          </cell>
        </row>
        <row r="80">
          <cell r="AH80" t="str">
            <v xml:space="preserve"> </v>
          </cell>
        </row>
        <row r="81">
          <cell r="AH81" t="str">
            <v xml:space="preserve"> </v>
          </cell>
        </row>
        <row r="82">
          <cell r="AH82" t="str">
            <v xml:space="preserve"> </v>
          </cell>
        </row>
        <row r="83">
          <cell r="AH83" t="str">
            <v xml:space="preserve"> </v>
          </cell>
        </row>
        <row r="84">
          <cell r="AH84" t="str">
            <v xml:space="preserve"> </v>
          </cell>
        </row>
        <row r="85">
          <cell r="AH85" t="str">
            <v xml:space="preserve"> </v>
          </cell>
        </row>
        <row r="86">
          <cell r="AH86" t="str">
            <v xml:space="preserve"> </v>
          </cell>
        </row>
        <row r="87">
          <cell r="AH87" t="str">
            <v xml:space="preserve"> </v>
          </cell>
        </row>
        <row r="88">
          <cell r="AH88" t="str">
            <v xml:space="preserve"> </v>
          </cell>
        </row>
        <row r="89">
          <cell r="AH89" t="str">
            <v xml:space="preserve"> </v>
          </cell>
        </row>
        <row r="90">
          <cell r="AH90" t="str">
            <v xml:space="preserve"> </v>
          </cell>
        </row>
        <row r="91">
          <cell r="AH91" t="str">
            <v xml:space="preserve"> </v>
          </cell>
        </row>
        <row r="92">
          <cell r="AH92" t="str">
            <v xml:space="preserve"> </v>
          </cell>
        </row>
        <row r="93">
          <cell r="AH93" t="str">
            <v xml:space="preserve"> </v>
          </cell>
        </row>
        <row r="94">
          <cell r="AH94" t="str">
            <v xml:space="preserve"> </v>
          </cell>
        </row>
        <row r="95">
          <cell r="AH95" t="str">
            <v xml:space="preserve"> </v>
          </cell>
        </row>
        <row r="96">
          <cell r="AH96" t="str">
            <v xml:space="preserve"> </v>
          </cell>
        </row>
        <row r="97">
          <cell r="AH97" t="str">
            <v xml:space="preserve"> </v>
          </cell>
        </row>
        <row r="98">
          <cell r="AH98" t="str">
            <v xml:space="preserve"> </v>
          </cell>
        </row>
        <row r="99">
          <cell r="AH99" t="str">
            <v xml:space="preserve"> </v>
          </cell>
        </row>
        <row r="100">
          <cell r="AH100" t="str">
            <v xml:space="preserve"> </v>
          </cell>
        </row>
        <row r="101">
          <cell r="AH101" t="str">
            <v xml:space="preserve"> </v>
          </cell>
        </row>
        <row r="102">
          <cell r="AH102" t="str">
            <v xml:space="preserve"> </v>
          </cell>
        </row>
        <row r="103">
          <cell r="AH103" t="str">
            <v xml:space="preserve"> </v>
          </cell>
        </row>
        <row r="104">
          <cell r="AH104" t="str">
            <v xml:space="preserve"> </v>
          </cell>
        </row>
        <row r="105">
          <cell r="AH105" t="str">
            <v xml:space="preserve"> </v>
          </cell>
        </row>
        <row r="106">
          <cell r="AH106" t="str">
            <v xml:space="preserve"> </v>
          </cell>
        </row>
        <row r="107">
          <cell r="AH107" t="str">
            <v xml:space="preserve"> </v>
          </cell>
        </row>
        <row r="108">
          <cell r="AH108" t="str">
            <v xml:space="preserve"> </v>
          </cell>
        </row>
        <row r="109">
          <cell r="AH109" t="str">
            <v xml:space="preserve"> </v>
          </cell>
        </row>
        <row r="110">
          <cell r="AH110" t="str">
            <v xml:space="preserve"> </v>
          </cell>
        </row>
        <row r="111">
          <cell r="AH111" t="str">
            <v xml:space="preserve"> </v>
          </cell>
        </row>
        <row r="112">
          <cell r="AH112" t="str">
            <v xml:space="preserve"> </v>
          </cell>
        </row>
        <row r="113">
          <cell r="AH113" t="str">
            <v xml:space="preserve"> </v>
          </cell>
        </row>
        <row r="114">
          <cell r="AH114" t="str">
            <v xml:space="preserve"> </v>
          </cell>
        </row>
        <row r="115">
          <cell r="AH115" t="str">
            <v xml:space="preserve"> </v>
          </cell>
        </row>
        <row r="116">
          <cell r="AH116" t="str">
            <v xml:space="preserve"> </v>
          </cell>
        </row>
        <row r="117">
          <cell r="AH117" t="str">
            <v xml:space="preserve"> </v>
          </cell>
        </row>
        <row r="118">
          <cell r="AH118" t="str">
            <v xml:space="preserve"> </v>
          </cell>
        </row>
        <row r="119">
          <cell r="AH119" t="str">
            <v xml:space="preserve"> </v>
          </cell>
        </row>
        <row r="120">
          <cell r="AH120" t="str">
            <v xml:space="preserve"> </v>
          </cell>
        </row>
        <row r="121">
          <cell r="AH121" t="str">
            <v xml:space="preserve"> </v>
          </cell>
        </row>
        <row r="122">
          <cell r="AH122" t="str">
            <v xml:space="preserve"> </v>
          </cell>
        </row>
        <row r="123">
          <cell r="AH123" t="str">
            <v xml:space="preserve"> </v>
          </cell>
        </row>
        <row r="124">
          <cell r="AH124" t="str">
            <v xml:space="preserve"> </v>
          </cell>
        </row>
        <row r="125">
          <cell r="AH125" t="str">
            <v xml:space="preserve"> </v>
          </cell>
        </row>
        <row r="126">
          <cell r="AH126" t="str">
            <v xml:space="preserve"> </v>
          </cell>
        </row>
        <row r="127">
          <cell r="AH127" t="str">
            <v xml:space="preserve"> </v>
          </cell>
        </row>
        <row r="128">
          <cell r="AH128" t="str">
            <v xml:space="preserve"> </v>
          </cell>
        </row>
        <row r="129">
          <cell r="AH129" t="str">
            <v xml:space="preserve"> </v>
          </cell>
        </row>
        <row r="130">
          <cell r="AH130" t="str">
            <v xml:space="preserve"> </v>
          </cell>
        </row>
        <row r="131">
          <cell r="AH131" t="str">
            <v xml:space="preserve"> </v>
          </cell>
        </row>
        <row r="132">
          <cell r="AH132" t="str">
            <v xml:space="preserve"> </v>
          </cell>
        </row>
        <row r="133">
          <cell r="AH133" t="str">
            <v xml:space="preserve"> </v>
          </cell>
        </row>
        <row r="134">
          <cell r="AH134" t="str">
            <v xml:space="preserve"> </v>
          </cell>
        </row>
        <row r="135">
          <cell r="AH135" t="str">
            <v xml:space="preserve"> </v>
          </cell>
        </row>
        <row r="136">
          <cell r="AH136" t="str">
            <v xml:space="preserve"> </v>
          </cell>
        </row>
        <row r="137">
          <cell r="AH137" t="str">
            <v xml:space="preserve"> </v>
          </cell>
        </row>
        <row r="138">
          <cell r="AH138" t="str">
            <v xml:space="preserve"> </v>
          </cell>
        </row>
        <row r="139">
          <cell r="AH139" t="str">
            <v xml:space="preserve"> </v>
          </cell>
        </row>
        <row r="140">
          <cell r="AH140" t="str">
            <v xml:space="preserve"> </v>
          </cell>
        </row>
        <row r="141">
          <cell r="AH141" t="str">
            <v xml:space="preserve"> </v>
          </cell>
        </row>
        <row r="142">
          <cell r="AH142" t="str">
            <v xml:space="preserve"> </v>
          </cell>
        </row>
        <row r="143">
          <cell r="AH143" t="str">
            <v xml:space="preserve"> </v>
          </cell>
        </row>
        <row r="144">
          <cell r="AH144" t="str">
            <v xml:space="preserve"> </v>
          </cell>
        </row>
        <row r="145">
          <cell r="AH145" t="str">
            <v xml:space="preserve"> </v>
          </cell>
        </row>
        <row r="146">
          <cell r="AH146" t="str">
            <v xml:space="preserve"> </v>
          </cell>
        </row>
        <row r="147">
          <cell r="AH147" t="str">
            <v xml:space="preserve"> </v>
          </cell>
        </row>
        <row r="148">
          <cell r="AH148" t="str">
            <v xml:space="preserve"> </v>
          </cell>
        </row>
        <row r="149">
          <cell r="AH149" t="str">
            <v xml:space="preserve"> </v>
          </cell>
        </row>
        <row r="150">
          <cell r="AH150" t="str">
            <v xml:space="preserve"> </v>
          </cell>
        </row>
        <row r="151">
          <cell r="AH151" t="str">
            <v xml:space="preserve"> </v>
          </cell>
        </row>
        <row r="152">
          <cell r="AH152" t="str">
            <v xml:space="preserve"> </v>
          </cell>
        </row>
        <row r="153">
          <cell r="AH153" t="str">
            <v xml:space="preserve"> </v>
          </cell>
        </row>
        <row r="154">
          <cell r="AH154" t="str">
            <v xml:space="preserve"> </v>
          </cell>
        </row>
        <row r="155">
          <cell r="AH155" t="str">
            <v xml:space="preserve"> </v>
          </cell>
        </row>
        <row r="156">
          <cell r="AH156" t="str">
            <v xml:space="preserve"> </v>
          </cell>
        </row>
        <row r="157">
          <cell r="AH157" t="str">
            <v xml:space="preserve"> </v>
          </cell>
        </row>
        <row r="158">
          <cell r="AH158" t="str">
            <v xml:space="preserve"> </v>
          </cell>
        </row>
        <row r="159">
          <cell r="AH159" t="str">
            <v xml:space="preserve"> </v>
          </cell>
        </row>
        <row r="160">
          <cell r="AH160" t="str">
            <v xml:space="preserve"> </v>
          </cell>
        </row>
        <row r="161">
          <cell r="AH161" t="str">
            <v xml:space="preserve"> </v>
          </cell>
        </row>
        <row r="162">
          <cell r="AH162" t="str">
            <v xml:space="preserve"> </v>
          </cell>
        </row>
        <row r="163">
          <cell r="AH163" t="str">
            <v xml:space="preserve"> </v>
          </cell>
        </row>
        <row r="164">
          <cell r="AH164" t="str">
            <v xml:space="preserve"> </v>
          </cell>
        </row>
        <row r="165">
          <cell r="AH165" t="str">
            <v xml:space="preserve"> </v>
          </cell>
        </row>
        <row r="166">
          <cell r="AH166" t="str">
            <v xml:space="preserve"> </v>
          </cell>
        </row>
        <row r="167">
          <cell r="AH167" t="str">
            <v xml:space="preserve"> </v>
          </cell>
        </row>
        <row r="168">
          <cell r="AH168" t="str">
            <v xml:space="preserve"> </v>
          </cell>
        </row>
        <row r="169">
          <cell r="AH169" t="str">
            <v xml:space="preserve"> </v>
          </cell>
        </row>
        <row r="170">
          <cell r="AH170" t="str">
            <v xml:space="preserve"> </v>
          </cell>
        </row>
        <row r="171">
          <cell r="AH171" t="str">
            <v xml:space="preserve"> </v>
          </cell>
        </row>
        <row r="172">
          <cell r="AH172" t="str">
            <v xml:space="preserve"> </v>
          </cell>
        </row>
        <row r="173">
          <cell r="AH173" t="str">
            <v xml:space="preserve"> </v>
          </cell>
        </row>
        <row r="174">
          <cell r="AH174" t="str">
            <v xml:space="preserve"> </v>
          </cell>
        </row>
        <row r="175">
          <cell r="AH175" t="str">
            <v xml:space="preserve"> </v>
          </cell>
        </row>
        <row r="176">
          <cell r="AH176" t="str">
            <v xml:space="preserve"> </v>
          </cell>
        </row>
        <row r="177">
          <cell r="AH177" t="str">
            <v xml:space="preserve"> </v>
          </cell>
        </row>
        <row r="178">
          <cell r="AH178" t="str">
            <v xml:space="preserve"> </v>
          </cell>
        </row>
        <row r="179">
          <cell r="AH179" t="str">
            <v xml:space="preserve"> </v>
          </cell>
        </row>
        <row r="180">
          <cell r="AH180" t="str">
            <v xml:space="preserve"> </v>
          </cell>
        </row>
        <row r="181">
          <cell r="AH181" t="str">
            <v xml:space="preserve"> </v>
          </cell>
        </row>
        <row r="182">
          <cell r="AH182" t="str">
            <v xml:space="preserve"> </v>
          </cell>
        </row>
        <row r="183">
          <cell r="AH183" t="str">
            <v xml:space="preserve"> </v>
          </cell>
        </row>
        <row r="184">
          <cell r="AH184" t="str">
            <v xml:space="preserve"> </v>
          </cell>
        </row>
        <row r="185">
          <cell r="AH185" t="str">
            <v xml:space="preserve"> </v>
          </cell>
        </row>
        <row r="186">
          <cell r="AH186" t="str">
            <v xml:space="preserve"> </v>
          </cell>
        </row>
        <row r="187">
          <cell r="AH187" t="str">
            <v xml:space="preserve"> </v>
          </cell>
        </row>
        <row r="188">
          <cell r="AH188" t="str">
            <v xml:space="preserve"> </v>
          </cell>
        </row>
        <row r="189">
          <cell r="AH189" t="str">
            <v xml:space="preserve"> </v>
          </cell>
        </row>
        <row r="190">
          <cell r="AH190" t="str">
            <v xml:space="preserve"> </v>
          </cell>
        </row>
        <row r="191">
          <cell r="AH191" t="str">
            <v xml:space="preserve"> </v>
          </cell>
        </row>
        <row r="192">
          <cell r="AH192" t="str">
            <v xml:space="preserve"> </v>
          </cell>
        </row>
        <row r="193">
          <cell r="AH193" t="str">
            <v xml:space="preserve"> </v>
          </cell>
        </row>
        <row r="194">
          <cell r="AH194" t="str">
            <v xml:space="preserve"> </v>
          </cell>
        </row>
        <row r="195">
          <cell r="AH195" t="str">
            <v xml:space="preserve"> </v>
          </cell>
        </row>
        <row r="196">
          <cell r="AH196" t="str">
            <v xml:space="preserve"> </v>
          </cell>
        </row>
        <row r="197">
          <cell r="AH197" t="str">
            <v xml:space="preserve"> </v>
          </cell>
        </row>
        <row r="198">
          <cell r="AH198" t="str">
            <v xml:space="preserve"> </v>
          </cell>
        </row>
        <row r="199">
          <cell r="AH199" t="str">
            <v xml:space="preserve"> </v>
          </cell>
        </row>
        <row r="200">
          <cell r="AH200" t="str">
            <v xml:space="preserve"> </v>
          </cell>
        </row>
        <row r="201">
          <cell r="AH201" t="str">
            <v xml:space="preserve"> </v>
          </cell>
        </row>
        <row r="202">
          <cell r="AH202" t="str">
            <v xml:space="preserve"> </v>
          </cell>
        </row>
        <row r="203">
          <cell r="AH203" t="str">
            <v xml:space="preserve"> </v>
          </cell>
        </row>
        <row r="204">
          <cell r="AH204" t="str">
            <v xml:space="preserve"> </v>
          </cell>
        </row>
        <row r="205">
          <cell r="AH205" t="str">
            <v xml:space="preserve"> </v>
          </cell>
        </row>
        <row r="206">
          <cell r="AH206" t="str">
            <v xml:space="preserve"> </v>
          </cell>
        </row>
        <row r="207">
          <cell r="AH207" t="str">
            <v xml:space="preserve"> </v>
          </cell>
        </row>
        <row r="208">
          <cell r="AH208" t="str">
            <v xml:space="preserve"> </v>
          </cell>
        </row>
        <row r="209">
          <cell r="AH209" t="str">
            <v xml:space="preserve"> </v>
          </cell>
        </row>
        <row r="210">
          <cell r="AH210" t="str">
            <v xml:space="preserve"> </v>
          </cell>
        </row>
        <row r="211">
          <cell r="AH211" t="str">
            <v xml:space="preserve"> </v>
          </cell>
        </row>
        <row r="212">
          <cell r="AH212" t="str">
            <v xml:space="preserve"> </v>
          </cell>
        </row>
        <row r="213">
          <cell r="AH213" t="str">
            <v xml:space="preserve"> </v>
          </cell>
        </row>
        <row r="214">
          <cell r="AH214" t="str">
            <v xml:space="preserve"> </v>
          </cell>
        </row>
        <row r="215">
          <cell r="AH215" t="str">
            <v xml:space="preserve"> </v>
          </cell>
        </row>
        <row r="216">
          <cell r="AH216" t="str">
            <v xml:space="preserve"> </v>
          </cell>
        </row>
        <row r="217">
          <cell r="AH217" t="str">
            <v xml:space="preserve"> </v>
          </cell>
        </row>
        <row r="218">
          <cell r="AH218" t="str">
            <v xml:space="preserve"> </v>
          </cell>
        </row>
        <row r="219">
          <cell r="AH219" t="str">
            <v xml:space="preserve"> </v>
          </cell>
        </row>
        <row r="220">
          <cell r="AH220" t="str">
            <v xml:space="preserve"> </v>
          </cell>
        </row>
        <row r="221">
          <cell r="AH221" t="str">
            <v xml:space="preserve"> </v>
          </cell>
        </row>
        <row r="222">
          <cell r="AH222" t="str">
            <v xml:space="preserve"> </v>
          </cell>
        </row>
        <row r="223">
          <cell r="AH223" t="str">
            <v xml:space="preserve"> </v>
          </cell>
        </row>
        <row r="224">
          <cell r="AH224" t="str">
            <v xml:space="preserve"> </v>
          </cell>
        </row>
        <row r="225">
          <cell r="AH225" t="str">
            <v xml:space="preserve"> </v>
          </cell>
        </row>
        <row r="226">
          <cell r="AH226" t="str">
            <v xml:space="preserve"> </v>
          </cell>
        </row>
        <row r="227">
          <cell r="AH227" t="str">
            <v xml:space="preserve"> </v>
          </cell>
        </row>
        <row r="228">
          <cell r="AH228" t="str">
            <v xml:space="preserve"> </v>
          </cell>
        </row>
        <row r="229">
          <cell r="AH229" t="str">
            <v xml:space="preserve"> </v>
          </cell>
        </row>
        <row r="230">
          <cell r="AH230" t="str">
            <v xml:space="preserve"> </v>
          </cell>
        </row>
        <row r="231">
          <cell r="AH231" t="str">
            <v xml:space="preserve"> </v>
          </cell>
        </row>
        <row r="232">
          <cell r="AH232" t="str">
            <v xml:space="preserve"> </v>
          </cell>
        </row>
        <row r="233">
          <cell r="AH233" t="str">
            <v xml:space="preserve"> </v>
          </cell>
        </row>
        <row r="234">
          <cell r="AH234" t="str">
            <v xml:space="preserve"> </v>
          </cell>
        </row>
        <row r="235">
          <cell r="AH235" t="str">
            <v xml:space="preserve"> </v>
          </cell>
        </row>
        <row r="236">
          <cell r="AH236" t="str">
            <v xml:space="preserve"> </v>
          </cell>
        </row>
        <row r="237">
          <cell r="AH237" t="str">
            <v xml:space="preserve"> </v>
          </cell>
        </row>
        <row r="238">
          <cell r="AH238" t="str">
            <v xml:space="preserve"> </v>
          </cell>
        </row>
        <row r="239">
          <cell r="AH239" t="str">
            <v xml:space="preserve"> </v>
          </cell>
        </row>
        <row r="240">
          <cell r="AH240" t="str">
            <v xml:space="preserve"> </v>
          </cell>
        </row>
        <row r="241">
          <cell r="AH241" t="str">
            <v xml:space="preserve"> </v>
          </cell>
        </row>
        <row r="242">
          <cell r="AH242" t="str">
            <v xml:space="preserve"> </v>
          </cell>
        </row>
        <row r="243">
          <cell r="AH243" t="str">
            <v xml:space="preserve"> </v>
          </cell>
        </row>
        <row r="244">
          <cell r="AH244" t="str">
            <v xml:space="preserve"> </v>
          </cell>
        </row>
        <row r="245">
          <cell r="AH245" t="str">
            <v xml:space="preserve"> </v>
          </cell>
        </row>
        <row r="246">
          <cell r="AH246" t="str">
            <v xml:space="preserve"> </v>
          </cell>
        </row>
        <row r="247">
          <cell r="AH247" t="str">
            <v xml:space="preserve"> </v>
          </cell>
        </row>
        <row r="248">
          <cell r="AH248" t="str">
            <v xml:space="preserve"> </v>
          </cell>
        </row>
        <row r="249">
          <cell r="AH249" t="str">
            <v xml:space="preserve"> </v>
          </cell>
        </row>
        <row r="250">
          <cell r="AH250" t="str">
            <v xml:space="preserve"> </v>
          </cell>
        </row>
        <row r="251">
          <cell r="AH251" t="str">
            <v xml:space="preserve"> </v>
          </cell>
        </row>
        <row r="252">
          <cell r="AH252" t="str">
            <v xml:space="preserve"> </v>
          </cell>
        </row>
        <row r="253">
          <cell r="AH253" t="str">
            <v xml:space="preserve"> </v>
          </cell>
        </row>
        <row r="254">
          <cell r="AH254" t="str">
            <v xml:space="preserve"> </v>
          </cell>
        </row>
        <row r="255">
          <cell r="AH255" t="str">
            <v xml:space="preserve"> </v>
          </cell>
        </row>
        <row r="256">
          <cell r="AH256" t="str">
            <v xml:space="preserve"> </v>
          </cell>
        </row>
        <row r="257">
          <cell r="AH257" t="str">
            <v xml:space="preserve"> </v>
          </cell>
        </row>
        <row r="258">
          <cell r="AH258" t="str">
            <v xml:space="preserve"> </v>
          </cell>
        </row>
        <row r="259">
          <cell r="AH259" t="str">
            <v xml:space="preserve"> </v>
          </cell>
        </row>
        <row r="260">
          <cell r="AH260" t="str">
            <v xml:space="preserve"> </v>
          </cell>
        </row>
        <row r="261">
          <cell r="AH261" t="str">
            <v xml:space="preserve"> </v>
          </cell>
        </row>
        <row r="262">
          <cell r="AH262" t="str">
            <v xml:space="preserve"> </v>
          </cell>
        </row>
        <row r="263">
          <cell r="AH263" t="str">
            <v xml:space="preserve"> </v>
          </cell>
        </row>
        <row r="264">
          <cell r="AH264" t="str">
            <v xml:space="preserve"> </v>
          </cell>
        </row>
        <row r="265">
          <cell r="AH265" t="str">
            <v xml:space="preserve"> </v>
          </cell>
        </row>
        <row r="266">
          <cell r="AH266" t="str">
            <v xml:space="preserve"> </v>
          </cell>
        </row>
        <row r="267">
          <cell r="AH267" t="str">
            <v xml:space="preserve"> </v>
          </cell>
        </row>
        <row r="268">
          <cell r="AH268" t="str">
            <v xml:space="preserve"> </v>
          </cell>
        </row>
        <row r="269">
          <cell r="AH269" t="str">
            <v xml:space="preserve"> </v>
          </cell>
        </row>
        <row r="270">
          <cell r="AH270" t="str">
            <v xml:space="preserve"> </v>
          </cell>
        </row>
        <row r="271">
          <cell r="AH271" t="str">
            <v xml:space="preserve"> </v>
          </cell>
        </row>
        <row r="272">
          <cell r="AH272" t="str">
            <v xml:space="preserve"> </v>
          </cell>
        </row>
        <row r="273">
          <cell r="AH273" t="str">
            <v xml:space="preserve"> </v>
          </cell>
        </row>
        <row r="274">
          <cell r="AH274" t="str">
            <v xml:space="preserve"> </v>
          </cell>
        </row>
        <row r="275">
          <cell r="AH275" t="str">
            <v xml:space="preserve"> </v>
          </cell>
        </row>
        <row r="276">
          <cell r="AH276" t="str">
            <v xml:space="preserve"> </v>
          </cell>
        </row>
        <row r="277">
          <cell r="AH277" t="str">
            <v xml:space="preserve"> </v>
          </cell>
        </row>
        <row r="278">
          <cell r="AH278" t="str">
            <v xml:space="preserve"> </v>
          </cell>
        </row>
        <row r="279">
          <cell r="AH279" t="str">
            <v xml:space="preserve"> </v>
          </cell>
        </row>
        <row r="280">
          <cell r="AH280" t="str">
            <v xml:space="preserve"> </v>
          </cell>
        </row>
        <row r="281">
          <cell r="AH281" t="str">
            <v xml:space="preserve"> </v>
          </cell>
        </row>
        <row r="282">
          <cell r="AH282" t="str">
            <v xml:space="preserve"> </v>
          </cell>
        </row>
        <row r="283">
          <cell r="AH283" t="str">
            <v xml:space="preserve"> </v>
          </cell>
        </row>
        <row r="284">
          <cell r="AH284" t="str">
            <v xml:space="preserve"> </v>
          </cell>
        </row>
        <row r="285">
          <cell r="AH285" t="str">
            <v xml:space="preserve"> </v>
          </cell>
        </row>
        <row r="286">
          <cell r="AH286" t="str">
            <v xml:space="preserve"> </v>
          </cell>
        </row>
        <row r="287">
          <cell r="AH287" t="str">
            <v xml:space="preserve"> </v>
          </cell>
        </row>
        <row r="288">
          <cell r="AH288" t="str">
            <v xml:space="preserve"> </v>
          </cell>
        </row>
        <row r="289">
          <cell r="AH289" t="str">
            <v xml:space="preserve"> </v>
          </cell>
        </row>
        <row r="290">
          <cell r="AH290" t="str">
            <v xml:space="preserve"> </v>
          </cell>
        </row>
        <row r="291">
          <cell r="AH291" t="str">
            <v xml:space="preserve"> </v>
          </cell>
        </row>
        <row r="292">
          <cell r="AH292" t="str">
            <v xml:space="preserve"> </v>
          </cell>
        </row>
        <row r="293">
          <cell r="AH293" t="str">
            <v xml:space="preserve"> </v>
          </cell>
        </row>
        <row r="294">
          <cell r="AH294" t="str">
            <v xml:space="preserve"> </v>
          </cell>
        </row>
        <row r="295">
          <cell r="AH295" t="str">
            <v xml:space="preserve"> </v>
          </cell>
        </row>
        <row r="296">
          <cell r="AH296" t="str">
            <v xml:space="preserve"> </v>
          </cell>
        </row>
        <row r="297">
          <cell r="AH297" t="str">
            <v xml:space="preserve"> </v>
          </cell>
        </row>
        <row r="298">
          <cell r="AH298" t="str">
            <v xml:space="preserve"> </v>
          </cell>
        </row>
        <row r="299">
          <cell r="AH299" t="str">
            <v xml:space="preserve"> </v>
          </cell>
        </row>
        <row r="300">
          <cell r="AH300" t="str">
            <v xml:space="preserve"> </v>
          </cell>
        </row>
        <row r="301">
          <cell r="AH301" t="str">
            <v xml:space="preserve"> </v>
          </cell>
        </row>
        <row r="302">
          <cell r="AH302" t="str">
            <v xml:space="preserve"> </v>
          </cell>
        </row>
        <row r="303">
          <cell r="AH303" t="str">
            <v xml:space="preserve"> </v>
          </cell>
        </row>
        <row r="304">
          <cell r="AH304" t="str">
            <v xml:space="preserve"> </v>
          </cell>
        </row>
        <row r="305">
          <cell r="AH305" t="str">
            <v xml:space="preserve"> </v>
          </cell>
        </row>
        <row r="306">
          <cell r="AH306" t="str">
            <v xml:space="preserve"> </v>
          </cell>
        </row>
        <row r="307">
          <cell r="AH307" t="str">
            <v xml:space="preserve"> </v>
          </cell>
        </row>
        <row r="308">
          <cell r="AH308" t="str">
            <v xml:space="preserve"> </v>
          </cell>
        </row>
        <row r="309">
          <cell r="AH309" t="str">
            <v xml:space="preserve"> </v>
          </cell>
        </row>
        <row r="310">
          <cell r="AH310" t="str">
            <v xml:space="preserve"> </v>
          </cell>
        </row>
        <row r="311">
          <cell r="AH311" t="str">
            <v xml:space="preserve"> </v>
          </cell>
        </row>
        <row r="312">
          <cell r="AH312" t="str">
            <v xml:space="preserve"> </v>
          </cell>
        </row>
        <row r="313">
          <cell r="AH313" t="str">
            <v xml:space="preserve"> </v>
          </cell>
        </row>
        <row r="314">
          <cell r="AH314" t="str">
            <v xml:space="preserve"> </v>
          </cell>
        </row>
        <row r="315">
          <cell r="AH315" t="str">
            <v xml:space="preserve"> </v>
          </cell>
        </row>
        <row r="316">
          <cell r="AH316" t="str">
            <v xml:space="preserve"> </v>
          </cell>
        </row>
        <row r="317">
          <cell r="AH317" t="str">
            <v xml:space="preserve"> </v>
          </cell>
        </row>
        <row r="318">
          <cell r="AH318" t="str">
            <v xml:space="preserve"> </v>
          </cell>
        </row>
        <row r="319">
          <cell r="AH319" t="str">
            <v xml:space="preserve"> </v>
          </cell>
        </row>
        <row r="320">
          <cell r="AH320" t="str">
            <v xml:space="preserve"> </v>
          </cell>
        </row>
        <row r="321">
          <cell r="AH321" t="str">
            <v xml:space="preserve"> </v>
          </cell>
        </row>
        <row r="322">
          <cell r="AH322" t="str">
            <v xml:space="preserve"> </v>
          </cell>
        </row>
        <row r="323">
          <cell r="AH323" t="str">
            <v xml:space="preserve"> </v>
          </cell>
        </row>
        <row r="324">
          <cell r="AH324" t="str">
            <v xml:space="preserve"> </v>
          </cell>
        </row>
        <row r="325">
          <cell r="AH325" t="str">
            <v xml:space="preserve"> </v>
          </cell>
        </row>
        <row r="326">
          <cell r="AH326" t="str">
            <v xml:space="preserve"> </v>
          </cell>
        </row>
        <row r="327">
          <cell r="AH327" t="str">
            <v xml:space="preserve"> </v>
          </cell>
        </row>
        <row r="328">
          <cell r="AH328" t="str">
            <v xml:space="preserve"> </v>
          </cell>
        </row>
        <row r="329">
          <cell r="AH329" t="str">
            <v xml:space="preserve"> </v>
          </cell>
        </row>
        <row r="330">
          <cell r="AH330" t="str">
            <v xml:space="preserve"> </v>
          </cell>
        </row>
        <row r="331">
          <cell r="AH331" t="str">
            <v xml:space="preserve"> </v>
          </cell>
        </row>
        <row r="332">
          <cell r="AH332" t="str">
            <v xml:space="preserve"> </v>
          </cell>
        </row>
        <row r="333">
          <cell r="AH333" t="str">
            <v xml:space="preserve"> </v>
          </cell>
        </row>
        <row r="334">
          <cell r="AH334" t="str">
            <v xml:space="preserve"> </v>
          </cell>
        </row>
        <row r="335">
          <cell r="AH335" t="str">
            <v xml:space="preserve"> </v>
          </cell>
        </row>
        <row r="336">
          <cell r="AH336" t="str">
            <v xml:space="preserve"> </v>
          </cell>
        </row>
        <row r="337">
          <cell r="AH337" t="str">
            <v xml:space="preserve"> </v>
          </cell>
        </row>
        <row r="338">
          <cell r="AH338" t="str">
            <v xml:space="preserve"> </v>
          </cell>
        </row>
        <row r="339">
          <cell r="AH339" t="str">
            <v xml:space="preserve"> </v>
          </cell>
        </row>
        <row r="340">
          <cell r="AH340" t="str">
            <v xml:space="preserve"> </v>
          </cell>
        </row>
        <row r="341">
          <cell r="AH341" t="str">
            <v xml:space="preserve"> </v>
          </cell>
        </row>
        <row r="342">
          <cell r="AH342" t="str">
            <v xml:space="preserve"> </v>
          </cell>
        </row>
        <row r="343">
          <cell r="AH343" t="str">
            <v xml:space="preserve"> </v>
          </cell>
        </row>
        <row r="344">
          <cell r="AH344" t="str">
            <v xml:space="preserve"> </v>
          </cell>
        </row>
        <row r="345">
          <cell r="AH345" t="str">
            <v xml:space="preserve"> </v>
          </cell>
        </row>
        <row r="346">
          <cell r="AH346" t="str">
            <v xml:space="preserve"> </v>
          </cell>
        </row>
        <row r="347">
          <cell r="AH347" t="str">
            <v xml:space="preserve"> </v>
          </cell>
        </row>
        <row r="348">
          <cell r="AH348" t="str">
            <v xml:space="preserve"> </v>
          </cell>
        </row>
        <row r="349">
          <cell r="AH349" t="str">
            <v xml:space="preserve"> </v>
          </cell>
        </row>
        <row r="350">
          <cell r="AH350" t="str">
            <v xml:space="preserve"> </v>
          </cell>
        </row>
        <row r="351">
          <cell r="AH351" t="str">
            <v xml:space="preserve"> </v>
          </cell>
        </row>
        <row r="352">
          <cell r="AH352" t="str">
            <v xml:space="preserve"> </v>
          </cell>
        </row>
        <row r="353">
          <cell r="AH353" t="str">
            <v xml:space="preserve"> </v>
          </cell>
        </row>
        <row r="354">
          <cell r="AH354" t="str">
            <v xml:space="preserve"> </v>
          </cell>
        </row>
        <row r="355">
          <cell r="AH355" t="str">
            <v xml:space="preserve"> </v>
          </cell>
        </row>
        <row r="356">
          <cell r="AH356" t="str">
            <v xml:space="preserve"> </v>
          </cell>
        </row>
        <row r="357">
          <cell r="AH357" t="str">
            <v xml:space="preserve"> </v>
          </cell>
        </row>
        <row r="358">
          <cell r="AH358" t="str">
            <v xml:space="preserve"> </v>
          </cell>
        </row>
        <row r="359">
          <cell r="AH359" t="str">
            <v xml:space="preserve"> </v>
          </cell>
        </row>
        <row r="360">
          <cell r="AH360" t="str">
            <v xml:space="preserve"> </v>
          </cell>
        </row>
        <row r="361">
          <cell r="AH361" t="str">
            <v xml:space="preserve"> </v>
          </cell>
        </row>
        <row r="362">
          <cell r="AH362" t="str">
            <v xml:space="preserve"> </v>
          </cell>
        </row>
        <row r="363">
          <cell r="AH363" t="str">
            <v xml:space="preserve"> </v>
          </cell>
        </row>
        <row r="364">
          <cell r="AH364" t="str">
            <v xml:space="preserve"> </v>
          </cell>
        </row>
        <row r="365">
          <cell r="AH365" t="str">
            <v xml:space="preserve"> </v>
          </cell>
        </row>
        <row r="366">
          <cell r="AH366" t="str">
            <v xml:space="preserve"> </v>
          </cell>
        </row>
        <row r="367">
          <cell r="AH367" t="str">
            <v xml:space="preserve"> </v>
          </cell>
        </row>
        <row r="368">
          <cell r="AH368" t="str">
            <v xml:space="preserve"> </v>
          </cell>
        </row>
        <row r="369">
          <cell r="AH369" t="str">
            <v xml:space="preserve"> </v>
          </cell>
        </row>
        <row r="370">
          <cell r="AH370" t="str">
            <v xml:space="preserve"> </v>
          </cell>
        </row>
        <row r="371">
          <cell r="AH371" t="str">
            <v xml:space="preserve"> </v>
          </cell>
        </row>
        <row r="372">
          <cell r="AH372" t="str">
            <v xml:space="preserve"> </v>
          </cell>
        </row>
        <row r="373">
          <cell r="AH373" t="str">
            <v xml:space="preserve"> </v>
          </cell>
        </row>
        <row r="374">
          <cell r="AH374" t="str">
            <v xml:space="preserve"> </v>
          </cell>
        </row>
        <row r="375">
          <cell r="AH375" t="str">
            <v xml:space="preserve"> </v>
          </cell>
        </row>
        <row r="376">
          <cell r="AH376" t="str">
            <v xml:space="preserve"> </v>
          </cell>
        </row>
        <row r="377">
          <cell r="AH377" t="str">
            <v xml:space="preserve"> </v>
          </cell>
        </row>
        <row r="378">
          <cell r="AH378" t="str">
            <v xml:space="preserve"> </v>
          </cell>
        </row>
        <row r="379">
          <cell r="AH379" t="str">
            <v xml:space="preserve"> </v>
          </cell>
        </row>
        <row r="380">
          <cell r="AH380" t="str">
            <v xml:space="preserve"> </v>
          </cell>
        </row>
        <row r="381">
          <cell r="AH381" t="str">
            <v xml:space="preserve"> </v>
          </cell>
        </row>
        <row r="382">
          <cell r="AH382" t="str">
            <v xml:space="preserve"> </v>
          </cell>
        </row>
        <row r="383">
          <cell r="AH383" t="str">
            <v xml:space="preserve"> </v>
          </cell>
        </row>
        <row r="384">
          <cell r="AH384" t="str">
            <v xml:space="preserve"> </v>
          </cell>
        </row>
        <row r="385">
          <cell r="AH385" t="str">
            <v xml:space="preserve"> </v>
          </cell>
        </row>
        <row r="386">
          <cell r="AH386" t="str">
            <v xml:space="preserve"> </v>
          </cell>
        </row>
        <row r="387">
          <cell r="AH387" t="str">
            <v xml:space="preserve"> </v>
          </cell>
        </row>
        <row r="388">
          <cell r="AH388" t="str">
            <v xml:space="preserve"> </v>
          </cell>
        </row>
        <row r="389">
          <cell r="AH389" t="str">
            <v xml:space="preserve"> </v>
          </cell>
        </row>
        <row r="390">
          <cell r="AH390" t="str">
            <v xml:space="preserve"> </v>
          </cell>
        </row>
        <row r="391">
          <cell r="AH391" t="str">
            <v xml:space="preserve"> </v>
          </cell>
        </row>
        <row r="392">
          <cell r="AH392" t="str">
            <v xml:space="preserve"> </v>
          </cell>
        </row>
        <row r="393">
          <cell r="AH393" t="str">
            <v xml:space="preserve"> </v>
          </cell>
        </row>
        <row r="394">
          <cell r="AH394" t="str">
            <v xml:space="preserve"> </v>
          </cell>
        </row>
        <row r="395">
          <cell r="AH395" t="str">
            <v xml:space="preserve"> </v>
          </cell>
        </row>
        <row r="396">
          <cell r="AH396" t="str">
            <v xml:space="preserve"> </v>
          </cell>
        </row>
        <row r="397">
          <cell r="AH397" t="str">
            <v xml:space="preserve"> </v>
          </cell>
        </row>
        <row r="398">
          <cell r="AH398" t="str">
            <v xml:space="preserve"> </v>
          </cell>
        </row>
        <row r="399">
          <cell r="AH399" t="str">
            <v xml:space="preserve"> </v>
          </cell>
        </row>
        <row r="400">
          <cell r="AH400" t="str">
            <v xml:space="preserve"> </v>
          </cell>
        </row>
        <row r="401">
          <cell r="AH401" t="str">
            <v xml:space="preserve"> </v>
          </cell>
        </row>
        <row r="402">
          <cell r="AH402" t="str">
            <v xml:space="preserve"> </v>
          </cell>
        </row>
        <row r="403">
          <cell r="AH403" t="str">
            <v xml:space="preserve"> </v>
          </cell>
        </row>
        <row r="404">
          <cell r="AH404" t="str">
            <v xml:space="preserve"> </v>
          </cell>
        </row>
        <row r="405">
          <cell r="AH405" t="str">
            <v xml:space="preserve"> </v>
          </cell>
        </row>
        <row r="406">
          <cell r="AH406" t="str">
            <v xml:space="preserve"> </v>
          </cell>
        </row>
        <row r="407">
          <cell r="AH407" t="str">
            <v xml:space="preserve"> </v>
          </cell>
        </row>
        <row r="408">
          <cell r="AH408" t="str">
            <v xml:space="preserve"> </v>
          </cell>
        </row>
        <row r="409">
          <cell r="AH409" t="str">
            <v xml:space="preserve"> </v>
          </cell>
        </row>
        <row r="410">
          <cell r="AH410" t="str">
            <v xml:space="preserve"> </v>
          </cell>
        </row>
        <row r="411">
          <cell r="AH411" t="str">
            <v xml:space="preserve"> </v>
          </cell>
        </row>
        <row r="412">
          <cell r="AH412" t="str">
            <v xml:space="preserve"> </v>
          </cell>
        </row>
        <row r="413">
          <cell r="AH413" t="str">
            <v xml:space="preserve"> </v>
          </cell>
        </row>
        <row r="414">
          <cell r="AH414" t="str">
            <v xml:space="preserve"> </v>
          </cell>
        </row>
        <row r="415">
          <cell r="AH415" t="str">
            <v xml:space="preserve"> </v>
          </cell>
        </row>
        <row r="416">
          <cell r="AH416" t="str">
            <v xml:space="preserve"> </v>
          </cell>
        </row>
        <row r="417">
          <cell r="AH417" t="str">
            <v xml:space="preserve"> </v>
          </cell>
        </row>
        <row r="418">
          <cell r="AH418" t="str">
            <v xml:space="preserve"> </v>
          </cell>
        </row>
        <row r="419">
          <cell r="AH419" t="str">
            <v xml:space="preserve"> </v>
          </cell>
        </row>
        <row r="420">
          <cell r="AH420" t="str">
            <v xml:space="preserve"> </v>
          </cell>
        </row>
        <row r="421">
          <cell r="AH421" t="str">
            <v xml:space="preserve"> </v>
          </cell>
        </row>
        <row r="422">
          <cell r="AH422" t="str">
            <v xml:space="preserve"> </v>
          </cell>
        </row>
        <row r="423">
          <cell r="AH423" t="str">
            <v xml:space="preserve"> </v>
          </cell>
        </row>
        <row r="424">
          <cell r="AH424" t="str">
            <v xml:space="preserve"> </v>
          </cell>
        </row>
        <row r="425">
          <cell r="AH425" t="str">
            <v xml:space="preserve"> </v>
          </cell>
        </row>
        <row r="426">
          <cell r="AH426" t="str">
            <v xml:space="preserve"> </v>
          </cell>
        </row>
        <row r="427">
          <cell r="AH427" t="str">
            <v xml:space="preserve"> </v>
          </cell>
        </row>
        <row r="428">
          <cell r="AH428" t="str">
            <v xml:space="preserve"> </v>
          </cell>
        </row>
        <row r="429">
          <cell r="AH429" t="str">
            <v xml:space="preserve"> </v>
          </cell>
        </row>
        <row r="430">
          <cell r="AH430" t="str">
            <v xml:space="preserve"> </v>
          </cell>
        </row>
        <row r="431">
          <cell r="AH431" t="str">
            <v xml:space="preserve"> </v>
          </cell>
        </row>
        <row r="432">
          <cell r="AH432" t="str">
            <v xml:space="preserve"> </v>
          </cell>
        </row>
        <row r="433">
          <cell r="AH433" t="str">
            <v xml:space="preserve"> </v>
          </cell>
        </row>
        <row r="434">
          <cell r="AH434" t="str">
            <v xml:space="preserve"> </v>
          </cell>
        </row>
        <row r="435">
          <cell r="AH435" t="str">
            <v xml:space="preserve"> </v>
          </cell>
        </row>
        <row r="436">
          <cell r="AH436" t="str">
            <v xml:space="preserve"> </v>
          </cell>
        </row>
        <row r="437">
          <cell r="AH437" t="str">
            <v xml:space="preserve"> </v>
          </cell>
        </row>
        <row r="438">
          <cell r="AH438" t="str">
            <v xml:space="preserve"> </v>
          </cell>
        </row>
        <row r="439">
          <cell r="AH439" t="str">
            <v xml:space="preserve"> </v>
          </cell>
        </row>
        <row r="440">
          <cell r="AH440" t="str">
            <v xml:space="preserve"> </v>
          </cell>
        </row>
        <row r="441">
          <cell r="AH441" t="str">
            <v xml:space="preserve"> </v>
          </cell>
        </row>
        <row r="442">
          <cell r="AH442" t="str">
            <v xml:space="preserve"> </v>
          </cell>
        </row>
        <row r="443">
          <cell r="AH443" t="str">
            <v xml:space="preserve"> </v>
          </cell>
        </row>
        <row r="444">
          <cell r="AH444" t="str">
            <v xml:space="preserve"> </v>
          </cell>
        </row>
        <row r="445">
          <cell r="AH445" t="str">
            <v xml:space="preserve"> </v>
          </cell>
        </row>
        <row r="446">
          <cell r="AH446" t="str">
            <v xml:space="preserve"> </v>
          </cell>
        </row>
        <row r="447">
          <cell r="AH447" t="str">
            <v xml:space="preserve"> </v>
          </cell>
        </row>
        <row r="448">
          <cell r="AH448" t="str">
            <v xml:space="preserve"> </v>
          </cell>
        </row>
        <row r="449">
          <cell r="AH449" t="str">
            <v xml:space="preserve"> </v>
          </cell>
        </row>
        <row r="450">
          <cell r="AH450" t="str">
            <v xml:space="preserve"> </v>
          </cell>
        </row>
        <row r="451">
          <cell r="AH451" t="str">
            <v xml:space="preserve"> </v>
          </cell>
        </row>
        <row r="452">
          <cell r="AH452" t="str">
            <v xml:space="preserve"> </v>
          </cell>
        </row>
        <row r="453">
          <cell r="AH453" t="str">
            <v xml:space="preserve"> </v>
          </cell>
        </row>
        <row r="454">
          <cell r="AH454" t="str">
            <v xml:space="preserve"> </v>
          </cell>
        </row>
        <row r="455">
          <cell r="AH455" t="str">
            <v xml:space="preserve"> </v>
          </cell>
        </row>
        <row r="456">
          <cell r="AH456" t="str">
            <v xml:space="preserve"> </v>
          </cell>
        </row>
        <row r="457">
          <cell r="AH457" t="str">
            <v xml:space="preserve"> </v>
          </cell>
        </row>
        <row r="458">
          <cell r="AH458" t="str">
            <v xml:space="preserve"> </v>
          </cell>
        </row>
        <row r="459">
          <cell r="AH459" t="str">
            <v xml:space="preserve"> </v>
          </cell>
        </row>
        <row r="460">
          <cell r="AH460" t="str">
            <v xml:space="preserve"> </v>
          </cell>
        </row>
        <row r="461">
          <cell r="AH461" t="str">
            <v xml:space="preserve"> </v>
          </cell>
        </row>
        <row r="462">
          <cell r="AH462" t="str">
            <v xml:space="preserve"> </v>
          </cell>
        </row>
        <row r="463">
          <cell r="AH463" t="str">
            <v xml:space="preserve"> </v>
          </cell>
        </row>
        <row r="464">
          <cell r="AH464" t="str">
            <v xml:space="preserve"> </v>
          </cell>
        </row>
        <row r="465">
          <cell r="AH465" t="str">
            <v xml:space="preserve"> </v>
          </cell>
        </row>
        <row r="466">
          <cell r="AH466" t="str">
            <v xml:space="preserve"> </v>
          </cell>
        </row>
        <row r="467">
          <cell r="AH467" t="str">
            <v xml:space="preserve"> </v>
          </cell>
        </row>
        <row r="468">
          <cell r="AH468" t="str">
            <v xml:space="preserve"> </v>
          </cell>
        </row>
        <row r="469">
          <cell r="AH469" t="str">
            <v xml:space="preserve"> </v>
          </cell>
        </row>
        <row r="470">
          <cell r="AH470" t="str">
            <v xml:space="preserve"> </v>
          </cell>
        </row>
        <row r="471">
          <cell r="AH471" t="str">
            <v xml:space="preserve"> </v>
          </cell>
        </row>
        <row r="472">
          <cell r="AH472" t="str">
            <v xml:space="preserve"> </v>
          </cell>
        </row>
        <row r="473">
          <cell r="AH473" t="str">
            <v xml:space="preserve"> </v>
          </cell>
        </row>
        <row r="474">
          <cell r="AH474" t="str">
            <v xml:space="preserve"> </v>
          </cell>
        </row>
        <row r="475">
          <cell r="AH475" t="str">
            <v xml:space="preserve"> </v>
          </cell>
        </row>
        <row r="476">
          <cell r="AH476" t="str">
            <v xml:space="preserve"> </v>
          </cell>
        </row>
        <row r="477">
          <cell r="AH477" t="str">
            <v xml:space="preserve"> </v>
          </cell>
        </row>
        <row r="478">
          <cell r="AH478" t="str">
            <v xml:space="preserve"> </v>
          </cell>
        </row>
        <row r="479">
          <cell r="AH479" t="str">
            <v xml:space="preserve"> </v>
          </cell>
        </row>
        <row r="480">
          <cell r="AH480" t="str">
            <v xml:space="preserve"> </v>
          </cell>
        </row>
        <row r="481">
          <cell r="AH481" t="str">
            <v xml:space="preserve"> </v>
          </cell>
        </row>
        <row r="482">
          <cell r="AH482" t="str">
            <v xml:space="preserve"> </v>
          </cell>
        </row>
        <row r="483">
          <cell r="AH483" t="str">
            <v xml:space="preserve"> </v>
          </cell>
        </row>
        <row r="484">
          <cell r="AH484" t="str">
            <v xml:space="preserve"> </v>
          </cell>
        </row>
        <row r="485">
          <cell r="AH485" t="str">
            <v xml:space="preserve"> </v>
          </cell>
        </row>
        <row r="486">
          <cell r="AH486" t="str">
            <v xml:space="preserve"> </v>
          </cell>
        </row>
        <row r="487">
          <cell r="AH487" t="str">
            <v xml:space="preserve"> </v>
          </cell>
        </row>
        <row r="488">
          <cell r="AH488" t="str">
            <v xml:space="preserve"> </v>
          </cell>
        </row>
        <row r="489">
          <cell r="AH489" t="str">
            <v xml:space="preserve"> </v>
          </cell>
        </row>
        <row r="490">
          <cell r="AH490" t="str">
            <v xml:space="preserve"> </v>
          </cell>
        </row>
        <row r="491">
          <cell r="AH491" t="str">
            <v xml:space="preserve"> </v>
          </cell>
        </row>
        <row r="492">
          <cell r="AH492" t="str">
            <v xml:space="preserve"> </v>
          </cell>
        </row>
        <row r="493">
          <cell r="AH493" t="str">
            <v xml:space="preserve"> </v>
          </cell>
        </row>
        <row r="494">
          <cell r="AH494" t="str">
            <v xml:space="preserve"> </v>
          </cell>
        </row>
        <row r="495">
          <cell r="AH495" t="str">
            <v xml:space="preserve"> </v>
          </cell>
        </row>
        <row r="496">
          <cell r="AH496" t="str">
            <v xml:space="preserve"> </v>
          </cell>
        </row>
        <row r="497">
          <cell r="AH497" t="str">
            <v xml:space="preserve"> </v>
          </cell>
        </row>
        <row r="498">
          <cell r="AH498" t="str">
            <v xml:space="preserve"> </v>
          </cell>
        </row>
        <row r="499">
          <cell r="AH499" t="str">
            <v xml:space="preserve"> </v>
          </cell>
        </row>
        <row r="500">
          <cell r="AH500" t="str">
            <v xml:space="preserve"> </v>
          </cell>
        </row>
        <row r="501">
          <cell r="AH501" t="str">
            <v xml:space="preserve"> </v>
          </cell>
        </row>
        <row r="502">
          <cell r="AH502" t="str">
            <v xml:space="preserve"> </v>
          </cell>
        </row>
        <row r="503">
          <cell r="AH503" t="str">
            <v xml:space="preserve"> </v>
          </cell>
        </row>
        <row r="504">
          <cell r="AH504" t="str">
            <v xml:space="preserve"> </v>
          </cell>
        </row>
        <row r="505">
          <cell r="AH505" t="str">
            <v xml:space="preserve"> </v>
          </cell>
        </row>
        <row r="506">
          <cell r="AH506" t="str">
            <v xml:space="preserve"> </v>
          </cell>
        </row>
        <row r="507">
          <cell r="AH507" t="str">
            <v xml:space="preserve"> </v>
          </cell>
        </row>
        <row r="508">
          <cell r="AH508" t="str">
            <v xml:space="preserve"> </v>
          </cell>
        </row>
        <row r="509">
          <cell r="AH509" t="str">
            <v xml:space="preserve"> </v>
          </cell>
        </row>
        <row r="510">
          <cell r="AH510" t="str">
            <v xml:space="preserve"> </v>
          </cell>
        </row>
        <row r="511">
          <cell r="AH511" t="str">
            <v xml:space="preserve"> </v>
          </cell>
        </row>
        <row r="512">
          <cell r="AH512" t="str">
            <v xml:space="preserve"> </v>
          </cell>
        </row>
        <row r="513">
          <cell r="AH513" t="str">
            <v xml:space="preserve"> </v>
          </cell>
        </row>
        <row r="514">
          <cell r="AH514" t="str">
            <v xml:space="preserve"> </v>
          </cell>
        </row>
        <row r="515">
          <cell r="AH515" t="str">
            <v xml:space="preserve"> </v>
          </cell>
        </row>
        <row r="516">
          <cell r="AH516" t="str">
            <v xml:space="preserve"> </v>
          </cell>
        </row>
        <row r="517">
          <cell r="AH517" t="str">
            <v xml:space="preserve"> </v>
          </cell>
        </row>
        <row r="518">
          <cell r="AH518" t="str">
            <v xml:space="preserve"> </v>
          </cell>
        </row>
        <row r="519">
          <cell r="AH519" t="str">
            <v xml:space="preserve"> </v>
          </cell>
        </row>
        <row r="520">
          <cell r="AH520" t="str">
            <v xml:space="preserve"> </v>
          </cell>
        </row>
        <row r="521">
          <cell r="AH521" t="str">
            <v xml:space="preserve"> </v>
          </cell>
        </row>
        <row r="522">
          <cell r="AH522" t="str">
            <v xml:space="preserve"> </v>
          </cell>
        </row>
        <row r="523">
          <cell r="AH523" t="str">
            <v xml:space="preserve"> </v>
          </cell>
        </row>
        <row r="524">
          <cell r="AH524" t="str">
            <v xml:space="preserve"> </v>
          </cell>
        </row>
        <row r="525">
          <cell r="AH525" t="str">
            <v xml:space="preserve"> </v>
          </cell>
        </row>
        <row r="526">
          <cell r="AH526" t="str">
            <v xml:space="preserve"> </v>
          </cell>
        </row>
        <row r="527">
          <cell r="AH527" t="str">
            <v xml:space="preserve"> </v>
          </cell>
        </row>
        <row r="528">
          <cell r="AH528" t="str">
            <v xml:space="preserve"> </v>
          </cell>
        </row>
        <row r="529">
          <cell r="AH529" t="str">
            <v xml:space="preserve"> </v>
          </cell>
        </row>
        <row r="530">
          <cell r="AH530" t="str">
            <v xml:space="preserve"> </v>
          </cell>
        </row>
        <row r="531">
          <cell r="AH531" t="str">
            <v xml:space="preserve"> </v>
          </cell>
        </row>
        <row r="532">
          <cell r="AH532" t="str">
            <v xml:space="preserve"> </v>
          </cell>
        </row>
        <row r="533">
          <cell r="AH533" t="str">
            <v xml:space="preserve"> </v>
          </cell>
        </row>
        <row r="534">
          <cell r="AH534" t="str">
            <v xml:space="preserve"> </v>
          </cell>
        </row>
        <row r="535">
          <cell r="AH535" t="str">
            <v xml:space="preserve"> </v>
          </cell>
        </row>
        <row r="536">
          <cell r="AH536" t="str">
            <v xml:space="preserve"> </v>
          </cell>
        </row>
        <row r="537">
          <cell r="AH537" t="str">
            <v xml:space="preserve"> </v>
          </cell>
        </row>
        <row r="538">
          <cell r="AH538" t="str">
            <v xml:space="preserve"> </v>
          </cell>
        </row>
        <row r="539">
          <cell r="AH539" t="str">
            <v xml:space="preserve"> </v>
          </cell>
        </row>
        <row r="540">
          <cell r="AH540" t="str">
            <v xml:space="preserve"> </v>
          </cell>
        </row>
        <row r="541">
          <cell r="AH541" t="str">
            <v xml:space="preserve"> </v>
          </cell>
        </row>
        <row r="542">
          <cell r="AH542" t="str">
            <v xml:space="preserve"> </v>
          </cell>
        </row>
        <row r="543">
          <cell r="AH543" t="str">
            <v xml:space="preserve"> </v>
          </cell>
        </row>
        <row r="544">
          <cell r="AH544" t="str">
            <v xml:space="preserve"> </v>
          </cell>
        </row>
        <row r="545">
          <cell r="AH545" t="str">
            <v xml:space="preserve"> </v>
          </cell>
        </row>
        <row r="546">
          <cell r="AH546" t="str">
            <v xml:space="preserve"> </v>
          </cell>
        </row>
        <row r="547">
          <cell r="AH547" t="str">
            <v xml:space="preserve"> </v>
          </cell>
        </row>
        <row r="548">
          <cell r="AH548" t="str">
            <v xml:space="preserve"> </v>
          </cell>
        </row>
        <row r="549">
          <cell r="AH549" t="str">
            <v xml:space="preserve"> </v>
          </cell>
        </row>
        <row r="550">
          <cell r="AH550" t="str">
            <v xml:space="preserve"> </v>
          </cell>
        </row>
        <row r="551">
          <cell r="AH551" t="str">
            <v xml:space="preserve"> </v>
          </cell>
        </row>
        <row r="552">
          <cell r="AH552" t="str">
            <v xml:space="preserve"> </v>
          </cell>
        </row>
        <row r="553">
          <cell r="AH553" t="str">
            <v xml:space="preserve"> </v>
          </cell>
        </row>
        <row r="554">
          <cell r="AH554" t="str">
            <v xml:space="preserve"> </v>
          </cell>
        </row>
        <row r="555">
          <cell r="AH555" t="str">
            <v xml:space="preserve"> </v>
          </cell>
        </row>
        <row r="556">
          <cell r="AH556" t="str">
            <v xml:space="preserve"> </v>
          </cell>
        </row>
        <row r="557">
          <cell r="AH557" t="str">
            <v xml:space="preserve"> </v>
          </cell>
        </row>
        <row r="558">
          <cell r="AH558" t="str">
            <v xml:space="preserve"> </v>
          </cell>
        </row>
        <row r="559">
          <cell r="AH559" t="str">
            <v xml:space="preserve"> </v>
          </cell>
        </row>
        <row r="560">
          <cell r="AH560" t="str">
            <v xml:space="preserve"> </v>
          </cell>
        </row>
        <row r="561">
          <cell r="AH561" t="str">
            <v xml:space="preserve"> </v>
          </cell>
        </row>
        <row r="562">
          <cell r="AH562" t="str">
            <v xml:space="preserve"> </v>
          </cell>
        </row>
        <row r="563">
          <cell r="AH563" t="str">
            <v xml:space="preserve"> </v>
          </cell>
        </row>
        <row r="564">
          <cell r="AH564" t="str">
            <v xml:space="preserve"> </v>
          </cell>
        </row>
        <row r="565">
          <cell r="AH565" t="str">
            <v xml:space="preserve"> </v>
          </cell>
        </row>
        <row r="566">
          <cell r="AH566" t="str">
            <v xml:space="preserve"> </v>
          </cell>
        </row>
        <row r="567">
          <cell r="AH567" t="str">
            <v xml:space="preserve"> </v>
          </cell>
        </row>
        <row r="568">
          <cell r="AH568" t="str">
            <v xml:space="preserve"> </v>
          </cell>
        </row>
        <row r="569">
          <cell r="AH569" t="str">
            <v xml:space="preserve"> </v>
          </cell>
        </row>
        <row r="570">
          <cell r="AH570" t="str">
            <v xml:space="preserve"> </v>
          </cell>
        </row>
        <row r="571">
          <cell r="AH571" t="str">
            <v xml:space="preserve"> </v>
          </cell>
        </row>
        <row r="572">
          <cell r="AH572" t="str">
            <v xml:space="preserve"> </v>
          </cell>
        </row>
        <row r="573">
          <cell r="AH573" t="str">
            <v xml:space="preserve"> </v>
          </cell>
        </row>
        <row r="574">
          <cell r="AH574" t="str">
            <v xml:space="preserve"> </v>
          </cell>
        </row>
        <row r="575">
          <cell r="AH575" t="str">
            <v xml:space="preserve"> </v>
          </cell>
        </row>
        <row r="576">
          <cell r="AH576" t="str">
            <v xml:space="preserve"> </v>
          </cell>
        </row>
        <row r="577">
          <cell r="AH577" t="str">
            <v xml:space="preserve"> </v>
          </cell>
        </row>
        <row r="578">
          <cell r="AH578" t="str">
            <v xml:space="preserve"> </v>
          </cell>
        </row>
        <row r="579">
          <cell r="AH579" t="str">
            <v xml:space="preserve"> </v>
          </cell>
        </row>
        <row r="580">
          <cell r="AH580" t="str">
            <v xml:space="preserve"> </v>
          </cell>
        </row>
        <row r="581">
          <cell r="AH581" t="str">
            <v xml:space="preserve"> </v>
          </cell>
        </row>
        <row r="582">
          <cell r="AH582" t="str">
            <v xml:space="preserve"> </v>
          </cell>
        </row>
        <row r="583">
          <cell r="AH583" t="str">
            <v xml:space="preserve"> </v>
          </cell>
        </row>
        <row r="584">
          <cell r="AH584" t="str">
            <v xml:space="preserve"> </v>
          </cell>
        </row>
        <row r="585">
          <cell r="AH585" t="str">
            <v xml:space="preserve"> </v>
          </cell>
        </row>
        <row r="586">
          <cell r="AH586" t="str">
            <v xml:space="preserve"> </v>
          </cell>
        </row>
        <row r="587">
          <cell r="AH587" t="str">
            <v xml:space="preserve"> </v>
          </cell>
        </row>
        <row r="588">
          <cell r="AH588" t="str">
            <v xml:space="preserve"> </v>
          </cell>
        </row>
        <row r="589">
          <cell r="AH589" t="str">
            <v xml:space="preserve"> </v>
          </cell>
        </row>
        <row r="590">
          <cell r="AH590" t="str">
            <v xml:space="preserve"> </v>
          </cell>
        </row>
        <row r="591">
          <cell r="AH591" t="str">
            <v xml:space="preserve"> </v>
          </cell>
        </row>
        <row r="592">
          <cell r="AH592" t="str">
            <v xml:space="preserve"> </v>
          </cell>
        </row>
        <row r="593">
          <cell r="AH593" t="str">
            <v xml:space="preserve"> </v>
          </cell>
        </row>
        <row r="594">
          <cell r="AH594" t="str">
            <v xml:space="preserve"> </v>
          </cell>
        </row>
        <row r="595">
          <cell r="AH595" t="str">
            <v xml:space="preserve"> </v>
          </cell>
        </row>
        <row r="596">
          <cell r="AH596" t="str">
            <v xml:space="preserve"> </v>
          </cell>
        </row>
        <row r="597">
          <cell r="AH597" t="str">
            <v xml:space="preserve"> </v>
          </cell>
        </row>
        <row r="598">
          <cell r="AH598" t="str">
            <v xml:space="preserve"> </v>
          </cell>
        </row>
        <row r="599">
          <cell r="AH599" t="str">
            <v xml:space="preserve"> </v>
          </cell>
        </row>
        <row r="600">
          <cell r="AH600" t="str">
            <v xml:space="preserve"> </v>
          </cell>
        </row>
        <row r="601">
          <cell r="AH601" t="str">
            <v xml:space="preserve"> </v>
          </cell>
        </row>
        <row r="602">
          <cell r="AH602" t="str">
            <v xml:space="preserve"> </v>
          </cell>
        </row>
        <row r="603">
          <cell r="AH603" t="str">
            <v xml:space="preserve"> </v>
          </cell>
        </row>
        <row r="604">
          <cell r="AH604" t="str">
            <v xml:space="preserve"> </v>
          </cell>
        </row>
        <row r="605">
          <cell r="AH605" t="str">
            <v xml:space="preserve"> </v>
          </cell>
        </row>
        <row r="606">
          <cell r="AH606" t="str">
            <v xml:space="preserve"> </v>
          </cell>
        </row>
        <row r="607">
          <cell r="AH607" t="str">
            <v xml:space="preserve"> </v>
          </cell>
        </row>
        <row r="608">
          <cell r="AH608" t="str">
            <v xml:space="preserve"> </v>
          </cell>
        </row>
        <row r="609">
          <cell r="AH609" t="str">
            <v xml:space="preserve"> </v>
          </cell>
        </row>
        <row r="610">
          <cell r="AH610" t="str">
            <v xml:space="preserve"> </v>
          </cell>
        </row>
        <row r="611">
          <cell r="AH611" t="str">
            <v xml:space="preserve"> </v>
          </cell>
        </row>
        <row r="612">
          <cell r="AH612" t="str">
            <v xml:space="preserve"> </v>
          </cell>
        </row>
        <row r="613">
          <cell r="AH613" t="str">
            <v xml:space="preserve"> </v>
          </cell>
        </row>
        <row r="614">
          <cell r="AH614" t="str">
            <v xml:space="preserve"> </v>
          </cell>
        </row>
        <row r="615">
          <cell r="AH615" t="str">
            <v xml:space="preserve"> </v>
          </cell>
        </row>
        <row r="616">
          <cell r="AH616" t="str">
            <v xml:space="preserve"> </v>
          </cell>
        </row>
        <row r="617">
          <cell r="AH617" t="str">
            <v xml:space="preserve"> </v>
          </cell>
        </row>
        <row r="618">
          <cell r="AH618" t="str">
            <v xml:space="preserve"> </v>
          </cell>
        </row>
        <row r="619">
          <cell r="AH619" t="str">
            <v xml:space="preserve"> </v>
          </cell>
        </row>
        <row r="620">
          <cell r="AH620" t="str">
            <v xml:space="preserve"> </v>
          </cell>
        </row>
        <row r="621">
          <cell r="AH621" t="str">
            <v xml:space="preserve"> </v>
          </cell>
        </row>
        <row r="622">
          <cell r="AH622" t="str">
            <v xml:space="preserve"> </v>
          </cell>
        </row>
        <row r="623">
          <cell r="AH623" t="str">
            <v xml:space="preserve"> </v>
          </cell>
        </row>
        <row r="624">
          <cell r="AH624" t="str">
            <v xml:space="preserve"> </v>
          </cell>
        </row>
        <row r="625">
          <cell r="AH625" t="str">
            <v xml:space="preserve"> </v>
          </cell>
        </row>
        <row r="626">
          <cell r="AH626" t="str">
            <v xml:space="preserve"> </v>
          </cell>
        </row>
        <row r="627">
          <cell r="AH627" t="str">
            <v xml:space="preserve"> </v>
          </cell>
        </row>
        <row r="628">
          <cell r="AH628" t="str">
            <v xml:space="preserve"> </v>
          </cell>
        </row>
        <row r="629">
          <cell r="AH629" t="str">
            <v xml:space="preserve"> </v>
          </cell>
        </row>
        <row r="630">
          <cell r="AH630" t="str">
            <v xml:space="preserve"> </v>
          </cell>
        </row>
        <row r="631">
          <cell r="AH631" t="str">
            <v xml:space="preserve"> </v>
          </cell>
        </row>
        <row r="632">
          <cell r="AH632" t="str">
            <v xml:space="preserve"> </v>
          </cell>
        </row>
        <row r="633">
          <cell r="AH633" t="str">
            <v xml:space="preserve"> </v>
          </cell>
        </row>
        <row r="634">
          <cell r="AH634" t="str">
            <v xml:space="preserve"> </v>
          </cell>
        </row>
        <row r="635">
          <cell r="AH635" t="str">
            <v xml:space="preserve"> </v>
          </cell>
        </row>
        <row r="636">
          <cell r="AH636" t="str">
            <v xml:space="preserve"> </v>
          </cell>
        </row>
        <row r="637">
          <cell r="AH637" t="str">
            <v xml:space="preserve"> </v>
          </cell>
        </row>
        <row r="638">
          <cell r="AH638" t="str">
            <v xml:space="preserve"> </v>
          </cell>
        </row>
        <row r="639">
          <cell r="AH639" t="str">
            <v xml:space="preserve"> </v>
          </cell>
        </row>
        <row r="640">
          <cell r="AH640" t="str">
            <v xml:space="preserve"> </v>
          </cell>
        </row>
        <row r="641">
          <cell r="AH641" t="str">
            <v xml:space="preserve"> </v>
          </cell>
        </row>
        <row r="642">
          <cell r="AH642" t="str">
            <v xml:space="preserve"> </v>
          </cell>
        </row>
        <row r="643">
          <cell r="AH643" t="str">
            <v xml:space="preserve"> </v>
          </cell>
        </row>
        <row r="644">
          <cell r="AH644" t="str">
            <v xml:space="preserve"> </v>
          </cell>
        </row>
        <row r="645">
          <cell r="AH645" t="str">
            <v xml:space="preserve"> </v>
          </cell>
        </row>
        <row r="646">
          <cell r="AH646" t="str">
            <v xml:space="preserve"> </v>
          </cell>
        </row>
        <row r="647">
          <cell r="AH647" t="str">
            <v xml:space="preserve"> </v>
          </cell>
        </row>
        <row r="648">
          <cell r="AH648" t="str">
            <v xml:space="preserve"> </v>
          </cell>
        </row>
        <row r="649">
          <cell r="AH649" t="str">
            <v xml:space="preserve"> </v>
          </cell>
        </row>
        <row r="650">
          <cell r="AH650" t="str">
            <v xml:space="preserve"> </v>
          </cell>
        </row>
        <row r="651">
          <cell r="AH651" t="str">
            <v xml:space="preserve"> </v>
          </cell>
        </row>
        <row r="652">
          <cell r="AH652" t="str">
            <v xml:space="preserve"> </v>
          </cell>
        </row>
        <row r="653">
          <cell r="AH653" t="str">
            <v xml:space="preserve"> </v>
          </cell>
        </row>
        <row r="654">
          <cell r="AH654" t="str">
            <v xml:space="preserve"> </v>
          </cell>
        </row>
        <row r="655">
          <cell r="AH655" t="str">
            <v xml:space="preserve"> </v>
          </cell>
        </row>
        <row r="656">
          <cell r="AH656" t="str">
            <v xml:space="preserve"> </v>
          </cell>
        </row>
        <row r="657">
          <cell r="AH657" t="str">
            <v xml:space="preserve"> </v>
          </cell>
        </row>
        <row r="658">
          <cell r="AH658" t="str">
            <v xml:space="preserve"> </v>
          </cell>
        </row>
        <row r="659">
          <cell r="AH659" t="str">
            <v xml:space="preserve"> </v>
          </cell>
        </row>
        <row r="660">
          <cell r="AH660" t="str">
            <v xml:space="preserve"> </v>
          </cell>
        </row>
        <row r="661">
          <cell r="AH661" t="str">
            <v xml:space="preserve"> </v>
          </cell>
        </row>
        <row r="662">
          <cell r="AH662" t="str">
            <v xml:space="preserve"> </v>
          </cell>
        </row>
        <row r="663">
          <cell r="AH663" t="str">
            <v xml:space="preserve"> </v>
          </cell>
        </row>
        <row r="664">
          <cell r="AH664" t="str">
            <v xml:space="preserve"> </v>
          </cell>
        </row>
        <row r="665">
          <cell r="AH665" t="str">
            <v xml:space="preserve"> </v>
          </cell>
        </row>
        <row r="666">
          <cell r="AH666" t="str">
            <v xml:space="preserve"> </v>
          </cell>
        </row>
        <row r="667">
          <cell r="AH667" t="str">
            <v xml:space="preserve"> </v>
          </cell>
        </row>
        <row r="668">
          <cell r="AH668" t="str">
            <v xml:space="preserve"> </v>
          </cell>
        </row>
        <row r="669">
          <cell r="AH669" t="str">
            <v xml:space="preserve"> </v>
          </cell>
        </row>
        <row r="670">
          <cell r="AH670" t="str">
            <v xml:space="preserve"> </v>
          </cell>
        </row>
        <row r="671">
          <cell r="AH671" t="str">
            <v xml:space="preserve"> </v>
          </cell>
        </row>
        <row r="672">
          <cell r="AH672" t="str">
            <v xml:space="preserve"> </v>
          </cell>
        </row>
        <row r="673">
          <cell r="AH673" t="str">
            <v xml:space="preserve"> </v>
          </cell>
        </row>
        <row r="674">
          <cell r="AH674" t="str">
            <v xml:space="preserve"> </v>
          </cell>
        </row>
        <row r="675">
          <cell r="AH675" t="str">
            <v xml:space="preserve"> </v>
          </cell>
        </row>
        <row r="676">
          <cell r="AH676" t="str">
            <v xml:space="preserve"> </v>
          </cell>
        </row>
        <row r="677">
          <cell r="AH677" t="str">
            <v xml:space="preserve"> </v>
          </cell>
        </row>
        <row r="678">
          <cell r="AH678" t="str">
            <v xml:space="preserve"> </v>
          </cell>
        </row>
        <row r="679">
          <cell r="AH679" t="str">
            <v xml:space="preserve"> </v>
          </cell>
        </row>
        <row r="680">
          <cell r="AH680" t="str">
            <v xml:space="preserve"> </v>
          </cell>
        </row>
        <row r="681">
          <cell r="AH681" t="str">
            <v xml:space="preserve"> </v>
          </cell>
        </row>
        <row r="682">
          <cell r="AH682" t="str">
            <v xml:space="preserve"> </v>
          </cell>
        </row>
        <row r="683">
          <cell r="AH683" t="str">
            <v xml:space="preserve"> </v>
          </cell>
        </row>
        <row r="684">
          <cell r="AH684" t="str">
            <v xml:space="preserve"> </v>
          </cell>
        </row>
        <row r="685">
          <cell r="AH685" t="str">
            <v xml:space="preserve"> </v>
          </cell>
        </row>
        <row r="686">
          <cell r="AH686" t="str">
            <v xml:space="preserve"> </v>
          </cell>
        </row>
        <row r="687">
          <cell r="AH687" t="str">
            <v xml:space="preserve"> </v>
          </cell>
        </row>
        <row r="688">
          <cell r="AH688" t="str">
            <v xml:space="preserve"> </v>
          </cell>
        </row>
        <row r="689">
          <cell r="AH689" t="str">
            <v xml:space="preserve"> </v>
          </cell>
        </row>
        <row r="690">
          <cell r="AH690" t="str">
            <v xml:space="preserve"> </v>
          </cell>
        </row>
        <row r="691">
          <cell r="AH691" t="str">
            <v xml:space="preserve"> </v>
          </cell>
        </row>
        <row r="692">
          <cell r="AH692" t="str">
            <v xml:space="preserve"> </v>
          </cell>
        </row>
        <row r="693">
          <cell r="AH693" t="str">
            <v xml:space="preserve"> </v>
          </cell>
        </row>
        <row r="694">
          <cell r="AH694" t="str">
            <v xml:space="preserve"> </v>
          </cell>
        </row>
        <row r="695">
          <cell r="AH695" t="str">
            <v xml:space="preserve"> </v>
          </cell>
        </row>
        <row r="696">
          <cell r="AH696" t="str">
            <v xml:space="preserve"> </v>
          </cell>
        </row>
        <row r="697">
          <cell r="AH697" t="str">
            <v xml:space="preserve"> </v>
          </cell>
        </row>
        <row r="698">
          <cell r="AH698" t="str">
            <v xml:space="preserve"> </v>
          </cell>
        </row>
        <row r="699">
          <cell r="AH699" t="str">
            <v xml:space="preserve"> </v>
          </cell>
        </row>
        <row r="700">
          <cell r="AH700" t="str">
            <v xml:space="preserve"> </v>
          </cell>
        </row>
        <row r="701">
          <cell r="AH701" t="str">
            <v xml:space="preserve"> </v>
          </cell>
        </row>
        <row r="702">
          <cell r="AH702" t="str">
            <v xml:space="preserve"> </v>
          </cell>
        </row>
        <row r="703">
          <cell r="AH703" t="str">
            <v xml:space="preserve"> </v>
          </cell>
        </row>
        <row r="704">
          <cell r="AH704" t="str">
            <v xml:space="preserve"> </v>
          </cell>
        </row>
        <row r="705">
          <cell r="AH705" t="str">
            <v xml:space="preserve"> </v>
          </cell>
        </row>
        <row r="706">
          <cell r="AH706" t="str">
            <v xml:space="preserve"> </v>
          </cell>
        </row>
        <row r="707">
          <cell r="AH707" t="str">
            <v xml:space="preserve"> </v>
          </cell>
        </row>
        <row r="708">
          <cell r="AH708" t="str">
            <v xml:space="preserve"> </v>
          </cell>
        </row>
        <row r="709">
          <cell r="AH709" t="str">
            <v xml:space="preserve"> </v>
          </cell>
        </row>
        <row r="710">
          <cell r="AH710" t="str">
            <v xml:space="preserve"> </v>
          </cell>
        </row>
        <row r="711">
          <cell r="AH711" t="str">
            <v xml:space="preserve"> </v>
          </cell>
        </row>
        <row r="712">
          <cell r="AH712" t="str">
            <v xml:space="preserve"> </v>
          </cell>
        </row>
        <row r="713">
          <cell r="AH713" t="str">
            <v xml:space="preserve"> </v>
          </cell>
        </row>
        <row r="714">
          <cell r="AH714" t="str">
            <v xml:space="preserve"> </v>
          </cell>
        </row>
        <row r="715">
          <cell r="AH715" t="str">
            <v xml:space="preserve"> </v>
          </cell>
        </row>
        <row r="716">
          <cell r="AH716" t="str">
            <v xml:space="preserve"> </v>
          </cell>
        </row>
        <row r="717">
          <cell r="AH717" t="str">
            <v xml:space="preserve"> </v>
          </cell>
        </row>
        <row r="718">
          <cell r="AH718" t="str">
            <v xml:space="preserve"> </v>
          </cell>
        </row>
        <row r="719">
          <cell r="AH719" t="str">
            <v xml:space="preserve"> </v>
          </cell>
        </row>
        <row r="720">
          <cell r="AH720" t="str">
            <v xml:space="preserve"> </v>
          </cell>
        </row>
        <row r="721">
          <cell r="AH721" t="str">
            <v xml:space="preserve"> </v>
          </cell>
        </row>
        <row r="722">
          <cell r="AH722" t="str">
            <v xml:space="preserve"> </v>
          </cell>
        </row>
        <row r="723">
          <cell r="AH723" t="str">
            <v xml:space="preserve"> </v>
          </cell>
        </row>
        <row r="724">
          <cell r="AH724" t="str">
            <v xml:space="preserve"> </v>
          </cell>
        </row>
        <row r="725">
          <cell r="AH725" t="str">
            <v xml:space="preserve"> </v>
          </cell>
        </row>
        <row r="726">
          <cell r="AH726" t="str">
            <v xml:space="preserve"> </v>
          </cell>
        </row>
        <row r="727">
          <cell r="AH727" t="str">
            <v xml:space="preserve"> </v>
          </cell>
        </row>
        <row r="728">
          <cell r="AH728" t="str">
            <v xml:space="preserve"> </v>
          </cell>
        </row>
        <row r="729">
          <cell r="AH729" t="str">
            <v xml:space="preserve"> </v>
          </cell>
        </row>
        <row r="730">
          <cell r="AH730" t="str">
            <v xml:space="preserve"> </v>
          </cell>
        </row>
        <row r="731">
          <cell r="AH731" t="str">
            <v xml:space="preserve"> </v>
          </cell>
        </row>
        <row r="732">
          <cell r="AH732" t="str">
            <v xml:space="preserve"> </v>
          </cell>
        </row>
        <row r="733">
          <cell r="AH733" t="str">
            <v xml:space="preserve"> </v>
          </cell>
        </row>
        <row r="734">
          <cell r="AH734" t="str">
            <v xml:space="preserve"> </v>
          </cell>
        </row>
        <row r="735">
          <cell r="AH735" t="str">
            <v xml:space="preserve"> </v>
          </cell>
        </row>
        <row r="736">
          <cell r="AH736" t="str">
            <v xml:space="preserve"> </v>
          </cell>
        </row>
        <row r="737">
          <cell r="AH737" t="str">
            <v xml:space="preserve"> </v>
          </cell>
        </row>
        <row r="738">
          <cell r="AH738" t="str">
            <v xml:space="preserve"> </v>
          </cell>
        </row>
        <row r="739">
          <cell r="AH739" t="str">
            <v xml:space="preserve"> </v>
          </cell>
        </row>
        <row r="740">
          <cell r="AH740" t="str">
            <v xml:space="preserve"> </v>
          </cell>
        </row>
        <row r="741">
          <cell r="AH741" t="str">
            <v xml:space="preserve"> </v>
          </cell>
        </row>
        <row r="742">
          <cell r="AH742" t="str">
            <v xml:space="preserve"> </v>
          </cell>
        </row>
        <row r="743">
          <cell r="AH743" t="str">
            <v xml:space="preserve"> </v>
          </cell>
        </row>
        <row r="744">
          <cell r="AH744" t="str">
            <v xml:space="preserve"> </v>
          </cell>
        </row>
        <row r="745">
          <cell r="AH745" t="str">
            <v xml:space="preserve"> </v>
          </cell>
        </row>
        <row r="746">
          <cell r="AH746" t="str">
            <v xml:space="preserve"> </v>
          </cell>
        </row>
        <row r="747">
          <cell r="AH747" t="str">
            <v xml:space="preserve"> </v>
          </cell>
        </row>
        <row r="748">
          <cell r="AH748" t="str">
            <v xml:space="preserve"> </v>
          </cell>
        </row>
        <row r="749">
          <cell r="AH749" t="str">
            <v xml:space="preserve"> </v>
          </cell>
        </row>
        <row r="750">
          <cell r="AH750" t="str">
            <v xml:space="preserve"> </v>
          </cell>
        </row>
        <row r="751">
          <cell r="AH751" t="str">
            <v xml:space="preserve"> </v>
          </cell>
        </row>
        <row r="752">
          <cell r="AH752" t="str">
            <v xml:space="preserve"> </v>
          </cell>
        </row>
        <row r="753">
          <cell r="AH753" t="str">
            <v xml:space="preserve"> </v>
          </cell>
        </row>
        <row r="754">
          <cell r="AH754" t="str">
            <v xml:space="preserve"> </v>
          </cell>
        </row>
        <row r="755">
          <cell r="AH755" t="str">
            <v xml:space="preserve"> </v>
          </cell>
        </row>
        <row r="756">
          <cell r="AH756" t="str">
            <v xml:space="preserve"> </v>
          </cell>
        </row>
        <row r="757">
          <cell r="AH757" t="str">
            <v xml:space="preserve"> </v>
          </cell>
        </row>
        <row r="758">
          <cell r="AH758" t="str">
            <v xml:space="preserve"> </v>
          </cell>
        </row>
        <row r="759">
          <cell r="AH759" t="str">
            <v xml:space="preserve"> </v>
          </cell>
        </row>
        <row r="760">
          <cell r="AH760" t="str">
            <v xml:space="preserve"> </v>
          </cell>
        </row>
        <row r="761">
          <cell r="AH761" t="str">
            <v xml:space="preserve"> </v>
          </cell>
        </row>
        <row r="762">
          <cell r="AH762" t="str">
            <v xml:space="preserve"> </v>
          </cell>
        </row>
        <row r="763">
          <cell r="AH763" t="str">
            <v xml:space="preserve"> </v>
          </cell>
        </row>
        <row r="764">
          <cell r="AH764" t="str">
            <v xml:space="preserve"> </v>
          </cell>
        </row>
        <row r="765">
          <cell r="AH765" t="str">
            <v xml:space="preserve"> </v>
          </cell>
        </row>
        <row r="766">
          <cell r="AH766" t="str">
            <v xml:space="preserve"> </v>
          </cell>
        </row>
        <row r="767">
          <cell r="AH767" t="str">
            <v xml:space="preserve"> </v>
          </cell>
        </row>
        <row r="768">
          <cell r="AH768" t="str">
            <v xml:space="preserve"> </v>
          </cell>
        </row>
        <row r="769">
          <cell r="AH769" t="str">
            <v xml:space="preserve"> </v>
          </cell>
        </row>
        <row r="770">
          <cell r="AH770" t="str">
            <v xml:space="preserve"> </v>
          </cell>
        </row>
        <row r="771">
          <cell r="AH771" t="str">
            <v xml:space="preserve"> </v>
          </cell>
        </row>
        <row r="772">
          <cell r="AH772" t="str">
            <v xml:space="preserve"> </v>
          </cell>
        </row>
        <row r="773">
          <cell r="AH773" t="str">
            <v xml:space="preserve"> </v>
          </cell>
        </row>
        <row r="774">
          <cell r="AH774" t="str">
            <v xml:space="preserve"> </v>
          </cell>
        </row>
        <row r="775">
          <cell r="AH775" t="str">
            <v xml:space="preserve"> </v>
          </cell>
        </row>
        <row r="776">
          <cell r="AH776" t="str">
            <v xml:space="preserve"> </v>
          </cell>
        </row>
        <row r="777">
          <cell r="AH777" t="str">
            <v xml:space="preserve"> </v>
          </cell>
        </row>
        <row r="778">
          <cell r="AH778" t="str">
            <v xml:space="preserve"> </v>
          </cell>
        </row>
        <row r="779">
          <cell r="AH779" t="str">
            <v xml:space="preserve"> </v>
          </cell>
        </row>
        <row r="780">
          <cell r="AH780" t="str">
            <v xml:space="preserve"> </v>
          </cell>
        </row>
        <row r="781">
          <cell r="AH781" t="str">
            <v xml:space="preserve"> </v>
          </cell>
        </row>
        <row r="782">
          <cell r="AH782" t="str">
            <v xml:space="preserve"> </v>
          </cell>
        </row>
        <row r="783">
          <cell r="AH783" t="str">
            <v xml:space="preserve"> </v>
          </cell>
        </row>
        <row r="784">
          <cell r="AH784" t="str">
            <v xml:space="preserve"> </v>
          </cell>
        </row>
        <row r="785">
          <cell r="AH785" t="str">
            <v xml:space="preserve"> </v>
          </cell>
        </row>
        <row r="786">
          <cell r="AH786" t="str">
            <v xml:space="preserve"> </v>
          </cell>
        </row>
        <row r="787">
          <cell r="AH787" t="str">
            <v xml:space="preserve"> </v>
          </cell>
        </row>
        <row r="788">
          <cell r="AH788" t="str">
            <v xml:space="preserve"> </v>
          </cell>
        </row>
        <row r="789">
          <cell r="AH789" t="str">
            <v xml:space="preserve"> </v>
          </cell>
        </row>
        <row r="790">
          <cell r="AH790" t="str">
            <v xml:space="preserve"> </v>
          </cell>
        </row>
        <row r="791">
          <cell r="AH791" t="str">
            <v xml:space="preserve"> </v>
          </cell>
        </row>
        <row r="792">
          <cell r="AH792" t="str">
            <v xml:space="preserve"> </v>
          </cell>
        </row>
        <row r="793">
          <cell r="AH793" t="str">
            <v xml:space="preserve"> </v>
          </cell>
        </row>
        <row r="794">
          <cell r="AH794" t="str">
            <v xml:space="preserve"> </v>
          </cell>
        </row>
        <row r="795">
          <cell r="AH795" t="str">
            <v xml:space="preserve"> </v>
          </cell>
        </row>
        <row r="796">
          <cell r="AH796" t="str">
            <v xml:space="preserve"> </v>
          </cell>
        </row>
        <row r="797">
          <cell r="AH797" t="str">
            <v xml:space="preserve"> </v>
          </cell>
        </row>
        <row r="798">
          <cell r="AH798" t="str">
            <v xml:space="preserve"> </v>
          </cell>
        </row>
        <row r="799">
          <cell r="AH799" t="str">
            <v xml:space="preserve"> </v>
          </cell>
        </row>
        <row r="800">
          <cell r="AH800" t="str">
            <v xml:space="preserve"> </v>
          </cell>
        </row>
        <row r="801">
          <cell r="AH801" t="str">
            <v xml:space="preserve"> </v>
          </cell>
        </row>
        <row r="802">
          <cell r="AH802" t="str">
            <v xml:space="preserve"> </v>
          </cell>
        </row>
        <row r="803">
          <cell r="AH803" t="str">
            <v xml:space="preserve"> </v>
          </cell>
        </row>
        <row r="804">
          <cell r="AH804" t="str">
            <v xml:space="preserve"> </v>
          </cell>
        </row>
        <row r="805">
          <cell r="AH805" t="str">
            <v xml:space="preserve"> </v>
          </cell>
        </row>
        <row r="806">
          <cell r="AH806" t="str">
            <v xml:space="preserve"> </v>
          </cell>
        </row>
        <row r="807">
          <cell r="AH807" t="str">
            <v xml:space="preserve"> </v>
          </cell>
        </row>
        <row r="808">
          <cell r="AH808" t="str">
            <v xml:space="preserve"> </v>
          </cell>
        </row>
        <row r="809">
          <cell r="AH809" t="str">
            <v xml:space="preserve"> </v>
          </cell>
        </row>
        <row r="810">
          <cell r="AH810" t="str">
            <v xml:space="preserve"> </v>
          </cell>
        </row>
        <row r="811">
          <cell r="AH811" t="str">
            <v xml:space="preserve"> </v>
          </cell>
        </row>
        <row r="812">
          <cell r="AH812" t="str">
            <v xml:space="preserve"> </v>
          </cell>
        </row>
        <row r="813">
          <cell r="AH813" t="str">
            <v xml:space="preserve"> </v>
          </cell>
        </row>
        <row r="814">
          <cell r="AH814" t="str">
            <v xml:space="preserve"> </v>
          </cell>
        </row>
        <row r="815">
          <cell r="AH815" t="str">
            <v xml:space="preserve"> </v>
          </cell>
        </row>
        <row r="816">
          <cell r="AH816" t="str">
            <v xml:space="preserve"> </v>
          </cell>
        </row>
        <row r="817">
          <cell r="AH817" t="str">
            <v xml:space="preserve"> </v>
          </cell>
        </row>
        <row r="818">
          <cell r="AH818" t="str">
            <v xml:space="preserve"> </v>
          </cell>
        </row>
        <row r="819">
          <cell r="AH819" t="str">
            <v xml:space="preserve"> </v>
          </cell>
        </row>
        <row r="820">
          <cell r="AH820" t="str">
            <v xml:space="preserve"> </v>
          </cell>
        </row>
        <row r="821">
          <cell r="AH821" t="str">
            <v xml:space="preserve"> </v>
          </cell>
        </row>
        <row r="822">
          <cell r="AH822" t="str">
            <v xml:space="preserve"> </v>
          </cell>
        </row>
        <row r="823">
          <cell r="AH823" t="str">
            <v xml:space="preserve"> </v>
          </cell>
        </row>
        <row r="824">
          <cell r="AH824" t="str">
            <v xml:space="preserve"> </v>
          </cell>
        </row>
        <row r="825">
          <cell r="AH825" t="str">
            <v xml:space="preserve"> </v>
          </cell>
        </row>
        <row r="826">
          <cell r="AH826" t="str">
            <v xml:space="preserve"> </v>
          </cell>
        </row>
        <row r="827">
          <cell r="AH827" t="str">
            <v xml:space="preserve"> </v>
          </cell>
        </row>
        <row r="828">
          <cell r="AH828" t="str">
            <v xml:space="preserve"> </v>
          </cell>
        </row>
        <row r="829">
          <cell r="AH829" t="str">
            <v xml:space="preserve"> </v>
          </cell>
        </row>
        <row r="830">
          <cell r="AH830" t="str">
            <v xml:space="preserve"> </v>
          </cell>
        </row>
        <row r="831">
          <cell r="AH831" t="str">
            <v xml:space="preserve"> </v>
          </cell>
        </row>
        <row r="832">
          <cell r="AH832" t="str">
            <v xml:space="preserve"> </v>
          </cell>
        </row>
        <row r="833">
          <cell r="AH833" t="str">
            <v xml:space="preserve"> </v>
          </cell>
        </row>
        <row r="834">
          <cell r="AH834" t="str">
            <v xml:space="preserve"> </v>
          </cell>
        </row>
        <row r="835">
          <cell r="AH835" t="str">
            <v xml:space="preserve"> </v>
          </cell>
        </row>
        <row r="836">
          <cell r="AH836" t="str">
            <v xml:space="preserve"> </v>
          </cell>
        </row>
        <row r="837">
          <cell r="AH837" t="str">
            <v xml:space="preserve"> </v>
          </cell>
        </row>
        <row r="838">
          <cell r="AH838" t="str">
            <v xml:space="preserve"> </v>
          </cell>
        </row>
        <row r="839">
          <cell r="AH839" t="str">
            <v xml:space="preserve"> </v>
          </cell>
        </row>
        <row r="840">
          <cell r="AH840" t="str">
            <v xml:space="preserve"> </v>
          </cell>
        </row>
        <row r="841">
          <cell r="AH841" t="str">
            <v xml:space="preserve"> </v>
          </cell>
        </row>
        <row r="842">
          <cell r="AH842" t="str">
            <v xml:space="preserve"> </v>
          </cell>
        </row>
        <row r="843">
          <cell r="AH843" t="str">
            <v xml:space="preserve"> </v>
          </cell>
        </row>
        <row r="844">
          <cell r="AH844" t="str">
            <v xml:space="preserve"> </v>
          </cell>
        </row>
        <row r="845">
          <cell r="AH845" t="str">
            <v xml:space="preserve"> </v>
          </cell>
        </row>
        <row r="846">
          <cell r="AH846" t="str">
            <v xml:space="preserve"> </v>
          </cell>
        </row>
        <row r="847">
          <cell r="AH847" t="str">
            <v xml:space="preserve"> </v>
          </cell>
        </row>
        <row r="848">
          <cell r="AH848" t="str">
            <v xml:space="preserve"> </v>
          </cell>
        </row>
        <row r="849">
          <cell r="AH849" t="str">
            <v xml:space="preserve"> </v>
          </cell>
        </row>
        <row r="850">
          <cell r="AH850" t="str">
            <v xml:space="preserve"> </v>
          </cell>
        </row>
        <row r="851">
          <cell r="AH851" t="str">
            <v xml:space="preserve"> </v>
          </cell>
        </row>
        <row r="852">
          <cell r="AH852" t="str">
            <v xml:space="preserve"> </v>
          </cell>
        </row>
        <row r="853">
          <cell r="AH853" t="str">
            <v xml:space="preserve"> </v>
          </cell>
        </row>
        <row r="854">
          <cell r="AH854" t="str">
            <v xml:space="preserve"> </v>
          </cell>
        </row>
        <row r="855">
          <cell r="AH855" t="str">
            <v xml:space="preserve"> </v>
          </cell>
        </row>
        <row r="856">
          <cell r="AH856" t="str">
            <v xml:space="preserve"> </v>
          </cell>
        </row>
        <row r="857">
          <cell r="AH857" t="str">
            <v xml:space="preserve"> </v>
          </cell>
        </row>
        <row r="858">
          <cell r="AH858" t="str">
            <v xml:space="preserve"> </v>
          </cell>
        </row>
        <row r="859">
          <cell r="AH859" t="str">
            <v xml:space="preserve"> </v>
          </cell>
        </row>
        <row r="860">
          <cell r="AH860" t="str">
            <v xml:space="preserve"> </v>
          </cell>
        </row>
        <row r="861">
          <cell r="AH861" t="str">
            <v xml:space="preserve"> </v>
          </cell>
        </row>
        <row r="862">
          <cell r="AH862" t="str">
            <v xml:space="preserve"> </v>
          </cell>
        </row>
        <row r="863">
          <cell r="AH863" t="str">
            <v xml:space="preserve"> </v>
          </cell>
        </row>
        <row r="864">
          <cell r="AH864" t="str">
            <v xml:space="preserve"> </v>
          </cell>
        </row>
        <row r="865">
          <cell r="AH865" t="str">
            <v xml:space="preserve"> </v>
          </cell>
        </row>
        <row r="866">
          <cell r="AH866" t="str">
            <v xml:space="preserve"> </v>
          </cell>
        </row>
        <row r="867">
          <cell r="AH867" t="str">
            <v xml:space="preserve"> </v>
          </cell>
        </row>
        <row r="868">
          <cell r="AH868" t="str">
            <v xml:space="preserve"> </v>
          </cell>
        </row>
        <row r="869">
          <cell r="AH869" t="str">
            <v xml:space="preserve"> </v>
          </cell>
        </row>
        <row r="870">
          <cell r="AH870" t="str">
            <v xml:space="preserve"> </v>
          </cell>
        </row>
        <row r="871">
          <cell r="AH871" t="str">
            <v xml:space="preserve"> </v>
          </cell>
        </row>
        <row r="872">
          <cell r="AH872" t="str">
            <v xml:space="preserve"> </v>
          </cell>
        </row>
        <row r="873">
          <cell r="AH873" t="str">
            <v xml:space="preserve"> </v>
          </cell>
        </row>
        <row r="874">
          <cell r="AH874" t="str">
            <v xml:space="preserve"> </v>
          </cell>
        </row>
        <row r="875">
          <cell r="AH875" t="str">
            <v xml:space="preserve"> </v>
          </cell>
        </row>
        <row r="876">
          <cell r="AH876" t="str">
            <v xml:space="preserve"> </v>
          </cell>
        </row>
        <row r="877">
          <cell r="AH877" t="str">
            <v xml:space="preserve"> </v>
          </cell>
        </row>
        <row r="878">
          <cell r="AH878" t="str">
            <v xml:space="preserve"> </v>
          </cell>
        </row>
        <row r="879">
          <cell r="AH879" t="str">
            <v xml:space="preserve"> </v>
          </cell>
        </row>
        <row r="880">
          <cell r="AH880" t="str">
            <v xml:space="preserve"> </v>
          </cell>
        </row>
        <row r="881">
          <cell r="AH881" t="str">
            <v xml:space="preserve"> </v>
          </cell>
        </row>
        <row r="882">
          <cell r="AH882" t="str">
            <v xml:space="preserve"> </v>
          </cell>
        </row>
        <row r="883">
          <cell r="AH883" t="str">
            <v xml:space="preserve"> </v>
          </cell>
        </row>
        <row r="884">
          <cell r="AH884" t="str">
            <v xml:space="preserve"> </v>
          </cell>
        </row>
        <row r="885">
          <cell r="AH885" t="str">
            <v xml:space="preserve"> </v>
          </cell>
        </row>
        <row r="886">
          <cell r="AH886" t="str">
            <v xml:space="preserve"> </v>
          </cell>
        </row>
        <row r="887">
          <cell r="AH887" t="str">
            <v xml:space="preserve"> </v>
          </cell>
        </row>
        <row r="888">
          <cell r="AH888" t="str">
            <v xml:space="preserve"> </v>
          </cell>
        </row>
        <row r="889">
          <cell r="AH889" t="str">
            <v xml:space="preserve"> </v>
          </cell>
        </row>
        <row r="890">
          <cell r="AH890" t="str">
            <v xml:space="preserve"> </v>
          </cell>
        </row>
        <row r="891">
          <cell r="AH891" t="str">
            <v xml:space="preserve"> </v>
          </cell>
        </row>
        <row r="892">
          <cell r="AH892" t="str">
            <v xml:space="preserve"> </v>
          </cell>
        </row>
        <row r="893">
          <cell r="AH893" t="str">
            <v xml:space="preserve"> </v>
          </cell>
        </row>
        <row r="894">
          <cell r="AH894" t="str">
            <v xml:space="preserve"> </v>
          </cell>
        </row>
        <row r="895">
          <cell r="AH895" t="str">
            <v xml:space="preserve"> </v>
          </cell>
        </row>
        <row r="896">
          <cell r="AH896" t="str">
            <v xml:space="preserve"> </v>
          </cell>
        </row>
        <row r="897">
          <cell r="AH897" t="str">
            <v xml:space="preserve"> </v>
          </cell>
        </row>
        <row r="898">
          <cell r="AH898" t="str">
            <v xml:space="preserve"> </v>
          </cell>
        </row>
        <row r="899">
          <cell r="AH899" t="str">
            <v xml:space="preserve"> </v>
          </cell>
        </row>
        <row r="900">
          <cell r="AH900" t="str">
            <v xml:space="preserve"> </v>
          </cell>
        </row>
        <row r="901">
          <cell r="AH901" t="str">
            <v xml:space="preserve"> </v>
          </cell>
        </row>
        <row r="902">
          <cell r="AH902" t="str">
            <v xml:space="preserve"> </v>
          </cell>
        </row>
        <row r="903">
          <cell r="AH903" t="str">
            <v xml:space="preserve"> </v>
          </cell>
        </row>
        <row r="904">
          <cell r="AH904" t="str">
            <v xml:space="preserve"> </v>
          </cell>
        </row>
        <row r="905">
          <cell r="AH905" t="str">
            <v xml:space="preserve"> </v>
          </cell>
        </row>
        <row r="906">
          <cell r="AH906" t="str">
            <v xml:space="preserve"> </v>
          </cell>
        </row>
        <row r="907">
          <cell r="AH907" t="str">
            <v xml:space="preserve"> </v>
          </cell>
        </row>
        <row r="908">
          <cell r="AH908" t="str">
            <v xml:space="preserve"> </v>
          </cell>
        </row>
        <row r="909">
          <cell r="AH909" t="str">
            <v xml:space="preserve"> </v>
          </cell>
        </row>
        <row r="910">
          <cell r="AH910" t="str">
            <v xml:space="preserve"> </v>
          </cell>
        </row>
        <row r="911">
          <cell r="AH911" t="str">
            <v xml:space="preserve"> </v>
          </cell>
        </row>
        <row r="912">
          <cell r="AH912" t="str">
            <v xml:space="preserve"> </v>
          </cell>
        </row>
        <row r="913">
          <cell r="AH913" t="str">
            <v xml:space="preserve"> </v>
          </cell>
        </row>
        <row r="914">
          <cell r="AH914" t="str">
            <v xml:space="preserve"> </v>
          </cell>
        </row>
        <row r="915">
          <cell r="AH915" t="str">
            <v xml:space="preserve"> </v>
          </cell>
        </row>
        <row r="916">
          <cell r="AH916" t="str">
            <v xml:space="preserve"> </v>
          </cell>
        </row>
        <row r="917">
          <cell r="AH917" t="str">
            <v xml:space="preserve"> </v>
          </cell>
        </row>
        <row r="918">
          <cell r="AH918" t="str">
            <v xml:space="preserve"> </v>
          </cell>
        </row>
        <row r="919">
          <cell r="AH919" t="str">
            <v xml:space="preserve"> </v>
          </cell>
        </row>
        <row r="920">
          <cell r="AH920" t="str">
            <v xml:space="preserve"> </v>
          </cell>
        </row>
        <row r="921">
          <cell r="AH921" t="str">
            <v xml:space="preserve"> </v>
          </cell>
        </row>
        <row r="922">
          <cell r="AH922" t="str">
            <v xml:space="preserve"> </v>
          </cell>
        </row>
        <row r="923">
          <cell r="AH923" t="str">
            <v xml:space="preserve"> </v>
          </cell>
        </row>
        <row r="924">
          <cell r="AH924" t="str">
            <v xml:space="preserve"> </v>
          </cell>
        </row>
        <row r="925">
          <cell r="AH925" t="str">
            <v xml:space="preserve"> </v>
          </cell>
        </row>
        <row r="926">
          <cell r="AH926" t="str">
            <v xml:space="preserve"> </v>
          </cell>
        </row>
        <row r="927">
          <cell r="AH927" t="str">
            <v xml:space="preserve"> </v>
          </cell>
        </row>
        <row r="928">
          <cell r="AH928" t="str">
            <v xml:space="preserve"> </v>
          </cell>
        </row>
        <row r="929">
          <cell r="AH929" t="str">
            <v xml:space="preserve"> </v>
          </cell>
        </row>
        <row r="930">
          <cell r="AH930" t="str">
            <v xml:space="preserve"> </v>
          </cell>
        </row>
        <row r="931">
          <cell r="AH931" t="str">
            <v xml:space="preserve"> </v>
          </cell>
        </row>
        <row r="932">
          <cell r="AH932" t="str">
            <v xml:space="preserve"> </v>
          </cell>
        </row>
        <row r="933">
          <cell r="AH933" t="str">
            <v xml:space="preserve"> </v>
          </cell>
        </row>
        <row r="934">
          <cell r="AH934" t="str">
            <v xml:space="preserve"> </v>
          </cell>
        </row>
        <row r="935">
          <cell r="AH935" t="str">
            <v xml:space="preserve"> </v>
          </cell>
        </row>
        <row r="936">
          <cell r="AH936" t="str">
            <v xml:space="preserve"> </v>
          </cell>
        </row>
        <row r="937">
          <cell r="AH937" t="str">
            <v xml:space="preserve"> </v>
          </cell>
        </row>
        <row r="938">
          <cell r="AH938" t="str">
            <v xml:space="preserve"> </v>
          </cell>
        </row>
        <row r="939">
          <cell r="AH939" t="str">
            <v xml:space="preserve"> </v>
          </cell>
        </row>
        <row r="940">
          <cell r="AH940" t="str">
            <v xml:space="preserve"> </v>
          </cell>
        </row>
        <row r="941">
          <cell r="AH941" t="str">
            <v xml:space="preserve"> </v>
          </cell>
        </row>
        <row r="942">
          <cell r="AH942" t="str">
            <v xml:space="preserve"> </v>
          </cell>
        </row>
        <row r="943">
          <cell r="AH943" t="str">
            <v xml:space="preserve"> </v>
          </cell>
        </row>
        <row r="944">
          <cell r="AH944" t="str">
            <v xml:space="preserve"> </v>
          </cell>
        </row>
        <row r="945">
          <cell r="AH945" t="str">
            <v xml:space="preserve"> </v>
          </cell>
        </row>
        <row r="946">
          <cell r="AH946" t="str">
            <v xml:space="preserve"> </v>
          </cell>
        </row>
        <row r="947">
          <cell r="AH947" t="str">
            <v xml:space="preserve"> </v>
          </cell>
        </row>
        <row r="948">
          <cell r="AH948" t="str">
            <v xml:space="preserve"> </v>
          </cell>
        </row>
        <row r="949">
          <cell r="AH949" t="str">
            <v xml:space="preserve"> </v>
          </cell>
        </row>
        <row r="950">
          <cell r="AH950" t="str">
            <v xml:space="preserve"> </v>
          </cell>
        </row>
        <row r="951">
          <cell r="AH951" t="str">
            <v xml:space="preserve"> </v>
          </cell>
        </row>
        <row r="952">
          <cell r="AH952" t="str">
            <v xml:space="preserve"> </v>
          </cell>
        </row>
        <row r="953">
          <cell r="AH953" t="str">
            <v xml:space="preserve"> </v>
          </cell>
        </row>
        <row r="954">
          <cell r="AH954" t="str">
            <v xml:space="preserve"> </v>
          </cell>
        </row>
        <row r="955">
          <cell r="AH955" t="str">
            <v xml:space="preserve"> </v>
          </cell>
        </row>
        <row r="956">
          <cell r="AH956" t="str">
            <v xml:space="preserve"> </v>
          </cell>
        </row>
        <row r="957">
          <cell r="AH957" t="str">
            <v xml:space="preserve"> </v>
          </cell>
        </row>
        <row r="958">
          <cell r="AH958" t="str">
            <v xml:space="preserve"> </v>
          </cell>
        </row>
        <row r="959">
          <cell r="AH959" t="str">
            <v xml:space="preserve"> </v>
          </cell>
        </row>
        <row r="960">
          <cell r="AH960" t="str">
            <v xml:space="preserve"> </v>
          </cell>
        </row>
        <row r="961">
          <cell r="AH961" t="str">
            <v xml:space="preserve"> </v>
          </cell>
        </row>
        <row r="962">
          <cell r="AH962" t="str">
            <v xml:space="preserve"> </v>
          </cell>
        </row>
        <row r="963">
          <cell r="AH963" t="str">
            <v xml:space="preserve"> </v>
          </cell>
        </row>
        <row r="964">
          <cell r="AH964" t="str">
            <v xml:space="preserve"> </v>
          </cell>
        </row>
        <row r="965">
          <cell r="AH965" t="str">
            <v xml:space="preserve"> </v>
          </cell>
        </row>
        <row r="966">
          <cell r="AH966" t="str">
            <v xml:space="preserve"> </v>
          </cell>
        </row>
        <row r="967">
          <cell r="AH967" t="str">
            <v xml:space="preserve"> </v>
          </cell>
        </row>
        <row r="968">
          <cell r="AH968" t="str">
            <v xml:space="preserve"> </v>
          </cell>
        </row>
        <row r="969">
          <cell r="AH969" t="str">
            <v xml:space="preserve"> </v>
          </cell>
        </row>
        <row r="970">
          <cell r="AH970" t="str">
            <v xml:space="preserve"> </v>
          </cell>
        </row>
        <row r="971">
          <cell r="AH971" t="str">
            <v xml:space="preserve"> </v>
          </cell>
        </row>
        <row r="972">
          <cell r="AH972" t="str">
            <v xml:space="preserve"> </v>
          </cell>
        </row>
        <row r="973">
          <cell r="AH973" t="str">
            <v xml:space="preserve"> </v>
          </cell>
        </row>
        <row r="974">
          <cell r="AH974" t="str">
            <v xml:space="preserve"> </v>
          </cell>
        </row>
        <row r="975">
          <cell r="AH975" t="str">
            <v xml:space="preserve"> </v>
          </cell>
        </row>
        <row r="976">
          <cell r="AH976" t="str">
            <v xml:space="preserve"> </v>
          </cell>
        </row>
        <row r="977">
          <cell r="AH977" t="str">
            <v xml:space="preserve"> </v>
          </cell>
        </row>
        <row r="978">
          <cell r="AH978" t="str">
            <v xml:space="preserve"> </v>
          </cell>
        </row>
        <row r="979">
          <cell r="AH979" t="str">
            <v xml:space="preserve"> </v>
          </cell>
        </row>
        <row r="980">
          <cell r="AH980" t="str">
            <v xml:space="preserve"> </v>
          </cell>
        </row>
        <row r="981">
          <cell r="AH981" t="str">
            <v xml:space="preserve"> </v>
          </cell>
        </row>
        <row r="982">
          <cell r="AH982" t="str">
            <v xml:space="preserve"> </v>
          </cell>
        </row>
        <row r="983">
          <cell r="AH983" t="str">
            <v xml:space="preserve"> </v>
          </cell>
        </row>
        <row r="984">
          <cell r="AH984" t="str">
            <v xml:space="preserve"> </v>
          </cell>
        </row>
        <row r="985">
          <cell r="AH985" t="str">
            <v xml:space="preserve"> </v>
          </cell>
        </row>
        <row r="986">
          <cell r="AH986" t="str">
            <v xml:space="preserve"> </v>
          </cell>
        </row>
        <row r="987">
          <cell r="AH987" t="str">
            <v xml:space="preserve"> </v>
          </cell>
        </row>
        <row r="988">
          <cell r="AH988" t="str">
            <v xml:space="preserve"> </v>
          </cell>
        </row>
        <row r="989">
          <cell r="AH989" t="str">
            <v xml:space="preserve"> </v>
          </cell>
        </row>
        <row r="990">
          <cell r="AH990" t="str">
            <v xml:space="preserve"> </v>
          </cell>
        </row>
        <row r="991">
          <cell r="AH991" t="str">
            <v xml:space="preserve"> </v>
          </cell>
        </row>
        <row r="992">
          <cell r="AH992" t="str">
            <v xml:space="preserve"> </v>
          </cell>
        </row>
        <row r="993">
          <cell r="AH993" t="str">
            <v xml:space="preserve"> </v>
          </cell>
        </row>
        <row r="994">
          <cell r="AH994" t="str">
            <v xml:space="preserve"> </v>
          </cell>
        </row>
        <row r="995">
          <cell r="AH995" t="str">
            <v xml:space="preserve"> </v>
          </cell>
        </row>
        <row r="996">
          <cell r="AH996" t="str">
            <v xml:space="preserve"> </v>
          </cell>
        </row>
        <row r="997">
          <cell r="AH997" t="str">
            <v xml:space="preserve"> </v>
          </cell>
        </row>
        <row r="998">
          <cell r="AH998" t="str">
            <v xml:space="preserve"> </v>
          </cell>
        </row>
        <row r="999">
          <cell r="AH999" t="str">
            <v xml:space="preserve"> </v>
          </cell>
        </row>
        <row r="1000">
          <cell r="AH1000" t="str">
            <v xml:space="preserve"> </v>
          </cell>
        </row>
        <row r="1001">
          <cell r="AH1001" t="str">
            <v xml:space="preserve"> </v>
          </cell>
        </row>
        <row r="1002">
          <cell r="AH1002" t="str">
            <v xml:space="preserve"> </v>
          </cell>
        </row>
        <row r="1003">
          <cell r="AH1003" t="str">
            <v xml:space="preserve"> </v>
          </cell>
        </row>
        <row r="1004">
          <cell r="AH1004" t="str">
            <v xml:space="preserve"> </v>
          </cell>
        </row>
        <row r="1005">
          <cell r="AH1005" t="str">
            <v xml:space="preserve"> </v>
          </cell>
        </row>
        <row r="1006">
          <cell r="AH1006" t="str">
            <v xml:space="preserve"> </v>
          </cell>
        </row>
        <row r="1007">
          <cell r="AH1007" t="str">
            <v xml:space="preserve"> </v>
          </cell>
        </row>
        <row r="1008">
          <cell r="AH1008" t="str">
            <v xml:space="preserve"> </v>
          </cell>
        </row>
        <row r="1009">
          <cell r="AH1009" t="str">
            <v xml:space="preserve"> </v>
          </cell>
        </row>
        <row r="1010">
          <cell r="AH1010" t="str">
            <v xml:space="preserve"> </v>
          </cell>
        </row>
        <row r="1011">
          <cell r="AH1011" t="str">
            <v xml:space="preserve"> </v>
          </cell>
        </row>
        <row r="1012">
          <cell r="AH1012" t="str">
            <v xml:space="preserve"> </v>
          </cell>
        </row>
        <row r="1013">
          <cell r="AH1013" t="str">
            <v xml:space="preserve"> </v>
          </cell>
        </row>
        <row r="1014">
          <cell r="AH1014" t="str">
            <v xml:space="preserve"> </v>
          </cell>
        </row>
        <row r="1015">
          <cell r="AH1015" t="str">
            <v xml:space="preserve"> </v>
          </cell>
        </row>
        <row r="1016">
          <cell r="AH1016" t="str">
            <v xml:space="preserve"> </v>
          </cell>
        </row>
        <row r="1017">
          <cell r="AH1017" t="str">
            <v xml:space="preserve"> </v>
          </cell>
        </row>
        <row r="1018">
          <cell r="AH1018" t="str">
            <v xml:space="preserve"> </v>
          </cell>
        </row>
        <row r="1019">
          <cell r="AH1019" t="str">
            <v xml:space="preserve"> </v>
          </cell>
        </row>
        <row r="1020">
          <cell r="AH1020" t="str">
            <v xml:space="preserve"> </v>
          </cell>
        </row>
        <row r="1021">
          <cell r="AH1021" t="str">
            <v xml:space="preserve"> </v>
          </cell>
        </row>
        <row r="1022">
          <cell r="AH1022" t="str">
            <v xml:space="preserve"> </v>
          </cell>
        </row>
        <row r="1023">
          <cell r="AH1023" t="str">
            <v xml:space="preserve"> </v>
          </cell>
        </row>
        <row r="1024">
          <cell r="AH1024" t="str">
            <v xml:space="preserve"> </v>
          </cell>
        </row>
        <row r="1025">
          <cell r="AH1025" t="str">
            <v xml:space="preserve"> </v>
          </cell>
        </row>
        <row r="1026">
          <cell r="AH1026" t="str">
            <v xml:space="preserve"> </v>
          </cell>
        </row>
        <row r="1027">
          <cell r="AH1027" t="str">
            <v xml:space="preserve"> </v>
          </cell>
        </row>
        <row r="1028">
          <cell r="AH1028" t="str">
            <v xml:space="preserve"> </v>
          </cell>
        </row>
        <row r="1029">
          <cell r="AH1029" t="str">
            <v xml:space="preserve"> </v>
          </cell>
        </row>
        <row r="1030">
          <cell r="AH1030" t="str">
            <v xml:space="preserve"> </v>
          </cell>
        </row>
        <row r="1031">
          <cell r="AH1031" t="str">
            <v xml:space="preserve"> </v>
          </cell>
        </row>
        <row r="1032">
          <cell r="AH1032" t="str">
            <v xml:space="preserve"> </v>
          </cell>
        </row>
        <row r="1033">
          <cell r="AH1033" t="str">
            <v xml:space="preserve"> </v>
          </cell>
        </row>
        <row r="1034">
          <cell r="AH1034" t="str">
            <v xml:space="preserve"> </v>
          </cell>
        </row>
        <row r="1035">
          <cell r="AH1035" t="str">
            <v xml:space="preserve"> </v>
          </cell>
        </row>
        <row r="1036">
          <cell r="AH1036" t="str">
            <v xml:space="preserve"> </v>
          </cell>
        </row>
        <row r="1037">
          <cell r="AH1037" t="str">
            <v xml:space="preserve"> </v>
          </cell>
        </row>
        <row r="1038">
          <cell r="AH1038" t="str">
            <v xml:space="preserve"> </v>
          </cell>
        </row>
        <row r="1039">
          <cell r="AH1039" t="str">
            <v xml:space="preserve"> </v>
          </cell>
        </row>
        <row r="1040">
          <cell r="AH1040" t="str">
            <v xml:space="preserve"> </v>
          </cell>
        </row>
        <row r="1041">
          <cell r="AH1041" t="str">
            <v xml:space="preserve"> </v>
          </cell>
        </row>
        <row r="1042">
          <cell r="AH1042" t="str">
            <v xml:space="preserve"> </v>
          </cell>
        </row>
        <row r="1043">
          <cell r="AH1043" t="str">
            <v xml:space="preserve"> </v>
          </cell>
        </row>
        <row r="1044">
          <cell r="AH1044" t="str">
            <v xml:space="preserve"> </v>
          </cell>
        </row>
        <row r="1045">
          <cell r="AH1045" t="str">
            <v xml:space="preserve"> </v>
          </cell>
        </row>
        <row r="1046">
          <cell r="AH1046" t="str">
            <v xml:space="preserve"> </v>
          </cell>
        </row>
        <row r="1047">
          <cell r="AH1047" t="str">
            <v xml:space="preserve"> </v>
          </cell>
        </row>
        <row r="1048">
          <cell r="AH1048" t="str">
            <v xml:space="preserve"> </v>
          </cell>
        </row>
        <row r="1049">
          <cell r="AH1049" t="str">
            <v xml:space="preserve"> </v>
          </cell>
        </row>
        <row r="1050">
          <cell r="AH1050" t="str">
            <v xml:space="preserve"> </v>
          </cell>
        </row>
        <row r="1051">
          <cell r="AH1051" t="str">
            <v xml:space="preserve"> </v>
          </cell>
        </row>
        <row r="1052">
          <cell r="AH1052" t="str">
            <v xml:space="preserve"> </v>
          </cell>
        </row>
        <row r="1053">
          <cell r="AH1053" t="str">
            <v xml:space="preserve"> </v>
          </cell>
        </row>
        <row r="1054">
          <cell r="AH1054" t="str">
            <v xml:space="preserve"> </v>
          </cell>
        </row>
        <row r="1055">
          <cell r="AH1055" t="str">
            <v xml:space="preserve"> </v>
          </cell>
        </row>
        <row r="1056">
          <cell r="AH1056" t="str">
            <v xml:space="preserve"> </v>
          </cell>
        </row>
        <row r="1057">
          <cell r="AH1057" t="str">
            <v xml:space="preserve"> </v>
          </cell>
        </row>
        <row r="1058">
          <cell r="AH1058" t="str">
            <v xml:space="preserve"> </v>
          </cell>
        </row>
        <row r="1059">
          <cell r="AH1059" t="str">
            <v xml:space="preserve"> </v>
          </cell>
        </row>
        <row r="1060">
          <cell r="AH1060" t="str">
            <v xml:space="preserve"> </v>
          </cell>
        </row>
        <row r="1061">
          <cell r="AH1061" t="str">
            <v xml:space="preserve"> </v>
          </cell>
        </row>
        <row r="1062">
          <cell r="AH1062" t="str">
            <v xml:space="preserve"> </v>
          </cell>
        </row>
        <row r="1063">
          <cell r="AH1063" t="str">
            <v xml:space="preserve"> </v>
          </cell>
        </row>
        <row r="1064">
          <cell r="AH1064" t="str">
            <v xml:space="preserve"> </v>
          </cell>
        </row>
        <row r="1065">
          <cell r="AH1065" t="str">
            <v xml:space="preserve"> </v>
          </cell>
        </row>
        <row r="1066">
          <cell r="AH1066" t="str">
            <v xml:space="preserve"> </v>
          </cell>
        </row>
        <row r="1067">
          <cell r="AH1067" t="str">
            <v xml:space="preserve"> </v>
          </cell>
        </row>
        <row r="1068">
          <cell r="AH1068" t="str">
            <v xml:space="preserve"> </v>
          </cell>
        </row>
        <row r="1069">
          <cell r="AH1069" t="str">
            <v xml:space="preserve"> </v>
          </cell>
        </row>
        <row r="1070">
          <cell r="AH1070" t="str">
            <v xml:space="preserve"> </v>
          </cell>
        </row>
        <row r="1071">
          <cell r="AH1071" t="str">
            <v xml:space="preserve"> </v>
          </cell>
        </row>
        <row r="1072">
          <cell r="AH1072" t="str">
            <v xml:space="preserve"> </v>
          </cell>
        </row>
        <row r="1073">
          <cell r="AH1073" t="str">
            <v xml:space="preserve"> </v>
          </cell>
        </row>
        <row r="1074">
          <cell r="AH1074" t="str">
            <v xml:space="preserve"> </v>
          </cell>
        </row>
        <row r="1075">
          <cell r="AH1075" t="str">
            <v xml:space="preserve"> </v>
          </cell>
        </row>
        <row r="1076">
          <cell r="AH1076" t="str">
            <v xml:space="preserve"> </v>
          </cell>
        </row>
        <row r="1077">
          <cell r="AH1077" t="str">
            <v xml:space="preserve"> </v>
          </cell>
        </row>
        <row r="1078">
          <cell r="AH1078" t="str">
            <v xml:space="preserve"> </v>
          </cell>
        </row>
        <row r="1079">
          <cell r="AH1079" t="str">
            <v xml:space="preserve"> </v>
          </cell>
        </row>
        <row r="1080">
          <cell r="AH1080" t="str">
            <v xml:space="preserve"> </v>
          </cell>
        </row>
        <row r="1081">
          <cell r="AH1081" t="str">
            <v xml:space="preserve"> </v>
          </cell>
        </row>
        <row r="1082">
          <cell r="AH1082" t="str">
            <v xml:space="preserve"> </v>
          </cell>
        </row>
        <row r="1083">
          <cell r="AH1083" t="str">
            <v xml:space="preserve"> </v>
          </cell>
        </row>
        <row r="1084">
          <cell r="AH1084" t="str">
            <v xml:space="preserve"> </v>
          </cell>
        </row>
        <row r="1085">
          <cell r="AH1085" t="str">
            <v xml:space="preserve"> </v>
          </cell>
        </row>
        <row r="1086">
          <cell r="AH1086" t="str">
            <v xml:space="preserve"> </v>
          </cell>
        </row>
        <row r="1087">
          <cell r="AH1087" t="str">
            <v xml:space="preserve"> </v>
          </cell>
        </row>
        <row r="1088">
          <cell r="AH1088" t="str">
            <v xml:space="preserve"> </v>
          </cell>
        </row>
        <row r="1089">
          <cell r="AH1089" t="str">
            <v xml:space="preserve"> </v>
          </cell>
        </row>
        <row r="1090">
          <cell r="AH1090" t="str">
            <v xml:space="preserve"> </v>
          </cell>
        </row>
        <row r="1091">
          <cell r="AH1091" t="str">
            <v xml:space="preserve"> </v>
          </cell>
        </row>
        <row r="1092">
          <cell r="AH1092" t="str">
            <v xml:space="preserve"> </v>
          </cell>
        </row>
        <row r="1093">
          <cell r="AH1093" t="str">
            <v xml:space="preserve"> </v>
          </cell>
        </row>
        <row r="1094">
          <cell r="AH1094" t="str">
            <v xml:space="preserve"> </v>
          </cell>
        </row>
        <row r="1095">
          <cell r="AH1095" t="str">
            <v xml:space="preserve"> </v>
          </cell>
        </row>
        <row r="1096">
          <cell r="AH1096" t="str">
            <v xml:space="preserve"> </v>
          </cell>
        </row>
        <row r="1097">
          <cell r="AH1097" t="str">
            <v xml:space="preserve"> </v>
          </cell>
        </row>
        <row r="1098">
          <cell r="AH1098" t="str">
            <v xml:space="preserve"> </v>
          </cell>
        </row>
        <row r="1099">
          <cell r="AH1099" t="str">
            <v xml:space="preserve"> </v>
          </cell>
        </row>
        <row r="1100">
          <cell r="AH1100" t="str">
            <v xml:space="preserve"> </v>
          </cell>
        </row>
        <row r="1101">
          <cell r="AH1101" t="str">
            <v xml:space="preserve"> </v>
          </cell>
        </row>
        <row r="1102">
          <cell r="AH1102" t="str">
            <v xml:space="preserve"> </v>
          </cell>
        </row>
        <row r="1103">
          <cell r="AH1103" t="str">
            <v xml:space="preserve"> </v>
          </cell>
        </row>
        <row r="1104">
          <cell r="AH1104" t="str">
            <v xml:space="preserve"> </v>
          </cell>
        </row>
        <row r="1105">
          <cell r="AH1105" t="str">
            <v xml:space="preserve"> </v>
          </cell>
        </row>
        <row r="1106">
          <cell r="AH1106" t="str">
            <v xml:space="preserve"> </v>
          </cell>
        </row>
        <row r="1107">
          <cell r="AH1107" t="str">
            <v xml:space="preserve"> </v>
          </cell>
        </row>
        <row r="1108">
          <cell r="AH1108" t="str">
            <v xml:space="preserve"> </v>
          </cell>
        </row>
        <row r="1109">
          <cell r="AH1109" t="str">
            <v xml:space="preserve"> </v>
          </cell>
        </row>
        <row r="1110">
          <cell r="AH1110" t="str">
            <v xml:space="preserve"> </v>
          </cell>
        </row>
        <row r="1111">
          <cell r="AH1111" t="str">
            <v xml:space="preserve"> </v>
          </cell>
        </row>
        <row r="1112">
          <cell r="AH1112" t="str">
            <v xml:space="preserve"> </v>
          </cell>
        </row>
        <row r="1113">
          <cell r="AH1113" t="str">
            <v xml:space="preserve"> </v>
          </cell>
        </row>
        <row r="1114">
          <cell r="AH1114" t="str">
            <v xml:space="preserve"> </v>
          </cell>
        </row>
        <row r="1115">
          <cell r="AH1115" t="str">
            <v xml:space="preserve"> </v>
          </cell>
        </row>
        <row r="1116">
          <cell r="AH1116" t="str">
            <v xml:space="preserve"> </v>
          </cell>
        </row>
        <row r="1117">
          <cell r="AH1117" t="str">
            <v xml:space="preserve"> </v>
          </cell>
        </row>
        <row r="1118">
          <cell r="AH1118" t="str">
            <v xml:space="preserve"> </v>
          </cell>
        </row>
        <row r="1119">
          <cell r="AH1119" t="str">
            <v xml:space="preserve"> </v>
          </cell>
        </row>
        <row r="1120">
          <cell r="AH1120" t="str">
            <v xml:space="preserve"> </v>
          </cell>
        </row>
        <row r="1121">
          <cell r="AH1121" t="str">
            <v xml:space="preserve"> </v>
          </cell>
        </row>
        <row r="1122">
          <cell r="AH1122" t="str">
            <v xml:space="preserve"> </v>
          </cell>
        </row>
        <row r="1123">
          <cell r="AH1123" t="str">
            <v xml:space="preserve"> </v>
          </cell>
        </row>
        <row r="1124">
          <cell r="AH1124" t="str">
            <v xml:space="preserve"> </v>
          </cell>
        </row>
        <row r="1125">
          <cell r="AH1125" t="str">
            <v xml:space="preserve"> </v>
          </cell>
        </row>
        <row r="1126">
          <cell r="AH1126" t="str">
            <v xml:space="preserve"> </v>
          </cell>
        </row>
        <row r="1127">
          <cell r="AH1127" t="str">
            <v xml:space="preserve"> </v>
          </cell>
        </row>
        <row r="1128">
          <cell r="AH1128" t="str">
            <v xml:space="preserve"> </v>
          </cell>
        </row>
        <row r="1129">
          <cell r="AH1129" t="str">
            <v xml:space="preserve"> </v>
          </cell>
        </row>
        <row r="1130">
          <cell r="AH1130" t="str">
            <v xml:space="preserve"> </v>
          </cell>
        </row>
        <row r="1131">
          <cell r="AH1131" t="str">
            <v xml:space="preserve"> </v>
          </cell>
        </row>
        <row r="1132">
          <cell r="AH1132" t="str">
            <v xml:space="preserve"> </v>
          </cell>
        </row>
        <row r="1133">
          <cell r="AH1133" t="str">
            <v xml:space="preserve"> </v>
          </cell>
        </row>
        <row r="1134">
          <cell r="AH1134" t="str">
            <v xml:space="preserve"> </v>
          </cell>
        </row>
        <row r="1135">
          <cell r="AH1135" t="str">
            <v xml:space="preserve"> </v>
          </cell>
        </row>
        <row r="1136">
          <cell r="AH1136" t="str">
            <v xml:space="preserve"> </v>
          </cell>
        </row>
        <row r="1137">
          <cell r="AH1137" t="str">
            <v xml:space="preserve"> </v>
          </cell>
        </row>
        <row r="1138">
          <cell r="AH1138" t="str">
            <v xml:space="preserve"> </v>
          </cell>
        </row>
        <row r="1139">
          <cell r="AH1139" t="str">
            <v xml:space="preserve"> </v>
          </cell>
        </row>
        <row r="1140">
          <cell r="AH1140" t="str">
            <v xml:space="preserve"> </v>
          </cell>
        </row>
        <row r="1141">
          <cell r="AH1141" t="str">
            <v xml:space="preserve"> </v>
          </cell>
        </row>
        <row r="1142">
          <cell r="AH1142" t="str">
            <v xml:space="preserve"> </v>
          </cell>
        </row>
        <row r="1143">
          <cell r="AH1143" t="str">
            <v xml:space="preserve"> </v>
          </cell>
        </row>
        <row r="1144">
          <cell r="AH1144" t="str">
            <v xml:space="preserve"> </v>
          </cell>
        </row>
        <row r="1145">
          <cell r="AH1145" t="str">
            <v xml:space="preserve"> </v>
          </cell>
        </row>
        <row r="1146">
          <cell r="AH1146" t="str">
            <v xml:space="preserve"> </v>
          </cell>
        </row>
        <row r="1147">
          <cell r="AH1147" t="str">
            <v xml:space="preserve"> </v>
          </cell>
        </row>
        <row r="1148">
          <cell r="AH1148" t="str">
            <v xml:space="preserve"> </v>
          </cell>
        </row>
        <row r="1149">
          <cell r="AH1149" t="str">
            <v xml:space="preserve"> </v>
          </cell>
        </row>
        <row r="1150">
          <cell r="AH1150" t="str">
            <v xml:space="preserve"> </v>
          </cell>
        </row>
        <row r="1151">
          <cell r="AH1151" t="str">
            <v xml:space="preserve"> </v>
          </cell>
        </row>
        <row r="1152">
          <cell r="AH1152" t="str">
            <v xml:space="preserve"> </v>
          </cell>
        </row>
        <row r="1153">
          <cell r="AH1153" t="str">
            <v xml:space="preserve"> </v>
          </cell>
        </row>
        <row r="1154">
          <cell r="AH1154" t="str">
            <v xml:space="preserve"> </v>
          </cell>
        </row>
        <row r="1155">
          <cell r="AH1155" t="str">
            <v xml:space="preserve"> </v>
          </cell>
        </row>
        <row r="1156">
          <cell r="AH1156" t="str">
            <v xml:space="preserve"> </v>
          </cell>
        </row>
        <row r="1157">
          <cell r="AH1157" t="str">
            <v xml:space="preserve"> </v>
          </cell>
        </row>
        <row r="1158">
          <cell r="AH1158" t="str">
            <v xml:space="preserve"> </v>
          </cell>
        </row>
        <row r="1159">
          <cell r="AH1159" t="str">
            <v xml:space="preserve"> </v>
          </cell>
        </row>
        <row r="1160">
          <cell r="AH1160" t="str">
            <v xml:space="preserve"> </v>
          </cell>
        </row>
        <row r="1161">
          <cell r="AH1161" t="str">
            <v xml:space="preserve"> </v>
          </cell>
        </row>
        <row r="1162">
          <cell r="AH1162" t="str">
            <v xml:space="preserve"> </v>
          </cell>
        </row>
        <row r="1163">
          <cell r="AH1163" t="str">
            <v xml:space="preserve"> </v>
          </cell>
        </row>
        <row r="1164">
          <cell r="AH1164" t="str">
            <v xml:space="preserve"> </v>
          </cell>
        </row>
        <row r="1165">
          <cell r="AH1165" t="str">
            <v xml:space="preserve"> </v>
          </cell>
        </row>
        <row r="1166">
          <cell r="AH1166" t="str">
            <v xml:space="preserve"> </v>
          </cell>
        </row>
        <row r="1167">
          <cell r="AH1167" t="str">
            <v xml:space="preserve"> </v>
          </cell>
        </row>
        <row r="1168">
          <cell r="AH1168" t="str">
            <v xml:space="preserve"> </v>
          </cell>
        </row>
        <row r="1169">
          <cell r="AH1169" t="str">
            <v xml:space="preserve"> </v>
          </cell>
        </row>
        <row r="1170">
          <cell r="AH1170" t="str">
            <v xml:space="preserve"> </v>
          </cell>
        </row>
        <row r="1171">
          <cell r="AH1171" t="str">
            <v xml:space="preserve"> </v>
          </cell>
        </row>
        <row r="1172">
          <cell r="AH1172" t="str">
            <v xml:space="preserve"> </v>
          </cell>
        </row>
        <row r="1173">
          <cell r="AH1173" t="str">
            <v xml:space="preserve"> </v>
          </cell>
        </row>
        <row r="1174">
          <cell r="AH1174" t="str">
            <v xml:space="preserve"> </v>
          </cell>
        </row>
        <row r="1175">
          <cell r="AH1175" t="str">
            <v xml:space="preserve"> </v>
          </cell>
        </row>
        <row r="1176">
          <cell r="AH1176" t="str">
            <v xml:space="preserve"> </v>
          </cell>
        </row>
        <row r="1177">
          <cell r="AH1177" t="str">
            <v xml:space="preserve"> </v>
          </cell>
        </row>
        <row r="1178">
          <cell r="AH1178" t="str">
            <v xml:space="preserve"> </v>
          </cell>
        </row>
        <row r="1179">
          <cell r="AH1179" t="str">
            <v xml:space="preserve"> </v>
          </cell>
        </row>
        <row r="1180">
          <cell r="AH1180" t="str">
            <v xml:space="preserve"> </v>
          </cell>
        </row>
        <row r="1181">
          <cell r="AH1181" t="str">
            <v xml:space="preserve"> </v>
          </cell>
        </row>
        <row r="1182">
          <cell r="AH1182" t="str">
            <v xml:space="preserve"> </v>
          </cell>
        </row>
        <row r="1183">
          <cell r="AH1183" t="str">
            <v xml:space="preserve"> </v>
          </cell>
        </row>
        <row r="1184">
          <cell r="AH1184" t="str">
            <v xml:space="preserve"> </v>
          </cell>
        </row>
        <row r="1185">
          <cell r="AH1185" t="str">
            <v xml:space="preserve"> </v>
          </cell>
        </row>
        <row r="1186">
          <cell r="AH1186" t="str">
            <v xml:space="preserve"> </v>
          </cell>
        </row>
        <row r="1187">
          <cell r="AH1187" t="str">
            <v xml:space="preserve"> </v>
          </cell>
        </row>
        <row r="1188">
          <cell r="AH1188" t="str">
            <v xml:space="preserve"> </v>
          </cell>
        </row>
        <row r="1189">
          <cell r="AH1189" t="str">
            <v xml:space="preserve"> </v>
          </cell>
        </row>
        <row r="1190">
          <cell r="AH1190" t="str">
            <v xml:space="preserve"> </v>
          </cell>
        </row>
        <row r="1191">
          <cell r="AH1191" t="str">
            <v xml:space="preserve"> </v>
          </cell>
        </row>
        <row r="1192">
          <cell r="AH1192" t="str">
            <v xml:space="preserve"> </v>
          </cell>
        </row>
        <row r="1193">
          <cell r="AH1193" t="str">
            <v xml:space="preserve"> </v>
          </cell>
        </row>
        <row r="1194">
          <cell r="AH1194" t="str">
            <v xml:space="preserve"> </v>
          </cell>
        </row>
        <row r="1195">
          <cell r="AH1195" t="str">
            <v xml:space="preserve"> </v>
          </cell>
        </row>
        <row r="1196">
          <cell r="AH1196" t="str">
            <v xml:space="preserve"> </v>
          </cell>
        </row>
        <row r="1197">
          <cell r="AH1197" t="str">
            <v xml:space="preserve"> </v>
          </cell>
        </row>
        <row r="1198">
          <cell r="AH1198" t="str">
            <v xml:space="preserve"> </v>
          </cell>
        </row>
        <row r="1199">
          <cell r="AH1199" t="str">
            <v xml:space="preserve"> </v>
          </cell>
        </row>
        <row r="1200">
          <cell r="AH1200" t="str">
            <v xml:space="preserve"> </v>
          </cell>
        </row>
        <row r="1201">
          <cell r="AH1201" t="str">
            <v xml:space="preserve"> </v>
          </cell>
        </row>
        <row r="1202">
          <cell r="AH1202" t="str">
            <v xml:space="preserve"> </v>
          </cell>
        </row>
        <row r="1203">
          <cell r="AH1203" t="str">
            <v xml:space="preserve"> </v>
          </cell>
        </row>
        <row r="1204">
          <cell r="AH1204" t="str">
            <v xml:space="preserve"> </v>
          </cell>
        </row>
        <row r="1205">
          <cell r="AH1205" t="str">
            <v xml:space="preserve"> </v>
          </cell>
        </row>
        <row r="1206">
          <cell r="AH1206" t="str">
            <v xml:space="preserve"> </v>
          </cell>
        </row>
        <row r="1207">
          <cell r="AH1207" t="str">
            <v xml:space="preserve"> </v>
          </cell>
        </row>
        <row r="1208">
          <cell r="AH1208" t="str">
            <v xml:space="preserve"> </v>
          </cell>
        </row>
        <row r="1209">
          <cell r="AH1209" t="str">
            <v xml:space="preserve"> </v>
          </cell>
        </row>
        <row r="1210">
          <cell r="AH1210" t="str">
            <v xml:space="preserve"> </v>
          </cell>
        </row>
        <row r="1211">
          <cell r="AH1211" t="str">
            <v xml:space="preserve"> </v>
          </cell>
        </row>
        <row r="1212">
          <cell r="AH1212" t="str">
            <v xml:space="preserve"> </v>
          </cell>
        </row>
        <row r="1213">
          <cell r="AH1213" t="str">
            <v xml:space="preserve"> </v>
          </cell>
        </row>
        <row r="1214">
          <cell r="AH1214" t="str">
            <v xml:space="preserve"> </v>
          </cell>
        </row>
        <row r="1215">
          <cell r="AH1215" t="str">
            <v xml:space="preserve"> </v>
          </cell>
        </row>
        <row r="1216">
          <cell r="AH1216" t="str">
            <v xml:space="preserve"> </v>
          </cell>
        </row>
        <row r="1217">
          <cell r="AH1217" t="str">
            <v xml:space="preserve"> </v>
          </cell>
        </row>
        <row r="1218">
          <cell r="AH1218" t="str">
            <v xml:space="preserve"> </v>
          </cell>
        </row>
        <row r="1219">
          <cell r="AH1219" t="str">
            <v xml:space="preserve"> </v>
          </cell>
        </row>
        <row r="1220">
          <cell r="AH1220" t="str">
            <v xml:space="preserve"> </v>
          </cell>
        </row>
        <row r="1221">
          <cell r="AH1221" t="str">
            <v xml:space="preserve"> </v>
          </cell>
        </row>
        <row r="1222">
          <cell r="AH1222" t="str">
            <v xml:space="preserve"> </v>
          </cell>
        </row>
        <row r="1223">
          <cell r="AH1223" t="str">
            <v xml:space="preserve"> </v>
          </cell>
        </row>
        <row r="1224">
          <cell r="AH1224" t="str">
            <v xml:space="preserve"> </v>
          </cell>
        </row>
        <row r="1225">
          <cell r="AH1225" t="str">
            <v xml:space="preserve"> </v>
          </cell>
        </row>
        <row r="1226">
          <cell r="AH1226" t="str">
            <v xml:space="preserve"> </v>
          </cell>
        </row>
        <row r="1227">
          <cell r="AH1227" t="str">
            <v xml:space="preserve"> </v>
          </cell>
        </row>
        <row r="1228">
          <cell r="AH1228" t="str">
            <v xml:space="preserve"> </v>
          </cell>
        </row>
        <row r="1229">
          <cell r="AH1229" t="str">
            <v xml:space="preserve"> </v>
          </cell>
        </row>
        <row r="1230">
          <cell r="AH1230" t="str">
            <v xml:space="preserve"> </v>
          </cell>
        </row>
        <row r="1231">
          <cell r="AH1231" t="str">
            <v xml:space="preserve"> </v>
          </cell>
        </row>
        <row r="1232">
          <cell r="AH1232" t="str">
            <v xml:space="preserve"> </v>
          </cell>
        </row>
        <row r="1233">
          <cell r="AH1233" t="str">
            <v xml:space="preserve"> </v>
          </cell>
        </row>
        <row r="1234">
          <cell r="AH1234" t="str">
            <v xml:space="preserve"> </v>
          </cell>
        </row>
        <row r="1235">
          <cell r="AH1235" t="str">
            <v xml:space="preserve"> </v>
          </cell>
        </row>
        <row r="1236">
          <cell r="AH1236" t="str">
            <v xml:space="preserve"> </v>
          </cell>
        </row>
        <row r="1237">
          <cell r="AH1237" t="str">
            <v xml:space="preserve"> </v>
          </cell>
        </row>
        <row r="1238">
          <cell r="AH1238" t="str">
            <v xml:space="preserve"> </v>
          </cell>
        </row>
        <row r="1239">
          <cell r="AH1239" t="str">
            <v xml:space="preserve"> </v>
          </cell>
        </row>
        <row r="1240">
          <cell r="AH1240" t="str">
            <v xml:space="preserve"> </v>
          </cell>
        </row>
        <row r="1241">
          <cell r="AH1241" t="str">
            <v xml:space="preserve"> </v>
          </cell>
        </row>
        <row r="1242">
          <cell r="AH1242" t="str">
            <v xml:space="preserve"> </v>
          </cell>
        </row>
        <row r="1243">
          <cell r="AH1243" t="str">
            <v xml:space="preserve"> </v>
          </cell>
        </row>
        <row r="1244">
          <cell r="AH1244" t="str">
            <v xml:space="preserve"> </v>
          </cell>
        </row>
        <row r="1245">
          <cell r="AH1245" t="str">
            <v xml:space="preserve"> </v>
          </cell>
        </row>
        <row r="1246">
          <cell r="AH1246" t="str">
            <v xml:space="preserve"> </v>
          </cell>
        </row>
        <row r="1247">
          <cell r="AH1247" t="str">
            <v xml:space="preserve"> </v>
          </cell>
        </row>
        <row r="1248">
          <cell r="AH1248" t="str">
            <v xml:space="preserve"> </v>
          </cell>
        </row>
        <row r="1249">
          <cell r="AH1249" t="str">
            <v xml:space="preserve"> </v>
          </cell>
        </row>
        <row r="1250">
          <cell r="AH1250" t="str">
            <v xml:space="preserve"> </v>
          </cell>
        </row>
        <row r="1251">
          <cell r="AH1251" t="str">
            <v xml:space="preserve"> </v>
          </cell>
        </row>
        <row r="1252">
          <cell r="AH1252" t="str">
            <v xml:space="preserve"> </v>
          </cell>
        </row>
        <row r="1253">
          <cell r="AH1253" t="str">
            <v xml:space="preserve"> </v>
          </cell>
        </row>
        <row r="1254">
          <cell r="AH1254" t="str">
            <v xml:space="preserve"> </v>
          </cell>
        </row>
        <row r="1255">
          <cell r="AH1255" t="str">
            <v xml:space="preserve"> </v>
          </cell>
        </row>
        <row r="1256">
          <cell r="AH1256" t="str">
            <v xml:space="preserve"> </v>
          </cell>
        </row>
        <row r="1257">
          <cell r="AH1257" t="str">
            <v xml:space="preserve"> </v>
          </cell>
        </row>
        <row r="1258">
          <cell r="AH1258" t="str">
            <v xml:space="preserve"> </v>
          </cell>
        </row>
        <row r="1259">
          <cell r="AH1259" t="str">
            <v xml:space="preserve"> </v>
          </cell>
        </row>
        <row r="1260">
          <cell r="AH1260" t="str">
            <v xml:space="preserve"> </v>
          </cell>
        </row>
        <row r="1261">
          <cell r="AH1261" t="str">
            <v xml:space="preserve"> </v>
          </cell>
        </row>
        <row r="1262">
          <cell r="AH1262" t="str">
            <v xml:space="preserve"> </v>
          </cell>
        </row>
        <row r="1263">
          <cell r="AH1263" t="str">
            <v xml:space="preserve"> </v>
          </cell>
        </row>
        <row r="1264">
          <cell r="AH1264" t="str">
            <v xml:space="preserve"> </v>
          </cell>
        </row>
        <row r="1265">
          <cell r="AH1265" t="str">
            <v xml:space="preserve"> </v>
          </cell>
        </row>
        <row r="1266">
          <cell r="AH1266" t="str">
            <v xml:space="preserve"> </v>
          </cell>
        </row>
        <row r="1267">
          <cell r="AH1267" t="str">
            <v xml:space="preserve"> </v>
          </cell>
        </row>
        <row r="1268">
          <cell r="AH1268" t="str">
            <v xml:space="preserve"> </v>
          </cell>
        </row>
        <row r="1269">
          <cell r="AH1269" t="str">
            <v xml:space="preserve"> </v>
          </cell>
        </row>
        <row r="1270">
          <cell r="AH1270" t="str">
            <v xml:space="preserve"> </v>
          </cell>
        </row>
        <row r="1271">
          <cell r="AH1271" t="str">
            <v xml:space="preserve"> </v>
          </cell>
        </row>
        <row r="1272">
          <cell r="AH1272" t="str">
            <v xml:space="preserve"> </v>
          </cell>
        </row>
        <row r="1273">
          <cell r="AH1273" t="str">
            <v xml:space="preserve"> </v>
          </cell>
        </row>
        <row r="1274">
          <cell r="AH1274" t="str">
            <v xml:space="preserve"> </v>
          </cell>
        </row>
        <row r="1275">
          <cell r="AH1275" t="str">
            <v xml:space="preserve"> </v>
          </cell>
        </row>
        <row r="1276">
          <cell r="AH1276" t="str">
            <v xml:space="preserve"> </v>
          </cell>
        </row>
        <row r="1277">
          <cell r="AH1277" t="str">
            <v xml:space="preserve"> </v>
          </cell>
        </row>
        <row r="1278">
          <cell r="AH1278" t="str">
            <v xml:space="preserve"> </v>
          </cell>
        </row>
        <row r="1279">
          <cell r="AH1279" t="str">
            <v xml:space="preserve"> </v>
          </cell>
        </row>
        <row r="1280">
          <cell r="AH1280" t="str">
            <v xml:space="preserve"> </v>
          </cell>
        </row>
        <row r="1281">
          <cell r="AH1281" t="str">
            <v xml:space="preserve"> </v>
          </cell>
        </row>
        <row r="1282">
          <cell r="AH1282" t="str">
            <v xml:space="preserve"> </v>
          </cell>
        </row>
        <row r="1283">
          <cell r="AH1283" t="str">
            <v xml:space="preserve"> </v>
          </cell>
        </row>
        <row r="1284">
          <cell r="AH1284" t="str">
            <v xml:space="preserve"> </v>
          </cell>
        </row>
        <row r="1285">
          <cell r="AH1285" t="str">
            <v xml:space="preserve"> </v>
          </cell>
        </row>
        <row r="1286">
          <cell r="AH1286" t="str">
            <v xml:space="preserve"> </v>
          </cell>
        </row>
        <row r="1287">
          <cell r="AH1287" t="str">
            <v xml:space="preserve"> </v>
          </cell>
        </row>
        <row r="1288">
          <cell r="AH1288" t="str">
            <v xml:space="preserve"> </v>
          </cell>
        </row>
        <row r="1289">
          <cell r="AH1289" t="str">
            <v xml:space="preserve"> </v>
          </cell>
        </row>
        <row r="1290">
          <cell r="AH1290" t="str">
            <v xml:space="preserve"> </v>
          </cell>
        </row>
        <row r="1291">
          <cell r="AH1291" t="str">
            <v xml:space="preserve"> </v>
          </cell>
        </row>
        <row r="1292">
          <cell r="AH1292" t="str">
            <v xml:space="preserve"> </v>
          </cell>
        </row>
        <row r="1293">
          <cell r="AH1293" t="str">
            <v xml:space="preserve"> </v>
          </cell>
        </row>
        <row r="1294">
          <cell r="AH1294" t="str">
            <v xml:space="preserve"> </v>
          </cell>
        </row>
        <row r="1295">
          <cell r="AH1295" t="str">
            <v xml:space="preserve"> </v>
          </cell>
        </row>
        <row r="1296">
          <cell r="AH1296" t="str">
            <v xml:space="preserve"> </v>
          </cell>
        </row>
        <row r="1297">
          <cell r="AH1297" t="str">
            <v xml:space="preserve"> </v>
          </cell>
        </row>
        <row r="1298">
          <cell r="AH1298" t="str">
            <v xml:space="preserve"> </v>
          </cell>
        </row>
        <row r="1299">
          <cell r="AH1299" t="str">
            <v xml:space="preserve"> </v>
          </cell>
        </row>
        <row r="1300">
          <cell r="AH1300" t="str">
            <v xml:space="preserve"> </v>
          </cell>
        </row>
        <row r="1301">
          <cell r="AH1301" t="str">
            <v xml:space="preserve"> </v>
          </cell>
        </row>
        <row r="1302">
          <cell r="AH1302" t="str">
            <v xml:space="preserve"> </v>
          </cell>
        </row>
        <row r="1303">
          <cell r="AH1303" t="str">
            <v xml:space="preserve"> </v>
          </cell>
        </row>
        <row r="1304">
          <cell r="AH1304" t="str">
            <v xml:space="preserve"> </v>
          </cell>
        </row>
        <row r="1305">
          <cell r="AH1305" t="str">
            <v xml:space="preserve"> </v>
          </cell>
        </row>
        <row r="1306">
          <cell r="AH1306" t="str">
            <v xml:space="preserve"> </v>
          </cell>
        </row>
        <row r="1307">
          <cell r="AH1307" t="str">
            <v xml:space="preserve"> </v>
          </cell>
        </row>
        <row r="1308">
          <cell r="AH1308" t="str">
            <v xml:space="preserve"> </v>
          </cell>
        </row>
        <row r="1309">
          <cell r="AH1309" t="str">
            <v xml:space="preserve"> </v>
          </cell>
        </row>
        <row r="1310">
          <cell r="AH1310" t="str">
            <v xml:space="preserve"> </v>
          </cell>
        </row>
        <row r="1311">
          <cell r="AH1311" t="str">
            <v xml:space="preserve"> </v>
          </cell>
        </row>
        <row r="1312">
          <cell r="AH1312" t="str">
            <v xml:space="preserve"> </v>
          </cell>
        </row>
        <row r="1313">
          <cell r="AH1313" t="str">
            <v xml:space="preserve"> </v>
          </cell>
        </row>
        <row r="1314">
          <cell r="AH1314" t="str">
            <v xml:space="preserve"> </v>
          </cell>
        </row>
        <row r="1315">
          <cell r="AH1315" t="str">
            <v xml:space="preserve"> </v>
          </cell>
        </row>
        <row r="1316">
          <cell r="AH1316" t="str">
            <v xml:space="preserve"> </v>
          </cell>
        </row>
        <row r="1317">
          <cell r="AH1317" t="str">
            <v xml:space="preserve"> </v>
          </cell>
        </row>
        <row r="1318">
          <cell r="AH1318" t="str">
            <v xml:space="preserve"> </v>
          </cell>
        </row>
        <row r="1319">
          <cell r="AH1319" t="str">
            <v xml:space="preserve"> </v>
          </cell>
        </row>
        <row r="1320">
          <cell r="AH1320" t="str">
            <v xml:space="preserve"> </v>
          </cell>
        </row>
        <row r="1321">
          <cell r="AH1321" t="str">
            <v xml:space="preserve"> </v>
          </cell>
        </row>
        <row r="1322">
          <cell r="AH1322" t="str">
            <v xml:space="preserve"> </v>
          </cell>
        </row>
        <row r="1323">
          <cell r="AH1323" t="str">
            <v xml:space="preserve"> </v>
          </cell>
        </row>
        <row r="1324">
          <cell r="AH1324" t="str">
            <v xml:space="preserve"> </v>
          </cell>
        </row>
        <row r="1325">
          <cell r="AH1325" t="str">
            <v xml:space="preserve"> </v>
          </cell>
        </row>
        <row r="1326">
          <cell r="AH1326" t="str">
            <v xml:space="preserve"> </v>
          </cell>
        </row>
        <row r="1327">
          <cell r="AH1327" t="str">
            <v xml:space="preserve"> </v>
          </cell>
        </row>
        <row r="1328">
          <cell r="AH1328" t="str">
            <v xml:space="preserve"> </v>
          </cell>
        </row>
        <row r="1329">
          <cell r="AH1329" t="str">
            <v xml:space="preserve"> </v>
          </cell>
        </row>
        <row r="1330">
          <cell r="AH1330" t="str">
            <v xml:space="preserve"> </v>
          </cell>
        </row>
        <row r="1331">
          <cell r="AH1331" t="str">
            <v xml:space="preserve"> </v>
          </cell>
        </row>
        <row r="1332">
          <cell r="AH1332" t="str">
            <v xml:space="preserve"> </v>
          </cell>
        </row>
        <row r="1333">
          <cell r="AH1333" t="str">
            <v xml:space="preserve"> </v>
          </cell>
        </row>
        <row r="1334">
          <cell r="AH1334" t="str">
            <v xml:space="preserve"> </v>
          </cell>
        </row>
        <row r="1335">
          <cell r="AH1335" t="str">
            <v xml:space="preserve"> </v>
          </cell>
        </row>
        <row r="1336">
          <cell r="AH1336" t="str">
            <v xml:space="preserve"> </v>
          </cell>
        </row>
        <row r="1337">
          <cell r="AH1337" t="str">
            <v xml:space="preserve"> </v>
          </cell>
        </row>
        <row r="1338">
          <cell r="AH1338" t="str">
            <v xml:space="preserve"> </v>
          </cell>
        </row>
        <row r="1339">
          <cell r="AH1339" t="str">
            <v xml:space="preserve"> </v>
          </cell>
        </row>
        <row r="1340">
          <cell r="AH1340" t="str">
            <v xml:space="preserve"> </v>
          </cell>
        </row>
        <row r="1341">
          <cell r="AH1341" t="str">
            <v xml:space="preserve"> </v>
          </cell>
        </row>
        <row r="1342">
          <cell r="AH1342" t="str">
            <v xml:space="preserve"> </v>
          </cell>
        </row>
        <row r="1343">
          <cell r="AH1343" t="str">
            <v xml:space="preserve"> </v>
          </cell>
        </row>
        <row r="1344">
          <cell r="AH1344" t="str">
            <v xml:space="preserve"> </v>
          </cell>
        </row>
        <row r="1345">
          <cell r="AH1345" t="str">
            <v xml:space="preserve"> </v>
          </cell>
        </row>
        <row r="1346">
          <cell r="AH1346" t="str">
            <v xml:space="preserve"> </v>
          </cell>
        </row>
        <row r="1347">
          <cell r="AH1347" t="str">
            <v xml:space="preserve"> </v>
          </cell>
        </row>
        <row r="1348">
          <cell r="AH1348" t="str">
            <v xml:space="preserve"> </v>
          </cell>
        </row>
        <row r="1349">
          <cell r="AH1349" t="str">
            <v xml:space="preserve"> </v>
          </cell>
        </row>
        <row r="1350">
          <cell r="AH1350" t="str">
            <v xml:space="preserve"> </v>
          </cell>
        </row>
        <row r="1351">
          <cell r="AH1351" t="str">
            <v xml:space="preserve"> </v>
          </cell>
        </row>
        <row r="1352">
          <cell r="AH1352" t="str">
            <v xml:space="preserve"> </v>
          </cell>
        </row>
        <row r="1353">
          <cell r="AH1353" t="str">
            <v xml:space="preserve"> </v>
          </cell>
        </row>
        <row r="1354">
          <cell r="AH1354" t="str">
            <v xml:space="preserve"> </v>
          </cell>
        </row>
        <row r="1355">
          <cell r="AH1355" t="str">
            <v xml:space="preserve"> </v>
          </cell>
        </row>
        <row r="1356">
          <cell r="AH1356" t="str">
            <v xml:space="preserve"> </v>
          </cell>
        </row>
        <row r="1357">
          <cell r="AH1357" t="str">
            <v xml:space="preserve"> </v>
          </cell>
        </row>
        <row r="1358">
          <cell r="AH1358" t="str">
            <v xml:space="preserve"> </v>
          </cell>
        </row>
        <row r="1359">
          <cell r="AH1359" t="str">
            <v xml:space="preserve"> </v>
          </cell>
        </row>
        <row r="1360">
          <cell r="AH1360" t="str">
            <v xml:space="preserve"> </v>
          </cell>
        </row>
        <row r="1361">
          <cell r="AH1361" t="str">
            <v xml:space="preserve"> </v>
          </cell>
        </row>
        <row r="1362">
          <cell r="AH1362" t="str">
            <v xml:space="preserve"> </v>
          </cell>
        </row>
        <row r="1363">
          <cell r="AH1363" t="str">
            <v xml:space="preserve"> </v>
          </cell>
        </row>
        <row r="1364">
          <cell r="AH1364" t="str">
            <v xml:space="preserve"> </v>
          </cell>
        </row>
        <row r="1365">
          <cell r="AH1365" t="str">
            <v xml:space="preserve"> </v>
          </cell>
        </row>
        <row r="1366">
          <cell r="AH1366" t="str">
            <v xml:space="preserve"> </v>
          </cell>
        </row>
        <row r="1367">
          <cell r="AH1367" t="str">
            <v xml:space="preserve"> </v>
          </cell>
        </row>
        <row r="1368">
          <cell r="AH1368" t="str">
            <v xml:space="preserve"> </v>
          </cell>
        </row>
        <row r="1369">
          <cell r="AH1369" t="str">
            <v xml:space="preserve"> </v>
          </cell>
        </row>
        <row r="1370">
          <cell r="AH1370" t="str">
            <v xml:space="preserve"> </v>
          </cell>
        </row>
        <row r="1371">
          <cell r="AH1371" t="str">
            <v xml:space="preserve"> </v>
          </cell>
        </row>
        <row r="1372">
          <cell r="AH1372" t="str">
            <v xml:space="preserve"> </v>
          </cell>
        </row>
        <row r="1373">
          <cell r="AH1373" t="str">
            <v xml:space="preserve"> </v>
          </cell>
        </row>
        <row r="1374">
          <cell r="AH1374" t="str">
            <v xml:space="preserve"> </v>
          </cell>
        </row>
        <row r="1375">
          <cell r="AH1375" t="str">
            <v xml:space="preserve"> </v>
          </cell>
        </row>
        <row r="1376">
          <cell r="AH1376" t="str">
            <v xml:space="preserve"> </v>
          </cell>
        </row>
        <row r="1377">
          <cell r="AH1377" t="str">
            <v xml:space="preserve"> </v>
          </cell>
        </row>
        <row r="1378">
          <cell r="AH1378" t="str">
            <v xml:space="preserve"> </v>
          </cell>
        </row>
        <row r="1379">
          <cell r="AH1379" t="str">
            <v xml:space="preserve"> </v>
          </cell>
        </row>
        <row r="1380">
          <cell r="AH1380" t="str">
            <v xml:space="preserve"> </v>
          </cell>
        </row>
        <row r="1381">
          <cell r="AH1381" t="str">
            <v xml:space="preserve"> </v>
          </cell>
        </row>
        <row r="1382">
          <cell r="AH1382" t="str">
            <v xml:space="preserve"> </v>
          </cell>
        </row>
        <row r="1383">
          <cell r="AH1383" t="str">
            <v xml:space="preserve"> </v>
          </cell>
        </row>
        <row r="1384">
          <cell r="AH1384" t="str">
            <v xml:space="preserve"> </v>
          </cell>
        </row>
        <row r="1385">
          <cell r="AH1385" t="str">
            <v xml:space="preserve"> </v>
          </cell>
        </row>
        <row r="1386">
          <cell r="AH1386" t="str">
            <v xml:space="preserve"> </v>
          </cell>
        </row>
        <row r="1387">
          <cell r="AH1387" t="str">
            <v xml:space="preserve"> </v>
          </cell>
        </row>
        <row r="1388">
          <cell r="AH1388" t="str">
            <v xml:space="preserve"> </v>
          </cell>
        </row>
        <row r="1389">
          <cell r="AH1389" t="str">
            <v xml:space="preserve"> </v>
          </cell>
        </row>
        <row r="1390">
          <cell r="AH1390" t="str">
            <v xml:space="preserve"> </v>
          </cell>
        </row>
        <row r="1391">
          <cell r="AH1391" t="str">
            <v xml:space="preserve"> </v>
          </cell>
        </row>
        <row r="1392">
          <cell r="AH1392" t="str">
            <v xml:space="preserve"> </v>
          </cell>
        </row>
        <row r="1393">
          <cell r="AH1393" t="str">
            <v xml:space="preserve"> </v>
          </cell>
        </row>
        <row r="1394">
          <cell r="AH1394" t="str">
            <v xml:space="preserve"> </v>
          </cell>
        </row>
        <row r="1395">
          <cell r="AH1395" t="str">
            <v xml:space="preserve"> </v>
          </cell>
        </row>
        <row r="1396">
          <cell r="AH1396" t="str">
            <v xml:space="preserve"> </v>
          </cell>
        </row>
        <row r="1397">
          <cell r="AH1397" t="str">
            <v xml:space="preserve"> </v>
          </cell>
        </row>
        <row r="1398">
          <cell r="AH1398" t="str">
            <v xml:space="preserve"> </v>
          </cell>
        </row>
        <row r="1399">
          <cell r="AH1399" t="str">
            <v xml:space="preserve"> </v>
          </cell>
        </row>
        <row r="1400">
          <cell r="AH1400" t="str">
            <v xml:space="preserve"> </v>
          </cell>
        </row>
        <row r="1401">
          <cell r="AH1401" t="str">
            <v xml:space="preserve"> </v>
          </cell>
        </row>
        <row r="1402">
          <cell r="AH1402" t="str">
            <v xml:space="preserve"> </v>
          </cell>
        </row>
        <row r="1403">
          <cell r="AH1403" t="str">
            <v xml:space="preserve"> </v>
          </cell>
        </row>
        <row r="1404">
          <cell r="AH1404" t="str">
            <v xml:space="preserve"> </v>
          </cell>
        </row>
        <row r="1405">
          <cell r="AH1405" t="str">
            <v xml:space="preserve"> </v>
          </cell>
        </row>
        <row r="1406">
          <cell r="AH1406" t="str">
            <v xml:space="preserve"> </v>
          </cell>
        </row>
        <row r="1407">
          <cell r="AH1407" t="str">
            <v xml:space="preserve"> </v>
          </cell>
        </row>
        <row r="1408">
          <cell r="AH1408" t="str">
            <v xml:space="preserve"> </v>
          </cell>
        </row>
        <row r="1409">
          <cell r="AH1409" t="str">
            <v xml:space="preserve"> </v>
          </cell>
        </row>
        <row r="1410">
          <cell r="AH1410" t="str">
            <v xml:space="preserve"> </v>
          </cell>
        </row>
        <row r="1411">
          <cell r="AH1411" t="str">
            <v xml:space="preserve"> </v>
          </cell>
        </row>
        <row r="1412">
          <cell r="AH1412" t="str">
            <v xml:space="preserve"> </v>
          </cell>
        </row>
        <row r="1413">
          <cell r="AH1413" t="str">
            <v xml:space="preserve"> </v>
          </cell>
        </row>
        <row r="1414">
          <cell r="AH1414" t="str">
            <v xml:space="preserve"> </v>
          </cell>
        </row>
        <row r="1415">
          <cell r="AH1415" t="str">
            <v xml:space="preserve"> </v>
          </cell>
        </row>
        <row r="1416">
          <cell r="AH1416" t="str">
            <v xml:space="preserve"> </v>
          </cell>
        </row>
        <row r="1417">
          <cell r="AH1417" t="str">
            <v xml:space="preserve"> </v>
          </cell>
        </row>
        <row r="1418">
          <cell r="AH1418" t="str">
            <v xml:space="preserve"> </v>
          </cell>
        </row>
        <row r="1419">
          <cell r="AH1419" t="str">
            <v xml:space="preserve"> </v>
          </cell>
        </row>
        <row r="1420">
          <cell r="AH1420" t="str">
            <v xml:space="preserve"> </v>
          </cell>
        </row>
        <row r="1421">
          <cell r="AH1421" t="str">
            <v xml:space="preserve"> </v>
          </cell>
        </row>
        <row r="1422">
          <cell r="AH1422" t="str">
            <v xml:space="preserve"> </v>
          </cell>
        </row>
        <row r="1423">
          <cell r="AH1423" t="str">
            <v xml:space="preserve"> </v>
          </cell>
        </row>
        <row r="1424">
          <cell r="AH1424" t="str">
            <v xml:space="preserve"> </v>
          </cell>
        </row>
        <row r="1425">
          <cell r="AH1425" t="str">
            <v xml:space="preserve"> </v>
          </cell>
        </row>
        <row r="1426">
          <cell r="AH1426" t="str">
            <v xml:space="preserve"> </v>
          </cell>
        </row>
        <row r="1427">
          <cell r="AH1427" t="str">
            <v xml:space="preserve"> </v>
          </cell>
        </row>
        <row r="1428">
          <cell r="AH1428" t="str">
            <v xml:space="preserve"> </v>
          </cell>
        </row>
        <row r="1429">
          <cell r="AH1429" t="str">
            <v xml:space="preserve"> </v>
          </cell>
        </row>
        <row r="1430">
          <cell r="AH1430" t="str">
            <v xml:space="preserve"> </v>
          </cell>
        </row>
        <row r="1431">
          <cell r="AH1431" t="str">
            <v xml:space="preserve"> </v>
          </cell>
        </row>
        <row r="1432">
          <cell r="AH1432" t="str">
            <v xml:space="preserve"> </v>
          </cell>
        </row>
        <row r="1433">
          <cell r="AH1433" t="str">
            <v xml:space="preserve"> </v>
          </cell>
        </row>
        <row r="1434">
          <cell r="AH1434" t="str">
            <v xml:space="preserve"> </v>
          </cell>
        </row>
        <row r="1435">
          <cell r="AH1435" t="str">
            <v xml:space="preserve"> </v>
          </cell>
        </row>
        <row r="1436">
          <cell r="AH1436" t="str">
            <v xml:space="preserve"> </v>
          </cell>
        </row>
        <row r="1437">
          <cell r="AH1437" t="str">
            <v xml:space="preserve"> </v>
          </cell>
        </row>
        <row r="1438">
          <cell r="AH1438" t="str">
            <v xml:space="preserve"> </v>
          </cell>
        </row>
        <row r="1439">
          <cell r="AH1439" t="str">
            <v xml:space="preserve"> </v>
          </cell>
        </row>
        <row r="1440">
          <cell r="AH1440" t="str">
            <v xml:space="preserve"> </v>
          </cell>
        </row>
        <row r="1441">
          <cell r="AH1441" t="str">
            <v xml:space="preserve"> </v>
          </cell>
        </row>
        <row r="1442">
          <cell r="AH1442" t="str">
            <v xml:space="preserve"> </v>
          </cell>
        </row>
        <row r="1443">
          <cell r="AH1443" t="str">
            <v xml:space="preserve"> </v>
          </cell>
        </row>
        <row r="1444">
          <cell r="AH1444" t="str">
            <v xml:space="preserve"> </v>
          </cell>
        </row>
        <row r="1445">
          <cell r="AH1445" t="str">
            <v xml:space="preserve"> </v>
          </cell>
        </row>
        <row r="1446">
          <cell r="AH1446" t="str">
            <v xml:space="preserve"> </v>
          </cell>
        </row>
        <row r="1447">
          <cell r="AH1447" t="str">
            <v xml:space="preserve"> </v>
          </cell>
        </row>
        <row r="1448">
          <cell r="AH1448" t="str">
            <v xml:space="preserve"> </v>
          </cell>
        </row>
        <row r="1449">
          <cell r="AH1449" t="str">
            <v xml:space="preserve"> </v>
          </cell>
        </row>
        <row r="1450">
          <cell r="AH1450" t="str">
            <v xml:space="preserve"> </v>
          </cell>
        </row>
        <row r="1451">
          <cell r="AH1451" t="str">
            <v xml:space="preserve"> </v>
          </cell>
        </row>
        <row r="1452">
          <cell r="AH1452" t="str">
            <v xml:space="preserve"> </v>
          </cell>
        </row>
        <row r="1453">
          <cell r="AH1453" t="str">
            <v xml:space="preserve"> </v>
          </cell>
        </row>
        <row r="1454">
          <cell r="AH1454" t="str">
            <v xml:space="preserve"> </v>
          </cell>
        </row>
        <row r="1455">
          <cell r="AH1455" t="str">
            <v xml:space="preserve"> </v>
          </cell>
        </row>
        <row r="1456">
          <cell r="AH1456" t="str">
            <v xml:space="preserve"> </v>
          </cell>
        </row>
        <row r="1457">
          <cell r="AH1457" t="str">
            <v xml:space="preserve"> </v>
          </cell>
        </row>
        <row r="1458">
          <cell r="AH1458" t="str">
            <v xml:space="preserve"> </v>
          </cell>
        </row>
        <row r="1459">
          <cell r="AH1459" t="str">
            <v xml:space="preserve"> </v>
          </cell>
        </row>
        <row r="1460">
          <cell r="AH1460" t="str">
            <v xml:space="preserve"> </v>
          </cell>
        </row>
        <row r="1461">
          <cell r="AH1461" t="str">
            <v xml:space="preserve"> </v>
          </cell>
        </row>
        <row r="1462">
          <cell r="AH1462" t="str">
            <v xml:space="preserve"> </v>
          </cell>
        </row>
        <row r="1463">
          <cell r="AH1463" t="str">
            <v xml:space="preserve"> </v>
          </cell>
        </row>
        <row r="1464">
          <cell r="AH1464" t="str">
            <v xml:space="preserve"> </v>
          </cell>
        </row>
        <row r="1465">
          <cell r="AH1465" t="str">
            <v xml:space="preserve"> </v>
          </cell>
        </row>
        <row r="1466">
          <cell r="AH1466" t="str">
            <v xml:space="preserve"> </v>
          </cell>
        </row>
        <row r="1467">
          <cell r="AH1467" t="str">
            <v xml:space="preserve"> </v>
          </cell>
        </row>
        <row r="1468">
          <cell r="AH1468" t="str">
            <v xml:space="preserve"> </v>
          </cell>
        </row>
        <row r="1469">
          <cell r="AH1469" t="str">
            <v xml:space="preserve"> </v>
          </cell>
        </row>
        <row r="1470">
          <cell r="AH1470" t="str">
            <v xml:space="preserve"> </v>
          </cell>
        </row>
        <row r="1471">
          <cell r="AH1471" t="str">
            <v xml:space="preserve"> </v>
          </cell>
        </row>
        <row r="1472">
          <cell r="AH1472" t="str">
            <v xml:space="preserve"> </v>
          </cell>
        </row>
        <row r="1473">
          <cell r="AH1473" t="str">
            <v xml:space="preserve"> </v>
          </cell>
        </row>
        <row r="1474">
          <cell r="AH1474" t="str">
            <v xml:space="preserve"> </v>
          </cell>
        </row>
        <row r="1475">
          <cell r="AH1475" t="str">
            <v xml:space="preserve"> </v>
          </cell>
        </row>
        <row r="1476">
          <cell r="AH1476" t="str">
            <v xml:space="preserve"> </v>
          </cell>
        </row>
        <row r="1477">
          <cell r="AH1477" t="str">
            <v xml:space="preserve"> </v>
          </cell>
        </row>
        <row r="1478">
          <cell r="AH1478" t="str">
            <v xml:space="preserve"> </v>
          </cell>
        </row>
        <row r="1479">
          <cell r="AH1479" t="str">
            <v xml:space="preserve"> </v>
          </cell>
        </row>
        <row r="1480">
          <cell r="AH1480" t="str">
            <v xml:space="preserve"> </v>
          </cell>
        </row>
        <row r="1481">
          <cell r="AH1481" t="str">
            <v xml:space="preserve"> </v>
          </cell>
        </row>
        <row r="1482">
          <cell r="AH1482" t="str">
            <v xml:space="preserve"> </v>
          </cell>
        </row>
        <row r="1483">
          <cell r="AH1483" t="str">
            <v xml:space="preserve"> </v>
          </cell>
        </row>
        <row r="1484">
          <cell r="AH1484" t="str">
            <v xml:space="preserve"> </v>
          </cell>
        </row>
        <row r="1485">
          <cell r="AH1485" t="str">
            <v xml:space="preserve"> </v>
          </cell>
        </row>
        <row r="1486">
          <cell r="AH1486" t="str">
            <v xml:space="preserve"> </v>
          </cell>
        </row>
        <row r="1487">
          <cell r="AH1487" t="str">
            <v xml:space="preserve"> </v>
          </cell>
        </row>
        <row r="1488">
          <cell r="AH1488" t="str">
            <v xml:space="preserve"> </v>
          </cell>
        </row>
        <row r="1489">
          <cell r="AH1489" t="str">
            <v xml:space="preserve"> </v>
          </cell>
        </row>
        <row r="1490">
          <cell r="AH1490" t="str">
            <v xml:space="preserve"> </v>
          </cell>
        </row>
        <row r="1491">
          <cell r="AH1491" t="str">
            <v xml:space="preserve"> </v>
          </cell>
        </row>
        <row r="1492">
          <cell r="AH1492" t="str">
            <v xml:space="preserve"> </v>
          </cell>
        </row>
        <row r="1493">
          <cell r="AH1493" t="str">
            <v xml:space="preserve"> </v>
          </cell>
        </row>
        <row r="1494">
          <cell r="AH1494" t="str">
            <v xml:space="preserve"> </v>
          </cell>
        </row>
        <row r="1495">
          <cell r="AH1495" t="str">
            <v xml:space="preserve"> </v>
          </cell>
        </row>
        <row r="1496">
          <cell r="AH1496" t="str">
            <v xml:space="preserve"> </v>
          </cell>
        </row>
        <row r="1497">
          <cell r="AH1497" t="str">
            <v xml:space="preserve"> </v>
          </cell>
        </row>
        <row r="1498">
          <cell r="AH1498" t="str">
            <v xml:space="preserve"> </v>
          </cell>
        </row>
        <row r="1499">
          <cell r="AH1499" t="str">
            <v xml:space="preserve"> </v>
          </cell>
        </row>
        <row r="1500">
          <cell r="AH1500" t="str">
            <v xml:space="preserve"> </v>
          </cell>
        </row>
        <row r="1501">
          <cell r="AH1501" t="str">
            <v xml:space="preserve"> </v>
          </cell>
        </row>
        <row r="1502">
          <cell r="AH1502" t="str">
            <v xml:space="preserve"> </v>
          </cell>
        </row>
        <row r="1503">
          <cell r="AH1503" t="str">
            <v xml:space="preserve"> </v>
          </cell>
        </row>
        <row r="1504">
          <cell r="AH1504" t="str">
            <v xml:space="preserve"> </v>
          </cell>
        </row>
        <row r="1505">
          <cell r="AH1505" t="str">
            <v xml:space="preserve"> </v>
          </cell>
        </row>
        <row r="1506">
          <cell r="AH1506" t="str">
            <v xml:space="preserve"> </v>
          </cell>
        </row>
        <row r="1507">
          <cell r="AH1507" t="str">
            <v xml:space="preserve"> </v>
          </cell>
        </row>
        <row r="1508">
          <cell r="AH1508" t="str">
            <v xml:space="preserve"> </v>
          </cell>
        </row>
        <row r="1509">
          <cell r="AH1509" t="str">
            <v xml:space="preserve"> </v>
          </cell>
        </row>
        <row r="1510">
          <cell r="AH1510" t="str">
            <v xml:space="preserve"> </v>
          </cell>
        </row>
        <row r="1511">
          <cell r="AH1511" t="str">
            <v xml:space="preserve"> </v>
          </cell>
        </row>
        <row r="1512">
          <cell r="AH1512" t="str">
            <v xml:space="preserve"> </v>
          </cell>
        </row>
        <row r="1513">
          <cell r="AH1513" t="str">
            <v xml:space="preserve"> </v>
          </cell>
        </row>
        <row r="1514">
          <cell r="AH1514" t="str">
            <v xml:space="preserve"> </v>
          </cell>
        </row>
        <row r="1515">
          <cell r="AH1515" t="str">
            <v xml:space="preserve"> </v>
          </cell>
        </row>
        <row r="1516">
          <cell r="AH1516" t="str">
            <v xml:space="preserve"> </v>
          </cell>
        </row>
        <row r="1517">
          <cell r="AH1517" t="str">
            <v xml:space="preserve"> </v>
          </cell>
        </row>
        <row r="1518">
          <cell r="AH1518" t="str">
            <v xml:space="preserve"> </v>
          </cell>
        </row>
        <row r="1519">
          <cell r="AH1519" t="str">
            <v xml:space="preserve"> </v>
          </cell>
        </row>
        <row r="1520">
          <cell r="AH1520" t="str">
            <v xml:space="preserve"> </v>
          </cell>
        </row>
        <row r="1521">
          <cell r="AH1521" t="str">
            <v xml:space="preserve"> </v>
          </cell>
        </row>
        <row r="1522">
          <cell r="AH1522" t="str">
            <v xml:space="preserve"> </v>
          </cell>
        </row>
        <row r="1523">
          <cell r="AH1523" t="str">
            <v xml:space="preserve"> </v>
          </cell>
        </row>
        <row r="1524">
          <cell r="AH1524" t="str">
            <v xml:space="preserve"> </v>
          </cell>
        </row>
        <row r="1525">
          <cell r="AH1525" t="str">
            <v xml:space="preserve"> </v>
          </cell>
        </row>
        <row r="1526">
          <cell r="AH1526" t="str">
            <v xml:space="preserve"> </v>
          </cell>
        </row>
        <row r="1527">
          <cell r="AH1527" t="str">
            <v xml:space="preserve"> </v>
          </cell>
        </row>
        <row r="1528">
          <cell r="AH1528" t="str">
            <v xml:space="preserve"> </v>
          </cell>
        </row>
        <row r="1529">
          <cell r="AH1529" t="str">
            <v xml:space="preserve"> </v>
          </cell>
        </row>
        <row r="1530">
          <cell r="AH1530" t="str">
            <v xml:space="preserve"> </v>
          </cell>
        </row>
        <row r="1531">
          <cell r="AH1531" t="str">
            <v xml:space="preserve"> </v>
          </cell>
        </row>
        <row r="1532">
          <cell r="AH1532" t="str">
            <v xml:space="preserve"> </v>
          </cell>
        </row>
        <row r="1533">
          <cell r="AH1533" t="str">
            <v xml:space="preserve"> </v>
          </cell>
        </row>
        <row r="1534">
          <cell r="AH1534" t="str">
            <v xml:space="preserve"> </v>
          </cell>
        </row>
        <row r="1535">
          <cell r="AH1535" t="str">
            <v xml:space="preserve"> </v>
          </cell>
        </row>
        <row r="1536">
          <cell r="AH1536" t="str">
            <v xml:space="preserve"> </v>
          </cell>
        </row>
        <row r="1537">
          <cell r="AH1537" t="str">
            <v xml:space="preserve"> </v>
          </cell>
        </row>
        <row r="1538">
          <cell r="AH1538" t="str">
            <v xml:space="preserve"> </v>
          </cell>
        </row>
        <row r="1539">
          <cell r="AH1539" t="str">
            <v xml:space="preserve"> </v>
          </cell>
        </row>
        <row r="1540">
          <cell r="AH1540" t="str">
            <v xml:space="preserve"> </v>
          </cell>
        </row>
        <row r="1541">
          <cell r="AH1541" t="str">
            <v xml:space="preserve"> </v>
          </cell>
        </row>
        <row r="1542">
          <cell r="AH1542" t="str">
            <v xml:space="preserve"> </v>
          </cell>
        </row>
        <row r="1543">
          <cell r="AH1543" t="str">
            <v xml:space="preserve"> </v>
          </cell>
        </row>
        <row r="1544">
          <cell r="AH1544" t="str">
            <v xml:space="preserve"> </v>
          </cell>
        </row>
        <row r="1545">
          <cell r="AH1545" t="str">
            <v xml:space="preserve"> </v>
          </cell>
        </row>
        <row r="1546">
          <cell r="AH1546" t="str">
            <v xml:space="preserve"> </v>
          </cell>
        </row>
        <row r="1547">
          <cell r="AH1547" t="str">
            <v xml:space="preserve"> </v>
          </cell>
        </row>
        <row r="1548">
          <cell r="AH1548" t="str">
            <v xml:space="preserve"> </v>
          </cell>
        </row>
        <row r="1549">
          <cell r="AH1549" t="str">
            <v xml:space="preserve"> </v>
          </cell>
        </row>
        <row r="1550">
          <cell r="AH1550" t="str">
            <v xml:space="preserve"> </v>
          </cell>
        </row>
        <row r="1551">
          <cell r="AH1551" t="str">
            <v xml:space="preserve"> </v>
          </cell>
        </row>
        <row r="1552">
          <cell r="AH1552" t="str">
            <v xml:space="preserve"> </v>
          </cell>
        </row>
        <row r="1553">
          <cell r="AH1553" t="str">
            <v xml:space="preserve"> </v>
          </cell>
        </row>
        <row r="1554">
          <cell r="AH1554" t="str">
            <v xml:space="preserve"> </v>
          </cell>
        </row>
        <row r="1555">
          <cell r="AH1555" t="str">
            <v xml:space="preserve"> </v>
          </cell>
        </row>
        <row r="1556">
          <cell r="AH1556" t="str">
            <v xml:space="preserve"> </v>
          </cell>
        </row>
        <row r="1557">
          <cell r="AH1557" t="str">
            <v xml:space="preserve"> </v>
          </cell>
        </row>
        <row r="1558">
          <cell r="AH1558" t="str">
            <v xml:space="preserve"> </v>
          </cell>
        </row>
        <row r="1559">
          <cell r="AH1559" t="str">
            <v xml:space="preserve"> </v>
          </cell>
        </row>
        <row r="1560">
          <cell r="AH1560" t="str">
            <v xml:space="preserve"> </v>
          </cell>
        </row>
        <row r="1561">
          <cell r="AH1561" t="str">
            <v xml:space="preserve"> </v>
          </cell>
        </row>
        <row r="1562">
          <cell r="AH1562" t="str">
            <v xml:space="preserve"> </v>
          </cell>
        </row>
        <row r="1563">
          <cell r="AH1563" t="str">
            <v xml:space="preserve"> </v>
          </cell>
        </row>
        <row r="1564">
          <cell r="AH1564" t="str">
            <v xml:space="preserve"> </v>
          </cell>
        </row>
        <row r="1565">
          <cell r="AH1565" t="str">
            <v xml:space="preserve"> </v>
          </cell>
        </row>
        <row r="1566">
          <cell r="AH1566" t="str">
            <v xml:space="preserve"> </v>
          </cell>
        </row>
        <row r="1567">
          <cell r="AH1567" t="str">
            <v xml:space="preserve"> </v>
          </cell>
        </row>
        <row r="1568">
          <cell r="AH1568" t="str">
            <v xml:space="preserve"> </v>
          </cell>
        </row>
        <row r="1569">
          <cell r="AH1569" t="str">
            <v xml:space="preserve"> </v>
          </cell>
        </row>
        <row r="1570">
          <cell r="AH1570" t="str">
            <v xml:space="preserve"> </v>
          </cell>
        </row>
        <row r="1571">
          <cell r="AH1571" t="str">
            <v xml:space="preserve"> </v>
          </cell>
        </row>
        <row r="1572">
          <cell r="AH1572" t="str">
            <v xml:space="preserve"> </v>
          </cell>
        </row>
        <row r="1573">
          <cell r="AH1573" t="str">
            <v xml:space="preserve"> </v>
          </cell>
        </row>
        <row r="1574">
          <cell r="AH1574" t="str">
            <v xml:space="preserve"> </v>
          </cell>
        </row>
        <row r="1575">
          <cell r="AH1575" t="str">
            <v xml:space="preserve"> </v>
          </cell>
        </row>
        <row r="1576">
          <cell r="AH1576" t="str">
            <v xml:space="preserve"> </v>
          </cell>
        </row>
        <row r="1577">
          <cell r="AH1577" t="str">
            <v xml:space="preserve"> </v>
          </cell>
        </row>
        <row r="1578">
          <cell r="AH1578" t="str">
            <v xml:space="preserve"> </v>
          </cell>
        </row>
        <row r="1579">
          <cell r="AH1579" t="str">
            <v xml:space="preserve"> </v>
          </cell>
        </row>
        <row r="1580">
          <cell r="AH1580" t="str">
            <v xml:space="preserve"> </v>
          </cell>
        </row>
        <row r="1581">
          <cell r="AH1581" t="str">
            <v xml:space="preserve"> </v>
          </cell>
        </row>
        <row r="1582">
          <cell r="AH1582" t="str">
            <v xml:space="preserve"> </v>
          </cell>
        </row>
        <row r="1583">
          <cell r="AH1583" t="str">
            <v xml:space="preserve"> </v>
          </cell>
        </row>
        <row r="1584">
          <cell r="AH1584" t="str">
            <v xml:space="preserve"> </v>
          </cell>
        </row>
        <row r="1585">
          <cell r="AH1585" t="str">
            <v xml:space="preserve"> </v>
          </cell>
        </row>
        <row r="1586">
          <cell r="AH1586" t="str">
            <v xml:space="preserve"> </v>
          </cell>
        </row>
        <row r="1587">
          <cell r="AH1587" t="str">
            <v xml:space="preserve"> </v>
          </cell>
        </row>
        <row r="1588">
          <cell r="AH1588" t="str">
            <v xml:space="preserve"> </v>
          </cell>
        </row>
        <row r="1589">
          <cell r="AH1589" t="str">
            <v xml:space="preserve"> </v>
          </cell>
        </row>
        <row r="1590">
          <cell r="AH1590" t="str">
            <v xml:space="preserve"> </v>
          </cell>
        </row>
        <row r="1591">
          <cell r="AH1591" t="str">
            <v xml:space="preserve"> </v>
          </cell>
        </row>
        <row r="1592">
          <cell r="AH1592" t="str">
            <v xml:space="preserve"> </v>
          </cell>
        </row>
        <row r="1593">
          <cell r="AH1593" t="str">
            <v xml:space="preserve"> </v>
          </cell>
        </row>
        <row r="1594">
          <cell r="AH1594" t="str">
            <v xml:space="preserve"> </v>
          </cell>
        </row>
        <row r="1595">
          <cell r="AH1595" t="str">
            <v xml:space="preserve"> </v>
          </cell>
        </row>
        <row r="1596">
          <cell r="AH1596" t="str">
            <v xml:space="preserve"> </v>
          </cell>
        </row>
        <row r="1597">
          <cell r="AH1597" t="str">
            <v xml:space="preserve"> </v>
          </cell>
        </row>
        <row r="1598">
          <cell r="AH1598" t="str">
            <v xml:space="preserve"> </v>
          </cell>
        </row>
        <row r="1599">
          <cell r="AH1599" t="str">
            <v xml:space="preserve"> </v>
          </cell>
        </row>
        <row r="1600">
          <cell r="AH1600" t="str">
            <v xml:space="preserve"> </v>
          </cell>
        </row>
        <row r="1601">
          <cell r="AH1601" t="str">
            <v xml:space="preserve"> </v>
          </cell>
        </row>
        <row r="1602">
          <cell r="AH1602" t="str">
            <v xml:space="preserve"> </v>
          </cell>
        </row>
        <row r="1603">
          <cell r="AH1603" t="str">
            <v xml:space="preserve"> </v>
          </cell>
        </row>
        <row r="1604">
          <cell r="AH1604" t="str">
            <v xml:space="preserve"> </v>
          </cell>
        </row>
        <row r="1605">
          <cell r="AH1605" t="str">
            <v xml:space="preserve"> </v>
          </cell>
        </row>
        <row r="1606">
          <cell r="AH1606" t="str">
            <v xml:space="preserve"> </v>
          </cell>
        </row>
        <row r="1607">
          <cell r="AH1607" t="str">
            <v xml:space="preserve"> </v>
          </cell>
        </row>
        <row r="1608">
          <cell r="AH1608" t="str">
            <v xml:space="preserve"> </v>
          </cell>
        </row>
        <row r="1609">
          <cell r="AH1609" t="str">
            <v xml:space="preserve"> </v>
          </cell>
        </row>
        <row r="1610">
          <cell r="AH1610" t="str">
            <v xml:space="preserve"> </v>
          </cell>
        </row>
        <row r="1611">
          <cell r="AH1611" t="str">
            <v xml:space="preserve"> </v>
          </cell>
        </row>
        <row r="1612">
          <cell r="AH1612" t="str">
            <v xml:space="preserve"> </v>
          </cell>
        </row>
        <row r="1613">
          <cell r="AH1613" t="str">
            <v xml:space="preserve"> </v>
          </cell>
        </row>
        <row r="1614">
          <cell r="AH1614" t="str">
            <v xml:space="preserve"> </v>
          </cell>
        </row>
        <row r="1615">
          <cell r="AH1615" t="str">
            <v xml:space="preserve"> </v>
          </cell>
        </row>
        <row r="1616">
          <cell r="AH1616" t="str">
            <v xml:space="preserve"> </v>
          </cell>
        </row>
        <row r="1617">
          <cell r="AH1617" t="str">
            <v xml:space="preserve"> </v>
          </cell>
        </row>
        <row r="1618">
          <cell r="AH1618" t="str">
            <v xml:space="preserve"> </v>
          </cell>
        </row>
        <row r="1619">
          <cell r="AH1619" t="str">
            <v xml:space="preserve"> </v>
          </cell>
        </row>
        <row r="1620">
          <cell r="AH1620" t="str">
            <v xml:space="preserve"> </v>
          </cell>
        </row>
        <row r="1621">
          <cell r="AH1621" t="str">
            <v xml:space="preserve"> </v>
          </cell>
        </row>
        <row r="1622">
          <cell r="AH1622" t="str">
            <v xml:space="preserve"> </v>
          </cell>
        </row>
        <row r="1623">
          <cell r="AH1623" t="str">
            <v xml:space="preserve"> </v>
          </cell>
        </row>
        <row r="1624">
          <cell r="AH1624" t="str">
            <v xml:space="preserve"> </v>
          </cell>
        </row>
        <row r="1625">
          <cell r="AH1625" t="str">
            <v xml:space="preserve"> </v>
          </cell>
        </row>
        <row r="1626">
          <cell r="AH1626" t="str">
            <v xml:space="preserve"> </v>
          </cell>
        </row>
        <row r="1627">
          <cell r="AH1627" t="str">
            <v xml:space="preserve"> </v>
          </cell>
        </row>
        <row r="1628">
          <cell r="AH1628" t="str">
            <v xml:space="preserve"> </v>
          </cell>
        </row>
        <row r="1629">
          <cell r="AH1629" t="str">
            <v xml:space="preserve"> </v>
          </cell>
        </row>
        <row r="1630">
          <cell r="AH1630" t="str">
            <v xml:space="preserve"> </v>
          </cell>
        </row>
        <row r="1631">
          <cell r="AH1631" t="str">
            <v xml:space="preserve"> </v>
          </cell>
        </row>
        <row r="1632">
          <cell r="AH1632" t="str">
            <v xml:space="preserve"> </v>
          </cell>
        </row>
        <row r="1633">
          <cell r="AH1633" t="str">
            <v xml:space="preserve"> </v>
          </cell>
        </row>
        <row r="1634">
          <cell r="AH1634" t="str">
            <v xml:space="preserve"> </v>
          </cell>
        </row>
        <row r="1635">
          <cell r="AH1635" t="str">
            <v xml:space="preserve"> </v>
          </cell>
        </row>
        <row r="1636">
          <cell r="AH1636" t="str">
            <v xml:space="preserve"> </v>
          </cell>
        </row>
        <row r="1637">
          <cell r="AH1637" t="str">
            <v xml:space="preserve"> </v>
          </cell>
        </row>
        <row r="1638">
          <cell r="AH1638" t="str">
            <v xml:space="preserve"> </v>
          </cell>
        </row>
        <row r="1639">
          <cell r="AH1639" t="str">
            <v xml:space="preserve"> </v>
          </cell>
        </row>
        <row r="1640">
          <cell r="AH1640" t="str">
            <v xml:space="preserve"> </v>
          </cell>
        </row>
        <row r="1641">
          <cell r="AH1641" t="str">
            <v xml:space="preserve"> </v>
          </cell>
        </row>
        <row r="1642">
          <cell r="AH1642" t="str">
            <v xml:space="preserve"> </v>
          </cell>
        </row>
        <row r="1643">
          <cell r="AH1643" t="str">
            <v xml:space="preserve"> </v>
          </cell>
        </row>
        <row r="1644">
          <cell r="AH1644" t="str">
            <v xml:space="preserve"> </v>
          </cell>
        </row>
        <row r="1645">
          <cell r="AH1645" t="str">
            <v xml:space="preserve"> </v>
          </cell>
        </row>
        <row r="1646">
          <cell r="AH1646" t="str">
            <v xml:space="preserve"> </v>
          </cell>
        </row>
        <row r="1647">
          <cell r="AH1647" t="str">
            <v xml:space="preserve"> </v>
          </cell>
        </row>
        <row r="1648">
          <cell r="AH1648" t="str">
            <v xml:space="preserve"> </v>
          </cell>
        </row>
        <row r="1649">
          <cell r="AH1649" t="str">
            <v xml:space="preserve"> </v>
          </cell>
        </row>
        <row r="1650">
          <cell r="AH1650" t="str">
            <v xml:space="preserve"> </v>
          </cell>
        </row>
        <row r="1651">
          <cell r="AH1651" t="str">
            <v xml:space="preserve"> </v>
          </cell>
        </row>
        <row r="1652">
          <cell r="AH1652" t="str">
            <v xml:space="preserve"> </v>
          </cell>
        </row>
        <row r="1653">
          <cell r="AH1653" t="str">
            <v xml:space="preserve"> </v>
          </cell>
        </row>
        <row r="1654">
          <cell r="AH1654" t="str">
            <v xml:space="preserve"> </v>
          </cell>
        </row>
        <row r="1655">
          <cell r="AH1655" t="str">
            <v xml:space="preserve"> </v>
          </cell>
        </row>
        <row r="1656">
          <cell r="AH1656" t="str">
            <v xml:space="preserve"> </v>
          </cell>
        </row>
        <row r="1657">
          <cell r="AH1657" t="str">
            <v xml:space="preserve"> </v>
          </cell>
        </row>
        <row r="1658">
          <cell r="AH1658" t="str">
            <v xml:space="preserve"> </v>
          </cell>
        </row>
        <row r="1659">
          <cell r="AH1659" t="str">
            <v xml:space="preserve"> </v>
          </cell>
        </row>
        <row r="1660">
          <cell r="AH1660" t="str">
            <v xml:space="preserve"> </v>
          </cell>
        </row>
        <row r="1661">
          <cell r="AH1661" t="str">
            <v xml:space="preserve"> </v>
          </cell>
        </row>
        <row r="1662">
          <cell r="AH1662" t="str">
            <v xml:space="preserve"> </v>
          </cell>
        </row>
        <row r="1663">
          <cell r="AH1663" t="str">
            <v xml:space="preserve"> </v>
          </cell>
        </row>
        <row r="1664">
          <cell r="AH1664" t="str">
            <v xml:space="preserve"> </v>
          </cell>
        </row>
        <row r="1665">
          <cell r="AH1665" t="str">
            <v xml:space="preserve"> </v>
          </cell>
        </row>
        <row r="1666">
          <cell r="AH1666" t="str">
            <v xml:space="preserve"> </v>
          </cell>
        </row>
        <row r="1667">
          <cell r="AH1667" t="str">
            <v xml:space="preserve"> </v>
          </cell>
        </row>
        <row r="1668">
          <cell r="AH1668" t="str">
            <v xml:space="preserve"> </v>
          </cell>
        </row>
        <row r="1669">
          <cell r="AH1669" t="str">
            <v xml:space="preserve"> </v>
          </cell>
        </row>
        <row r="1670">
          <cell r="AH1670" t="str">
            <v xml:space="preserve"> </v>
          </cell>
        </row>
        <row r="1671">
          <cell r="AH1671" t="str">
            <v xml:space="preserve"> </v>
          </cell>
        </row>
        <row r="1672">
          <cell r="AH1672" t="str">
            <v xml:space="preserve"> </v>
          </cell>
        </row>
        <row r="1673">
          <cell r="AH1673" t="str">
            <v xml:space="preserve"> </v>
          </cell>
        </row>
        <row r="1674">
          <cell r="AH1674" t="str">
            <v xml:space="preserve"> </v>
          </cell>
        </row>
        <row r="1675">
          <cell r="AH1675" t="str">
            <v xml:space="preserve"> </v>
          </cell>
        </row>
        <row r="1676">
          <cell r="AH1676" t="str">
            <v xml:space="preserve"> </v>
          </cell>
        </row>
        <row r="1677">
          <cell r="AH1677" t="str">
            <v xml:space="preserve"> </v>
          </cell>
        </row>
        <row r="1678">
          <cell r="AH1678" t="str">
            <v xml:space="preserve"> </v>
          </cell>
        </row>
        <row r="1679">
          <cell r="AH1679" t="str">
            <v xml:space="preserve"> </v>
          </cell>
        </row>
        <row r="1680">
          <cell r="AH1680" t="str">
            <v xml:space="preserve"> </v>
          </cell>
        </row>
        <row r="1681">
          <cell r="AH1681" t="str">
            <v xml:space="preserve"> </v>
          </cell>
        </row>
        <row r="1682">
          <cell r="AH1682" t="str">
            <v xml:space="preserve"> </v>
          </cell>
        </row>
        <row r="1683">
          <cell r="AH1683" t="str">
            <v xml:space="preserve"> </v>
          </cell>
        </row>
        <row r="1684">
          <cell r="AH1684" t="str">
            <v xml:space="preserve"> </v>
          </cell>
        </row>
        <row r="1685">
          <cell r="AH1685" t="str">
            <v xml:space="preserve"> </v>
          </cell>
        </row>
        <row r="1686">
          <cell r="AH1686" t="str">
            <v xml:space="preserve"> </v>
          </cell>
        </row>
        <row r="1687">
          <cell r="AH1687" t="str">
            <v xml:space="preserve"> </v>
          </cell>
        </row>
        <row r="1688">
          <cell r="AH1688" t="str">
            <v xml:space="preserve"> </v>
          </cell>
        </row>
        <row r="1689">
          <cell r="AH1689" t="str">
            <v xml:space="preserve"> </v>
          </cell>
        </row>
        <row r="1690">
          <cell r="AH1690" t="str">
            <v xml:space="preserve"> </v>
          </cell>
        </row>
        <row r="1691">
          <cell r="AH1691" t="str">
            <v xml:space="preserve"> </v>
          </cell>
        </row>
        <row r="1692">
          <cell r="AH1692" t="str">
            <v xml:space="preserve"> </v>
          </cell>
        </row>
        <row r="1693">
          <cell r="AH1693" t="str">
            <v xml:space="preserve"> </v>
          </cell>
        </row>
        <row r="1694">
          <cell r="AH1694" t="str">
            <v xml:space="preserve"> </v>
          </cell>
        </row>
        <row r="1695">
          <cell r="AH1695" t="str">
            <v xml:space="preserve"> </v>
          </cell>
        </row>
        <row r="1696">
          <cell r="AH1696" t="str">
            <v xml:space="preserve"> </v>
          </cell>
        </row>
        <row r="1697">
          <cell r="AH1697" t="str">
            <v xml:space="preserve"> </v>
          </cell>
        </row>
        <row r="1698">
          <cell r="AH1698" t="str">
            <v xml:space="preserve"> </v>
          </cell>
        </row>
        <row r="1699">
          <cell r="AH1699" t="str">
            <v xml:space="preserve"> </v>
          </cell>
        </row>
        <row r="1700">
          <cell r="AH1700" t="str">
            <v xml:space="preserve"> </v>
          </cell>
        </row>
        <row r="1701">
          <cell r="AH1701" t="str">
            <v xml:space="preserve"> </v>
          </cell>
        </row>
        <row r="1702">
          <cell r="AH1702" t="str">
            <v xml:space="preserve"> </v>
          </cell>
        </row>
        <row r="1703">
          <cell r="AH1703" t="str">
            <v xml:space="preserve"> </v>
          </cell>
        </row>
        <row r="1704">
          <cell r="AH1704" t="str">
            <v xml:space="preserve"> </v>
          </cell>
        </row>
        <row r="1705">
          <cell r="AH1705" t="str">
            <v xml:space="preserve"> </v>
          </cell>
        </row>
        <row r="1706">
          <cell r="AH1706" t="str">
            <v xml:space="preserve"> </v>
          </cell>
        </row>
        <row r="1707">
          <cell r="AH1707" t="str">
            <v xml:space="preserve"> </v>
          </cell>
        </row>
        <row r="1708">
          <cell r="AH1708" t="str">
            <v xml:space="preserve"> </v>
          </cell>
        </row>
        <row r="1709">
          <cell r="AH1709" t="str">
            <v xml:space="preserve"> </v>
          </cell>
        </row>
        <row r="1710">
          <cell r="AH1710" t="str">
            <v xml:space="preserve"> </v>
          </cell>
        </row>
        <row r="1711">
          <cell r="AH1711" t="str">
            <v xml:space="preserve"> </v>
          </cell>
        </row>
        <row r="1712">
          <cell r="AH1712" t="str">
            <v xml:space="preserve"> </v>
          </cell>
        </row>
        <row r="1713">
          <cell r="AH1713" t="str">
            <v xml:space="preserve"> </v>
          </cell>
        </row>
        <row r="1714">
          <cell r="AH1714" t="str">
            <v xml:space="preserve"> </v>
          </cell>
        </row>
        <row r="1715">
          <cell r="AH1715" t="str">
            <v xml:space="preserve"> </v>
          </cell>
        </row>
        <row r="1716">
          <cell r="AH1716" t="str">
            <v xml:space="preserve"> </v>
          </cell>
        </row>
        <row r="1717">
          <cell r="AH1717" t="str">
            <v xml:space="preserve"> </v>
          </cell>
        </row>
        <row r="1718">
          <cell r="AH1718" t="str">
            <v xml:space="preserve"> </v>
          </cell>
        </row>
        <row r="1719">
          <cell r="AH1719" t="str">
            <v xml:space="preserve"> </v>
          </cell>
        </row>
        <row r="1720">
          <cell r="AH1720" t="str">
            <v xml:space="preserve"> </v>
          </cell>
        </row>
        <row r="1721">
          <cell r="AH1721" t="str">
            <v xml:space="preserve"> </v>
          </cell>
        </row>
        <row r="1722">
          <cell r="AH1722" t="str">
            <v xml:space="preserve"> </v>
          </cell>
        </row>
        <row r="1723">
          <cell r="AH1723" t="str">
            <v xml:space="preserve"> </v>
          </cell>
        </row>
        <row r="1724">
          <cell r="AH1724" t="str">
            <v xml:space="preserve"> </v>
          </cell>
        </row>
        <row r="1725">
          <cell r="AH1725" t="str">
            <v xml:space="preserve"> </v>
          </cell>
        </row>
        <row r="1726">
          <cell r="AH1726" t="str">
            <v xml:space="preserve"> </v>
          </cell>
        </row>
        <row r="1727">
          <cell r="AH1727" t="str">
            <v xml:space="preserve"> </v>
          </cell>
        </row>
        <row r="1728">
          <cell r="AH1728" t="str">
            <v xml:space="preserve"> </v>
          </cell>
        </row>
        <row r="1729">
          <cell r="AH1729" t="str">
            <v xml:space="preserve"> </v>
          </cell>
        </row>
        <row r="1730">
          <cell r="AH1730" t="str">
            <v xml:space="preserve"> </v>
          </cell>
        </row>
        <row r="1731">
          <cell r="AH1731" t="str">
            <v xml:space="preserve"> </v>
          </cell>
        </row>
        <row r="1732">
          <cell r="AH1732" t="str">
            <v xml:space="preserve"> </v>
          </cell>
        </row>
        <row r="1733">
          <cell r="AH1733" t="str">
            <v xml:space="preserve"> </v>
          </cell>
        </row>
        <row r="1734">
          <cell r="AH1734" t="str">
            <v xml:space="preserve"> </v>
          </cell>
        </row>
        <row r="1735">
          <cell r="AH1735" t="str">
            <v xml:space="preserve"> </v>
          </cell>
        </row>
        <row r="1736">
          <cell r="AH1736" t="str">
            <v xml:space="preserve"> </v>
          </cell>
        </row>
        <row r="1737">
          <cell r="AH1737" t="str">
            <v xml:space="preserve"> </v>
          </cell>
        </row>
        <row r="1738">
          <cell r="AH1738" t="str">
            <v xml:space="preserve"> </v>
          </cell>
        </row>
        <row r="1739">
          <cell r="AH1739" t="str">
            <v xml:space="preserve"> </v>
          </cell>
        </row>
        <row r="1740">
          <cell r="AH1740" t="str">
            <v xml:space="preserve"> </v>
          </cell>
        </row>
        <row r="1741">
          <cell r="AH1741" t="str">
            <v xml:space="preserve"> </v>
          </cell>
        </row>
        <row r="1742">
          <cell r="AH1742" t="str">
            <v xml:space="preserve"> </v>
          </cell>
        </row>
        <row r="1743">
          <cell r="AH1743" t="str">
            <v xml:space="preserve"> </v>
          </cell>
        </row>
        <row r="1744">
          <cell r="AH1744" t="str">
            <v xml:space="preserve"> </v>
          </cell>
        </row>
        <row r="1745">
          <cell r="AH1745" t="str">
            <v xml:space="preserve"> </v>
          </cell>
        </row>
        <row r="1746">
          <cell r="AH1746" t="str">
            <v xml:space="preserve"> </v>
          </cell>
        </row>
        <row r="1747">
          <cell r="AH1747" t="str">
            <v xml:space="preserve"> </v>
          </cell>
        </row>
        <row r="1748">
          <cell r="AH1748" t="str">
            <v xml:space="preserve"> </v>
          </cell>
        </row>
        <row r="1749">
          <cell r="AH1749" t="str">
            <v xml:space="preserve"> </v>
          </cell>
        </row>
        <row r="1750">
          <cell r="AH1750" t="str">
            <v xml:space="preserve"> </v>
          </cell>
        </row>
        <row r="1751">
          <cell r="AH1751" t="str">
            <v xml:space="preserve"> </v>
          </cell>
        </row>
        <row r="1752">
          <cell r="AH1752" t="str">
            <v xml:space="preserve"> </v>
          </cell>
        </row>
        <row r="1753">
          <cell r="AH1753" t="str">
            <v xml:space="preserve"> </v>
          </cell>
        </row>
        <row r="1754">
          <cell r="AH1754" t="str">
            <v xml:space="preserve"> </v>
          </cell>
        </row>
        <row r="1755">
          <cell r="AH1755" t="str">
            <v xml:space="preserve"> </v>
          </cell>
        </row>
        <row r="1756">
          <cell r="AH1756" t="str">
            <v xml:space="preserve"> </v>
          </cell>
        </row>
        <row r="1757">
          <cell r="AH1757" t="str">
            <v xml:space="preserve"> </v>
          </cell>
        </row>
        <row r="1758">
          <cell r="AH1758" t="str">
            <v xml:space="preserve"> </v>
          </cell>
        </row>
        <row r="1759">
          <cell r="AH1759" t="str">
            <v xml:space="preserve"> </v>
          </cell>
        </row>
        <row r="1760">
          <cell r="AH1760" t="str">
            <v xml:space="preserve"> </v>
          </cell>
        </row>
        <row r="1761">
          <cell r="AH1761" t="str">
            <v xml:space="preserve"> </v>
          </cell>
        </row>
        <row r="1762">
          <cell r="AH1762" t="str">
            <v xml:space="preserve"> </v>
          </cell>
        </row>
        <row r="1763">
          <cell r="AH1763" t="str">
            <v xml:space="preserve"> </v>
          </cell>
        </row>
        <row r="1764">
          <cell r="AH1764" t="str">
            <v xml:space="preserve"> </v>
          </cell>
        </row>
        <row r="1765">
          <cell r="AH1765" t="str">
            <v xml:space="preserve"> </v>
          </cell>
        </row>
        <row r="1766">
          <cell r="AH1766" t="str">
            <v xml:space="preserve"> </v>
          </cell>
        </row>
        <row r="1767">
          <cell r="AH1767" t="str">
            <v xml:space="preserve"> </v>
          </cell>
        </row>
        <row r="1768">
          <cell r="AH1768" t="str">
            <v xml:space="preserve"> </v>
          </cell>
        </row>
        <row r="1769">
          <cell r="AH1769" t="str">
            <v xml:space="preserve"> </v>
          </cell>
        </row>
        <row r="1770">
          <cell r="AH1770" t="str">
            <v xml:space="preserve"> </v>
          </cell>
        </row>
        <row r="1771">
          <cell r="AH1771" t="str">
            <v xml:space="preserve"> </v>
          </cell>
        </row>
        <row r="1772">
          <cell r="AH1772" t="str">
            <v xml:space="preserve"> </v>
          </cell>
        </row>
        <row r="1773">
          <cell r="AH1773" t="str">
            <v xml:space="preserve"> </v>
          </cell>
        </row>
        <row r="1774">
          <cell r="AH1774" t="str">
            <v xml:space="preserve"> </v>
          </cell>
        </row>
        <row r="1775">
          <cell r="AH1775" t="str">
            <v xml:space="preserve"> </v>
          </cell>
        </row>
        <row r="1776">
          <cell r="AH1776" t="str">
            <v xml:space="preserve"> </v>
          </cell>
        </row>
        <row r="1777">
          <cell r="AH1777" t="str">
            <v xml:space="preserve"> </v>
          </cell>
        </row>
        <row r="1778">
          <cell r="AH1778" t="str">
            <v xml:space="preserve"> </v>
          </cell>
        </row>
        <row r="1779">
          <cell r="AH1779" t="str">
            <v xml:space="preserve"> </v>
          </cell>
        </row>
        <row r="1780">
          <cell r="AH1780" t="str">
            <v xml:space="preserve"> </v>
          </cell>
        </row>
        <row r="1781">
          <cell r="AH1781" t="str">
            <v xml:space="preserve"> </v>
          </cell>
        </row>
        <row r="1782">
          <cell r="AH1782" t="str">
            <v xml:space="preserve"> </v>
          </cell>
        </row>
        <row r="1783">
          <cell r="AH1783" t="str">
            <v xml:space="preserve"> </v>
          </cell>
        </row>
        <row r="1784">
          <cell r="AH1784" t="str">
            <v xml:space="preserve"> </v>
          </cell>
        </row>
        <row r="1785">
          <cell r="AH1785" t="str">
            <v xml:space="preserve"> </v>
          </cell>
        </row>
        <row r="1786">
          <cell r="AH1786" t="str">
            <v xml:space="preserve"> </v>
          </cell>
        </row>
        <row r="1787">
          <cell r="AH1787" t="str">
            <v xml:space="preserve"> </v>
          </cell>
        </row>
        <row r="1788">
          <cell r="AH1788" t="str">
            <v xml:space="preserve"> </v>
          </cell>
        </row>
        <row r="1789">
          <cell r="AH1789" t="str">
            <v xml:space="preserve"> </v>
          </cell>
        </row>
        <row r="1790">
          <cell r="AH1790" t="str">
            <v xml:space="preserve"> </v>
          </cell>
        </row>
        <row r="1791">
          <cell r="AH1791" t="str">
            <v xml:space="preserve"> </v>
          </cell>
        </row>
        <row r="1792">
          <cell r="AH1792" t="str">
            <v xml:space="preserve"> </v>
          </cell>
        </row>
        <row r="1793">
          <cell r="AH1793" t="str">
            <v xml:space="preserve"> </v>
          </cell>
        </row>
        <row r="1794">
          <cell r="AH1794" t="str">
            <v xml:space="preserve"> </v>
          </cell>
        </row>
        <row r="1795">
          <cell r="AH1795" t="str">
            <v xml:space="preserve"> </v>
          </cell>
        </row>
        <row r="1796">
          <cell r="AH1796" t="str">
            <v xml:space="preserve"> </v>
          </cell>
        </row>
        <row r="1797">
          <cell r="AH1797" t="str">
            <v xml:space="preserve"> </v>
          </cell>
        </row>
        <row r="1798">
          <cell r="AH1798" t="str">
            <v xml:space="preserve"> </v>
          </cell>
        </row>
        <row r="1799">
          <cell r="AH1799" t="str">
            <v xml:space="preserve"> </v>
          </cell>
        </row>
        <row r="1800">
          <cell r="AH1800" t="str">
            <v xml:space="preserve"> </v>
          </cell>
        </row>
        <row r="1801">
          <cell r="AH1801" t="str">
            <v xml:space="preserve"> </v>
          </cell>
        </row>
        <row r="1802">
          <cell r="AH1802" t="str">
            <v xml:space="preserve"> </v>
          </cell>
        </row>
        <row r="1803">
          <cell r="AH1803" t="str">
            <v xml:space="preserve"> </v>
          </cell>
        </row>
        <row r="1804">
          <cell r="AH1804" t="str">
            <v xml:space="preserve"> </v>
          </cell>
        </row>
        <row r="1805">
          <cell r="AH1805" t="str">
            <v xml:space="preserve"> </v>
          </cell>
        </row>
        <row r="1806">
          <cell r="AH1806" t="str">
            <v xml:space="preserve"> </v>
          </cell>
        </row>
        <row r="1807">
          <cell r="AH1807" t="str">
            <v xml:space="preserve"> </v>
          </cell>
        </row>
        <row r="1808">
          <cell r="AH1808" t="str">
            <v xml:space="preserve"> </v>
          </cell>
        </row>
        <row r="1809">
          <cell r="AH1809" t="str">
            <v xml:space="preserve"> </v>
          </cell>
        </row>
        <row r="1810">
          <cell r="AH1810" t="str">
            <v xml:space="preserve"> </v>
          </cell>
        </row>
        <row r="1811">
          <cell r="AH1811" t="str">
            <v xml:space="preserve"> </v>
          </cell>
        </row>
        <row r="1812">
          <cell r="AH1812" t="str">
            <v xml:space="preserve"> </v>
          </cell>
        </row>
        <row r="1813">
          <cell r="AH1813" t="str">
            <v xml:space="preserve"> </v>
          </cell>
        </row>
        <row r="1814">
          <cell r="AH1814" t="str">
            <v xml:space="preserve"> </v>
          </cell>
        </row>
        <row r="1815">
          <cell r="AH1815" t="str">
            <v xml:space="preserve"> </v>
          </cell>
        </row>
        <row r="1816">
          <cell r="AH1816" t="str">
            <v xml:space="preserve"> </v>
          </cell>
        </row>
        <row r="1817">
          <cell r="AH1817" t="str">
            <v xml:space="preserve"> </v>
          </cell>
        </row>
        <row r="1818">
          <cell r="AH1818" t="str">
            <v xml:space="preserve"> </v>
          </cell>
        </row>
        <row r="1819">
          <cell r="AH1819" t="str">
            <v xml:space="preserve"> </v>
          </cell>
        </row>
        <row r="1820">
          <cell r="AH1820" t="str">
            <v xml:space="preserve"> </v>
          </cell>
        </row>
        <row r="1821">
          <cell r="AH1821" t="str">
            <v xml:space="preserve"> </v>
          </cell>
        </row>
        <row r="1822">
          <cell r="AH1822" t="str">
            <v xml:space="preserve"> </v>
          </cell>
        </row>
        <row r="1823">
          <cell r="AH1823" t="str">
            <v xml:space="preserve"> </v>
          </cell>
        </row>
        <row r="1824">
          <cell r="AH1824" t="str">
            <v xml:space="preserve"> </v>
          </cell>
        </row>
        <row r="1825">
          <cell r="AH1825" t="str">
            <v xml:space="preserve"> </v>
          </cell>
        </row>
        <row r="1826">
          <cell r="AH1826" t="str">
            <v xml:space="preserve"> </v>
          </cell>
        </row>
        <row r="1827">
          <cell r="AH1827" t="str">
            <v xml:space="preserve"> </v>
          </cell>
        </row>
        <row r="1828">
          <cell r="AH1828" t="str">
            <v xml:space="preserve"> </v>
          </cell>
        </row>
        <row r="1829">
          <cell r="AH1829" t="str">
            <v xml:space="preserve"> </v>
          </cell>
        </row>
        <row r="1830">
          <cell r="AH1830" t="str">
            <v xml:space="preserve"> </v>
          </cell>
        </row>
        <row r="1831">
          <cell r="AH1831" t="str">
            <v xml:space="preserve"> </v>
          </cell>
        </row>
        <row r="1832">
          <cell r="AH1832" t="str">
            <v xml:space="preserve"> </v>
          </cell>
        </row>
        <row r="1833">
          <cell r="AH1833" t="str">
            <v xml:space="preserve"> </v>
          </cell>
        </row>
        <row r="1834">
          <cell r="AH1834" t="str">
            <v xml:space="preserve"> </v>
          </cell>
        </row>
        <row r="1835">
          <cell r="AH1835" t="str">
            <v xml:space="preserve"> </v>
          </cell>
        </row>
        <row r="1836">
          <cell r="AH1836" t="str">
            <v xml:space="preserve"> </v>
          </cell>
        </row>
        <row r="1837">
          <cell r="AH1837" t="str">
            <v xml:space="preserve"> </v>
          </cell>
        </row>
        <row r="1838">
          <cell r="AH1838" t="str">
            <v xml:space="preserve"> </v>
          </cell>
        </row>
        <row r="1839">
          <cell r="AH1839" t="str">
            <v xml:space="preserve"> </v>
          </cell>
        </row>
        <row r="1840">
          <cell r="AH1840" t="str">
            <v xml:space="preserve"> </v>
          </cell>
        </row>
        <row r="1841">
          <cell r="AH1841" t="str">
            <v xml:space="preserve"> </v>
          </cell>
        </row>
        <row r="1842">
          <cell r="AH1842" t="str">
            <v xml:space="preserve"> </v>
          </cell>
        </row>
        <row r="1843">
          <cell r="AH1843" t="str">
            <v xml:space="preserve"> </v>
          </cell>
        </row>
        <row r="1844">
          <cell r="AH1844" t="str">
            <v xml:space="preserve"> </v>
          </cell>
        </row>
        <row r="1845">
          <cell r="AH1845" t="str">
            <v xml:space="preserve"> </v>
          </cell>
        </row>
        <row r="1846">
          <cell r="AH1846" t="str">
            <v xml:space="preserve"> </v>
          </cell>
        </row>
        <row r="1847">
          <cell r="AH1847" t="str">
            <v xml:space="preserve"> </v>
          </cell>
        </row>
        <row r="1848">
          <cell r="AH1848" t="str">
            <v xml:space="preserve"> </v>
          </cell>
        </row>
        <row r="1849">
          <cell r="AH1849" t="str">
            <v xml:space="preserve"> </v>
          </cell>
        </row>
        <row r="1850">
          <cell r="AH1850" t="str">
            <v xml:space="preserve"> </v>
          </cell>
        </row>
        <row r="1851">
          <cell r="AH1851" t="str">
            <v xml:space="preserve"> </v>
          </cell>
        </row>
        <row r="1852">
          <cell r="AH1852" t="str">
            <v xml:space="preserve"> </v>
          </cell>
        </row>
        <row r="1853">
          <cell r="AH1853" t="str">
            <v xml:space="preserve"> </v>
          </cell>
        </row>
        <row r="1854">
          <cell r="AH1854" t="str">
            <v xml:space="preserve"> </v>
          </cell>
        </row>
        <row r="1855">
          <cell r="AH1855" t="str">
            <v xml:space="preserve"> </v>
          </cell>
        </row>
        <row r="1856">
          <cell r="AH1856" t="str">
            <v xml:space="preserve"> </v>
          </cell>
        </row>
        <row r="1857">
          <cell r="AH1857" t="str">
            <v xml:space="preserve"> </v>
          </cell>
        </row>
        <row r="1858">
          <cell r="AH1858" t="str">
            <v xml:space="preserve"> </v>
          </cell>
        </row>
        <row r="1859">
          <cell r="AH1859" t="str">
            <v xml:space="preserve"> </v>
          </cell>
        </row>
        <row r="1860">
          <cell r="AH1860" t="str">
            <v xml:space="preserve"> </v>
          </cell>
        </row>
        <row r="1861">
          <cell r="AH1861" t="str">
            <v xml:space="preserve"> </v>
          </cell>
        </row>
        <row r="1862">
          <cell r="AH1862" t="str">
            <v xml:space="preserve"> </v>
          </cell>
        </row>
        <row r="1863">
          <cell r="AH1863" t="str">
            <v xml:space="preserve"> </v>
          </cell>
        </row>
        <row r="1864">
          <cell r="AH1864" t="str">
            <v xml:space="preserve"> </v>
          </cell>
        </row>
        <row r="1865">
          <cell r="AH1865" t="str">
            <v xml:space="preserve"> </v>
          </cell>
        </row>
        <row r="1866">
          <cell r="AH1866" t="str">
            <v xml:space="preserve"> </v>
          </cell>
        </row>
        <row r="1867">
          <cell r="AH1867" t="str">
            <v xml:space="preserve"> </v>
          </cell>
        </row>
        <row r="1868">
          <cell r="AH1868" t="str">
            <v xml:space="preserve"> </v>
          </cell>
        </row>
        <row r="1869">
          <cell r="AH1869" t="str">
            <v xml:space="preserve"> </v>
          </cell>
        </row>
        <row r="1870">
          <cell r="AH1870" t="str">
            <v xml:space="preserve"> </v>
          </cell>
        </row>
        <row r="1871">
          <cell r="AH1871" t="str">
            <v xml:space="preserve"> </v>
          </cell>
        </row>
        <row r="1872">
          <cell r="AH1872" t="str">
            <v xml:space="preserve"> </v>
          </cell>
        </row>
        <row r="1873">
          <cell r="AH1873" t="str">
            <v xml:space="preserve"> </v>
          </cell>
        </row>
        <row r="1874">
          <cell r="AH1874" t="str">
            <v xml:space="preserve"> </v>
          </cell>
        </row>
        <row r="1875">
          <cell r="AH1875" t="str">
            <v xml:space="preserve"> </v>
          </cell>
        </row>
        <row r="1876">
          <cell r="AH1876" t="str">
            <v xml:space="preserve"> </v>
          </cell>
        </row>
        <row r="1877">
          <cell r="AH1877" t="str">
            <v xml:space="preserve"> </v>
          </cell>
        </row>
        <row r="1878">
          <cell r="AH1878" t="str">
            <v xml:space="preserve"> </v>
          </cell>
        </row>
        <row r="1879">
          <cell r="AH1879" t="str">
            <v xml:space="preserve"> </v>
          </cell>
        </row>
        <row r="1880">
          <cell r="AH1880" t="str">
            <v xml:space="preserve"> </v>
          </cell>
        </row>
        <row r="1881">
          <cell r="AH1881" t="str">
            <v xml:space="preserve"> </v>
          </cell>
        </row>
        <row r="1882">
          <cell r="AH1882" t="str">
            <v xml:space="preserve"> </v>
          </cell>
        </row>
        <row r="1883">
          <cell r="AH1883" t="str">
            <v xml:space="preserve"> </v>
          </cell>
        </row>
        <row r="1884">
          <cell r="AH1884" t="str">
            <v xml:space="preserve"> </v>
          </cell>
        </row>
        <row r="1885">
          <cell r="AH1885" t="str">
            <v xml:space="preserve"> </v>
          </cell>
        </row>
        <row r="1886">
          <cell r="AH1886" t="str">
            <v xml:space="preserve"> </v>
          </cell>
        </row>
        <row r="1887">
          <cell r="AH1887" t="str">
            <v xml:space="preserve"> </v>
          </cell>
        </row>
        <row r="1888">
          <cell r="AH1888" t="str">
            <v xml:space="preserve"> </v>
          </cell>
        </row>
        <row r="1889">
          <cell r="AH1889" t="str">
            <v xml:space="preserve"> </v>
          </cell>
        </row>
        <row r="1890">
          <cell r="AH1890" t="str">
            <v xml:space="preserve"> </v>
          </cell>
        </row>
        <row r="1891">
          <cell r="AH1891" t="str">
            <v xml:space="preserve"> </v>
          </cell>
        </row>
        <row r="1892">
          <cell r="AH1892" t="str">
            <v xml:space="preserve"> </v>
          </cell>
        </row>
        <row r="1893">
          <cell r="AH1893" t="str">
            <v xml:space="preserve"> </v>
          </cell>
        </row>
        <row r="1894">
          <cell r="AH1894" t="str">
            <v xml:space="preserve"> </v>
          </cell>
        </row>
        <row r="1895">
          <cell r="AH1895" t="str">
            <v xml:space="preserve"> </v>
          </cell>
        </row>
        <row r="1896">
          <cell r="AH1896" t="str">
            <v xml:space="preserve"> </v>
          </cell>
        </row>
        <row r="1897">
          <cell r="AH1897" t="str">
            <v xml:space="preserve"> </v>
          </cell>
        </row>
        <row r="1898">
          <cell r="AH1898" t="str">
            <v xml:space="preserve"> </v>
          </cell>
        </row>
        <row r="1899">
          <cell r="AH1899" t="str">
            <v xml:space="preserve"> </v>
          </cell>
        </row>
        <row r="1900">
          <cell r="AH1900" t="str">
            <v xml:space="preserve"> </v>
          </cell>
        </row>
        <row r="1901">
          <cell r="AH1901" t="str">
            <v xml:space="preserve"> </v>
          </cell>
        </row>
        <row r="1902">
          <cell r="AH1902" t="str">
            <v xml:space="preserve"> </v>
          </cell>
        </row>
        <row r="1903">
          <cell r="AH1903" t="str">
            <v xml:space="preserve"> </v>
          </cell>
        </row>
        <row r="1904">
          <cell r="AH1904" t="str">
            <v xml:space="preserve"> </v>
          </cell>
        </row>
        <row r="1905">
          <cell r="AH1905" t="str">
            <v xml:space="preserve"> </v>
          </cell>
        </row>
        <row r="1906">
          <cell r="AH1906" t="str">
            <v xml:space="preserve"> </v>
          </cell>
        </row>
        <row r="1907">
          <cell r="AH1907" t="str">
            <v xml:space="preserve"> </v>
          </cell>
        </row>
        <row r="1908">
          <cell r="AH1908" t="str">
            <v xml:space="preserve"> </v>
          </cell>
        </row>
        <row r="1909">
          <cell r="AH1909" t="str">
            <v xml:space="preserve"> </v>
          </cell>
        </row>
        <row r="1910">
          <cell r="AH1910" t="str">
            <v xml:space="preserve"> </v>
          </cell>
        </row>
        <row r="1911">
          <cell r="AH1911" t="str">
            <v xml:space="preserve"> </v>
          </cell>
        </row>
        <row r="1912">
          <cell r="AH1912" t="str">
            <v xml:space="preserve"> </v>
          </cell>
        </row>
        <row r="1913">
          <cell r="AH1913" t="str">
            <v xml:space="preserve"> </v>
          </cell>
        </row>
        <row r="1914">
          <cell r="AH1914" t="str">
            <v xml:space="preserve"> </v>
          </cell>
        </row>
        <row r="1915">
          <cell r="AH1915" t="str">
            <v xml:space="preserve"> </v>
          </cell>
        </row>
        <row r="1916">
          <cell r="AH1916" t="str">
            <v xml:space="preserve"> </v>
          </cell>
        </row>
        <row r="1917">
          <cell r="AH1917" t="str">
            <v xml:space="preserve"> </v>
          </cell>
        </row>
        <row r="1918">
          <cell r="AH1918" t="str">
            <v xml:space="preserve"> </v>
          </cell>
        </row>
        <row r="1919">
          <cell r="AH1919" t="str">
            <v xml:space="preserve"> </v>
          </cell>
        </row>
        <row r="1920">
          <cell r="AH1920" t="str">
            <v xml:space="preserve"> </v>
          </cell>
        </row>
        <row r="1921">
          <cell r="AH1921" t="str">
            <v xml:space="preserve"> </v>
          </cell>
        </row>
        <row r="1922">
          <cell r="AH1922" t="str">
            <v xml:space="preserve"> </v>
          </cell>
        </row>
        <row r="1923">
          <cell r="AH1923" t="str">
            <v xml:space="preserve"> </v>
          </cell>
        </row>
        <row r="1924">
          <cell r="AH1924" t="str">
            <v xml:space="preserve"> </v>
          </cell>
        </row>
        <row r="1925">
          <cell r="AH1925" t="str">
            <v xml:space="preserve"> </v>
          </cell>
        </row>
        <row r="1926">
          <cell r="AH1926" t="str">
            <v xml:space="preserve"> </v>
          </cell>
        </row>
        <row r="1927">
          <cell r="AH1927" t="str">
            <v xml:space="preserve"> </v>
          </cell>
        </row>
        <row r="1928">
          <cell r="AH1928" t="str">
            <v xml:space="preserve"> </v>
          </cell>
        </row>
        <row r="1929">
          <cell r="AH1929" t="str">
            <v xml:space="preserve"> </v>
          </cell>
        </row>
        <row r="1930">
          <cell r="AH1930" t="str">
            <v xml:space="preserve"> </v>
          </cell>
        </row>
        <row r="1931">
          <cell r="AH1931" t="str">
            <v xml:space="preserve"> </v>
          </cell>
        </row>
        <row r="1932">
          <cell r="AH1932" t="str">
            <v xml:space="preserve"> </v>
          </cell>
        </row>
        <row r="1933">
          <cell r="AH1933" t="str">
            <v xml:space="preserve"> </v>
          </cell>
        </row>
        <row r="1934">
          <cell r="AH1934" t="str">
            <v xml:space="preserve"> </v>
          </cell>
        </row>
        <row r="1935">
          <cell r="AH1935" t="str">
            <v xml:space="preserve"> </v>
          </cell>
        </row>
        <row r="1936">
          <cell r="AH1936" t="str">
            <v xml:space="preserve"> </v>
          </cell>
        </row>
        <row r="1937">
          <cell r="AH1937" t="str">
            <v xml:space="preserve"> </v>
          </cell>
        </row>
        <row r="1938">
          <cell r="AH1938" t="str">
            <v xml:space="preserve"> </v>
          </cell>
        </row>
        <row r="1939">
          <cell r="AH1939" t="str">
            <v xml:space="preserve"> </v>
          </cell>
        </row>
        <row r="1940">
          <cell r="AH1940" t="str">
            <v xml:space="preserve"> </v>
          </cell>
        </row>
        <row r="1941">
          <cell r="AH1941" t="str">
            <v xml:space="preserve"> </v>
          </cell>
        </row>
        <row r="1942">
          <cell r="AH1942" t="str">
            <v xml:space="preserve"> </v>
          </cell>
        </row>
        <row r="1943">
          <cell r="AH1943" t="str">
            <v xml:space="preserve"> </v>
          </cell>
        </row>
        <row r="1944">
          <cell r="AH1944" t="str">
            <v xml:space="preserve"> </v>
          </cell>
        </row>
        <row r="1945">
          <cell r="AH1945" t="str">
            <v xml:space="preserve"> </v>
          </cell>
        </row>
        <row r="1946">
          <cell r="AH1946" t="str">
            <v xml:space="preserve"> </v>
          </cell>
        </row>
        <row r="1947">
          <cell r="AH1947" t="str">
            <v xml:space="preserve"> </v>
          </cell>
        </row>
        <row r="1948">
          <cell r="AH1948" t="str">
            <v xml:space="preserve"> </v>
          </cell>
        </row>
        <row r="1949">
          <cell r="AH1949" t="str">
            <v xml:space="preserve"> </v>
          </cell>
        </row>
        <row r="1950">
          <cell r="AH1950" t="str">
            <v xml:space="preserve"> </v>
          </cell>
        </row>
        <row r="1951">
          <cell r="AH1951" t="str">
            <v xml:space="preserve"> </v>
          </cell>
        </row>
        <row r="1952">
          <cell r="AH1952" t="str">
            <v xml:space="preserve"> </v>
          </cell>
        </row>
        <row r="1953">
          <cell r="AH1953" t="str">
            <v xml:space="preserve"> </v>
          </cell>
        </row>
        <row r="1954">
          <cell r="AH1954" t="str">
            <v xml:space="preserve"> </v>
          </cell>
        </row>
        <row r="1955">
          <cell r="AH1955" t="str">
            <v xml:space="preserve"> </v>
          </cell>
        </row>
        <row r="1956">
          <cell r="AH1956" t="str">
            <v xml:space="preserve"> </v>
          </cell>
        </row>
        <row r="1957">
          <cell r="AH1957" t="str">
            <v xml:space="preserve"> </v>
          </cell>
        </row>
        <row r="1958">
          <cell r="AH1958" t="str">
            <v xml:space="preserve"> </v>
          </cell>
        </row>
        <row r="1959">
          <cell r="AH1959" t="str">
            <v xml:space="preserve"> </v>
          </cell>
        </row>
        <row r="1960">
          <cell r="AH1960" t="str">
            <v xml:space="preserve"> </v>
          </cell>
        </row>
        <row r="1961">
          <cell r="AH1961" t="str">
            <v xml:space="preserve"> </v>
          </cell>
        </row>
        <row r="1962">
          <cell r="AH1962" t="str">
            <v xml:space="preserve"> </v>
          </cell>
        </row>
        <row r="1963">
          <cell r="AH1963" t="str">
            <v xml:space="preserve"> </v>
          </cell>
        </row>
        <row r="1964">
          <cell r="AH1964" t="str">
            <v xml:space="preserve"> </v>
          </cell>
        </row>
        <row r="1965">
          <cell r="AH1965" t="str">
            <v xml:space="preserve"> </v>
          </cell>
        </row>
        <row r="1966">
          <cell r="AH1966" t="str">
            <v xml:space="preserve"> </v>
          </cell>
        </row>
        <row r="1967">
          <cell r="AH1967" t="str">
            <v xml:space="preserve"> </v>
          </cell>
        </row>
        <row r="1968">
          <cell r="AH1968" t="str">
            <v xml:space="preserve"> </v>
          </cell>
        </row>
        <row r="1969">
          <cell r="AH1969" t="str">
            <v xml:space="preserve"> </v>
          </cell>
        </row>
        <row r="1970">
          <cell r="AH1970" t="str">
            <v xml:space="preserve"> </v>
          </cell>
        </row>
        <row r="1971">
          <cell r="AH1971" t="str">
            <v xml:space="preserve"> </v>
          </cell>
        </row>
        <row r="1972">
          <cell r="AH1972" t="str">
            <v xml:space="preserve"> </v>
          </cell>
        </row>
        <row r="1973">
          <cell r="AH1973" t="str">
            <v xml:space="preserve"> </v>
          </cell>
        </row>
        <row r="1974">
          <cell r="AH1974" t="str">
            <v xml:space="preserve"> </v>
          </cell>
        </row>
        <row r="1975">
          <cell r="AH1975" t="str">
            <v xml:space="preserve"> </v>
          </cell>
        </row>
        <row r="1976">
          <cell r="AH1976" t="str">
            <v xml:space="preserve"> </v>
          </cell>
        </row>
        <row r="1977">
          <cell r="AH1977" t="str">
            <v xml:space="preserve"> </v>
          </cell>
        </row>
        <row r="1978">
          <cell r="AH1978" t="str">
            <v xml:space="preserve"> </v>
          </cell>
        </row>
        <row r="1979">
          <cell r="AH1979" t="str">
            <v xml:space="preserve"> </v>
          </cell>
        </row>
        <row r="1980">
          <cell r="AH1980" t="str">
            <v xml:space="preserve"> </v>
          </cell>
        </row>
        <row r="1981">
          <cell r="AH1981" t="str">
            <v xml:space="preserve"> </v>
          </cell>
        </row>
        <row r="1982">
          <cell r="AH1982" t="str">
            <v xml:space="preserve"> </v>
          </cell>
        </row>
        <row r="1983">
          <cell r="AH1983" t="str">
            <v xml:space="preserve"> </v>
          </cell>
        </row>
        <row r="1984">
          <cell r="AH1984" t="str">
            <v xml:space="preserve"> </v>
          </cell>
        </row>
        <row r="1985">
          <cell r="AH1985" t="str">
            <v xml:space="preserve"> </v>
          </cell>
        </row>
        <row r="1986">
          <cell r="AH1986" t="str">
            <v xml:space="preserve"> </v>
          </cell>
        </row>
        <row r="1987">
          <cell r="AH1987" t="str">
            <v xml:space="preserve"> </v>
          </cell>
        </row>
        <row r="1988">
          <cell r="AH1988" t="str">
            <v xml:space="preserve"> </v>
          </cell>
        </row>
        <row r="1989">
          <cell r="AH1989" t="str">
            <v xml:space="preserve"> </v>
          </cell>
        </row>
        <row r="1990">
          <cell r="AH1990" t="str">
            <v xml:space="preserve"> </v>
          </cell>
        </row>
        <row r="1991">
          <cell r="AH1991" t="str">
            <v xml:space="preserve"> </v>
          </cell>
        </row>
        <row r="1992">
          <cell r="AH1992" t="str">
            <v xml:space="preserve"> </v>
          </cell>
        </row>
        <row r="1993">
          <cell r="AH1993" t="str">
            <v xml:space="preserve"> </v>
          </cell>
        </row>
        <row r="1994">
          <cell r="AH1994" t="str">
            <v xml:space="preserve"> </v>
          </cell>
        </row>
        <row r="1995">
          <cell r="AH1995" t="str">
            <v xml:space="preserve"> </v>
          </cell>
        </row>
        <row r="1996">
          <cell r="AH1996" t="str">
            <v xml:space="preserve"> </v>
          </cell>
        </row>
        <row r="1997">
          <cell r="AH1997" t="str">
            <v xml:space="preserve"> </v>
          </cell>
        </row>
        <row r="1998">
          <cell r="AH1998" t="str">
            <v xml:space="preserve"> </v>
          </cell>
        </row>
        <row r="1999">
          <cell r="AH1999" t="str">
            <v xml:space="preserve"> </v>
          </cell>
        </row>
        <row r="2000">
          <cell r="AH2000" t="str">
            <v xml:space="preserve"> </v>
          </cell>
        </row>
        <row r="2001">
          <cell r="AH2001" t="str">
            <v xml:space="preserve"> </v>
          </cell>
        </row>
        <row r="2002">
          <cell r="AH2002" t="str">
            <v xml:space="preserve"> </v>
          </cell>
        </row>
        <row r="2003">
          <cell r="AH2003" t="str">
            <v xml:space="preserve"> </v>
          </cell>
        </row>
        <row r="2004">
          <cell r="AH2004" t="str">
            <v xml:space="preserve"> </v>
          </cell>
        </row>
        <row r="2005">
          <cell r="AH2005" t="str">
            <v xml:space="preserve"> </v>
          </cell>
        </row>
        <row r="2006">
          <cell r="AH2006" t="str">
            <v xml:space="preserve"> </v>
          </cell>
        </row>
        <row r="2007">
          <cell r="AH2007" t="str">
            <v xml:space="preserve"> </v>
          </cell>
        </row>
        <row r="2008">
          <cell r="AH2008" t="str">
            <v xml:space="preserve"> </v>
          </cell>
        </row>
        <row r="2009">
          <cell r="AH2009" t="str">
            <v xml:space="preserve"> </v>
          </cell>
        </row>
        <row r="2010">
          <cell r="AH2010" t="str">
            <v xml:space="preserve"> </v>
          </cell>
        </row>
        <row r="2011">
          <cell r="AH2011" t="str">
            <v xml:space="preserve"> </v>
          </cell>
        </row>
        <row r="2012">
          <cell r="AH2012" t="str">
            <v xml:space="preserve"> </v>
          </cell>
        </row>
        <row r="2013">
          <cell r="AH2013" t="str">
            <v xml:space="preserve"> </v>
          </cell>
        </row>
        <row r="2014">
          <cell r="AH2014" t="str">
            <v xml:space="preserve"> </v>
          </cell>
        </row>
        <row r="2015">
          <cell r="AH2015" t="str">
            <v xml:space="preserve"> </v>
          </cell>
        </row>
        <row r="2016">
          <cell r="AH2016" t="str">
            <v xml:space="preserve"> </v>
          </cell>
        </row>
        <row r="2017">
          <cell r="AH2017" t="str">
            <v xml:space="preserve"> </v>
          </cell>
        </row>
        <row r="2018">
          <cell r="AH2018" t="str">
            <v xml:space="preserve"> </v>
          </cell>
        </row>
        <row r="2019">
          <cell r="AH2019" t="str">
            <v xml:space="preserve"> </v>
          </cell>
        </row>
        <row r="2020">
          <cell r="AH2020" t="str">
            <v xml:space="preserve"> </v>
          </cell>
        </row>
        <row r="2021">
          <cell r="AH2021" t="str">
            <v xml:space="preserve"> </v>
          </cell>
        </row>
        <row r="2022">
          <cell r="AH2022" t="str">
            <v xml:space="preserve"> </v>
          </cell>
        </row>
        <row r="2023">
          <cell r="AH2023" t="str">
            <v xml:space="preserve"> </v>
          </cell>
        </row>
        <row r="2024">
          <cell r="AH2024" t="str">
            <v xml:space="preserve"> </v>
          </cell>
        </row>
        <row r="2025">
          <cell r="AH2025" t="str">
            <v xml:space="preserve"> </v>
          </cell>
        </row>
        <row r="2026">
          <cell r="AH2026" t="str">
            <v xml:space="preserve"> </v>
          </cell>
        </row>
        <row r="2027">
          <cell r="AH2027" t="str">
            <v xml:space="preserve"> </v>
          </cell>
        </row>
        <row r="2028">
          <cell r="AH2028" t="str">
            <v xml:space="preserve"> </v>
          </cell>
        </row>
        <row r="2029">
          <cell r="AH2029" t="str">
            <v xml:space="preserve"> </v>
          </cell>
        </row>
        <row r="2030">
          <cell r="AH2030" t="str">
            <v xml:space="preserve"> </v>
          </cell>
        </row>
        <row r="2031">
          <cell r="AH2031" t="str">
            <v xml:space="preserve"> </v>
          </cell>
        </row>
        <row r="2032">
          <cell r="AH2032" t="str">
            <v xml:space="preserve"> </v>
          </cell>
        </row>
        <row r="2033">
          <cell r="AH2033" t="str">
            <v xml:space="preserve"> </v>
          </cell>
        </row>
        <row r="2034">
          <cell r="AH2034" t="str">
            <v xml:space="preserve"> </v>
          </cell>
        </row>
        <row r="2035">
          <cell r="AH2035" t="str">
            <v xml:space="preserve"> </v>
          </cell>
        </row>
        <row r="2036">
          <cell r="AH2036" t="str">
            <v xml:space="preserve"> </v>
          </cell>
        </row>
        <row r="2037">
          <cell r="AH2037" t="str">
            <v xml:space="preserve"> </v>
          </cell>
        </row>
        <row r="2038">
          <cell r="AH2038" t="str">
            <v xml:space="preserve"> </v>
          </cell>
        </row>
        <row r="2039">
          <cell r="AH2039" t="str">
            <v xml:space="preserve"> </v>
          </cell>
        </row>
        <row r="2040">
          <cell r="AH2040" t="str">
            <v xml:space="preserve"> </v>
          </cell>
        </row>
        <row r="2041">
          <cell r="AH2041" t="str">
            <v xml:space="preserve"> </v>
          </cell>
        </row>
        <row r="2042">
          <cell r="AH2042" t="str">
            <v xml:space="preserve"> </v>
          </cell>
        </row>
        <row r="2043">
          <cell r="AH2043" t="str">
            <v xml:space="preserve"> </v>
          </cell>
        </row>
        <row r="2044">
          <cell r="AH2044" t="str">
            <v xml:space="preserve"> </v>
          </cell>
        </row>
        <row r="2045">
          <cell r="AH2045" t="str">
            <v xml:space="preserve"> </v>
          </cell>
        </row>
        <row r="2046">
          <cell r="AH2046" t="str">
            <v xml:space="preserve"> </v>
          </cell>
        </row>
        <row r="2047">
          <cell r="AH2047" t="str">
            <v xml:space="preserve"> </v>
          </cell>
        </row>
        <row r="2048">
          <cell r="AH2048" t="str">
            <v xml:space="preserve"> </v>
          </cell>
        </row>
        <row r="2049">
          <cell r="AH2049" t="str">
            <v xml:space="preserve"> </v>
          </cell>
        </row>
        <row r="2050">
          <cell r="AH2050" t="str">
            <v xml:space="preserve"> </v>
          </cell>
        </row>
        <row r="2051">
          <cell r="AH2051" t="str">
            <v xml:space="preserve"> </v>
          </cell>
        </row>
        <row r="2052">
          <cell r="AH2052" t="str">
            <v xml:space="preserve"> </v>
          </cell>
        </row>
        <row r="2053">
          <cell r="AH2053" t="str">
            <v xml:space="preserve"> </v>
          </cell>
        </row>
        <row r="2054">
          <cell r="AH2054" t="str">
            <v xml:space="preserve"> </v>
          </cell>
        </row>
        <row r="2055">
          <cell r="AH2055" t="str">
            <v xml:space="preserve"> </v>
          </cell>
        </row>
        <row r="2056">
          <cell r="AH2056" t="str">
            <v xml:space="preserve"> </v>
          </cell>
        </row>
        <row r="2057">
          <cell r="AH2057" t="str">
            <v xml:space="preserve"> </v>
          </cell>
        </row>
        <row r="2058">
          <cell r="AH2058" t="str">
            <v xml:space="preserve"> </v>
          </cell>
        </row>
        <row r="2059">
          <cell r="AH2059" t="str">
            <v xml:space="preserve"> </v>
          </cell>
        </row>
        <row r="2060">
          <cell r="AH2060" t="str">
            <v xml:space="preserve"> </v>
          </cell>
        </row>
        <row r="2061">
          <cell r="AH2061" t="str">
            <v xml:space="preserve"> </v>
          </cell>
        </row>
        <row r="2062">
          <cell r="AH2062" t="str">
            <v xml:space="preserve"> </v>
          </cell>
        </row>
        <row r="2063">
          <cell r="AH2063" t="str">
            <v xml:space="preserve"> </v>
          </cell>
        </row>
        <row r="2064">
          <cell r="AH2064" t="str">
            <v xml:space="preserve"> </v>
          </cell>
        </row>
        <row r="2065">
          <cell r="AH2065" t="str">
            <v xml:space="preserve"> </v>
          </cell>
        </row>
        <row r="2066">
          <cell r="AH2066" t="str">
            <v xml:space="preserve"> </v>
          </cell>
        </row>
        <row r="2067">
          <cell r="AH2067" t="str">
            <v xml:space="preserve"> </v>
          </cell>
        </row>
        <row r="2068">
          <cell r="AH2068" t="str">
            <v xml:space="preserve"> </v>
          </cell>
        </row>
        <row r="2069">
          <cell r="AH2069" t="str">
            <v xml:space="preserve"> </v>
          </cell>
        </row>
        <row r="2070">
          <cell r="AH2070" t="str">
            <v xml:space="preserve"> </v>
          </cell>
        </row>
        <row r="2071">
          <cell r="AH2071" t="str">
            <v xml:space="preserve"> </v>
          </cell>
        </row>
        <row r="2072">
          <cell r="AH2072" t="str">
            <v xml:space="preserve"> </v>
          </cell>
        </row>
        <row r="2073">
          <cell r="AH2073" t="str">
            <v xml:space="preserve"> </v>
          </cell>
        </row>
        <row r="2074">
          <cell r="AH2074" t="str">
            <v xml:space="preserve"> </v>
          </cell>
        </row>
        <row r="2075">
          <cell r="AH2075" t="str">
            <v xml:space="preserve"> </v>
          </cell>
        </row>
        <row r="2076">
          <cell r="AH2076" t="str">
            <v xml:space="preserve"> </v>
          </cell>
        </row>
        <row r="2077">
          <cell r="AH2077" t="str">
            <v xml:space="preserve"> </v>
          </cell>
        </row>
        <row r="2078">
          <cell r="AH2078" t="str">
            <v xml:space="preserve"> </v>
          </cell>
        </row>
        <row r="2079">
          <cell r="AH2079" t="str">
            <v xml:space="preserve"> </v>
          </cell>
        </row>
        <row r="2080">
          <cell r="AH2080" t="str">
            <v xml:space="preserve"> </v>
          </cell>
        </row>
        <row r="2081">
          <cell r="AH2081" t="str">
            <v xml:space="preserve"> </v>
          </cell>
        </row>
        <row r="2082">
          <cell r="AH2082" t="str">
            <v xml:space="preserve"> </v>
          </cell>
        </row>
        <row r="2083">
          <cell r="AH2083" t="str">
            <v xml:space="preserve"> </v>
          </cell>
        </row>
        <row r="2084">
          <cell r="AH2084" t="str">
            <v xml:space="preserve"> </v>
          </cell>
        </row>
        <row r="2085">
          <cell r="AH2085" t="str">
            <v xml:space="preserve"> </v>
          </cell>
        </row>
        <row r="2086">
          <cell r="AH2086" t="str">
            <v xml:space="preserve"> </v>
          </cell>
        </row>
        <row r="2087">
          <cell r="AH2087" t="str">
            <v xml:space="preserve"> </v>
          </cell>
        </row>
        <row r="2088">
          <cell r="AH2088" t="str">
            <v xml:space="preserve"> </v>
          </cell>
        </row>
        <row r="2089">
          <cell r="AH2089" t="str">
            <v xml:space="preserve"> </v>
          </cell>
        </row>
        <row r="2090">
          <cell r="AH2090" t="str">
            <v xml:space="preserve"> </v>
          </cell>
        </row>
        <row r="2091">
          <cell r="AH2091" t="str">
            <v xml:space="preserve"> </v>
          </cell>
        </row>
        <row r="2092">
          <cell r="AH2092" t="str">
            <v xml:space="preserve"> </v>
          </cell>
        </row>
        <row r="2093">
          <cell r="AH2093" t="str">
            <v xml:space="preserve"> </v>
          </cell>
        </row>
        <row r="2094">
          <cell r="AH2094" t="str">
            <v xml:space="preserve"> </v>
          </cell>
        </row>
        <row r="2095">
          <cell r="AH2095" t="str">
            <v xml:space="preserve"> </v>
          </cell>
        </row>
        <row r="2096">
          <cell r="AH2096" t="str">
            <v xml:space="preserve"> </v>
          </cell>
        </row>
        <row r="2097">
          <cell r="AH2097" t="str">
            <v xml:space="preserve"> </v>
          </cell>
        </row>
        <row r="2098">
          <cell r="AH2098" t="str">
            <v xml:space="preserve"> </v>
          </cell>
        </row>
        <row r="2099">
          <cell r="AH2099" t="str">
            <v xml:space="preserve"> </v>
          </cell>
        </row>
        <row r="2100">
          <cell r="AH2100" t="str">
            <v xml:space="preserve"> </v>
          </cell>
        </row>
        <row r="2101">
          <cell r="AH2101" t="str">
            <v xml:space="preserve"> </v>
          </cell>
        </row>
        <row r="2102">
          <cell r="AH2102" t="str">
            <v xml:space="preserve"> </v>
          </cell>
        </row>
        <row r="2103">
          <cell r="AH2103" t="str">
            <v xml:space="preserve"> </v>
          </cell>
        </row>
        <row r="2104">
          <cell r="AH2104" t="str">
            <v xml:space="preserve"> </v>
          </cell>
        </row>
        <row r="2105">
          <cell r="AH2105" t="str">
            <v xml:space="preserve"> </v>
          </cell>
        </row>
        <row r="2106">
          <cell r="AH2106" t="str">
            <v xml:space="preserve"> </v>
          </cell>
        </row>
        <row r="2107">
          <cell r="AH2107" t="str">
            <v xml:space="preserve"> </v>
          </cell>
        </row>
        <row r="2108">
          <cell r="AH2108" t="str">
            <v xml:space="preserve"> </v>
          </cell>
        </row>
        <row r="2109">
          <cell r="AH2109" t="str">
            <v xml:space="preserve"> </v>
          </cell>
        </row>
        <row r="2110">
          <cell r="AH2110" t="str">
            <v xml:space="preserve"> </v>
          </cell>
        </row>
        <row r="2111">
          <cell r="AH2111" t="str">
            <v xml:space="preserve"> </v>
          </cell>
        </row>
        <row r="2112">
          <cell r="AH2112" t="str">
            <v xml:space="preserve"> </v>
          </cell>
        </row>
        <row r="2113">
          <cell r="AH2113" t="str">
            <v xml:space="preserve"> </v>
          </cell>
        </row>
        <row r="2114">
          <cell r="AH2114" t="str">
            <v xml:space="preserve"> </v>
          </cell>
        </row>
        <row r="2115">
          <cell r="AH2115" t="str">
            <v xml:space="preserve"> </v>
          </cell>
        </row>
        <row r="2116">
          <cell r="AH2116" t="str">
            <v xml:space="preserve"> </v>
          </cell>
        </row>
        <row r="2117">
          <cell r="AH2117" t="str">
            <v xml:space="preserve"> </v>
          </cell>
        </row>
        <row r="2118">
          <cell r="AH2118" t="str">
            <v xml:space="preserve"> </v>
          </cell>
        </row>
        <row r="2119">
          <cell r="AH2119" t="str">
            <v xml:space="preserve"> </v>
          </cell>
        </row>
        <row r="2120">
          <cell r="AH2120" t="str">
            <v xml:space="preserve"> </v>
          </cell>
        </row>
        <row r="2121">
          <cell r="AH2121" t="str">
            <v xml:space="preserve"> </v>
          </cell>
        </row>
        <row r="2122">
          <cell r="AH2122" t="str">
            <v xml:space="preserve"> </v>
          </cell>
        </row>
        <row r="2123">
          <cell r="AH2123" t="str">
            <v xml:space="preserve"> </v>
          </cell>
        </row>
        <row r="2124">
          <cell r="AH2124" t="str">
            <v xml:space="preserve"> </v>
          </cell>
        </row>
        <row r="2125">
          <cell r="AH2125" t="str">
            <v xml:space="preserve"> </v>
          </cell>
        </row>
        <row r="2126">
          <cell r="AH2126" t="str">
            <v xml:space="preserve"> </v>
          </cell>
        </row>
        <row r="2127">
          <cell r="AH2127" t="str">
            <v xml:space="preserve"> </v>
          </cell>
        </row>
        <row r="2128">
          <cell r="AH2128" t="str">
            <v xml:space="preserve"> </v>
          </cell>
        </row>
        <row r="2129">
          <cell r="AH2129" t="str">
            <v xml:space="preserve"> </v>
          </cell>
        </row>
        <row r="2130">
          <cell r="AH2130" t="str">
            <v xml:space="preserve"> </v>
          </cell>
        </row>
        <row r="2131">
          <cell r="AH2131" t="str">
            <v xml:space="preserve"> </v>
          </cell>
        </row>
        <row r="2132">
          <cell r="AH2132" t="str">
            <v xml:space="preserve"> </v>
          </cell>
        </row>
        <row r="2133">
          <cell r="AH2133" t="str">
            <v xml:space="preserve"> </v>
          </cell>
        </row>
        <row r="2134">
          <cell r="AH2134" t="str">
            <v xml:space="preserve"> </v>
          </cell>
        </row>
        <row r="2135">
          <cell r="AH2135" t="str">
            <v xml:space="preserve"> </v>
          </cell>
        </row>
        <row r="2136">
          <cell r="AH2136" t="str">
            <v xml:space="preserve"> </v>
          </cell>
        </row>
        <row r="2137">
          <cell r="AH2137" t="str">
            <v xml:space="preserve"> </v>
          </cell>
        </row>
        <row r="2138">
          <cell r="AH2138" t="str">
            <v xml:space="preserve"> </v>
          </cell>
        </row>
        <row r="2139">
          <cell r="AH2139" t="str">
            <v xml:space="preserve"> </v>
          </cell>
        </row>
        <row r="2140">
          <cell r="AH2140" t="str">
            <v xml:space="preserve"> </v>
          </cell>
        </row>
        <row r="2141">
          <cell r="AH2141" t="str">
            <v xml:space="preserve"> </v>
          </cell>
        </row>
        <row r="2142">
          <cell r="AH2142" t="str">
            <v xml:space="preserve"> </v>
          </cell>
        </row>
        <row r="2143">
          <cell r="AH2143" t="str">
            <v xml:space="preserve"> </v>
          </cell>
        </row>
        <row r="2144">
          <cell r="AH2144" t="str">
            <v xml:space="preserve"> </v>
          </cell>
        </row>
        <row r="2145">
          <cell r="AH2145" t="str">
            <v xml:space="preserve"> </v>
          </cell>
        </row>
        <row r="2146">
          <cell r="AH2146" t="str">
            <v xml:space="preserve"> </v>
          </cell>
        </row>
        <row r="2147">
          <cell r="AH2147" t="str">
            <v xml:space="preserve"> </v>
          </cell>
        </row>
        <row r="2148">
          <cell r="AH2148" t="str">
            <v xml:space="preserve"> </v>
          </cell>
        </row>
        <row r="2149">
          <cell r="AH2149" t="str">
            <v xml:space="preserve"> </v>
          </cell>
        </row>
        <row r="2150">
          <cell r="AH2150" t="str">
            <v xml:space="preserve"> </v>
          </cell>
        </row>
        <row r="2151">
          <cell r="AH2151" t="str">
            <v xml:space="preserve"> </v>
          </cell>
        </row>
        <row r="2152">
          <cell r="AH2152" t="str">
            <v xml:space="preserve"> </v>
          </cell>
        </row>
        <row r="2153">
          <cell r="AH2153" t="str">
            <v xml:space="preserve"> </v>
          </cell>
        </row>
        <row r="2154">
          <cell r="AH2154" t="str">
            <v xml:space="preserve"> </v>
          </cell>
        </row>
        <row r="2155">
          <cell r="AH2155" t="str">
            <v xml:space="preserve"> </v>
          </cell>
        </row>
        <row r="2156">
          <cell r="AH2156" t="str">
            <v xml:space="preserve"> </v>
          </cell>
        </row>
        <row r="2157">
          <cell r="AH2157" t="str">
            <v xml:space="preserve"> </v>
          </cell>
        </row>
        <row r="2158">
          <cell r="AH2158" t="str">
            <v xml:space="preserve"> </v>
          </cell>
        </row>
        <row r="2159">
          <cell r="AH2159" t="str">
            <v xml:space="preserve"> </v>
          </cell>
        </row>
        <row r="2160">
          <cell r="AH2160" t="str">
            <v xml:space="preserve"> </v>
          </cell>
        </row>
        <row r="2161">
          <cell r="AH2161" t="str">
            <v xml:space="preserve"> </v>
          </cell>
        </row>
        <row r="2162">
          <cell r="AH2162" t="str">
            <v xml:space="preserve"> </v>
          </cell>
        </row>
        <row r="2163">
          <cell r="AH2163" t="str">
            <v xml:space="preserve"> </v>
          </cell>
        </row>
        <row r="2164">
          <cell r="AH2164" t="str">
            <v xml:space="preserve"> </v>
          </cell>
        </row>
        <row r="2165">
          <cell r="AH2165" t="str">
            <v xml:space="preserve"> </v>
          </cell>
        </row>
        <row r="2166">
          <cell r="AH2166" t="str">
            <v xml:space="preserve"> </v>
          </cell>
        </row>
        <row r="2167">
          <cell r="AH2167" t="str">
            <v xml:space="preserve"> </v>
          </cell>
        </row>
        <row r="2168">
          <cell r="AH2168" t="str">
            <v xml:space="preserve"> </v>
          </cell>
        </row>
        <row r="2169">
          <cell r="AH2169" t="str">
            <v xml:space="preserve"> </v>
          </cell>
        </row>
        <row r="2170">
          <cell r="AH2170" t="str">
            <v xml:space="preserve"> </v>
          </cell>
        </row>
        <row r="2171">
          <cell r="AH2171" t="str">
            <v xml:space="preserve"> </v>
          </cell>
        </row>
        <row r="2172">
          <cell r="AH2172" t="str">
            <v xml:space="preserve"> </v>
          </cell>
        </row>
        <row r="2173">
          <cell r="AH2173" t="str">
            <v xml:space="preserve"> </v>
          </cell>
        </row>
        <row r="2174">
          <cell r="AH2174" t="str">
            <v xml:space="preserve"> </v>
          </cell>
        </row>
        <row r="2175">
          <cell r="AH2175" t="str">
            <v xml:space="preserve"> </v>
          </cell>
        </row>
        <row r="2176">
          <cell r="AH2176" t="str">
            <v xml:space="preserve"> </v>
          </cell>
        </row>
        <row r="2177">
          <cell r="AH2177" t="str">
            <v xml:space="preserve"> </v>
          </cell>
        </row>
        <row r="2178">
          <cell r="AH2178" t="str">
            <v xml:space="preserve"> </v>
          </cell>
        </row>
        <row r="2179">
          <cell r="AH2179" t="str">
            <v xml:space="preserve"> </v>
          </cell>
        </row>
        <row r="2180">
          <cell r="AH2180" t="str">
            <v xml:space="preserve"> </v>
          </cell>
        </row>
        <row r="2181">
          <cell r="AH2181" t="str">
            <v xml:space="preserve"> </v>
          </cell>
        </row>
        <row r="2182">
          <cell r="AH2182" t="str">
            <v xml:space="preserve"> </v>
          </cell>
        </row>
        <row r="2183">
          <cell r="AH2183" t="str">
            <v xml:space="preserve"> </v>
          </cell>
        </row>
        <row r="2184">
          <cell r="AH2184" t="str">
            <v xml:space="preserve"> </v>
          </cell>
        </row>
        <row r="2185">
          <cell r="AH2185" t="str">
            <v xml:space="preserve"> </v>
          </cell>
        </row>
        <row r="2186">
          <cell r="AH2186" t="str">
            <v xml:space="preserve"> </v>
          </cell>
        </row>
        <row r="2187">
          <cell r="AH2187" t="str">
            <v xml:space="preserve"> </v>
          </cell>
        </row>
        <row r="2188">
          <cell r="AH2188" t="str">
            <v xml:space="preserve"> </v>
          </cell>
        </row>
        <row r="2189">
          <cell r="AH2189" t="str">
            <v xml:space="preserve"> </v>
          </cell>
        </row>
        <row r="2190">
          <cell r="AH2190" t="str">
            <v xml:space="preserve"> </v>
          </cell>
        </row>
        <row r="2191">
          <cell r="AH2191" t="str">
            <v xml:space="preserve"> </v>
          </cell>
        </row>
        <row r="2192">
          <cell r="AH2192" t="str">
            <v xml:space="preserve"> </v>
          </cell>
        </row>
        <row r="2193">
          <cell r="AH2193" t="str">
            <v xml:space="preserve"> </v>
          </cell>
        </row>
        <row r="2194">
          <cell r="AH2194" t="str">
            <v xml:space="preserve"> </v>
          </cell>
        </row>
        <row r="2195">
          <cell r="AH2195" t="str">
            <v xml:space="preserve"> </v>
          </cell>
        </row>
        <row r="2196">
          <cell r="AH2196" t="str">
            <v xml:space="preserve"> </v>
          </cell>
        </row>
        <row r="2197">
          <cell r="AH2197" t="str">
            <v xml:space="preserve"> </v>
          </cell>
        </row>
        <row r="2198">
          <cell r="AH2198" t="str">
            <v xml:space="preserve"> </v>
          </cell>
        </row>
        <row r="2199">
          <cell r="AH2199" t="str">
            <v xml:space="preserve"> </v>
          </cell>
        </row>
        <row r="2200">
          <cell r="AH2200" t="str">
            <v xml:space="preserve"> </v>
          </cell>
        </row>
        <row r="2201">
          <cell r="AH2201" t="str">
            <v xml:space="preserve"> </v>
          </cell>
        </row>
        <row r="2202">
          <cell r="AH2202" t="str">
            <v xml:space="preserve"> </v>
          </cell>
        </row>
        <row r="2203">
          <cell r="AH2203" t="str">
            <v xml:space="preserve"> </v>
          </cell>
        </row>
        <row r="2204">
          <cell r="AH2204" t="str">
            <v xml:space="preserve"> </v>
          </cell>
        </row>
        <row r="2205">
          <cell r="AH2205" t="str">
            <v xml:space="preserve"> </v>
          </cell>
        </row>
        <row r="2206">
          <cell r="AH2206" t="str">
            <v xml:space="preserve"> </v>
          </cell>
        </row>
        <row r="2207">
          <cell r="AH2207" t="str">
            <v xml:space="preserve"> </v>
          </cell>
        </row>
        <row r="2208">
          <cell r="AH2208" t="str">
            <v xml:space="preserve"> </v>
          </cell>
        </row>
        <row r="2209">
          <cell r="AH2209" t="str">
            <v xml:space="preserve"> </v>
          </cell>
        </row>
        <row r="2210">
          <cell r="AH2210" t="str">
            <v xml:space="preserve"> </v>
          </cell>
        </row>
        <row r="2211">
          <cell r="AH2211" t="str">
            <v xml:space="preserve"> </v>
          </cell>
        </row>
        <row r="2212">
          <cell r="AH2212" t="str">
            <v xml:space="preserve"> </v>
          </cell>
        </row>
        <row r="2213">
          <cell r="AH2213" t="str">
            <v xml:space="preserve"> </v>
          </cell>
        </row>
        <row r="2214">
          <cell r="AH2214" t="str">
            <v xml:space="preserve"> </v>
          </cell>
        </row>
        <row r="2215">
          <cell r="AH2215" t="str">
            <v xml:space="preserve"> </v>
          </cell>
        </row>
        <row r="2216">
          <cell r="AH2216" t="str">
            <v xml:space="preserve"> </v>
          </cell>
        </row>
        <row r="2217">
          <cell r="AH2217" t="str">
            <v xml:space="preserve"> </v>
          </cell>
        </row>
        <row r="2218">
          <cell r="AH2218" t="str">
            <v xml:space="preserve"> </v>
          </cell>
        </row>
        <row r="2219">
          <cell r="AH2219" t="str">
            <v xml:space="preserve"> </v>
          </cell>
        </row>
        <row r="2220">
          <cell r="AH2220" t="str">
            <v xml:space="preserve"> </v>
          </cell>
        </row>
        <row r="2221">
          <cell r="AH2221" t="str">
            <v xml:space="preserve"> </v>
          </cell>
        </row>
        <row r="2222">
          <cell r="AH2222" t="str">
            <v xml:space="preserve"> </v>
          </cell>
        </row>
        <row r="2223">
          <cell r="AH2223" t="str">
            <v xml:space="preserve"> </v>
          </cell>
        </row>
        <row r="2224">
          <cell r="AH2224" t="str">
            <v xml:space="preserve"> </v>
          </cell>
        </row>
        <row r="2225">
          <cell r="AH2225" t="str">
            <v xml:space="preserve"> </v>
          </cell>
        </row>
        <row r="2226">
          <cell r="AH2226" t="str">
            <v xml:space="preserve"> </v>
          </cell>
        </row>
        <row r="2227">
          <cell r="AH2227" t="str">
            <v xml:space="preserve"> </v>
          </cell>
        </row>
        <row r="2228">
          <cell r="AH2228" t="str">
            <v xml:space="preserve"> </v>
          </cell>
        </row>
        <row r="2229">
          <cell r="AH2229" t="str">
            <v xml:space="preserve"> </v>
          </cell>
        </row>
        <row r="2230">
          <cell r="AH2230" t="str">
            <v xml:space="preserve"> </v>
          </cell>
        </row>
        <row r="2231">
          <cell r="AH2231" t="str">
            <v xml:space="preserve"> </v>
          </cell>
        </row>
        <row r="2232">
          <cell r="AH2232" t="str">
            <v xml:space="preserve"> </v>
          </cell>
        </row>
        <row r="2233">
          <cell r="AH2233" t="str">
            <v xml:space="preserve"> </v>
          </cell>
        </row>
        <row r="2234">
          <cell r="AH2234" t="str">
            <v xml:space="preserve"> </v>
          </cell>
        </row>
        <row r="2235">
          <cell r="AH2235" t="str">
            <v xml:space="preserve"> </v>
          </cell>
        </row>
        <row r="2236">
          <cell r="AH2236" t="str">
            <v xml:space="preserve"> </v>
          </cell>
        </row>
        <row r="2237">
          <cell r="AH2237" t="str">
            <v xml:space="preserve"> </v>
          </cell>
        </row>
        <row r="2238">
          <cell r="AH2238" t="str">
            <v xml:space="preserve"> </v>
          </cell>
        </row>
        <row r="2239">
          <cell r="AH2239" t="str">
            <v xml:space="preserve"> </v>
          </cell>
        </row>
        <row r="2240">
          <cell r="AH2240" t="str">
            <v xml:space="preserve"> </v>
          </cell>
        </row>
        <row r="2241">
          <cell r="AH2241" t="str">
            <v xml:space="preserve"> </v>
          </cell>
        </row>
        <row r="2242">
          <cell r="AH2242" t="str">
            <v xml:space="preserve"> </v>
          </cell>
        </row>
        <row r="2243">
          <cell r="AH2243" t="str">
            <v xml:space="preserve"> </v>
          </cell>
        </row>
        <row r="2244">
          <cell r="AH2244" t="str">
            <v xml:space="preserve"> </v>
          </cell>
        </row>
        <row r="2245">
          <cell r="AH2245" t="str">
            <v xml:space="preserve"> </v>
          </cell>
        </row>
        <row r="2246">
          <cell r="AH2246" t="str">
            <v xml:space="preserve"> </v>
          </cell>
        </row>
        <row r="2247">
          <cell r="AH2247" t="str">
            <v xml:space="preserve"> </v>
          </cell>
        </row>
        <row r="2248">
          <cell r="AH2248" t="str">
            <v xml:space="preserve"> </v>
          </cell>
        </row>
        <row r="2249">
          <cell r="AH2249" t="str">
            <v xml:space="preserve"> </v>
          </cell>
        </row>
        <row r="2250">
          <cell r="AH2250" t="str">
            <v xml:space="preserve"> </v>
          </cell>
        </row>
        <row r="2251">
          <cell r="AH2251" t="str">
            <v xml:space="preserve"> </v>
          </cell>
        </row>
        <row r="2252">
          <cell r="AH2252" t="str">
            <v xml:space="preserve"> </v>
          </cell>
        </row>
        <row r="2253">
          <cell r="AH2253" t="str">
            <v xml:space="preserve"> </v>
          </cell>
        </row>
        <row r="2254">
          <cell r="AH2254" t="str">
            <v xml:space="preserve"> </v>
          </cell>
        </row>
        <row r="2255">
          <cell r="AH2255" t="str">
            <v xml:space="preserve"> </v>
          </cell>
        </row>
        <row r="2256">
          <cell r="AH2256" t="str">
            <v xml:space="preserve"> </v>
          </cell>
        </row>
        <row r="2257">
          <cell r="AH2257" t="str">
            <v xml:space="preserve"> </v>
          </cell>
        </row>
        <row r="2258">
          <cell r="AH2258" t="str">
            <v xml:space="preserve"> </v>
          </cell>
        </row>
        <row r="2259">
          <cell r="AH2259" t="str">
            <v xml:space="preserve"> </v>
          </cell>
        </row>
        <row r="2260">
          <cell r="AH2260" t="str">
            <v xml:space="preserve"> </v>
          </cell>
        </row>
        <row r="2261">
          <cell r="AH2261" t="str">
            <v xml:space="preserve"> </v>
          </cell>
        </row>
        <row r="2262">
          <cell r="AH2262" t="str">
            <v xml:space="preserve"> </v>
          </cell>
        </row>
        <row r="2263">
          <cell r="AH2263" t="str">
            <v xml:space="preserve"> </v>
          </cell>
        </row>
        <row r="2264">
          <cell r="AH2264" t="str">
            <v xml:space="preserve"> </v>
          </cell>
        </row>
        <row r="2265">
          <cell r="AH2265" t="str">
            <v xml:space="preserve"> </v>
          </cell>
        </row>
        <row r="2266">
          <cell r="AH2266" t="str">
            <v xml:space="preserve"> </v>
          </cell>
        </row>
        <row r="2267">
          <cell r="AH2267" t="str">
            <v xml:space="preserve"> </v>
          </cell>
        </row>
        <row r="2268">
          <cell r="AH2268" t="str">
            <v xml:space="preserve"> </v>
          </cell>
        </row>
        <row r="2269">
          <cell r="AH2269" t="str">
            <v xml:space="preserve"> </v>
          </cell>
        </row>
        <row r="2270">
          <cell r="AH2270" t="str">
            <v xml:space="preserve"> </v>
          </cell>
        </row>
        <row r="2271">
          <cell r="AH2271" t="str">
            <v xml:space="preserve"> </v>
          </cell>
        </row>
        <row r="2272">
          <cell r="AH2272" t="str">
            <v xml:space="preserve"> </v>
          </cell>
        </row>
        <row r="2273">
          <cell r="AH2273" t="str">
            <v xml:space="preserve"> </v>
          </cell>
        </row>
        <row r="2274">
          <cell r="AH2274" t="str">
            <v xml:space="preserve"> </v>
          </cell>
        </row>
        <row r="2275">
          <cell r="AH2275" t="str">
            <v xml:space="preserve"> </v>
          </cell>
        </row>
        <row r="2276">
          <cell r="AH2276" t="str">
            <v xml:space="preserve"> </v>
          </cell>
        </row>
        <row r="2277">
          <cell r="AH2277" t="str">
            <v xml:space="preserve"> </v>
          </cell>
        </row>
        <row r="2278">
          <cell r="AH2278" t="str">
            <v xml:space="preserve"> </v>
          </cell>
        </row>
        <row r="2279">
          <cell r="AH2279" t="str">
            <v xml:space="preserve"> </v>
          </cell>
        </row>
        <row r="2280">
          <cell r="AH2280" t="str">
            <v xml:space="preserve"> </v>
          </cell>
        </row>
        <row r="2281">
          <cell r="AH2281" t="str">
            <v xml:space="preserve"> </v>
          </cell>
        </row>
        <row r="2282">
          <cell r="AH2282" t="str">
            <v xml:space="preserve"> </v>
          </cell>
        </row>
        <row r="2283">
          <cell r="AH2283" t="str">
            <v xml:space="preserve"> </v>
          </cell>
        </row>
        <row r="2284">
          <cell r="AH2284" t="str">
            <v xml:space="preserve"> </v>
          </cell>
        </row>
        <row r="2285">
          <cell r="AH2285" t="str">
            <v xml:space="preserve"> </v>
          </cell>
        </row>
        <row r="2286">
          <cell r="AH2286" t="str">
            <v xml:space="preserve"> </v>
          </cell>
        </row>
        <row r="2287">
          <cell r="AH2287" t="str">
            <v xml:space="preserve"> </v>
          </cell>
        </row>
        <row r="2288">
          <cell r="AH2288" t="str">
            <v xml:space="preserve"> </v>
          </cell>
        </row>
        <row r="2289">
          <cell r="AH2289" t="str">
            <v xml:space="preserve"> </v>
          </cell>
        </row>
        <row r="2290">
          <cell r="AH2290" t="str">
            <v xml:space="preserve"> </v>
          </cell>
        </row>
        <row r="2291">
          <cell r="AH2291" t="str">
            <v xml:space="preserve"> </v>
          </cell>
        </row>
        <row r="2292">
          <cell r="AH2292" t="str">
            <v xml:space="preserve"> </v>
          </cell>
        </row>
        <row r="2293">
          <cell r="AH2293" t="str">
            <v xml:space="preserve"> </v>
          </cell>
        </row>
        <row r="2294">
          <cell r="AH2294" t="str">
            <v xml:space="preserve"> </v>
          </cell>
        </row>
        <row r="2295">
          <cell r="AH2295" t="str">
            <v xml:space="preserve"> </v>
          </cell>
        </row>
        <row r="2296">
          <cell r="AH2296" t="str">
            <v xml:space="preserve"> </v>
          </cell>
        </row>
        <row r="2297">
          <cell r="AH2297" t="str">
            <v xml:space="preserve"> </v>
          </cell>
        </row>
        <row r="2298">
          <cell r="AH2298" t="str">
            <v xml:space="preserve"> </v>
          </cell>
        </row>
        <row r="2299">
          <cell r="AH2299" t="str">
            <v xml:space="preserve"> </v>
          </cell>
        </row>
        <row r="2300">
          <cell r="AH2300" t="str">
            <v xml:space="preserve"> </v>
          </cell>
        </row>
        <row r="2301">
          <cell r="AH2301" t="str">
            <v xml:space="preserve"> </v>
          </cell>
        </row>
        <row r="2302">
          <cell r="AH2302" t="str">
            <v xml:space="preserve"> </v>
          </cell>
        </row>
        <row r="2303">
          <cell r="AH2303" t="str">
            <v xml:space="preserve"> </v>
          </cell>
        </row>
        <row r="2304">
          <cell r="AH2304" t="str">
            <v xml:space="preserve"> </v>
          </cell>
        </row>
        <row r="2305">
          <cell r="AH2305" t="str">
            <v xml:space="preserve"> </v>
          </cell>
        </row>
        <row r="2306">
          <cell r="AH2306" t="str">
            <v xml:space="preserve"> </v>
          </cell>
        </row>
        <row r="2307">
          <cell r="AH2307" t="str">
            <v xml:space="preserve"> </v>
          </cell>
        </row>
        <row r="2308">
          <cell r="AH2308" t="str">
            <v xml:space="preserve"> </v>
          </cell>
        </row>
        <row r="2309">
          <cell r="AH2309" t="str">
            <v xml:space="preserve"> </v>
          </cell>
        </row>
        <row r="2310">
          <cell r="AH2310" t="str">
            <v xml:space="preserve"> </v>
          </cell>
        </row>
        <row r="2311">
          <cell r="AH2311" t="str">
            <v xml:space="preserve"> </v>
          </cell>
        </row>
        <row r="2312">
          <cell r="AH2312" t="str">
            <v xml:space="preserve"> </v>
          </cell>
        </row>
        <row r="2313">
          <cell r="AH2313" t="str">
            <v xml:space="preserve"> </v>
          </cell>
        </row>
        <row r="2314">
          <cell r="AH2314" t="str">
            <v xml:space="preserve"> </v>
          </cell>
        </row>
        <row r="2315">
          <cell r="AH2315" t="str">
            <v xml:space="preserve"> </v>
          </cell>
        </row>
        <row r="2316">
          <cell r="AH2316" t="str">
            <v xml:space="preserve"> </v>
          </cell>
        </row>
        <row r="2317">
          <cell r="AH2317" t="str">
            <v xml:space="preserve"> </v>
          </cell>
        </row>
        <row r="2318">
          <cell r="AH2318" t="str">
            <v xml:space="preserve"> </v>
          </cell>
        </row>
        <row r="2319">
          <cell r="AH2319" t="str">
            <v xml:space="preserve"> </v>
          </cell>
        </row>
        <row r="2320">
          <cell r="AH2320" t="str">
            <v xml:space="preserve"> </v>
          </cell>
        </row>
        <row r="2321">
          <cell r="AH2321" t="str">
            <v xml:space="preserve"> </v>
          </cell>
        </row>
        <row r="2322">
          <cell r="AH2322" t="str">
            <v xml:space="preserve"> </v>
          </cell>
        </row>
        <row r="2323">
          <cell r="AH2323" t="str">
            <v xml:space="preserve"> </v>
          </cell>
        </row>
        <row r="2324">
          <cell r="AH2324" t="str">
            <v xml:space="preserve"> </v>
          </cell>
        </row>
        <row r="2325">
          <cell r="AH2325" t="str">
            <v xml:space="preserve"> </v>
          </cell>
        </row>
        <row r="2326">
          <cell r="AH2326" t="str">
            <v xml:space="preserve"> </v>
          </cell>
        </row>
        <row r="2327">
          <cell r="AH2327" t="str">
            <v xml:space="preserve"> </v>
          </cell>
        </row>
        <row r="2328">
          <cell r="AH2328" t="str">
            <v xml:space="preserve"> </v>
          </cell>
        </row>
        <row r="2329">
          <cell r="AH2329" t="str">
            <v xml:space="preserve"> </v>
          </cell>
        </row>
        <row r="2330">
          <cell r="AH2330" t="str">
            <v xml:space="preserve"> </v>
          </cell>
        </row>
        <row r="2331">
          <cell r="AH2331" t="str">
            <v xml:space="preserve"> </v>
          </cell>
        </row>
        <row r="2332">
          <cell r="AH2332" t="str">
            <v xml:space="preserve"> </v>
          </cell>
        </row>
        <row r="2333">
          <cell r="AH2333" t="str">
            <v xml:space="preserve"> </v>
          </cell>
        </row>
        <row r="2334">
          <cell r="AH2334" t="str">
            <v xml:space="preserve"> </v>
          </cell>
        </row>
        <row r="2335">
          <cell r="AH2335" t="str">
            <v xml:space="preserve"> </v>
          </cell>
        </row>
        <row r="2336">
          <cell r="AH2336" t="str">
            <v xml:space="preserve"> </v>
          </cell>
        </row>
        <row r="2337">
          <cell r="AH2337" t="str">
            <v xml:space="preserve"> </v>
          </cell>
        </row>
        <row r="2338">
          <cell r="AH2338" t="str">
            <v xml:space="preserve"> </v>
          </cell>
        </row>
        <row r="2339">
          <cell r="AH2339" t="str">
            <v xml:space="preserve"> </v>
          </cell>
        </row>
        <row r="2340">
          <cell r="AH2340" t="str">
            <v xml:space="preserve"> </v>
          </cell>
        </row>
        <row r="2341">
          <cell r="AH2341" t="str">
            <v xml:space="preserve"> </v>
          </cell>
        </row>
        <row r="2342">
          <cell r="AH2342" t="str">
            <v xml:space="preserve"> </v>
          </cell>
        </row>
        <row r="2343">
          <cell r="AH2343" t="str">
            <v xml:space="preserve"> </v>
          </cell>
        </row>
        <row r="2344">
          <cell r="AH2344" t="str">
            <v xml:space="preserve"> </v>
          </cell>
        </row>
        <row r="2345">
          <cell r="AH2345" t="str">
            <v xml:space="preserve"> </v>
          </cell>
        </row>
        <row r="2346">
          <cell r="AH2346" t="str">
            <v xml:space="preserve"> </v>
          </cell>
        </row>
        <row r="2347">
          <cell r="AH2347" t="str">
            <v xml:space="preserve"> </v>
          </cell>
        </row>
        <row r="2348">
          <cell r="AH2348" t="str">
            <v xml:space="preserve"> </v>
          </cell>
        </row>
        <row r="2349">
          <cell r="AH2349" t="str">
            <v xml:space="preserve"> </v>
          </cell>
        </row>
        <row r="2350">
          <cell r="AH2350" t="str">
            <v xml:space="preserve"> </v>
          </cell>
        </row>
        <row r="2351">
          <cell r="AH2351" t="str">
            <v xml:space="preserve"> </v>
          </cell>
        </row>
        <row r="2352">
          <cell r="AH2352" t="str">
            <v xml:space="preserve"> </v>
          </cell>
        </row>
        <row r="2353">
          <cell r="AH2353" t="str">
            <v xml:space="preserve"> </v>
          </cell>
        </row>
        <row r="2354">
          <cell r="AH2354" t="str">
            <v xml:space="preserve"> </v>
          </cell>
        </row>
        <row r="2355">
          <cell r="AH2355" t="str">
            <v xml:space="preserve"> </v>
          </cell>
        </row>
        <row r="2356">
          <cell r="AH2356" t="str">
            <v xml:space="preserve"> </v>
          </cell>
        </row>
        <row r="2357">
          <cell r="AH2357" t="str">
            <v xml:space="preserve"> </v>
          </cell>
        </row>
        <row r="2358">
          <cell r="AH2358" t="str">
            <v xml:space="preserve"> </v>
          </cell>
        </row>
        <row r="2359">
          <cell r="AH2359" t="str">
            <v xml:space="preserve"> </v>
          </cell>
        </row>
        <row r="2360">
          <cell r="AH2360" t="str">
            <v xml:space="preserve"> </v>
          </cell>
        </row>
        <row r="2361">
          <cell r="AH2361" t="str">
            <v xml:space="preserve"> </v>
          </cell>
        </row>
        <row r="2362">
          <cell r="AH2362" t="str">
            <v xml:space="preserve"> </v>
          </cell>
        </row>
        <row r="2363">
          <cell r="AH2363" t="str">
            <v xml:space="preserve"> </v>
          </cell>
        </row>
        <row r="2364">
          <cell r="AH2364" t="str">
            <v xml:space="preserve"> </v>
          </cell>
        </row>
        <row r="2365">
          <cell r="AH2365" t="str">
            <v xml:space="preserve"> </v>
          </cell>
        </row>
        <row r="2366">
          <cell r="AH2366" t="str">
            <v xml:space="preserve"> </v>
          </cell>
        </row>
        <row r="2367">
          <cell r="AH2367" t="str">
            <v xml:space="preserve"> </v>
          </cell>
        </row>
        <row r="2368">
          <cell r="AH2368" t="str">
            <v xml:space="preserve"> </v>
          </cell>
        </row>
        <row r="2369">
          <cell r="AH2369" t="str">
            <v xml:space="preserve"> </v>
          </cell>
        </row>
        <row r="2370">
          <cell r="AH2370" t="str">
            <v xml:space="preserve"> </v>
          </cell>
        </row>
        <row r="2371">
          <cell r="AH2371" t="str">
            <v xml:space="preserve"> </v>
          </cell>
        </row>
        <row r="2372">
          <cell r="AH2372" t="str">
            <v xml:space="preserve"> </v>
          </cell>
        </row>
        <row r="2373">
          <cell r="AH2373" t="str">
            <v xml:space="preserve"> </v>
          </cell>
        </row>
        <row r="2374">
          <cell r="AH2374" t="str">
            <v xml:space="preserve"> </v>
          </cell>
        </row>
        <row r="2375">
          <cell r="AH2375" t="str">
            <v xml:space="preserve"> </v>
          </cell>
        </row>
        <row r="2376">
          <cell r="AH2376" t="str">
            <v xml:space="preserve"> </v>
          </cell>
        </row>
        <row r="2377">
          <cell r="AH2377" t="str">
            <v xml:space="preserve"> </v>
          </cell>
        </row>
        <row r="2378">
          <cell r="AH2378" t="str">
            <v xml:space="preserve"> </v>
          </cell>
        </row>
        <row r="2379">
          <cell r="AH2379" t="str">
            <v xml:space="preserve"> </v>
          </cell>
        </row>
        <row r="2380">
          <cell r="AH2380" t="str">
            <v xml:space="preserve"> </v>
          </cell>
        </row>
        <row r="2381">
          <cell r="AH2381" t="str">
            <v xml:space="preserve"> </v>
          </cell>
        </row>
        <row r="2382">
          <cell r="AH2382" t="str">
            <v xml:space="preserve"> </v>
          </cell>
        </row>
        <row r="2383">
          <cell r="AH2383" t="str">
            <v xml:space="preserve"> </v>
          </cell>
        </row>
        <row r="2384">
          <cell r="AH2384" t="str">
            <v xml:space="preserve"> </v>
          </cell>
        </row>
        <row r="2385">
          <cell r="AH2385" t="str">
            <v xml:space="preserve"> </v>
          </cell>
        </row>
        <row r="2386">
          <cell r="AH2386" t="str">
            <v xml:space="preserve"> </v>
          </cell>
        </row>
        <row r="2387">
          <cell r="AH2387" t="str">
            <v xml:space="preserve"> </v>
          </cell>
        </row>
        <row r="2388">
          <cell r="AH2388" t="str">
            <v xml:space="preserve"> </v>
          </cell>
        </row>
        <row r="2389">
          <cell r="AH2389" t="str">
            <v xml:space="preserve"> </v>
          </cell>
        </row>
        <row r="2390">
          <cell r="AH2390" t="str">
            <v xml:space="preserve"> </v>
          </cell>
        </row>
        <row r="2391">
          <cell r="AH2391" t="str">
            <v xml:space="preserve"> </v>
          </cell>
        </row>
        <row r="2392">
          <cell r="AH2392" t="str">
            <v xml:space="preserve"> </v>
          </cell>
        </row>
        <row r="2393">
          <cell r="AH2393" t="str">
            <v xml:space="preserve"> </v>
          </cell>
        </row>
        <row r="2394">
          <cell r="AH2394" t="str">
            <v xml:space="preserve"> </v>
          </cell>
        </row>
        <row r="2395">
          <cell r="AH2395" t="str">
            <v xml:space="preserve"> </v>
          </cell>
        </row>
        <row r="2396">
          <cell r="AH2396" t="str">
            <v xml:space="preserve"> </v>
          </cell>
        </row>
        <row r="2397">
          <cell r="AH2397" t="str">
            <v xml:space="preserve"> </v>
          </cell>
        </row>
        <row r="2398">
          <cell r="AH2398" t="str">
            <v xml:space="preserve"> </v>
          </cell>
        </row>
        <row r="2399">
          <cell r="AH2399" t="str">
            <v xml:space="preserve"> </v>
          </cell>
        </row>
        <row r="2400">
          <cell r="AH2400" t="str">
            <v xml:space="preserve"> </v>
          </cell>
        </row>
        <row r="2401">
          <cell r="AH2401" t="str">
            <v xml:space="preserve"> </v>
          </cell>
        </row>
        <row r="2402">
          <cell r="AH2402" t="str">
            <v xml:space="preserve"> </v>
          </cell>
        </row>
        <row r="2403">
          <cell r="AH2403" t="str">
            <v xml:space="preserve"> </v>
          </cell>
        </row>
        <row r="2404">
          <cell r="AH2404" t="str">
            <v xml:space="preserve"> </v>
          </cell>
        </row>
        <row r="2405">
          <cell r="AH2405" t="str">
            <v xml:space="preserve"> </v>
          </cell>
        </row>
        <row r="2406">
          <cell r="AH2406" t="str">
            <v xml:space="preserve"> </v>
          </cell>
        </row>
        <row r="2407">
          <cell r="AH2407" t="str">
            <v xml:space="preserve"> </v>
          </cell>
        </row>
        <row r="2408">
          <cell r="AH2408" t="str">
            <v xml:space="preserve"> </v>
          </cell>
        </row>
        <row r="2409">
          <cell r="AH2409" t="str">
            <v xml:space="preserve"> </v>
          </cell>
        </row>
        <row r="2410">
          <cell r="AH2410" t="str">
            <v xml:space="preserve"> </v>
          </cell>
        </row>
        <row r="2411">
          <cell r="AH2411" t="str">
            <v xml:space="preserve"> </v>
          </cell>
        </row>
        <row r="2412">
          <cell r="AH2412" t="str">
            <v xml:space="preserve"> </v>
          </cell>
        </row>
        <row r="2413">
          <cell r="AH2413" t="str">
            <v xml:space="preserve"> </v>
          </cell>
        </row>
        <row r="2414">
          <cell r="AH2414" t="str">
            <v xml:space="preserve"> </v>
          </cell>
        </row>
        <row r="2415">
          <cell r="AH2415" t="str">
            <v xml:space="preserve"> </v>
          </cell>
        </row>
        <row r="2416">
          <cell r="AH2416" t="str">
            <v xml:space="preserve"> </v>
          </cell>
        </row>
        <row r="2417">
          <cell r="AH2417" t="str">
            <v xml:space="preserve"> </v>
          </cell>
        </row>
        <row r="2418">
          <cell r="AH2418" t="str">
            <v xml:space="preserve"> </v>
          </cell>
        </row>
        <row r="2419">
          <cell r="AH2419" t="str">
            <v xml:space="preserve"> </v>
          </cell>
        </row>
        <row r="2420">
          <cell r="AH2420" t="str">
            <v xml:space="preserve"> </v>
          </cell>
        </row>
        <row r="2421">
          <cell r="AH2421" t="str">
            <v xml:space="preserve"> </v>
          </cell>
        </row>
        <row r="2422">
          <cell r="AH2422" t="str">
            <v xml:space="preserve"> </v>
          </cell>
        </row>
        <row r="2423">
          <cell r="AH2423" t="str">
            <v xml:space="preserve"> </v>
          </cell>
        </row>
        <row r="2424">
          <cell r="AH2424" t="str">
            <v xml:space="preserve"> </v>
          </cell>
        </row>
        <row r="2425">
          <cell r="AH2425" t="str">
            <v xml:space="preserve"> </v>
          </cell>
        </row>
        <row r="2426">
          <cell r="AH2426" t="str">
            <v xml:space="preserve"> </v>
          </cell>
        </row>
        <row r="2427">
          <cell r="AH2427" t="str">
            <v xml:space="preserve"> </v>
          </cell>
        </row>
        <row r="2428">
          <cell r="AH2428" t="str">
            <v xml:space="preserve"> </v>
          </cell>
        </row>
        <row r="2429">
          <cell r="AH2429" t="str">
            <v xml:space="preserve"> </v>
          </cell>
        </row>
        <row r="2430">
          <cell r="AH2430" t="str">
            <v xml:space="preserve"> </v>
          </cell>
        </row>
        <row r="2431">
          <cell r="AH2431" t="str">
            <v xml:space="preserve"> </v>
          </cell>
        </row>
        <row r="2432">
          <cell r="AH2432" t="str">
            <v xml:space="preserve"> </v>
          </cell>
        </row>
        <row r="2433">
          <cell r="AH2433" t="str">
            <v xml:space="preserve"> </v>
          </cell>
        </row>
        <row r="2434">
          <cell r="AH2434" t="str">
            <v xml:space="preserve"> </v>
          </cell>
        </row>
        <row r="2435">
          <cell r="AH2435" t="str">
            <v xml:space="preserve"> </v>
          </cell>
        </row>
        <row r="2436">
          <cell r="AH2436" t="str">
            <v xml:space="preserve"> </v>
          </cell>
        </row>
        <row r="2437">
          <cell r="AH2437" t="str">
            <v xml:space="preserve"> </v>
          </cell>
        </row>
        <row r="2438">
          <cell r="AH2438" t="str">
            <v xml:space="preserve"> </v>
          </cell>
        </row>
        <row r="2439">
          <cell r="AH2439" t="str">
            <v xml:space="preserve"> </v>
          </cell>
        </row>
        <row r="2440">
          <cell r="AH2440" t="str">
            <v xml:space="preserve"> </v>
          </cell>
        </row>
        <row r="2441">
          <cell r="AH2441" t="str">
            <v xml:space="preserve"> </v>
          </cell>
        </row>
        <row r="2442">
          <cell r="AH2442" t="str">
            <v xml:space="preserve"> </v>
          </cell>
        </row>
        <row r="2443">
          <cell r="AH2443" t="str">
            <v xml:space="preserve"> </v>
          </cell>
        </row>
        <row r="2444">
          <cell r="AH2444" t="str">
            <v xml:space="preserve"> </v>
          </cell>
        </row>
        <row r="2445">
          <cell r="AH2445" t="str">
            <v xml:space="preserve"> </v>
          </cell>
        </row>
        <row r="2446">
          <cell r="AH2446" t="str">
            <v xml:space="preserve"> </v>
          </cell>
        </row>
        <row r="2447">
          <cell r="AH2447" t="str">
            <v xml:space="preserve"> </v>
          </cell>
        </row>
        <row r="2448">
          <cell r="AH2448" t="str">
            <v xml:space="preserve"> </v>
          </cell>
        </row>
        <row r="2449">
          <cell r="AH2449" t="str">
            <v xml:space="preserve"> </v>
          </cell>
        </row>
        <row r="2450">
          <cell r="AH2450" t="str">
            <v xml:space="preserve"> </v>
          </cell>
        </row>
        <row r="2451">
          <cell r="AH2451" t="str">
            <v xml:space="preserve"> </v>
          </cell>
        </row>
        <row r="2452">
          <cell r="AH2452" t="str">
            <v xml:space="preserve"> </v>
          </cell>
        </row>
        <row r="2453">
          <cell r="AH2453" t="str">
            <v xml:space="preserve"> </v>
          </cell>
        </row>
        <row r="2454">
          <cell r="AH2454" t="str">
            <v xml:space="preserve"> </v>
          </cell>
        </row>
        <row r="2455">
          <cell r="AH2455" t="str">
            <v xml:space="preserve"> </v>
          </cell>
        </row>
        <row r="2456">
          <cell r="AH2456" t="str">
            <v xml:space="preserve"> </v>
          </cell>
        </row>
        <row r="2457">
          <cell r="AH2457" t="str">
            <v xml:space="preserve"> </v>
          </cell>
        </row>
        <row r="2458">
          <cell r="AH2458" t="str">
            <v xml:space="preserve"> </v>
          </cell>
        </row>
        <row r="2459">
          <cell r="AH2459" t="str">
            <v xml:space="preserve"> </v>
          </cell>
        </row>
        <row r="2460">
          <cell r="AH2460" t="str">
            <v xml:space="preserve"> </v>
          </cell>
        </row>
        <row r="2461">
          <cell r="AH2461" t="str">
            <v xml:space="preserve"> </v>
          </cell>
        </row>
        <row r="2462">
          <cell r="AH2462" t="str">
            <v xml:space="preserve"> </v>
          </cell>
        </row>
        <row r="2463">
          <cell r="AH2463" t="str">
            <v xml:space="preserve"> </v>
          </cell>
        </row>
        <row r="2464">
          <cell r="AH2464" t="str">
            <v xml:space="preserve"> </v>
          </cell>
        </row>
        <row r="2465">
          <cell r="AH2465" t="str">
            <v xml:space="preserve"> </v>
          </cell>
        </row>
        <row r="2466">
          <cell r="AH2466" t="str">
            <v xml:space="preserve"> </v>
          </cell>
        </row>
        <row r="2467">
          <cell r="AH2467" t="str">
            <v xml:space="preserve"> </v>
          </cell>
        </row>
        <row r="2468">
          <cell r="AH2468" t="str">
            <v xml:space="preserve"> </v>
          </cell>
        </row>
        <row r="2469">
          <cell r="AH2469" t="str">
            <v xml:space="preserve"> </v>
          </cell>
        </row>
        <row r="2470">
          <cell r="AH2470" t="str">
            <v xml:space="preserve"> </v>
          </cell>
        </row>
        <row r="2471">
          <cell r="AH2471" t="str">
            <v xml:space="preserve"> </v>
          </cell>
        </row>
        <row r="2472">
          <cell r="AH2472" t="str">
            <v xml:space="preserve"> </v>
          </cell>
        </row>
        <row r="2473">
          <cell r="AH2473" t="str">
            <v xml:space="preserve"> </v>
          </cell>
        </row>
        <row r="2474">
          <cell r="AH2474" t="str">
            <v xml:space="preserve"> </v>
          </cell>
        </row>
        <row r="2475">
          <cell r="AH2475" t="str">
            <v xml:space="preserve"> </v>
          </cell>
        </row>
        <row r="2476">
          <cell r="AH2476" t="str">
            <v xml:space="preserve"> </v>
          </cell>
        </row>
        <row r="2477">
          <cell r="AH2477" t="str">
            <v xml:space="preserve"> </v>
          </cell>
        </row>
        <row r="2478">
          <cell r="AH2478" t="str">
            <v xml:space="preserve"> </v>
          </cell>
        </row>
        <row r="2479">
          <cell r="AH2479" t="str">
            <v xml:space="preserve"> </v>
          </cell>
        </row>
        <row r="2480">
          <cell r="AH2480" t="str">
            <v xml:space="preserve"> </v>
          </cell>
        </row>
        <row r="2481">
          <cell r="AH2481" t="str">
            <v xml:space="preserve"> </v>
          </cell>
        </row>
        <row r="2482">
          <cell r="AH2482" t="str">
            <v xml:space="preserve"> </v>
          </cell>
        </row>
        <row r="2483">
          <cell r="AH2483" t="str">
            <v xml:space="preserve"> </v>
          </cell>
        </row>
        <row r="2484">
          <cell r="AH2484" t="str">
            <v xml:space="preserve"> </v>
          </cell>
        </row>
        <row r="2485">
          <cell r="AH2485" t="str">
            <v xml:space="preserve"> </v>
          </cell>
        </row>
        <row r="2486">
          <cell r="AH2486" t="str">
            <v xml:space="preserve"> </v>
          </cell>
        </row>
        <row r="2487">
          <cell r="AH2487" t="str">
            <v xml:space="preserve"> </v>
          </cell>
        </row>
        <row r="2488">
          <cell r="AH2488" t="str">
            <v xml:space="preserve"> </v>
          </cell>
        </row>
        <row r="2489">
          <cell r="AH2489" t="str">
            <v xml:space="preserve"> </v>
          </cell>
        </row>
        <row r="2490">
          <cell r="AH2490" t="str">
            <v xml:space="preserve"> </v>
          </cell>
        </row>
        <row r="2491">
          <cell r="AH2491" t="str">
            <v xml:space="preserve"> </v>
          </cell>
        </row>
        <row r="2492">
          <cell r="AH2492" t="str">
            <v xml:space="preserve"> </v>
          </cell>
        </row>
        <row r="2493">
          <cell r="AH2493" t="str">
            <v xml:space="preserve"> </v>
          </cell>
        </row>
        <row r="2494">
          <cell r="AH2494" t="str">
            <v xml:space="preserve"> </v>
          </cell>
        </row>
        <row r="2495">
          <cell r="AH2495" t="str">
            <v xml:space="preserve"> </v>
          </cell>
        </row>
        <row r="2496">
          <cell r="AH2496" t="str">
            <v xml:space="preserve"> </v>
          </cell>
        </row>
        <row r="2497">
          <cell r="AH2497" t="str">
            <v xml:space="preserve"> </v>
          </cell>
        </row>
        <row r="2498">
          <cell r="AH2498" t="str">
            <v xml:space="preserve"> </v>
          </cell>
        </row>
        <row r="2499">
          <cell r="AH2499" t="str">
            <v xml:space="preserve"> </v>
          </cell>
        </row>
        <row r="2500">
          <cell r="AH2500" t="str">
            <v xml:space="preserve"> </v>
          </cell>
        </row>
        <row r="2501">
          <cell r="AH2501" t="str">
            <v xml:space="preserve"> </v>
          </cell>
        </row>
        <row r="2502">
          <cell r="AH2502" t="str">
            <v xml:space="preserve"> </v>
          </cell>
        </row>
        <row r="2503">
          <cell r="AH2503" t="str">
            <v xml:space="preserve"> </v>
          </cell>
        </row>
        <row r="2504">
          <cell r="AH2504" t="str">
            <v xml:space="preserve"> </v>
          </cell>
        </row>
        <row r="2505">
          <cell r="AH2505" t="str">
            <v xml:space="preserve"> </v>
          </cell>
        </row>
        <row r="2506">
          <cell r="AH2506" t="str">
            <v xml:space="preserve"> </v>
          </cell>
        </row>
        <row r="2507">
          <cell r="AH2507" t="str">
            <v xml:space="preserve"> </v>
          </cell>
        </row>
        <row r="2508">
          <cell r="AH2508" t="str">
            <v xml:space="preserve"> </v>
          </cell>
        </row>
        <row r="2509">
          <cell r="AH2509" t="str">
            <v xml:space="preserve"> </v>
          </cell>
        </row>
        <row r="2510">
          <cell r="AH2510" t="str">
            <v xml:space="preserve"> </v>
          </cell>
        </row>
        <row r="2511">
          <cell r="AH2511" t="str">
            <v xml:space="preserve"> </v>
          </cell>
        </row>
        <row r="2512">
          <cell r="AH2512" t="str">
            <v xml:space="preserve"> </v>
          </cell>
        </row>
        <row r="2513">
          <cell r="AH2513" t="str">
            <v xml:space="preserve"> </v>
          </cell>
        </row>
        <row r="2514">
          <cell r="AH2514" t="str">
            <v xml:space="preserve"> </v>
          </cell>
        </row>
        <row r="2515">
          <cell r="AH2515" t="str">
            <v xml:space="preserve"> </v>
          </cell>
        </row>
        <row r="2516">
          <cell r="AH2516" t="str">
            <v xml:space="preserve"> </v>
          </cell>
        </row>
        <row r="2517">
          <cell r="AH2517" t="str">
            <v xml:space="preserve"> </v>
          </cell>
        </row>
        <row r="2518">
          <cell r="AH2518" t="str">
            <v xml:space="preserve"> </v>
          </cell>
        </row>
        <row r="2519">
          <cell r="AH2519" t="str">
            <v xml:space="preserve"> </v>
          </cell>
        </row>
        <row r="2520">
          <cell r="AH2520" t="str">
            <v xml:space="preserve"> </v>
          </cell>
        </row>
        <row r="2521">
          <cell r="AH2521" t="str">
            <v xml:space="preserve"> </v>
          </cell>
        </row>
        <row r="2522">
          <cell r="AH2522" t="str">
            <v xml:space="preserve"> </v>
          </cell>
        </row>
        <row r="2523">
          <cell r="AH2523" t="str">
            <v xml:space="preserve"> </v>
          </cell>
        </row>
        <row r="2524">
          <cell r="AH2524" t="str">
            <v xml:space="preserve"> </v>
          </cell>
        </row>
        <row r="2525">
          <cell r="AH2525" t="str">
            <v xml:space="preserve"> </v>
          </cell>
        </row>
        <row r="2526">
          <cell r="AH2526" t="str">
            <v xml:space="preserve"> </v>
          </cell>
        </row>
        <row r="2527">
          <cell r="AH2527" t="str">
            <v xml:space="preserve"> </v>
          </cell>
        </row>
        <row r="2528">
          <cell r="AH2528" t="str">
            <v xml:space="preserve"> </v>
          </cell>
        </row>
        <row r="2529">
          <cell r="AH2529" t="str">
            <v xml:space="preserve"> </v>
          </cell>
        </row>
        <row r="2530">
          <cell r="AH2530" t="str">
            <v xml:space="preserve"> </v>
          </cell>
        </row>
        <row r="2531">
          <cell r="AH2531" t="str">
            <v xml:space="preserve"> </v>
          </cell>
        </row>
        <row r="2532">
          <cell r="AH2532" t="str">
            <v xml:space="preserve"> </v>
          </cell>
        </row>
        <row r="2533">
          <cell r="AH2533" t="str">
            <v xml:space="preserve"> </v>
          </cell>
        </row>
        <row r="2534">
          <cell r="AH2534" t="str">
            <v xml:space="preserve"> </v>
          </cell>
        </row>
        <row r="2535">
          <cell r="AH2535" t="str">
            <v xml:space="preserve"> </v>
          </cell>
        </row>
        <row r="2536">
          <cell r="AH2536" t="str">
            <v xml:space="preserve"> </v>
          </cell>
        </row>
        <row r="2537">
          <cell r="AH2537" t="str">
            <v xml:space="preserve"> </v>
          </cell>
        </row>
        <row r="2538">
          <cell r="AH2538" t="str">
            <v xml:space="preserve"> </v>
          </cell>
        </row>
        <row r="2539">
          <cell r="AH2539" t="str">
            <v xml:space="preserve"> </v>
          </cell>
        </row>
        <row r="2540">
          <cell r="AH2540" t="str">
            <v xml:space="preserve"> </v>
          </cell>
        </row>
        <row r="2541">
          <cell r="AH2541" t="str">
            <v xml:space="preserve"> </v>
          </cell>
        </row>
        <row r="2542">
          <cell r="AH2542" t="str">
            <v xml:space="preserve"> </v>
          </cell>
        </row>
        <row r="2543">
          <cell r="AH2543" t="str">
            <v xml:space="preserve"> </v>
          </cell>
        </row>
        <row r="2544">
          <cell r="AH2544" t="str">
            <v xml:space="preserve"> </v>
          </cell>
        </row>
        <row r="2545">
          <cell r="AH2545" t="str">
            <v xml:space="preserve"> </v>
          </cell>
        </row>
        <row r="2546">
          <cell r="AH2546" t="str">
            <v xml:space="preserve"> </v>
          </cell>
        </row>
        <row r="2547">
          <cell r="AH2547" t="str">
            <v xml:space="preserve"> </v>
          </cell>
        </row>
        <row r="2548">
          <cell r="AH2548" t="str">
            <v xml:space="preserve"> </v>
          </cell>
        </row>
        <row r="2549">
          <cell r="AH2549" t="str">
            <v xml:space="preserve"> </v>
          </cell>
        </row>
        <row r="2550">
          <cell r="AH2550" t="str">
            <v xml:space="preserve"> </v>
          </cell>
        </row>
        <row r="2551">
          <cell r="AH2551" t="str">
            <v xml:space="preserve"> </v>
          </cell>
        </row>
        <row r="2552">
          <cell r="AH2552" t="str">
            <v xml:space="preserve"> </v>
          </cell>
        </row>
        <row r="2553">
          <cell r="AH2553" t="str">
            <v xml:space="preserve"> </v>
          </cell>
        </row>
        <row r="2554">
          <cell r="AH2554" t="str">
            <v xml:space="preserve"> </v>
          </cell>
        </row>
        <row r="2555">
          <cell r="AH2555" t="str">
            <v xml:space="preserve"> </v>
          </cell>
        </row>
        <row r="2556">
          <cell r="AH2556" t="str">
            <v xml:space="preserve"> </v>
          </cell>
        </row>
        <row r="2557">
          <cell r="AH2557" t="str">
            <v xml:space="preserve"> </v>
          </cell>
        </row>
        <row r="2558">
          <cell r="AH2558" t="str">
            <v xml:space="preserve"> </v>
          </cell>
        </row>
        <row r="2559">
          <cell r="AH2559" t="str">
            <v xml:space="preserve"> </v>
          </cell>
        </row>
        <row r="2560">
          <cell r="AH2560" t="str">
            <v xml:space="preserve"> </v>
          </cell>
        </row>
        <row r="2561">
          <cell r="AH2561" t="str">
            <v xml:space="preserve"> </v>
          </cell>
        </row>
        <row r="2562">
          <cell r="AH2562" t="str">
            <v xml:space="preserve"> </v>
          </cell>
        </row>
        <row r="2563">
          <cell r="AH2563" t="str">
            <v xml:space="preserve"> </v>
          </cell>
        </row>
        <row r="2564">
          <cell r="AH2564" t="str">
            <v xml:space="preserve"> </v>
          </cell>
        </row>
        <row r="2565">
          <cell r="AH2565" t="str">
            <v xml:space="preserve"> </v>
          </cell>
        </row>
        <row r="2566">
          <cell r="AH2566" t="str">
            <v xml:space="preserve"> </v>
          </cell>
        </row>
        <row r="2567">
          <cell r="AH2567" t="str">
            <v xml:space="preserve"> </v>
          </cell>
        </row>
        <row r="2568">
          <cell r="AH2568" t="str">
            <v xml:space="preserve"> </v>
          </cell>
        </row>
        <row r="2569">
          <cell r="AH2569" t="str">
            <v xml:space="preserve"> </v>
          </cell>
        </row>
        <row r="2570">
          <cell r="AH2570" t="str">
            <v xml:space="preserve"> </v>
          </cell>
        </row>
        <row r="2571">
          <cell r="AH2571" t="str">
            <v xml:space="preserve"> </v>
          </cell>
        </row>
        <row r="2572">
          <cell r="AH2572" t="str">
            <v xml:space="preserve"> </v>
          </cell>
        </row>
        <row r="2573">
          <cell r="AH2573" t="str">
            <v xml:space="preserve"> </v>
          </cell>
        </row>
        <row r="2574">
          <cell r="AH2574" t="str">
            <v xml:space="preserve"> </v>
          </cell>
        </row>
        <row r="2575">
          <cell r="AH2575" t="str">
            <v xml:space="preserve"> </v>
          </cell>
        </row>
        <row r="2576">
          <cell r="AH2576" t="str">
            <v xml:space="preserve"> </v>
          </cell>
        </row>
        <row r="2577">
          <cell r="AH2577" t="str">
            <v xml:space="preserve"> </v>
          </cell>
        </row>
        <row r="2578">
          <cell r="AH2578" t="str">
            <v xml:space="preserve"> </v>
          </cell>
        </row>
        <row r="2579">
          <cell r="AH2579" t="str">
            <v xml:space="preserve"> </v>
          </cell>
        </row>
        <row r="2580">
          <cell r="AH2580" t="str">
            <v xml:space="preserve"> </v>
          </cell>
        </row>
        <row r="2581">
          <cell r="AH2581" t="str">
            <v xml:space="preserve"> </v>
          </cell>
        </row>
        <row r="2582">
          <cell r="AH2582" t="str">
            <v xml:space="preserve"> </v>
          </cell>
        </row>
        <row r="2583">
          <cell r="AH2583" t="str">
            <v xml:space="preserve"> </v>
          </cell>
        </row>
        <row r="2584">
          <cell r="AH2584" t="str">
            <v xml:space="preserve"> </v>
          </cell>
        </row>
        <row r="2585">
          <cell r="AH2585" t="str">
            <v xml:space="preserve"> </v>
          </cell>
        </row>
        <row r="2586">
          <cell r="AH2586" t="str">
            <v xml:space="preserve"> </v>
          </cell>
        </row>
        <row r="2587">
          <cell r="AH2587" t="str">
            <v xml:space="preserve"> </v>
          </cell>
        </row>
        <row r="2588">
          <cell r="AH2588" t="str">
            <v xml:space="preserve"> </v>
          </cell>
        </row>
        <row r="2589">
          <cell r="AH2589" t="str">
            <v xml:space="preserve"> </v>
          </cell>
        </row>
        <row r="2590">
          <cell r="AH2590" t="str">
            <v xml:space="preserve"> </v>
          </cell>
        </row>
        <row r="2591">
          <cell r="AH2591" t="str">
            <v xml:space="preserve"> </v>
          </cell>
        </row>
        <row r="2592">
          <cell r="AH2592" t="str">
            <v xml:space="preserve"> </v>
          </cell>
        </row>
        <row r="2593">
          <cell r="AH2593" t="str">
            <v xml:space="preserve"> </v>
          </cell>
        </row>
        <row r="2594">
          <cell r="AH2594" t="str">
            <v xml:space="preserve"> </v>
          </cell>
        </row>
        <row r="2595">
          <cell r="AH2595" t="str">
            <v xml:space="preserve"> </v>
          </cell>
        </row>
        <row r="2596">
          <cell r="AH2596" t="str">
            <v xml:space="preserve"> </v>
          </cell>
        </row>
        <row r="2597">
          <cell r="AH2597" t="str">
            <v xml:space="preserve"> </v>
          </cell>
        </row>
        <row r="2598">
          <cell r="AH2598" t="str">
            <v xml:space="preserve"> </v>
          </cell>
        </row>
        <row r="2599">
          <cell r="AH2599" t="str">
            <v xml:space="preserve"> </v>
          </cell>
        </row>
        <row r="2600">
          <cell r="AH2600" t="str">
            <v xml:space="preserve"> </v>
          </cell>
        </row>
        <row r="2601">
          <cell r="AH2601" t="str">
            <v xml:space="preserve"> </v>
          </cell>
        </row>
        <row r="2602">
          <cell r="AH2602" t="str">
            <v xml:space="preserve"> </v>
          </cell>
        </row>
        <row r="2603">
          <cell r="AH2603" t="str">
            <v xml:space="preserve"> </v>
          </cell>
        </row>
        <row r="2604">
          <cell r="AH2604" t="str">
            <v xml:space="preserve"> </v>
          </cell>
        </row>
        <row r="2605">
          <cell r="AH2605" t="str">
            <v xml:space="preserve"> </v>
          </cell>
        </row>
        <row r="2606">
          <cell r="AH2606" t="str">
            <v xml:space="preserve"> </v>
          </cell>
        </row>
        <row r="2607">
          <cell r="AH2607" t="str">
            <v xml:space="preserve"> </v>
          </cell>
        </row>
        <row r="2608">
          <cell r="AH2608" t="str">
            <v xml:space="preserve"> </v>
          </cell>
        </row>
        <row r="2609">
          <cell r="AH2609" t="str">
            <v xml:space="preserve"> </v>
          </cell>
        </row>
        <row r="2610">
          <cell r="AH2610" t="str">
            <v xml:space="preserve"> </v>
          </cell>
        </row>
        <row r="2611">
          <cell r="AH2611" t="str">
            <v xml:space="preserve"> </v>
          </cell>
        </row>
        <row r="2612">
          <cell r="AH2612" t="str">
            <v xml:space="preserve"> </v>
          </cell>
        </row>
        <row r="2613">
          <cell r="AH2613" t="str">
            <v xml:space="preserve"> </v>
          </cell>
        </row>
        <row r="2614">
          <cell r="AH2614" t="str">
            <v xml:space="preserve"> </v>
          </cell>
        </row>
        <row r="2615">
          <cell r="AH2615" t="str">
            <v xml:space="preserve"> </v>
          </cell>
        </row>
        <row r="2616">
          <cell r="AH2616" t="str">
            <v xml:space="preserve"> </v>
          </cell>
        </row>
        <row r="2617">
          <cell r="AH2617" t="str">
            <v xml:space="preserve"> </v>
          </cell>
        </row>
        <row r="2618">
          <cell r="AH2618" t="str">
            <v xml:space="preserve"> </v>
          </cell>
        </row>
        <row r="2619">
          <cell r="AH2619" t="str">
            <v xml:space="preserve"> </v>
          </cell>
        </row>
        <row r="2620">
          <cell r="AH2620" t="str">
            <v xml:space="preserve"> </v>
          </cell>
        </row>
        <row r="2621">
          <cell r="AH2621" t="str">
            <v xml:space="preserve"> </v>
          </cell>
        </row>
        <row r="2622">
          <cell r="AH2622" t="str">
            <v xml:space="preserve"> </v>
          </cell>
        </row>
        <row r="2623">
          <cell r="AH2623" t="str">
            <v xml:space="preserve"> </v>
          </cell>
        </row>
        <row r="2624">
          <cell r="AH2624" t="str">
            <v xml:space="preserve"> </v>
          </cell>
        </row>
        <row r="2625">
          <cell r="AH2625" t="str">
            <v xml:space="preserve"> </v>
          </cell>
        </row>
        <row r="2626">
          <cell r="AH2626" t="str">
            <v xml:space="preserve"> </v>
          </cell>
        </row>
        <row r="2627">
          <cell r="AH2627" t="str">
            <v xml:space="preserve"> </v>
          </cell>
        </row>
        <row r="2628">
          <cell r="AH2628" t="str">
            <v xml:space="preserve"> </v>
          </cell>
        </row>
        <row r="2629">
          <cell r="AH2629" t="str">
            <v xml:space="preserve"> </v>
          </cell>
        </row>
        <row r="2630">
          <cell r="AH2630" t="str">
            <v xml:space="preserve"> </v>
          </cell>
        </row>
        <row r="2631">
          <cell r="AH2631" t="str">
            <v xml:space="preserve"> </v>
          </cell>
        </row>
        <row r="2632">
          <cell r="AH2632" t="str">
            <v xml:space="preserve"> </v>
          </cell>
        </row>
        <row r="2633">
          <cell r="AH2633" t="str">
            <v xml:space="preserve"> </v>
          </cell>
        </row>
        <row r="2634">
          <cell r="AH2634" t="str">
            <v xml:space="preserve"> </v>
          </cell>
        </row>
        <row r="2635">
          <cell r="AH2635" t="str">
            <v xml:space="preserve"> </v>
          </cell>
        </row>
        <row r="2636">
          <cell r="AH2636" t="str">
            <v xml:space="preserve"> </v>
          </cell>
        </row>
        <row r="2637">
          <cell r="AH2637" t="str">
            <v xml:space="preserve"> </v>
          </cell>
        </row>
        <row r="2638">
          <cell r="AH2638" t="str">
            <v xml:space="preserve"> </v>
          </cell>
        </row>
        <row r="2639">
          <cell r="AH2639" t="str">
            <v xml:space="preserve"> </v>
          </cell>
        </row>
        <row r="2640">
          <cell r="AH2640" t="str">
            <v xml:space="preserve"> </v>
          </cell>
        </row>
        <row r="2641">
          <cell r="AH2641" t="str">
            <v xml:space="preserve"> </v>
          </cell>
        </row>
        <row r="2642">
          <cell r="AH2642" t="str">
            <v xml:space="preserve"> </v>
          </cell>
        </row>
        <row r="2643">
          <cell r="AH2643" t="str">
            <v xml:space="preserve"> </v>
          </cell>
        </row>
        <row r="2644">
          <cell r="AH2644" t="str">
            <v xml:space="preserve"> </v>
          </cell>
        </row>
        <row r="2645">
          <cell r="AH2645" t="str">
            <v xml:space="preserve"> </v>
          </cell>
        </row>
        <row r="2646">
          <cell r="AH2646" t="str">
            <v xml:space="preserve"> </v>
          </cell>
        </row>
        <row r="2647">
          <cell r="AH2647" t="str">
            <v xml:space="preserve"> </v>
          </cell>
        </row>
        <row r="2648">
          <cell r="AH2648" t="str">
            <v xml:space="preserve"> </v>
          </cell>
        </row>
        <row r="2649">
          <cell r="AH2649" t="str">
            <v xml:space="preserve"> </v>
          </cell>
        </row>
        <row r="2650">
          <cell r="AH2650" t="str">
            <v xml:space="preserve"> </v>
          </cell>
        </row>
        <row r="2651">
          <cell r="AH2651" t="str">
            <v xml:space="preserve"> </v>
          </cell>
        </row>
        <row r="2652">
          <cell r="AH2652" t="str">
            <v xml:space="preserve"> </v>
          </cell>
        </row>
        <row r="2653">
          <cell r="AH2653" t="str">
            <v xml:space="preserve"> </v>
          </cell>
        </row>
        <row r="2654">
          <cell r="AH2654" t="str">
            <v xml:space="preserve"> </v>
          </cell>
        </row>
        <row r="2655">
          <cell r="AH2655" t="str">
            <v xml:space="preserve"> </v>
          </cell>
        </row>
        <row r="2656">
          <cell r="AH2656" t="str">
            <v xml:space="preserve"> </v>
          </cell>
        </row>
        <row r="2657">
          <cell r="AH2657" t="str">
            <v xml:space="preserve"> </v>
          </cell>
        </row>
        <row r="2658">
          <cell r="AH2658" t="str">
            <v xml:space="preserve"> </v>
          </cell>
        </row>
        <row r="2659">
          <cell r="AH2659" t="str">
            <v xml:space="preserve"> </v>
          </cell>
        </row>
        <row r="2660">
          <cell r="AH2660" t="str">
            <v xml:space="preserve"> </v>
          </cell>
        </row>
        <row r="2661">
          <cell r="AH2661" t="str">
            <v xml:space="preserve"> </v>
          </cell>
        </row>
        <row r="2662">
          <cell r="AH2662" t="str">
            <v xml:space="preserve"> </v>
          </cell>
        </row>
        <row r="2663">
          <cell r="AH2663" t="str">
            <v xml:space="preserve"> </v>
          </cell>
        </row>
        <row r="2664">
          <cell r="AH2664" t="str">
            <v xml:space="preserve"> </v>
          </cell>
        </row>
        <row r="2665">
          <cell r="AH2665" t="str">
            <v xml:space="preserve"> </v>
          </cell>
        </row>
        <row r="2666">
          <cell r="AH2666" t="str">
            <v xml:space="preserve"> </v>
          </cell>
        </row>
        <row r="2667">
          <cell r="AH2667" t="str">
            <v xml:space="preserve"> </v>
          </cell>
        </row>
        <row r="2668">
          <cell r="AH2668" t="str">
            <v xml:space="preserve"> </v>
          </cell>
        </row>
        <row r="2669">
          <cell r="AH2669" t="str">
            <v xml:space="preserve"> </v>
          </cell>
        </row>
        <row r="2670">
          <cell r="AH2670" t="str">
            <v xml:space="preserve"> </v>
          </cell>
        </row>
        <row r="2671">
          <cell r="AH2671" t="str">
            <v xml:space="preserve"> </v>
          </cell>
        </row>
        <row r="2672">
          <cell r="AH2672" t="str">
            <v xml:space="preserve"> </v>
          </cell>
        </row>
        <row r="2673">
          <cell r="AH2673" t="str">
            <v xml:space="preserve"> </v>
          </cell>
        </row>
        <row r="2674">
          <cell r="AH2674" t="str">
            <v xml:space="preserve"> </v>
          </cell>
        </row>
        <row r="2675">
          <cell r="AH2675" t="str">
            <v xml:space="preserve"> </v>
          </cell>
        </row>
        <row r="2676">
          <cell r="AH2676" t="str">
            <v xml:space="preserve"> </v>
          </cell>
        </row>
        <row r="2677">
          <cell r="AH2677" t="str">
            <v xml:space="preserve"> </v>
          </cell>
        </row>
        <row r="2678">
          <cell r="AH2678" t="str">
            <v xml:space="preserve"> </v>
          </cell>
        </row>
        <row r="2679">
          <cell r="AH2679" t="str">
            <v xml:space="preserve"> </v>
          </cell>
        </row>
        <row r="2680">
          <cell r="AH2680" t="str">
            <v xml:space="preserve"> </v>
          </cell>
        </row>
        <row r="2681">
          <cell r="AH2681" t="str">
            <v xml:space="preserve"> </v>
          </cell>
        </row>
        <row r="2682">
          <cell r="AH2682" t="str">
            <v xml:space="preserve"> </v>
          </cell>
        </row>
        <row r="2683">
          <cell r="AH2683" t="str">
            <v xml:space="preserve"> </v>
          </cell>
        </row>
        <row r="2684">
          <cell r="AH2684" t="str">
            <v xml:space="preserve"> </v>
          </cell>
        </row>
        <row r="2685">
          <cell r="AH2685" t="str">
            <v xml:space="preserve"> </v>
          </cell>
        </row>
        <row r="2686">
          <cell r="AH2686" t="str">
            <v xml:space="preserve"> </v>
          </cell>
        </row>
        <row r="2687">
          <cell r="AH2687" t="str">
            <v xml:space="preserve"> </v>
          </cell>
        </row>
        <row r="2688">
          <cell r="AH2688" t="str">
            <v xml:space="preserve"> </v>
          </cell>
        </row>
        <row r="2689">
          <cell r="AH2689" t="str">
            <v xml:space="preserve"> </v>
          </cell>
        </row>
        <row r="2690">
          <cell r="AH2690" t="str">
            <v xml:space="preserve"> </v>
          </cell>
        </row>
        <row r="2691">
          <cell r="AH2691" t="str">
            <v xml:space="preserve"> </v>
          </cell>
        </row>
        <row r="2692">
          <cell r="AH2692" t="str">
            <v xml:space="preserve"> </v>
          </cell>
        </row>
        <row r="2693">
          <cell r="AH2693" t="str">
            <v xml:space="preserve"> </v>
          </cell>
        </row>
        <row r="2694">
          <cell r="AH2694" t="str">
            <v xml:space="preserve"> </v>
          </cell>
        </row>
        <row r="2695">
          <cell r="AH2695" t="str">
            <v xml:space="preserve"> </v>
          </cell>
        </row>
        <row r="2696">
          <cell r="AH2696" t="str">
            <v xml:space="preserve"> </v>
          </cell>
        </row>
        <row r="2697">
          <cell r="AH2697" t="str">
            <v xml:space="preserve"> </v>
          </cell>
        </row>
        <row r="2698">
          <cell r="AH2698" t="str">
            <v xml:space="preserve"> </v>
          </cell>
        </row>
        <row r="2699">
          <cell r="AH2699" t="str">
            <v xml:space="preserve"> </v>
          </cell>
        </row>
        <row r="2700">
          <cell r="AH2700" t="str">
            <v xml:space="preserve"> </v>
          </cell>
        </row>
        <row r="2701">
          <cell r="AH2701" t="str">
            <v xml:space="preserve"> </v>
          </cell>
        </row>
        <row r="2702">
          <cell r="AH2702" t="str">
            <v xml:space="preserve"> </v>
          </cell>
        </row>
        <row r="2703">
          <cell r="AH2703" t="str">
            <v xml:space="preserve"> </v>
          </cell>
        </row>
        <row r="2704">
          <cell r="AH2704" t="str">
            <v xml:space="preserve"> </v>
          </cell>
        </row>
        <row r="2705">
          <cell r="AH2705" t="str">
            <v xml:space="preserve"> </v>
          </cell>
        </row>
        <row r="2706">
          <cell r="AH2706" t="str">
            <v xml:space="preserve"> </v>
          </cell>
        </row>
        <row r="2707">
          <cell r="AH2707" t="str">
            <v xml:space="preserve"> </v>
          </cell>
        </row>
        <row r="2708">
          <cell r="AH2708" t="str">
            <v xml:space="preserve"> </v>
          </cell>
        </row>
        <row r="2709">
          <cell r="AH2709" t="str">
            <v xml:space="preserve"> </v>
          </cell>
        </row>
        <row r="2710">
          <cell r="AH2710" t="str">
            <v xml:space="preserve"> </v>
          </cell>
        </row>
        <row r="2711">
          <cell r="AH2711" t="str">
            <v xml:space="preserve"> </v>
          </cell>
        </row>
        <row r="2712">
          <cell r="AH2712" t="str">
            <v xml:space="preserve"> </v>
          </cell>
        </row>
        <row r="2713">
          <cell r="AH2713" t="str">
            <v xml:space="preserve"> </v>
          </cell>
        </row>
        <row r="2714">
          <cell r="AH2714" t="str">
            <v xml:space="preserve"> </v>
          </cell>
        </row>
        <row r="2715">
          <cell r="AH2715" t="str">
            <v xml:space="preserve"> </v>
          </cell>
        </row>
        <row r="2716">
          <cell r="AH2716" t="str">
            <v xml:space="preserve"> </v>
          </cell>
        </row>
        <row r="2717">
          <cell r="AH2717" t="str">
            <v xml:space="preserve"> </v>
          </cell>
        </row>
        <row r="2718">
          <cell r="AH2718" t="str">
            <v xml:space="preserve"> </v>
          </cell>
        </row>
        <row r="2719">
          <cell r="AH2719" t="str">
            <v xml:space="preserve"> </v>
          </cell>
        </row>
        <row r="2720">
          <cell r="AH2720" t="str">
            <v xml:space="preserve"> </v>
          </cell>
        </row>
        <row r="2721">
          <cell r="AH2721" t="str">
            <v xml:space="preserve"> </v>
          </cell>
        </row>
        <row r="2722">
          <cell r="AH2722" t="str">
            <v xml:space="preserve"> </v>
          </cell>
        </row>
        <row r="2723">
          <cell r="AH2723" t="str">
            <v xml:space="preserve"> </v>
          </cell>
        </row>
        <row r="2724">
          <cell r="AH2724" t="str">
            <v xml:space="preserve"> </v>
          </cell>
        </row>
        <row r="2725">
          <cell r="AH2725" t="str">
            <v xml:space="preserve"> </v>
          </cell>
        </row>
        <row r="2726">
          <cell r="AH2726" t="str">
            <v xml:space="preserve"> </v>
          </cell>
        </row>
        <row r="2727">
          <cell r="AH2727" t="str">
            <v xml:space="preserve"> </v>
          </cell>
        </row>
        <row r="2728">
          <cell r="AH2728" t="str">
            <v xml:space="preserve"> </v>
          </cell>
        </row>
        <row r="2729">
          <cell r="AH2729" t="str">
            <v xml:space="preserve"> </v>
          </cell>
        </row>
        <row r="2730">
          <cell r="AH2730" t="str">
            <v xml:space="preserve"> </v>
          </cell>
        </row>
        <row r="2731">
          <cell r="AH2731" t="str">
            <v xml:space="preserve"> </v>
          </cell>
        </row>
        <row r="2732">
          <cell r="AH2732" t="str">
            <v xml:space="preserve"> </v>
          </cell>
        </row>
        <row r="2733">
          <cell r="AH2733" t="str">
            <v xml:space="preserve"> </v>
          </cell>
        </row>
        <row r="2734">
          <cell r="AH2734" t="str">
            <v xml:space="preserve"> </v>
          </cell>
        </row>
        <row r="2735">
          <cell r="AH2735" t="str">
            <v xml:space="preserve"> </v>
          </cell>
        </row>
        <row r="2736">
          <cell r="AH2736" t="str">
            <v xml:space="preserve"> </v>
          </cell>
        </row>
        <row r="2737">
          <cell r="AH2737" t="str">
            <v xml:space="preserve"> </v>
          </cell>
        </row>
        <row r="2738">
          <cell r="AH2738" t="str">
            <v xml:space="preserve"> </v>
          </cell>
        </row>
        <row r="2739">
          <cell r="AH2739" t="str">
            <v xml:space="preserve"> </v>
          </cell>
        </row>
        <row r="2740">
          <cell r="AH2740" t="str">
            <v xml:space="preserve"> </v>
          </cell>
        </row>
        <row r="2741">
          <cell r="AH2741" t="str">
            <v xml:space="preserve"> </v>
          </cell>
        </row>
        <row r="2742">
          <cell r="AH2742" t="str">
            <v xml:space="preserve"> </v>
          </cell>
        </row>
        <row r="2743">
          <cell r="AH2743" t="str">
            <v xml:space="preserve"> </v>
          </cell>
        </row>
        <row r="2744">
          <cell r="AH2744" t="str">
            <v xml:space="preserve"> </v>
          </cell>
        </row>
        <row r="2745">
          <cell r="AH2745" t="str">
            <v xml:space="preserve"> </v>
          </cell>
        </row>
        <row r="2746">
          <cell r="AH2746" t="str">
            <v xml:space="preserve"> </v>
          </cell>
        </row>
        <row r="2747">
          <cell r="AH2747" t="str">
            <v xml:space="preserve"> </v>
          </cell>
        </row>
        <row r="2748">
          <cell r="AH2748" t="str">
            <v xml:space="preserve"> </v>
          </cell>
        </row>
        <row r="2749">
          <cell r="AH2749" t="str">
            <v xml:space="preserve"> </v>
          </cell>
        </row>
        <row r="2750">
          <cell r="AH2750" t="str">
            <v xml:space="preserve"> </v>
          </cell>
        </row>
        <row r="2751">
          <cell r="AH2751" t="str">
            <v xml:space="preserve"> </v>
          </cell>
        </row>
        <row r="2752">
          <cell r="AH2752" t="str">
            <v xml:space="preserve"> </v>
          </cell>
        </row>
        <row r="2753">
          <cell r="AH2753" t="str">
            <v xml:space="preserve"> </v>
          </cell>
        </row>
        <row r="2754">
          <cell r="AH2754" t="str">
            <v xml:space="preserve"> </v>
          </cell>
        </row>
        <row r="2755">
          <cell r="AH2755" t="str">
            <v xml:space="preserve"> </v>
          </cell>
        </row>
        <row r="2756">
          <cell r="AH2756" t="str">
            <v xml:space="preserve"> </v>
          </cell>
        </row>
        <row r="2757">
          <cell r="AH2757" t="str">
            <v xml:space="preserve"> </v>
          </cell>
        </row>
        <row r="2758">
          <cell r="AH2758" t="str">
            <v xml:space="preserve"> </v>
          </cell>
        </row>
        <row r="2759">
          <cell r="AH2759" t="str">
            <v xml:space="preserve"> </v>
          </cell>
        </row>
        <row r="2760">
          <cell r="AH2760" t="str">
            <v xml:space="preserve"> </v>
          </cell>
        </row>
        <row r="2761">
          <cell r="AH2761" t="str">
            <v xml:space="preserve"> </v>
          </cell>
        </row>
        <row r="2762">
          <cell r="AH2762" t="str">
            <v xml:space="preserve"> </v>
          </cell>
        </row>
        <row r="2763">
          <cell r="AH2763" t="str">
            <v xml:space="preserve"> </v>
          </cell>
        </row>
        <row r="2764">
          <cell r="AH2764" t="str">
            <v xml:space="preserve"> </v>
          </cell>
        </row>
        <row r="2765">
          <cell r="AH2765" t="str">
            <v xml:space="preserve"> </v>
          </cell>
        </row>
        <row r="2766">
          <cell r="AH2766" t="str">
            <v xml:space="preserve"> </v>
          </cell>
        </row>
        <row r="2767">
          <cell r="AH2767" t="str">
            <v xml:space="preserve"> </v>
          </cell>
        </row>
        <row r="2768">
          <cell r="AH2768" t="str">
            <v xml:space="preserve"> </v>
          </cell>
        </row>
        <row r="2769">
          <cell r="AH2769" t="str">
            <v xml:space="preserve"> </v>
          </cell>
        </row>
        <row r="2770">
          <cell r="AH2770" t="str">
            <v xml:space="preserve"> </v>
          </cell>
        </row>
        <row r="2771">
          <cell r="AH2771" t="str">
            <v xml:space="preserve"> </v>
          </cell>
        </row>
        <row r="2772">
          <cell r="AH2772" t="str">
            <v xml:space="preserve"> </v>
          </cell>
        </row>
        <row r="2773">
          <cell r="AH2773" t="str">
            <v xml:space="preserve"> </v>
          </cell>
        </row>
        <row r="2774">
          <cell r="AH2774" t="str">
            <v xml:space="preserve"> </v>
          </cell>
        </row>
        <row r="2775">
          <cell r="AH2775" t="str">
            <v xml:space="preserve"> </v>
          </cell>
        </row>
        <row r="2776">
          <cell r="AH2776" t="str">
            <v xml:space="preserve"> </v>
          </cell>
        </row>
        <row r="2777">
          <cell r="AH2777" t="str">
            <v xml:space="preserve"> </v>
          </cell>
        </row>
        <row r="2778">
          <cell r="AH2778" t="str">
            <v xml:space="preserve"> </v>
          </cell>
        </row>
        <row r="2779">
          <cell r="AH2779" t="str">
            <v xml:space="preserve"> </v>
          </cell>
        </row>
        <row r="2780">
          <cell r="AH2780" t="str">
            <v xml:space="preserve"> </v>
          </cell>
        </row>
        <row r="2781">
          <cell r="AH2781" t="str">
            <v xml:space="preserve"> </v>
          </cell>
        </row>
        <row r="2782">
          <cell r="AH2782" t="str">
            <v xml:space="preserve"> </v>
          </cell>
        </row>
        <row r="2783">
          <cell r="AH2783" t="str">
            <v xml:space="preserve"> </v>
          </cell>
        </row>
        <row r="2784">
          <cell r="AH2784" t="str">
            <v xml:space="preserve"> </v>
          </cell>
        </row>
        <row r="2785">
          <cell r="AH2785" t="str">
            <v xml:space="preserve"> </v>
          </cell>
        </row>
        <row r="2786">
          <cell r="AH2786" t="str">
            <v xml:space="preserve"> </v>
          </cell>
        </row>
        <row r="2787">
          <cell r="AH2787" t="str">
            <v xml:space="preserve"> </v>
          </cell>
        </row>
        <row r="2788">
          <cell r="AH2788" t="str">
            <v xml:space="preserve"> </v>
          </cell>
        </row>
        <row r="2789">
          <cell r="AH2789" t="str">
            <v xml:space="preserve"> </v>
          </cell>
        </row>
        <row r="2790">
          <cell r="AH2790" t="str">
            <v xml:space="preserve"> </v>
          </cell>
        </row>
        <row r="2791">
          <cell r="AH2791" t="str">
            <v xml:space="preserve"> </v>
          </cell>
        </row>
        <row r="2792">
          <cell r="AH2792" t="str">
            <v xml:space="preserve"> </v>
          </cell>
        </row>
        <row r="2793">
          <cell r="AH2793" t="str">
            <v xml:space="preserve"> </v>
          </cell>
        </row>
        <row r="2794">
          <cell r="AH2794" t="str">
            <v xml:space="preserve"> </v>
          </cell>
        </row>
        <row r="2795">
          <cell r="AH2795" t="str">
            <v xml:space="preserve"> </v>
          </cell>
        </row>
        <row r="2796">
          <cell r="AH2796" t="str">
            <v xml:space="preserve"> </v>
          </cell>
        </row>
        <row r="2797">
          <cell r="AH2797" t="str">
            <v xml:space="preserve"> </v>
          </cell>
        </row>
        <row r="2798">
          <cell r="AH2798" t="str">
            <v xml:space="preserve"> </v>
          </cell>
        </row>
        <row r="2799">
          <cell r="AH2799" t="str">
            <v xml:space="preserve"> </v>
          </cell>
        </row>
        <row r="2800">
          <cell r="AH2800" t="str">
            <v xml:space="preserve"> </v>
          </cell>
        </row>
        <row r="2801">
          <cell r="AH2801" t="str">
            <v xml:space="preserve"> </v>
          </cell>
        </row>
        <row r="2802">
          <cell r="AH2802" t="str">
            <v xml:space="preserve"> </v>
          </cell>
        </row>
        <row r="2803">
          <cell r="AH2803" t="str">
            <v xml:space="preserve"> </v>
          </cell>
        </row>
        <row r="2804">
          <cell r="AH2804" t="str">
            <v xml:space="preserve"> </v>
          </cell>
        </row>
        <row r="2805">
          <cell r="AH2805" t="str">
            <v xml:space="preserve"> </v>
          </cell>
        </row>
        <row r="2806">
          <cell r="AH2806" t="str">
            <v xml:space="preserve"> </v>
          </cell>
        </row>
        <row r="2807">
          <cell r="AH2807" t="str">
            <v xml:space="preserve"> </v>
          </cell>
        </row>
        <row r="2808">
          <cell r="AH2808" t="str">
            <v xml:space="preserve"> </v>
          </cell>
        </row>
        <row r="2809">
          <cell r="AH2809" t="str">
            <v xml:space="preserve"> </v>
          </cell>
        </row>
        <row r="2810">
          <cell r="AH2810" t="str">
            <v xml:space="preserve"> </v>
          </cell>
        </row>
        <row r="2811">
          <cell r="AH2811" t="str">
            <v xml:space="preserve"> </v>
          </cell>
        </row>
        <row r="2812">
          <cell r="AH2812" t="str">
            <v xml:space="preserve"> </v>
          </cell>
        </row>
        <row r="2813">
          <cell r="AH2813" t="str">
            <v xml:space="preserve"> </v>
          </cell>
        </row>
        <row r="2814">
          <cell r="AH2814" t="str">
            <v xml:space="preserve"> </v>
          </cell>
        </row>
        <row r="2815">
          <cell r="AH2815" t="str">
            <v xml:space="preserve"> </v>
          </cell>
        </row>
        <row r="2816">
          <cell r="AH2816" t="str">
            <v xml:space="preserve"> </v>
          </cell>
        </row>
        <row r="2817">
          <cell r="AH2817" t="str">
            <v xml:space="preserve"> </v>
          </cell>
        </row>
        <row r="2818">
          <cell r="AH2818" t="str">
            <v xml:space="preserve"> </v>
          </cell>
        </row>
        <row r="2819">
          <cell r="AH2819" t="str">
            <v xml:space="preserve"> </v>
          </cell>
        </row>
        <row r="2820">
          <cell r="AH2820" t="str">
            <v xml:space="preserve"> </v>
          </cell>
        </row>
        <row r="2821">
          <cell r="AH2821" t="str">
            <v xml:space="preserve"> </v>
          </cell>
        </row>
        <row r="2822">
          <cell r="AH2822" t="str">
            <v xml:space="preserve"> </v>
          </cell>
        </row>
        <row r="2823">
          <cell r="AH2823" t="str">
            <v xml:space="preserve"> </v>
          </cell>
        </row>
        <row r="2824">
          <cell r="AH2824" t="str">
            <v xml:space="preserve"> </v>
          </cell>
        </row>
        <row r="2825">
          <cell r="AH2825" t="str">
            <v xml:space="preserve"> </v>
          </cell>
        </row>
        <row r="2826">
          <cell r="AH2826" t="str">
            <v xml:space="preserve"> </v>
          </cell>
        </row>
        <row r="2827">
          <cell r="AH2827" t="str">
            <v xml:space="preserve"> </v>
          </cell>
        </row>
        <row r="2828">
          <cell r="AH2828" t="str">
            <v xml:space="preserve"> </v>
          </cell>
        </row>
        <row r="2829">
          <cell r="AH2829" t="str">
            <v xml:space="preserve"> </v>
          </cell>
        </row>
        <row r="2830">
          <cell r="AH2830" t="str">
            <v xml:space="preserve"> </v>
          </cell>
        </row>
        <row r="2831">
          <cell r="AH2831" t="str">
            <v xml:space="preserve"> </v>
          </cell>
        </row>
        <row r="2832">
          <cell r="AH2832" t="str">
            <v xml:space="preserve"> </v>
          </cell>
        </row>
        <row r="2833">
          <cell r="AH2833" t="str">
            <v xml:space="preserve"> </v>
          </cell>
        </row>
        <row r="2834">
          <cell r="AH2834" t="str">
            <v xml:space="preserve"> </v>
          </cell>
        </row>
        <row r="2835">
          <cell r="AH2835" t="str">
            <v xml:space="preserve"> </v>
          </cell>
        </row>
        <row r="2836">
          <cell r="AH2836" t="str">
            <v xml:space="preserve"> </v>
          </cell>
        </row>
        <row r="2837">
          <cell r="AH2837" t="str">
            <v xml:space="preserve"> </v>
          </cell>
        </row>
        <row r="2838">
          <cell r="AH2838" t="str">
            <v xml:space="preserve"> </v>
          </cell>
        </row>
        <row r="2839">
          <cell r="AH2839" t="str">
            <v xml:space="preserve"> </v>
          </cell>
        </row>
        <row r="2840">
          <cell r="AH2840" t="str">
            <v xml:space="preserve"> </v>
          </cell>
        </row>
        <row r="2841">
          <cell r="AH2841" t="str">
            <v xml:space="preserve"> </v>
          </cell>
        </row>
        <row r="2842">
          <cell r="AH2842" t="str">
            <v xml:space="preserve"> </v>
          </cell>
        </row>
        <row r="2843">
          <cell r="AH2843" t="str">
            <v xml:space="preserve"> </v>
          </cell>
        </row>
        <row r="2844">
          <cell r="AH2844" t="str">
            <v xml:space="preserve"> </v>
          </cell>
        </row>
        <row r="2845">
          <cell r="AH2845" t="str">
            <v xml:space="preserve"> </v>
          </cell>
        </row>
        <row r="2846">
          <cell r="AH2846" t="str">
            <v xml:space="preserve"> </v>
          </cell>
        </row>
        <row r="2847">
          <cell r="AH2847" t="str">
            <v xml:space="preserve"> </v>
          </cell>
        </row>
        <row r="2848">
          <cell r="AH2848" t="str">
            <v xml:space="preserve"> </v>
          </cell>
        </row>
        <row r="2849">
          <cell r="AH2849" t="str">
            <v xml:space="preserve"> </v>
          </cell>
        </row>
        <row r="2850">
          <cell r="AH2850" t="str">
            <v xml:space="preserve"> </v>
          </cell>
        </row>
        <row r="2851">
          <cell r="AH2851" t="str">
            <v xml:space="preserve"> </v>
          </cell>
        </row>
        <row r="2852">
          <cell r="AH2852" t="str">
            <v xml:space="preserve"> </v>
          </cell>
        </row>
        <row r="2853">
          <cell r="AH2853" t="str">
            <v xml:space="preserve"> </v>
          </cell>
        </row>
        <row r="2854">
          <cell r="AH2854" t="str">
            <v xml:space="preserve"> </v>
          </cell>
        </row>
        <row r="2855">
          <cell r="AH2855" t="str">
            <v xml:space="preserve"> </v>
          </cell>
        </row>
        <row r="2856">
          <cell r="AH2856" t="str">
            <v xml:space="preserve"> </v>
          </cell>
        </row>
        <row r="2857">
          <cell r="AH2857" t="str">
            <v xml:space="preserve"> </v>
          </cell>
        </row>
        <row r="2858">
          <cell r="AH2858" t="str">
            <v xml:space="preserve"> </v>
          </cell>
        </row>
        <row r="2859">
          <cell r="AH2859" t="str">
            <v xml:space="preserve"> </v>
          </cell>
        </row>
        <row r="2860">
          <cell r="AH2860" t="str">
            <v xml:space="preserve"> </v>
          </cell>
        </row>
        <row r="2861">
          <cell r="AH2861" t="str">
            <v xml:space="preserve"> </v>
          </cell>
        </row>
        <row r="2862">
          <cell r="AH2862" t="str">
            <v xml:space="preserve"> </v>
          </cell>
        </row>
        <row r="2863">
          <cell r="AH2863" t="str">
            <v xml:space="preserve"> </v>
          </cell>
        </row>
        <row r="2864">
          <cell r="AH2864" t="str">
            <v xml:space="preserve"> </v>
          </cell>
        </row>
        <row r="2865">
          <cell r="AH2865" t="str">
            <v xml:space="preserve"> </v>
          </cell>
        </row>
        <row r="2866">
          <cell r="AH2866" t="str">
            <v xml:space="preserve"> </v>
          </cell>
        </row>
        <row r="2867">
          <cell r="AH2867" t="str">
            <v xml:space="preserve"> </v>
          </cell>
        </row>
        <row r="2868">
          <cell r="AH2868" t="str">
            <v xml:space="preserve"> </v>
          </cell>
        </row>
        <row r="2869">
          <cell r="AH2869" t="str">
            <v xml:space="preserve"> </v>
          </cell>
        </row>
        <row r="2870">
          <cell r="AH2870" t="str">
            <v xml:space="preserve"> </v>
          </cell>
        </row>
        <row r="2871">
          <cell r="AH2871" t="str">
            <v xml:space="preserve"> </v>
          </cell>
        </row>
        <row r="2872">
          <cell r="AH2872" t="str">
            <v xml:space="preserve"> </v>
          </cell>
        </row>
        <row r="2873">
          <cell r="AH2873" t="str">
            <v xml:space="preserve"> </v>
          </cell>
        </row>
        <row r="2874">
          <cell r="AH2874" t="str">
            <v xml:space="preserve"> </v>
          </cell>
        </row>
        <row r="2875">
          <cell r="AH2875" t="str">
            <v xml:space="preserve"> </v>
          </cell>
        </row>
        <row r="2876">
          <cell r="AH2876" t="str">
            <v xml:space="preserve"> </v>
          </cell>
        </row>
        <row r="2877">
          <cell r="AH2877" t="str">
            <v xml:space="preserve"> </v>
          </cell>
        </row>
        <row r="2878">
          <cell r="AH2878" t="str">
            <v xml:space="preserve"> </v>
          </cell>
        </row>
        <row r="2879">
          <cell r="AH2879" t="str">
            <v xml:space="preserve"> </v>
          </cell>
        </row>
        <row r="2880">
          <cell r="AH2880" t="str">
            <v xml:space="preserve"> </v>
          </cell>
        </row>
        <row r="2881">
          <cell r="AH2881" t="str">
            <v xml:space="preserve"> </v>
          </cell>
        </row>
        <row r="2882">
          <cell r="AH2882" t="str">
            <v xml:space="preserve"> </v>
          </cell>
        </row>
        <row r="2883">
          <cell r="AH2883" t="str">
            <v xml:space="preserve"> </v>
          </cell>
        </row>
        <row r="2884">
          <cell r="AH2884" t="str">
            <v xml:space="preserve"> </v>
          </cell>
        </row>
        <row r="2885">
          <cell r="AH2885" t="str">
            <v xml:space="preserve"> </v>
          </cell>
        </row>
        <row r="2886">
          <cell r="AH2886" t="str">
            <v xml:space="preserve"> </v>
          </cell>
        </row>
        <row r="2887">
          <cell r="AH2887" t="str">
            <v xml:space="preserve"> </v>
          </cell>
        </row>
        <row r="2888">
          <cell r="AH2888" t="str">
            <v xml:space="preserve"> </v>
          </cell>
        </row>
        <row r="2889">
          <cell r="AH2889" t="str">
            <v xml:space="preserve"> </v>
          </cell>
        </row>
        <row r="2890">
          <cell r="AH2890" t="str">
            <v xml:space="preserve"> </v>
          </cell>
        </row>
        <row r="2891">
          <cell r="AH2891" t="str">
            <v xml:space="preserve"> </v>
          </cell>
        </row>
        <row r="2892">
          <cell r="AH2892" t="str">
            <v xml:space="preserve"> </v>
          </cell>
        </row>
        <row r="2893">
          <cell r="AH2893" t="str">
            <v xml:space="preserve"> </v>
          </cell>
        </row>
        <row r="2894">
          <cell r="AH2894" t="str">
            <v xml:space="preserve"> </v>
          </cell>
        </row>
        <row r="2895">
          <cell r="AH2895" t="str">
            <v xml:space="preserve"> </v>
          </cell>
        </row>
        <row r="2896">
          <cell r="AH2896" t="str">
            <v xml:space="preserve"> </v>
          </cell>
        </row>
        <row r="2897">
          <cell r="AH2897" t="str">
            <v xml:space="preserve"> </v>
          </cell>
        </row>
        <row r="2898">
          <cell r="AH2898" t="str">
            <v xml:space="preserve"> </v>
          </cell>
        </row>
        <row r="2899">
          <cell r="AH2899" t="str">
            <v xml:space="preserve"> </v>
          </cell>
        </row>
        <row r="2900">
          <cell r="AH2900" t="str">
            <v xml:space="preserve"> </v>
          </cell>
        </row>
        <row r="2901">
          <cell r="AH2901" t="str">
            <v xml:space="preserve"> </v>
          </cell>
        </row>
        <row r="2902">
          <cell r="AH2902" t="str">
            <v xml:space="preserve"> </v>
          </cell>
        </row>
        <row r="2903">
          <cell r="AH2903" t="str">
            <v xml:space="preserve"> </v>
          </cell>
        </row>
        <row r="2904">
          <cell r="AH2904" t="str">
            <v xml:space="preserve"> </v>
          </cell>
        </row>
        <row r="2905">
          <cell r="AH2905" t="str">
            <v xml:space="preserve"> </v>
          </cell>
        </row>
        <row r="2906">
          <cell r="AH2906" t="str">
            <v xml:space="preserve"> </v>
          </cell>
        </row>
        <row r="2907">
          <cell r="AH2907" t="str">
            <v xml:space="preserve"> </v>
          </cell>
        </row>
        <row r="2908">
          <cell r="AH2908" t="str">
            <v xml:space="preserve"> </v>
          </cell>
        </row>
        <row r="2909">
          <cell r="AH2909" t="str">
            <v xml:space="preserve"> </v>
          </cell>
        </row>
        <row r="2910">
          <cell r="AH2910" t="str">
            <v xml:space="preserve"> </v>
          </cell>
        </row>
        <row r="2911">
          <cell r="AH2911" t="str">
            <v xml:space="preserve"> </v>
          </cell>
        </row>
        <row r="2912">
          <cell r="AH2912" t="str">
            <v xml:space="preserve"> </v>
          </cell>
        </row>
        <row r="2913">
          <cell r="AH2913" t="str">
            <v xml:space="preserve"> </v>
          </cell>
        </row>
        <row r="2914">
          <cell r="AH2914" t="str">
            <v xml:space="preserve"> </v>
          </cell>
        </row>
        <row r="2915">
          <cell r="AH2915" t="str">
            <v xml:space="preserve"> </v>
          </cell>
        </row>
        <row r="2916">
          <cell r="AH2916" t="str">
            <v xml:space="preserve"> </v>
          </cell>
        </row>
        <row r="2917">
          <cell r="AH2917" t="str">
            <v xml:space="preserve"> </v>
          </cell>
        </row>
        <row r="2918">
          <cell r="AH2918" t="str">
            <v xml:space="preserve"> </v>
          </cell>
        </row>
        <row r="2919">
          <cell r="AH2919" t="str">
            <v xml:space="preserve"> </v>
          </cell>
        </row>
        <row r="2920">
          <cell r="AH2920" t="str">
            <v xml:space="preserve"> </v>
          </cell>
        </row>
        <row r="2921">
          <cell r="AH2921" t="str">
            <v xml:space="preserve"> </v>
          </cell>
        </row>
        <row r="2922">
          <cell r="AH2922" t="str">
            <v xml:space="preserve"> </v>
          </cell>
        </row>
        <row r="2923">
          <cell r="AH2923" t="str">
            <v xml:space="preserve"> </v>
          </cell>
        </row>
        <row r="2924">
          <cell r="AH2924" t="str">
            <v xml:space="preserve"> </v>
          </cell>
        </row>
        <row r="2925">
          <cell r="AH2925" t="str">
            <v xml:space="preserve"> </v>
          </cell>
        </row>
        <row r="2926">
          <cell r="AH2926" t="str">
            <v xml:space="preserve"> </v>
          </cell>
        </row>
        <row r="2927">
          <cell r="AH2927" t="str">
            <v xml:space="preserve"> </v>
          </cell>
        </row>
        <row r="2928">
          <cell r="AH2928" t="str">
            <v xml:space="preserve"> </v>
          </cell>
        </row>
        <row r="2929">
          <cell r="AH2929" t="str">
            <v xml:space="preserve"> </v>
          </cell>
        </row>
        <row r="2930">
          <cell r="AH2930" t="str">
            <v xml:space="preserve"> </v>
          </cell>
        </row>
        <row r="2931">
          <cell r="AH2931" t="str">
            <v xml:space="preserve"> </v>
          </cell>
        </row>
        <row r="2932">
          <cell r="AH2932" t="str">
            <v xml:space="preserve"> </v>
          </cell>
        </row>
        <row r="2933">
          <cell r="AH2933" t="str">
            <v xml:space="preserve"> </v>
          </cell>
        </row>
        <row r="2934">
          <cell r="AH2934" t="str">
            <v xml:space="preserve"> </v>
          </cell>
        </row>
        <row r="2935">
          <cell r="AH2935" t="str">
            <v xml:space="preserve"> </v>
          </cell>
        </row>
        <row r="2936">
          <cell r="AH2936" t="str">
            <v xml:space="preserve"> </v>
          </cell>
        </row>
        <row r="2937">
          <cell r="AH2937" t="str">
            <v xml:space="preserve"> </v>
          </cell>
        </row>
        <row r="2938">
          <cell r="AH2938" t="str">
            <v xml:space="preserve"> </v>
          </cell>
        </row>
        <row r="2939">
          <cell r="AH2939" t="str">
            <v xml:space="preserve"> </v>
          </cell>
        </row>
        <row r="2940">
          <cell r="AH2940" t="str">
            <v xml:space="preserve"> </v>
          </cell>
        </row>
        <row r="2941">
          <cell r="AH2941" t="str">
            <v xml:space="preserve"> </v>
          </cell>
        </row>
        <row r="2942">
          <cell r="AH2942" t="str">
            <v xml:space="preserve"> </v>
          </cell>
        </row>
        <row r="2943">
          <cell r="AH2943" t="str">
            <v xml:space="preserve"> </v>
          </cell>
        </row>
        <row r="2944">
          <cell r="AH2944" t="str">
            <v xml:space="preserve"> </v>
          </cell>
        </row>
        <row r="2945">
          <cell r="AH2945" t="str">
            <v xml:space="preserve"> </v>
          </cell>
        </row>
        <row r="2946">
          <cell r="AH2946" t="str">
            <v xml:space="preserve"> </v>
          </cell>
        </row>
        <row r="2947">
          <cell r="AH2947" t="str">
            <v xml:space="preserve"> </v>
          </cell>
        </row>
        <row r="2948">
          <cell r="AH2948" t="str">
            <v xml:space="preserve"> </v>
          </cell>
        </row>
        <row r="2949">
          <cell r="AH2949" t="str">
            <v xml:space="preserve"> </v>
          </cell>
        </row>
        <row r="2950">
          <cell r="AH2950" t="str">
            <v xml:space="preserve"> </v>
          </cell>
        </row>
        <row r="2951">
          <cell r="AH2951" t="str">
            <v xml:space="preserve"> </v>
          </cell>
        </row>
        <row r="2952">
          <cell r="AH2952" t="str">
            <v xml:space="preserve"> </v>
          </cell>
        </row>
        <row r="2953">
          <cell r="AH2953" t="str">
            <v xml:space="preserve"> </v>
          </cell>
        </row>
        <row r="2954">
          <cell r="AH2954" t="str">
            <v xml:space="preserve"> </v>
          </cell>
        </row>
        <row r="2955">
          <cell r="AH2955" t="str">
            <v xml:space="preserve"> </v>
          </cell>
        </row>
        <row r="2956">
          <cell r="AH2956" t="str">
            <v xml:space="preserve"> </v>
          </cell>
        </row>
        <row r="2957">
          <cell r="AH2957" t="str">
            <v xml:space="preserve"> </v>
          </cell>
        </row>
        <row r="2958">
          <cell r="AH2958" t="str">
            <v xml:space="preserve"> </v>
          </cell>
        </row>
        <row r="2959">
          <cell r="AH2959" t="str">
            <v xml:space="preserve"> </v>
          </cell>
        </row>
        <row r="2960">
          <cell r="AH2960" t="str">
            <v xml:space="preserve"> </v>
          </cell>
        </row>
        <row r="2961">
          <cell r="AH2961" t="str">
            <v xml:space="preserve"> </v>
          </cell>
        </row>
        <row r="2962">
          <cell r="AH2962" t="str">
            <v xml:space="preserve"> </v>
          </cell>
        </row>
        <row r="2963">
          <cell r="AH2963" t="str">
            <v xml:space="preserve"> </v>
          </cell>
        </row>
        <row r="2964">
          <cell r="AH2964" t="str">
            <v xml:space="preserve"> </v>
          </cell>
        </row>
        <row r="2965">
          <cell r="AH2965" t="str">
            <v xml:space="preserve"> </v>
          </cell>
        </row>
        <row r="2966">
          <cell r="AH2966" t="str">
            <v xml:space="preserve"> </v>
          </cell>
        </row>
        <row r="2967">
          <cell r="AH2967" t="str">
            <v xml:space="preserve"> </v>
          </cell>
        </row>
        <row r="2968">
          <cell r="AH2968" t="str">
            <v xml:space="preserve"> </v>
          </cell>
        </row>
        <row r="2969">
          <cell r="AH2969" t="str">
            <v xml:space="preserve"> </v>
          </cell>
        </row>
        <row r="2970">
          <cell r="AH2970" t="str">
            <v xml:space="preserve"> </v>
          </cell>
        </row>
        <row r="2971">
          <cell r="AH2971" t="str">
            <v xml:space="preserve"> </v>
          </cell>
        </row>
        <row r="2972">
          <cell r="AH2972" t="str">
            <v xml:space="preserve"> </v>
          </cell>
        </row>
        <row r="2973">
          <cell r="AH2973" t="str">
            <v xml:space="preserve"> </v>
          </cell>
        </row>
        <row r="2974">
          <cell r="AH2974" t="str">
            <v xml:space="preserve"> </v>
          </cell>
        </row>
        <row r="2975">
          <cell r="AH2975" t="str">
            <v xml:space="preserve"> </v>
          </cell>
        </row>
        <row r="2976">
          <cell r="AH2976" t="str">
            <v xml:space="preserve"> </v>
          </cell>
        </row>
        <row r="2977">
          <cell r="AH2977" t="str">
            <v xml:space="preserve"> </v>
          </cell>
        </row>
        <row r="2978">
          <cell r="AH2978" t="str">
            <v xml:space="preserve"> </v>
          </cell>
        </row>
        <row r="2979">
          <cell r="AH2979" t="str">
            <v xml:space="preserve"> </v>
          </cell>
        </row>
        <row r="2980">
          <cell r="AH2980" t="str">
            <v xml:space="preserve"> </v>
          </cell>
        </row>
        <row r="2981">
          <cell r="AH2981" t="str">
            <v xml:space="preserve"> </v>
          </cell>
        </row>
        <row r="2982">
          <cell r="AH2982" t="str">
            <v xml:space="preserve"> </v>
          </cell>
        </row>
        <row r="2983">
          <cell r="AH2983" t="str">
            <v xml:space="preserve"> </v>
          </cell>
        </row>
        <row r="2984">
          <cell r="AH2984" t="str">
            <v xml:space="preserve"> </v>
          </cell>
        </row>
        <row r="2985">
          <cell r="AH2985" t="str">
            <v xml:space="preserve"> </v>
          </cell>
        </row>
        <row r="2986">
          <cell r="AH2986" t="str">
            <v xml:space="preserve"> </v>
          </cell>
        </row>
        <row r="2987">
          <cell r="AH2987" t="str">
            <v xml:space="preserve"> </v>
          </cell>
        </row>
        <row r="2988">
          <cell r="AH2988" t="str">
            <v xml:space="preserve"> </v>
          </cell>
        </row>
        <row r="2989">
          <cell r="AH2989" t="str">
            <v xml:space="preserve"> </v>
          </cell>
        </row>
        <row r="2990">
          <cell r="AH2990" t="str">
            <v xml:space="preserve"> </v>
          </cell>
        </row>
        <row r="2991">
          <cell r="AH2991" t="str">
            <v xml:space="preserve"> </v>
          </cell>
        </row>
        <row r="2992">
          <cell r="AH2992" t="str">
            <v xml:space="preserve"> </v>
          </cell>
        </row>
        <row r="2993">
          <cell r="AH2993" t="str">
            <v xml:space="preserve"> </v>
          </cell>
        </row>
        <row r="2994">
          <cell r="AH2994" t="str">
            <v xml:space="preserve"> </v>
          </cell>
        </row>
        <row r="2995">
          <cell r="AH2995" t="str">
            <v xml:space="preserve"> </v>
          </cell>
        </row>
        <row r="2996">
          <cell r="AH2996" t="str">
            <v xml:space="preserve"> </v>
          </cell>
        </row>
        <row r="2997">
          <cell r="AH2997" t="str">
            <v xml:space="preserve"> </v>
          </cell>
        </row>
        <row r="2998">
          <cell r="AH2998" t="str">
            <v xml:space="preserve"> </v>
          </cell>
        </row>
        <row r="2999">
          <cell r="AH2999" t="str">
            <v xml:space="preserve"> </v>
          </cell>
        </row>
        <row r="3000">
          <cell r="AH3000" t="str">
            <v xml:space="preserve"> </v>
          </cell>
        </row>
        <row r="3001">
          <cell r="AH3001" t="str">
            <v xml:space="preserve"> </v>
          </cell>
        </row>
        <row r="3002">
          <cell r="AH3002" t="str">
            <v xml:space="preserve"> </v>
          </cell>
        </row>
        <row r="3003">
          <cell r="AH3003" t="str">
            <v xml:space="preserve"> </v>
          </cell>
        </row>
        <row r="3004">
          <cell r="AH3004" t="str">
            <v xml:space="preserve"> </v>
          </cell>
        </row>
        <row r="3005">
          <cell r="AH3005" t="str">
            <v xml:space="preserve"> </v>
          </cell>
        </row>
        <row r="3006">
          <cell r="AH3006" t="str">
            <v xml:space="preserve"> </v>
          </cell>
        </row>
        <row r="3007">
          <cell r="AH3007" t="str">
            <v xml:space="preserve"> </v>
          </cell>
        </row>
        <row r="3008">
          <cell r="AH3008" t="str">
            <v xml:space="preserve"> </v>
          </cell>
        </row>
        <row r="3009">
          <cell r="AH3009" t="str">
            <v xml:space="preserve"> </v>
          </cell>
        </row>
        <row r="3010">
          <cell r="AH3010" t="str">
            <v xml:space="preserve"> </v>
          </cell>
        </row>
        <row r="3011">
          <cell r="AH3011" t="str">
            <v xml:space="preserve"> </v>
          </cell>
        </row>
        <row r="3012">
          <cell r="AH3012" t="str">
            <v xml:space="preserve"> </v>
          </cell>
        </row>
        <row r="3013">
          <cell r="AH3013" t="str">
            <v xml:space="preserve"> </v>
          </cell>
        </row>
        <row r="3014">
          <cell r="AH3014" t="str">
            <v xml:space="preserve"> </v>
          </cell>
        </row>
        <row r="3015">
          <cell r="AH3015" t="str">
            <v xml:space="preserve"> </v>
          </cell>
        </row>
      </sheetData>
      <sheetData sheetId="8"/>
      <sheetData sheetId="9"/>
      <sheetData sheetId="10"/>
      <sheetData sheetId="11">
        <row r="4">
          <cell r="A4" t="str">
            <v>貨1ガ-</v>
          </cell>
          <cell r="B4" t="str">
            <v>バス貨物～1.7t(ガソリン・LPG)</v>
          </cell>
          <cell r="C4" t="str">
            <v>貨1ガ</v>
          </cell>
          <cell r="D4" t="str">
            <v>S50前</v>
          </cell>
          <cell r="E4" t="str">
            <v>-</v>
          </cell>
          <cell r="F4">
            <v>2.1800000000000002</v>
          </cell>
          <cell r="G4">
            <v>0</v>
          </cell>
          <cell r="H4">
            <v>2.3199999999999998</v>
          </cell>
          <cell r="I4" t="str">
            <v>ガL3</v>
          </cell>
        </row>
        <row r="5">
          <cell r="A5" t="str">
            <v>貨1ガH</v>
          </cell>
          <cell r="B5" t="str">
            <v>バス貨物～1.7t(ガソリン・LPG)</v>
          </cell>
          <cell r="C5" t="str">
            <v>貨1ガ</v>
          </cell>
          <cell r="D5" t="str">
            <v>S50</v>
          </cell>
          <cell r="E5" t="str">
            <v>H</v>
          </cell>
          <cell r="F5">
            <v>2.1800000000000002</v>
          </cell>
          <cell r="G5">
            <v>0</v>
          </cell>
          <cell r="H5">
            <v>2.3199999999999998</v>
          </cell>
          <cell r="I5" t="str">
            <v>ガL3</v>
          </cell>
        </row>
        <row r="6">
          <cell r="A6" t="str">
            <v>貨1ガJ</v>
          </cell>
          <cell r="B6" t="str">
            <v>バス貨物～1.7t(ガソリン・LPG)</v>
          </cell>
          <cell r="C6" t="str">
            <v>貨1ガ</v>
          </cell>
          <cell r="D6" t="str">
            <v>S54</v>
          </cell>
          <cell r="E6" t="str">
            <v>J</v>
          </cell>
          <cell r="F6">
            <v>1</v>
          </cell>
          <cell r="G6">
            <v>0</v>
          </cell>
          <cell r="H6">
            <v>2.3199999999999998</v>
          </cell>
          <cell r="I6" t="str">
            <v>ガL3</v>
          </cell>
        </row>
        <row r="7">
          <cell r="A7" t="str">
            <v>貨1ガL</v>
          </cell>
          <cell r="B7" t="str">
            <v>バス貨物～1.7t(ガソリン・LPG)</v>
          </cell>
          <cell r="C7" t="str">
            <v>貨1ガ</v>
          </cell>
          <cell r="D7" t="str">
            <v>S56</v>
          </cell>
          <cell r="E7" t="str">
            <v>L</v>
          </cell>
          <cell r="F7">
            <v>0.6</v>
          </cell>
          <cell r="G7">
            <v>0</v>
          </cell>
          <cell r="H7">
            <v>2.3199999999999998</v>
          </cell>
          <cell r="I7" t="str">
            <v>ガL3</v>
          </cell>
        </row>
        <row r="8">
          <cell r="A8" t="str">
            <v>貨1ガR</v>
          </cell>
          <cell r="B8" t="str">
            <v>バス貨物～1.7t(ガソリン・LPG)</v>
          </cell>
          <cell r="C8" t="str">
            <v>貨1ガ</v>
          </cell>
          <cell r="D8" t="str">
            <v>S63,H10</v>
          </cell>
          <cell r="E8" t="str">
            <v>R</v>
          </cell>
          <cell r="F8">
            <v>0.25</v>
          </cell>
          <cell r="G8">
            <v>0</v>
          </cell>
          <cell r="H8">
            <v>2.3199999999999998</v>
          </cell>
          <cell r="I8" t="str">
            <v>ガL3</v>
          </cell>
        </row>
        <row r="9">
          <cell r="A9" t="str">
            <v>貨1ガGG</v>
          </cell>
          <cell r="B9" t="str">
            <v>バス貨物～1.7t(ガソリン・LPG)</v>
          </cell>
          <cell r="C9" t="str">
            <v>貨1ガ</v>
          </cell>
          <cell r="D9" t="str">
            <v>S63,H10</v>
          </cell>
          <cell r="E9" t="str">
            <v>GG</v>
          </cell>
          <cell r="F9">
            <v>0.25</v>
          </cell>
          <cell r="G9">
            <v>0</v>
          </cell>
          <cell r="H9">
            <v>2.3199999999999998</v>
          </cell>
          <cell r="I9" t="str">
            <v>ガL3</v>
          </cell>
        </row>
        <row r="10">
          <cell r="A10" t="str">
            <v>貨1ガHL</v>
          </cell>
          <cell r="B10" t="str">
            <v>バス貨物～1.7t(ガソリン・LPG)</v>
          </cell>
          <cell r="C10" t="str">
            <v>貨1ガ</v>
          </cell>
          <cell r="D10" t="str">
            <v>S63,H10</v>
          </cell>
          <cell r="E10" t="str">
            <v>HL</v>
          </cell>
          <cell r="F10">
            <v>0.125</v>
          </cell>
          <cell r="G10">
            <v>0</v>
          </cell>
          <cell r="H10">
            <v>2.3199999999999998</v>
          </cell>
          <cell r="I10" t="str">
            <v>ハ</v>
          </cell>
        </row>
        <row r="11">
          <cell r="A11" t="str">
            <v>貨1ガGJ</v>
          </cell>
          <cell r="B11" t="str">
            <v>バス貨物～1.7t(ガソリン・LPG)</v>
          </cell>
          <cell r="C11" t="str">
            <v>貨1ガ</v>
          </cell>
          <cell r="D11" t="str">
            <v>H12</v>
          </cell>
          <cell r="E11" t="str">
            <v>GJ</v>
          </cell>
          <cell r="F11">
            <v>0.08</v>
          </cell>
          <cell r="G11">
            <v>0</v>
          </cell>
          <cell r="H11">
            <v>2.3199999999999998</v>
          </cell>
          <cell r="I11" t="str">
            <v>ガL3</v>
          </cell>
        </row>
        <row r="12">
          <cell r="A12" t="str">
            <v>貨1ガHP</v>
          </cell>
          <cell r="B12" t="str">
            <v>バス貨物～1.7t(ガソリン・LPG)</v>
          </cell>
          <cell r="C12" t="str">
            <v>貨1ガ</v>
          </cell>
          <cell r="D12" t="str">
            <v>H12</v>
          </cell>
          <cell r="E12" t="str">
            <v>HP</v>
          </cell>
          <cell r="F12">
            <v>0.04</v>
          </cell>
          <cell r="G12">
            <v>0</v>
          </cell>
          <cell r="H12">
            <v>2.3199999999999998</v>
          </cell>
          <cell r="I12" t="str">
            <v>ハ</v>
          </cell>
        </row>
        <row r="13">
          <cell r="A13" t="str">
            <v>貨1ガTB</v>
          </cell>
          <cell r="B13" t="str">
            <v>バス貨物～1.7t(ガソリン・LPG)</v>
          </cell>
          <cell r="C13" t="str">
            <v>貨1ガ</v>
          </cell>
          <cell r="D13" t="str">
            <v>H12</v>
          </cell>
          <cell r="E13" t="str">
            <v>TB</v>
          </cell>
          <cell r="F13">
            <v>0.06</v>
          </cell>
          <cell r="G13">
            <v>0</v>
          </cell>
          <cell r="H13">
            <v>2.3199999999999998</v>
          </cell>
          <cell r="I13" t="str">
            <v>ガL3</v>
          </cell>
        </row>
        <row r="14">
          <cell r="A14" t="str">
            <v>貨1ガXB</v>
          </cell>
          <cell r="B14" t="str">
            <v>バス貨物～1.7t(ガソリン・LPG)</v>
          </cell>
          <cell r="C14" t="str">
            <v>貨1ガ</v>
          </cell>
          <cell r="D14" t="str">
            <v>H12</v>
          </cell>
          <cell r="E14" t="str">
            <v>XB</v>
          </cell>
          <cell r="F14">
            <v>0.06</v>
          </cell>
          <cell r="G14">
            <v>0</v>
          </cell>
          <cell r="H14">
            <v>2.3199999999999998</v>
          </cell>
          <cell r="I14" t="str">
            <v>ハ</v>
          </cell>
        </row>
        <row r="15">
          <cell r="A15" t="str">
            <v>貨1ガLB</v>
          </cell>
          <cell r="B15" t="str">
            <v>バス貨物～1.7t(ガソリン・LPG)</v>
          </cell>
          <cell r="C15" t="str">
            <v>貨1ガ</v>
          </cell>
          <cell r="D15" t="str">
            <v>H12</v>
          </cell>
          <cell r="E15" t="str">
            <v>LB</v>
          </cell>
          <cell r="F15">
            <v>0.04</v>
          </cell>
          <cell r="G15">
            <v>0</v>
          </cell>
          <cell r="H15">
            <v>2.3199999999999998</v>
          </cell>
          <cell r="I15" t="str">
            <v>ガL3</v>
          </cell>
        </row>
        <row r="16">
          <cell r="A16" t="str">
            <v>貨1ガYB</v>
          </cell>
          <cell r="B16" t="str">
            <v>バス貨物～1.7t(ガソリン・LPG)</v>
          </cell>
          <cell r="C16" t="str">
            <v>貨1ガ</v>
          </cell>
          <cell r="D16" t="str">
            <v>H12</v>
          </cell>
          <cell r="E16" t="str">
            <v>YB</v>
          </cell>
          <cell r="F16">
            <v>0.04</v>
          </cell>
          <cell r="G16">
            <v>0</v>
          </cell>
          <cell r="H16">
            <v>2.3199999999999998</v>
          </cell>
          <cell r="I16" t="str">
            <v>ハ</v>
          </cell>
        </row>
        <row r="17">
          <cell r="A17" t="str">
            <v>貨1ガUB</v>
          </cell>
          <cell r="B17" t="str">
            <v>バス貨物～1.7t(ガソリン・LPG)</v>
          </cell>
          <cell r="C17" t="str">
            <v>貨1ガ</v>
          </cell>
          <cell r="D17" t="str">
            <v>H12</v>
          </cell>
          <cell r="E17" t="str">
            <v>UB</v>
          </cell>
          <cell r="F17">
            <v>0.02</v>
          </cell>
          <cell r="G17">
            <v>0</v>
          </cell>
          <cell r="H17">
            <v>2.3199999999999998</v>
          </cell>
          <cell r="I17" t="str">
            <v>ガL3</v>
          </cell>
        </row>
        <row r="18">
          <cell r="A18" t="str">
            <v>貨1ガZB</v>
          </cell>
          <cell r="B18" t="str">
            <v>バス貨物～1.7t(ガソリン・LPG)</v>
          </cell>
          <cell r="C18" t="str">
            <v>貨1ガ</v>
          </cell>
          <cell r="D18" t="str">
            <v>H12</v>
          </cell>
          <cell r="E18" t="str">
            <v>ZB</v>
          </cell>
          <cell r="F18">
            <v>0.02</v>
          </cell>
          <cell r="G18">
            <v>0</v>
          </cell>
          <cell r="H18">
            <v>2.3199999999999998</v>
          </cell>
          <cell r="I18" t="str">
            <v>ハ</v>
          </cell>
        </row>
        <row r="19">
          <cell r="A19" t="str">
            <v>貨1ガABE</v>
          </cell>
          <cell r="B19" t="str">
            <v>バス貨物～1.7t(ガソリン・LPG)</v>
          </cell>
          <cell r="C19" t="str">
            <v>貨1ガ</v>
          </cell>
          <cell r="D19" t="str">
            <v>H17</v>
          </cell>
          <cell r="E19" t="str">
            <v>ABE</v>
          </cell>
          <cell r="F19">
            <v>0.05</v>
          </cell>
          <cell r="G19">
            <v>0</v>
          </cell>
          <cell r="H19">
            <v>2.3199999999999998</v>
          </cell>
          <cell r="I19" t="str">
            <v>ガL3</v>
          </cell>
        </row>
        <row r="20">
          <cell r="A20" t="str">
            <v>貨1ガAAE</v>
          </cell>
          <cell r="B20" t="str">
            <v>バス貨物～1.7t(ガソリン・LPG)</v>
          </cell>
          <cell r="C20" t="str">
            <v>貨1ガ</v>
          </cell>
          <cell r="D20" t="str">
            <v>H17</v>
          </cell>
          <cell r="E20" t="str">
            <v>AAE</v>
          </cell>
          <cell r="F20">
            <v>2.5000000000000001E-2</v>
          </cell>
          <cell r="G20">
            <v>0</v>
          </cell>
          <cell r="H20">
            <v>2.3199999999999998</v>
          </cell>
          <cell r="I20" t="str">
            <v>ハ</v>
          </cell>
        </row>
        <row r="21">
          <cell r="A21" t="str">
            <v>貨1ガBAE</v>
          </cell>
          <cell r="B21" t="str">
            <v>バス貨物～1.7t(ガソリン・LPG)</v>
          </cell>
          <cell r="C21" t="str">
            <v>貨1ガ</v>
          </cell>
          <cell r="D21" t="str">
            <v>H17</v>
          </cell>
          <cell r="E21" t="str">
            <v>BAE</v>
          </cell>
          <cell r="F21">
            <v>4.4999999999999998E-2</v>
          </cell>
          <cell r="G21">
            <v>0</v>
          </cell>
          <cell r="H21">
            <v>2.3199999999999998</v>
          </cell>
          <cell r="I21" t="str">
            <v>ハ</v>
          </cell>
        </row>
        <row r="22">
          <cell r="A22" t="str">
            <v>貨1ガBBE</v>
          </cell>
          <cell r="B22" t="str">
            <v>バス貨物～1.7t(ガソリン・LPG)</v>
          </cell>
          <cell r="C22" t="str">
            <v>貨1ガ</v>
          </cell>
          <cell r="D22" t="str">
            <v>H17</v>
          </cell>
          <cell r="E22" t="str">
            <v>BBE</v>
          </cell>
          <cell r="F22">
            <v>4.4999999999999998E-2</v>
          </cell>
          <cell r="G22">
            <v>0</v>
          </cell>
          <cell r="H22">
            <v>2.3199999999999998</v>
          </cell>
          <cell r="I22" t="str">
            <v>ガL3</v>
          </cell>
        </row>
        <row r="23">
          <cell r="A23" t="str">
            <v>貨1ガCAE</v>
          </cell>
          <cell r="B23" t="str">
            <v>バス貨物～1.7t(ガソリン・LPG)</v>
          </cell>
          <cell r="C23" t="str">
            <v>貨1ガ</v>
          </cell>
          <cell r="D23" t="str">
            <v>H17</v>
          </cell>
          <cell r="E23" t="str">
            <v>CAE</v>
          </cell>
          <cell r="F23">
            <v>2.5000000000000001E-2</v>
          </cell>
          <cell r="G23">
            <v>0</v>
          </cell>
          <cell r="H23">
            <v>2.3199999999999998</v>
          </cell>
          <cell r="I23" t="str">
            <v>ハ</v>
          </cell>
        </row>
        <row r="24">
          <cell r="A24" t="str">
            <v>貨1ガCBE</v>
          </cell>
          <cell r="B24" t="str">
            <v>バス貨物～1.7t(ガソリン・LPG)</v>
          </cell>
          <cell r="C24" t="str">
            <v>貨1ガ</v>
          </cell>
          <cell r="D24" t="str">
            <v>H17</v>
          </cell>
          <cell r="E24" t="str">
            <v>CBE</v>
          </cell>
          <cell r="F24">
            <v>2.5000000000000001E-2</v>
          </cell>
          <cell r="G24">
            <v>0</v>
          </cell>
          <cell r="H24">
            <v>2.3199999999999998</v>
          </cell>
          <cell r="I24" t="str">
            <v>ガL1</v>
          </cell>
        </row>
        <row r="25">
          <cell r="A25" t="str">
            <v>貨1ガDAE</v>
          </cell>
          <cell r="B25" t="str">
            <v>バス貨物～1.7t(ガソリン・LPG)</v>
          </cell>
          <cell r="C25" t="str">
            <v>貨1ガ</v>
          </cell>
          <cell r="D25" t="str">
            <v>H17</v>
          </cell>
          <cell r="E25" t="str">
            <v>DAE</v>
          </cell>
          <cell r="F25">
            <v>1.2500000000000001E-2</v>
          </cell>
          <cell r="G25">
            <v>0</v>
          </cell>
          <cell r="H25">
            <v>2.3199999999999998</v>
          </cell>
          <cell r="I25" t="str">
            <v>ハ</v>
          </cell>
        </row>
        <row r="26">
          <cell r="A26" t="str">
            <v>貨1ガDBE</v>
          </cell>
          <cell r="B26" t="str">
            <v>バス貨物～1.7t(ガソリン・LPG)</v>
          </cell>
          <cell r="C26" t="str">
            <v>貨1ガ</v>
          </cell>
          <cell r="D26" t="str">
            <v>H17</v>
          </cell>
          <cell r="E26" t="str">
            <v>DBE</v>
          </cell>
          <cell r="F26">
            <v>1.2500000000000001E-2</v>
          </cell>
          <cell r="G26">
            <v>0</v>
          </cell>
          <cell r="H26">
            <v>2.3199999999999998</v>
          </cell>
          <cell r="I26" t="str">
            <v>ガL2</v>
          </cell>
        </row>
        <row r="27">
          <cell r="A27" t="str">
            <v>貨1ガNAE</v>
          </cell>
          <cell r="B27" t="str">
            <v>バス貨物～1.7t(ガソリン・LPG)</v>
          </cell>
          <cell r="C27" t="str">
            <v>貨1ガ</v>
          </cell>
          <cell r="D27" t="str">
            <v>H17</v>
          </cell>
          <cell r="E27" t="str">
            <v>NAE</v>
          </cell>
          <cell r="F27">
            <v>4.4999999999999998E-2</v>
          </cell>
          <cell r="G27">
            <v>0</v>
          </cell>
          <cell r="H27">
            <v>2.3199999999999998</v>
          </cell>
          <cell r="I27" t="str">
            <v>ハ</v>
          </cell>
        </row>
        <row r="28">
          <cell r="A28" t="str">
            <v>貨1ガNBE</v>
          </cell>
          <cell r="B28" t="str">
            <v>バス貨物～1.7t(ガソリン・LPG)</v>
          </cell>
          <cell r="C28" t="str">
            <v>貨1ガ</v>
          </cell>
          <cell r="D28" t="str">
            <v>H17</v>
          </cell>
          <cell r="E28" t="str">
            <v>NBE</v>
          </cell>
          <cell r="F28">
            <v>4.4999999999999998E-2</v>
          </cell>
          <cell r="G28">
            <v>0</v>
          </cell>
          <cell r="H28">
            <v>2.3199999999999998</v>
          </cell>
          <cell r="I28" t="str">
            <v>ガL3</v>
          </cell>
        </row>
        <row r="29">
          <cell r="A29" t="str">
            <v>貨1ガLBE</v>
          </cell>
          <cell r="B29" t="str">
            <v>バス貨物～1.7t(ガソリン・LPG)</v>
          </cell>
          <cell r="C29" t="str">
            <v>貨1ガ</v>
          </cell>
          <cell r="D29" t="str">
            <v>H21</v>
          </cell>
          <cell r="E29" t="str">
            <v>LBE</v>
          </cell>
          <cell r="F29">
            <v>0.05</v>
          </cell>
          <cell r="G29">
            <v>0</v>
          </cell>
          <cell r="H29">
            <v>2.3199999999999998</v>
          </cell>
          <cell r="I29" t="str">
            <v>ガL3</v>
          </cell>
        </row>
        <row r="30">
          <cell r="A30" t="str">
            <v>貨1ガLAE</v>
          </cell>
          <cell r="B30" t="str">
            <v>バス貨物～1.7t(ガソリン・LPG)</v>
          </cell>
          <cell r="C30" t="str">
            <v>貨1ガ</v>
          </cell>
          <cell r="D30" t="str">
            <v>H21</v>
          </cell>
          <cell r="E30" t="str">
            <v>LAE</v>
          </cell>
          <cell r="F30">
            <v>2.5000000000000001E-2</v>
          </cell>
          <cell r="G30">
            <v>0</v>
          </cell>
          <cell r="H30">
            <v>2.3199999999999998</v>
          </cell>
          <cell r="I30" t="str">
            <v>ハ</v>
          </cell>
        </row>
        <row r="31">
          <cell r="A31" t="str">
            <v>貨1ガMBE</v>
          </cell>
          <cell r="B31" t="str">
            <v>バス貨物～1.7t(ガソリン・LPG)</v>
          </cell>
          <cell r="C31" t="str">
            <v>貨1ガ</v>
          </cell>
          <cell r="D31" t="str">
            <v>H21</v>
          </cell>
          <cell r="E31" t="str">
            <v>MBE</v>
          </cell>
          <cell r="F31">
            <v>2.5000000000000001E-2</v>
          </cell>
          <cell r="G31">
            <v>0</v>
          </cell>
          <cell r="H31">
            <v>2.3199999999999998</v>
          </cell>
          <cell r="I31" t="str">
            <v>ガL1</v>
          </cell>
        </row>
        <row r="32">
          <cell r="A32" t="str">
            <v>貨1ガMAE</v>
          </cell>
          <cell r="B32" t="str">
            <v>バス貨物～1.7t(ガソリン・LPG)</v>
          </cell>
          <cell r="C32" t="str">
            <v>貨1ガ</v>
          </cell>
          <cell r="D32" t="str">
            <v>H21</v>
          </cell>
          <cell r="E32" t="str">
            <v>MAE</v>
          </cell>
          <cell r="F32">
            <v>2.5000000000000001E-2</v>
          </cell>
          <cell r="G32">
            <v>0</v>
          </cell>
          <cell r="H32">
            <v>2.3199999999999998</v>
          </cell>
          <cell r="I32" t="str">
            <v>ハ</v>
          </cell>
        </row>
        <row r="33">
          <cell r="A33" t="str">
            <v>貨1ガRBE</v>
          </cell>
          <cell r="B33" t="str">
            <v>バス貨物～1.7t(ガソリン・LPG)</v>
          </cell>
          <cell r="C33" t="str">
            <v>貨1ガ</v>
          </cell>
          <cell r="D33" t="str">
            <v>H21</v>
          </cell>
          <cell r="E33" t="str">
            <v>RBE</v>
          </cell>
          <cell r="F33">
            <v>1.2500000000000001E-2</v>
          </cell>
          <cell r="G33">
            <v>0</v>
          </cell>
          <cell r="H33">
            <v>2.3199999999999998</v>
          </cell>
          <cell r="I33" t="str">
            <v>ガL2</v>
          </cell>
        </row>
        <row r="34">
          <cell r="A34" t="str">
            <v>貨1ガRAE</v>
          </cell>
          <cell r="B34" t="str">
            <v>バス貨物～1.7t(ガソリン・LPG)</v>
          </cell>
          <cell r="C34" t="str">
            <v>貨1ガ</v>
          </cell>
          <cell r="D34" t="str">
            <v>H21</v>
          </cell>
          <cell r="E34" t="str">
            <v>RAE</v>
          </cell>
          <cell r="F34">
            <v>1.2500000000000001E-2</v>
          </cell>
          <cell r="G34">
            <v>0</v>
          </cell>
          <cell r="H34">
            <v>2.3199999999999998</v>
          </cell>
          <cell r="I34" t="str">
            <v>ハ</v>
          </cell>
        </row>
        <row r="35">
          <cell r="A35" t="str">
            <v>貨1ガQBE</v>
          </cell>
          <cell r="B35" t="str">
            <v>バス貨物～1.7t(ガソリン・LPG)</v>
          </cell>
          <cell r="C35" t="str">
            <v>貨1ガ</v>
          </cell>
          <cell r="D35" t="str">
            <v>H21</v>
          </cell>
          <cell r="E35" t="str">
            <v>QBE</v>
          </cell>
          <cell r="F35">
            <v>1.2500000000000001E-2</v>
          </cell>
          <cell r="G35">
            <v>0</v>
          </cell>
          <cell r="H35">
            <v>2.3199999999999998</v>
          </cell>
          <cell r="I35" t="str">
            <v>ガL3</v>
          </cell>
        </row>
        <row r="36">
          <cell r="A36" t="str">
            <v>貨1ガQAE</v>
          </cell>
          <cell r="B36" t="str">
            <v>バス貨物～1.7t(ガソリン・LPG)</v>
          </cell>
          <cell r="C36" t="str">
            <v>貨1ガ</v>
          </cell>
          <cell r="D36" t="str">
            <v>H21</v>
          </cell>
          <cell r="E36" t="str">
            <v>QAE</v>
          </cell>
          <cell r="F36">
            <v>1.2500000000000001E-2</v>
          </cell>
          <cell r="G36">
            <v>0</v>
          </cell>
          <cell r="H36">
            <v>2.3199999999999998</v>
          </cell>
          <cell r="I36" t="str">
            <v>ハ</v>
          </cell>
        </row>
        <row r="37">
          <cell r="A37" t="str">
            <v>貨1ガ3BE</v>
          </cell>
          <cell r="B37" t="str">
            <v>バス貨物～1.7t(ガソリン・LPG)</v>
          </cell>
          <cell r="C37" t="str">
            <v>貨1ガ</v>
          </cell>
          <cell r="D37" t="str">
            <v>H30</v>
          </cell>
          <cell r="E37" t="str">
            <v>3BE</v>
          </cell>
          <cell r="F37">
            <v>0.05</v>
          </cell>
          <cell r="G37">
            <v>0</v>
          </cell>
          <cell r="H37">
            <v>2.3199999999999998</v>
          </cell>
          <cell r="I37" t="str">
            <v>ガL3</v>
          </cell>
        </row>
        <row r="38">
          <cell r="A38" t="str">
            <v>貨1ガ6AE</v>
          </cell>
          <cell r="B38" t="str">
            <v>バス貨物～1.7t(ガソリン・LPG)</v>
          </cell>
          <cell r="C38" t="str">
            <v>貨1ガ</v>
          </cell>
          <cell r="D38" t="str">
            <v>H30</v>
          </cell>
          <cell r="E38" t="str">
            <v>6AE</v>
          </cell>
          <cell r="F38">
            <v>1.2500000000000001E-2</v>
          </cell>
          <cell r="G38">
            <v>0</v>
          </cell>
          <cell r="H38">
            <v>2.3199999999999998</v>
          </cell>
          <cell r="I38" t="str">
            <v>ハ</v>
          </cell>
        </row>
        <row r="39">
          <cell r="A39" t="str">
            <v>貨1ガ5BE</v>
          </cell>
          <cell r="B39" t="str">
            <v>バス貨物～1.7t(ガソリン・LPG)</v>
          </cell>
          <cell r="C39" t="str">
            <v>貨1ガ</v>
          </cell>
          <cell r="D39" t="str">
            <v>H30</v>
          </cell>
          <cell r="E39" t="str">
            <v>5BE</v>
          </cell>
          <cell r="F39">
            <v>2.5000000000000001E-2</v>
          </cell>
          <cell r="G39">
            <v>0</v>
          </cell>
          <cell r="H39">
            <v>2.3199999999999998</v>
          </cell>
          <cell r="I39" t="str">
            <v>ガL2</v>
          </cell>
        </row>
        <row r="40">
          <cell r="A40" t="str">
            <v>貨2ガ-</v>
          </cell>
          <cell r="B40" t="str">
            <v>バス貨物1.7～2.5t(ガソリン・LPG)</v>
          </cell>
          <cell r="C40" t="str">
            <v>貨2ガ</v>
          </cell>
          <cell r="D40" t="str">
            <v>S50前</v>
          </cell>
          <cell r="E40" t="str">
            <v>-</v>
          </cell>
          <cell r="F40">
            <v>2.1800000000000002</v>
          </cell>
          <cell r="G40">
            <v>0</v>
          </cell>
          <cell r="H40">
            <v>2.3199999999999998</v>
          </cell>
          <cell r="I40" t="str">
            <v>ガL3</v>
          </cell>
        </row>
        <row r="41">
          <cell r="A41" t="str">
            <v>貨2ガH</v>
          </cell>
          <cell r="B41" t="str">
            <v>バス貨物1.7～2.5t(ガソリン・LPG)</v>
          </cell>
          <cell r="C41" t="str">
            <v>貨2ガ</v>
          </cell>
          <cell r="D41" t="str">
            <v>S50</v>
          </cell>
          <cell r="E41" t="str">
            <v>H</v>
          </cell>
          <cell r="F41">
            <v>1.8</v>
          </cell>
          <cell r="G41">
            <v>0</v>
          </cell>
          <cell r="H41">
            <v>2.3199999999999998</v>
          </cell>
          <cell r="I41" t="str">
            <v>ガL3</v>
          </cell>
        </row>
        <row r="42">
          <cell r="A42" t="str">
            <v>貨2ガJ</v>
          </cell>
          <cell r="B42" t="str">
            <v>バス貨物1.7～2.5t(ガソリン・LPG)</v>
          </cell>
          <cell r="C42" t="str">
            <v>貨2ガ</v>
          </cell>
          <cell r="D42" t="str">
            <v>S54</v>
          </cell>
          <cell r="E42" t="str">
            <v>J</v>
          </cell>
          <cell r="F42">
            <v>1.2</v>
          </cell>
          <cell r="G42">
            <v>0</v>
          </cell>
          <cell r="H42">
            <v>2.3199999999999998</v>
          </cell>
          <cell r="I42" t="str">
            <v>ガL3</v>
          </cell>
        </row>
        <row r="43">
          <cell r="A43" t="str">
            <v>貨2ガL</v>
          </cell>
          <cell r="B43" t="str">
            <v>バス貨物1.7～2.5t(ガソリン・LPG)</v>
          </cell>
          <cell r="C43" t="str">
            <v>貨2ガ</v>
          </cell>
          <cell r="D43" t="str">
            <v>S56</v>
          </cell>
          <cell r="E43" t="str">
            <v>L</v>
          </cell>
          <cell r="F43">
            <v>0.9</v>
          </cell>
          <cell r="G43">
            <v>0</v>
          </cell>
          <cell r="H43">
            <v>2.3199999999999998</v>
          </cell>
          <cell r="I43" t="str">
            <v>ガL3</v>
          </cell>
        </row>
        <row r="44">
          <cell r="A44" t="str">
            <v>貨2ガT</v>
          </cell>
          <cell r="B44" t="str">
            <v>バス貨物1.7～2.5t(ガソリン・LPG)</v>
          </cell>
          <cell r="C44" t="str">
            <v>貨2ガ</v>
          </cell>
          <cell r="D44" t="str">
            <v>H元</v>
          </cell>
          <cell r="E44" t="str">
            <v>T</v>
          </cell>
          <cell r="F44">
            <v>0.7</v>
          </cell>
          <cell r="G44">
            <v>0</v>
          </cell>
          <cell r="H44">
            <v>2.3199999999999998</v>
          </cell>
          <cell r="I44" t="str">
            <v>ガL3</v>
          </cell>
        </row>
        <row r="45">
          <cell r="A45" t="str">
            <v>貨2ガGA</v>
          </cell>
          <cell r="B45" t="str">
            <v>バス貨物1.7～2.5t(ガソリン・LPG)</v>
          </cell>
          <cell r="C45" t="str">
            <v>貨2ガ</v>
          </cell>
          <cell r="D45" t="str">
            <v>H6,H10</v>
          </cell>
          <cell r="E45" t="str">
            <v>GA</v>
          </cell>
          <cell r="F45">
            <v>0.4</v>
          </cell>
          <cell r="G45">
            <v>0</v>
          </cell>
          <cell r="H45">
            <v>2.3199999999999998</v>
          </cell>
          <cell r="I45" t="str">
            <v>ガL3</v>
          </cell>
        </row>
        <row r="46">
          <cell r="A46" t="str">
            <v>貨2ガGC</v>
          </cell>
          <cell r="B46" t="str">
            <v>バス貨物1.7～2.5t(ガソリン・LPG)</v>
          </cell>
          <cell r="C46" t="str">
            <v>貨2ガ</v>
          </cell>
          <cell r="D46" t="str">
            <v>H6,H10</v>
          </cell>
          <cell r="E46" t="str">
            <v>GC</v>
          </cell>
          <cell r="F46">
            <v>0.4</v>
          </cell>
          <cell r="G46">
            <v>0</v>
          </cell>
          <cell r="H46">
            <v>2.3199999999999998</v>
          </cell>
          <cell r="I46" t="str">
            <v>ガL3</v>
          </cell>
        </row>
        <row r="47">
          <cell r="A47" t="str">
            <v>貨2ガHG</v>
          </cell>
          <cell r="B47" t="str">
            <v>バス貨物1.7～2.5t(ガソリン・LPG)</v>
          </cell>
          <cell r="C47" t="str">
            <v>貨2ガ</v>
          </cell>
          <cell r="D47" t="str">
            <v>H6,H10</v>
          </cell>
          <cell r="E47" t="str">
            <v>HG</v>
          </cell>
          <cell r="F47">
            <v>0.2</v>
          </cell>
          <cell r="G47">
            <v>0</v>
          </cell>
          <cell r="H47">
            <v>2.3199999999999998</v>
          </cell>
          <cell r="I47" t="str">
            <v>ハ</v>
          </cell>
        </row>
        <row r="48">
          <cell r="A48" t="str">
            <v>貨2ガGK</v>
          </cell>
          <cell r="B48" t="str">
            <v>バス貨物1.7～2.5t(ガソリン・LPG)</v>
          </cell>
          <cell r="C48" t="str">
            <v>貨2ガ</v>
          </cell>
          <cell r="D48" t="str">
            <v>H13</v>
          </cell>
          <cell r="E48" t="str">
            <v>GK</v>
          </cell>
          <cell r="F48">
            <v>0.13</v>
          </cell>
          <cell r="G48">
            <v>0</v>
          </cell>
          <cell r="H48">
            <v>2.3199999999999998</v>
          </cell>
          <cell r="I48" t="str">
            <v>ガL3</v>
          </cell>
        </row>
        <row r="49">
          <cell r="A49" t="str">
            <v>貨2ガHQ</v>
          </cell>
          <cell r="B49" t="str">
            <v>バス貨物1.7～2.5t(ガソリン・LPG)</v>
          </cell>
          <cell r="C49" t="str">
            <v>貨2ガ</v>
          </cell>
          <cell r="D49" t="str">
            <v>H13</v>
          </cell>
          <cell r="E49" t="str">
            <v>HQ</v>
          </cell>
          <cell r="F49">
            <v>6.5000000000000002E-2</v>
          </cell>
          <cell r="G49">
            <v>0</v>
          </cell>
          <cell r="H49">
            <v>2.3199999999999998</v>
          </cell>
          <cell r="I49" t="str">
            <v>ハ</v>
          </cell>
        </row>
        <row r="50">
          <cell r="A50" t="str">
            <v>貨2ガTC</v>
          </cell>
          <cell r="B50" t="str">
            <v>バス貨物1.7～2.5t(ガソリン・LPG)</v>
          </cell>
          <cell r="C50" t="str">
            <v>貨2ガ</v>
          </cell>
          <cell r="D50" t="str">
            <v>H13</v>
          </cell>
          <cell r="E50" t="str">
            <v>TC</v>
          </cell>
          <cell r="F50">
            <v>9.7500000000000003E-2</v>
          </cell>
          <cell r="G50">
            <v>0</v>
          </cell>
          <cell r="H50">
            <v>2.3199999999999998</v>
          </cell>
          <cell r="I50" t="str">
            <v>ガL3</v>
          </cell>
        </row>
        <row r="51">
          <cell r="A51" t="str">
            <v>貨2ガXC</v>
          </cell>
          <cell r="B51" t="str">
            <v>バス貨物1.7～2.5t(ガソリン・LPG)</v>
          </cell>
          <cell r="C51" t="str">
            <v>貨2ガ</v>
          </cell>
          <cell r="D51" t="str">
            <v>H13</v>
          </cell>
          <cell r="E51" t="str">
            <v>XC</v>
          </cell>
          <cell r="F51">
            <v>9.7500000000000003E-2</v>
          </cell>
          <cell r="G51">
            <v>0</v>
          </cell>
          <cell r="H51">
            <v>2.3199999999999998</v>
          </cell>
          <cell r="I51" t="str">
            <v>ハ</v>
          </cell>
        </row>
        <row r="52">
          <cell r="A52" t="str">
            <v>貨2ガLC</v>
          </cell>
          <cell r="B52" t="str">
            <v>バス貨物1.7～2.5t(ガソリン・LPG)</v>
          </cell>
          <cell r="C52" t="str">
            <v>貨2ガ</v>
          </cell>
          <cell r="D52" t="str">
            <v>H13</v>
          </cell>
          <cell r="E52" t="str">
            <v>LC</v>
          </cell>
          <cell r="F52">
            <v>6.5000000000000002E-2</v>
          </cell>
          <cell r="G52">
            <v>0</v>
          </cell>
          <cell r="H52">
            <v>2.3199999999999998</v>
          </cell>
          <cell r="I52" t="str">
            <v>ガL3</v>
          </cell>
        </row>
        <row r="53">
          <cell r="A53" t="str">
            <v>貨2ガYC</v>
          </cell>
          <cell r="B53" t="str">
            <v>バス貨物1.7～2.5t(ガソリン・LPG)</v>
          </cell>
          <cell r="C53" t="str">
            <v>貨2ガ</v>
          </cell>
          <cell r="D53" t="str">
            <v>H13</v>
          </cell>
          <cell r="E53" t="str">
            <v>YC</v>
          </cell>
          <cell r="F53">
            <v>6.5000000000000002E-2</v>
          </cell>
          <cell r="G53">
            <v>0</v>
          </cell>
          <cell r="H53">
            <v>2.3199999999999998</v>
          </cell>
          <cell r="I53" t="str">
            <v>ハ</v>
          </cell>
        </row>
        <row r="54">
          <cell r="A54" t="str">
            <v>貨2ガUC</v>
          </cell>
          <cell r="B54" t="str">
            <v>バス貨物1.7～2.5t(ガソリン・LPG)</v>
          </cell>
          <cell r="C54" t="str">
            <v>貨2ガ</v>
          </cell>
          <cell r="D54" t="str">
            <v>H13</v>
          </cell>
          <cell r="E54" t="str">
            <v>UC</v>
          </cell>
          <cell r="F54">
            <v>3.2500000000000001E-2</v>
          </cell>
          <cell r="G54">
            <v>0</v>
          </cell>
          <cell r="H54">
            <v>2.3199999999999998</v>
          </cell>
          <cell r="I54" t="str">
            <v>ガL3</v>
          </cell>
        </row>
        <row r="55">
          <cell r="A55" t="str">
            <v>貨2ガZC</v>
          </cell>
          <cell r="B55" t="str">
            <v>バス貨物1.7～2.5t(ガソリン・LPG)</v>
          </cell>
          <cell r="C55" t="str">
            <v>貨2ガ</v>
          </cell>
          <cell r="D55" t="str">
            <v>H13</v>
          </cell>
          <cell r="E55" t="str">
            <v>ZC</v>
          </cell>
          <cell r="F55">
            <v>3.2500000000000001E-2</v>
          </cell>
          <cell r="G55">
            <v>0</v>
          </cell>
          <cell r="H55">
            <v>2.3199999999999998</v>
          </cell>
          <cell r="I55" t="str">
            <v>ハ</v>
          </cell>
        </row>
        <row r="56">
          <cell r="A56" t="str">
            <v>貨2ガABF</v>
          </cell>
          <cell r="B56" t="str">
            <v>バス貨物1.7～2.5t(ガソリン・LPG)</v>
          </cell>
          <cell r="C56" t="str">
            <v>貨2ガ</v>
          </cell>
          <cell r="D56" t="str">
            <v>H17</v>
          </cell>
          <cell r="E56" t="str">
            <v>ABF</v>
          </cell>
          <cell r="F56">
            <v>7.0000000000000007E-2</v>
          </cell>
          <cell r="G56">
            <v>0</v>
          </cell>
          <cell r="H56">
            <v>2.3199999999999998</v>
          </cell>
          <cell r="I56" t="str">
            <v>ガL3</v>
          </cell>
        </row>
        <row r="57">
          <cell r="A57" t="str">
            <v>貨2ガAAF</v>
          </cell>
          <cell r="B57" t="str">
            <v>バス貨物1.7～2.5t(ガソリン・LPG)</v>
          </cell>
          <cell r="C57" t="str">
            <v>貨2ガ</v>
          </cell>
          <cell r="D57" t="str">
            <v>H17</v>
          </cell>
          <cell r="E57" t="str">
            <v>AAF</v>
          </cell>
          <cell r="F57">
            <v>3.5000000000000003E-2</v>
          </cell>
          <cell r="G57">
            <v>0</v>
          </cell>
          <cell r="H57">
            <v>2.3199999999999998</v>
          </cell>
          <cell r="I57" t="str">
            <v>ハ</v>
          </cell>
        </row>
        <row r="58">
          <cell r="A58" t="str">
            <v>貨2ガBAF</v>
          </cell>
          <cell r="B58" t="str">
            <v>バス貨物1.7～2.5t(ガソリン・LPG)</v>
          </cell>
          <cell r="C58" t="str">
            <v>貨2ガ</v>
          </cell>
          <cell r="D58" t="str">
            <v>H17</v>
          </cell>
          <cell r="E58" t="str">
            <v>BAF</v>
          </cell>
          <cell r="F58">
            <v>6.3000000000000014E-2</v>
          </cell>
          <cell r="G58">
            <v>0</v>
          </cell>
          <cell r="H58">
            <v>2.3199999999999998</v>
          </cell>
          <cell r="I58" t="str">
            <v>ハ</v>
          </cell>
        </row>
        <row r="59">
          <cell r="A59" t="str">
            <v>貨2ガBBF</v>
          </cell>
          <cell r="B59" t="str">
            <v>バス貨物1.7～2.5t(ガソリン・LPG)</v>
          </cell>
          <cell r="C59" t="str">
            <v>貨2ガ</v>
          </cell>
          <cell r="D59" t="str">
            <v>H17</v>
          </cell>
          <cell r="E59" t="str">
            <v>BBF</v>
          </cell>
          <cell r="F59">
            <v>6.3000000000000014E-2</v>
          </cell>
          <cell r="G59">
            <v>0</v>
          </cell>
          <cell r="H59">
            <v>2.3199999999999998</v>
          </cell>
          <cell r="I59" t="str">
            <v>ガL3</v>
          </cell>
        </row>
        <row r="60">
          <cell r="A60" t="str">
            <v>貨2ガCAF</v>
          </cell>
          <cell r="B60" t="str">
            <v>バス貨物1.7～2.5t(ガソリン・LPG)</v>
          </cell>
          <cell r="C60" t="str">
            <v>貨2ガ</v>
          </cell>
          <cell r="D60" t="str">
            <v>H17</v>
          </cell>
          <cell r="E60" t="str">
            <v>CAF</v>
          </cell>
          <cell r="F60">
            <v>3.5000000000000003E-2</v>
          </cell>
          <cell r="G60">
            <v>0</v>
          </cell>
          <cell r="H60">
            <v>2.3199999999999998</v>
          </cell>
          <cell r="I60" t="str">
            <v>ハ</v>
          </cell>
        </row>
        <row r="61">
          <cell r="A61" t="str">
            <v>貨2ガCBF</v>
          </cell>
          <cell r="B61" t="str">
            <v>バス貨物1.7～2.5t(ガソリン・LPG)</v>
          </cell>
          <cell r="C61" t="str">
            <v>貨2ガ</v>
          </cell>
          <cell r="D61" t="str">
            <v>H17</v>
          </cell>
          <cell r="E61" t="str">
            <v>CBF</v>
          </cell>
          <cell r="F61">
            <v>3.5000000000000003E-2</v>
          </cell>
          <cell r="G61">
            <v>0</v>
          </cell>
          <cell r="H61">
            <v>2.3199999999999998</v>
          </cell>
          <cell r="I61" t="str">
            <v>ガL1</v>
          </cell>
        </row>
        <row r="62">
          <cell r="A62" t="str">
            <v>貨2ガDAF</v>
          </cell>
          <cell r="B62" t="str">
            <v>バス貨物1.7～2.5t(ガソリン・LPG)</v>
          </cell>
          <cell r="C62" t="str">
            <v>貨2ガ</v>
          </cell>
          <cell r="D62" t="str">
            <v>H17</v>
          </cell>
          <cell r="E62" t="str">
            <v>DAF</v>
          </cell>
          <cell r="F62">
            <v>1.7500000000000002E-2</v>
          </cell>
          <cell r="G62">
            <v>0</v>
          </cell>
          <cell r="H62">
            <v>2.3199999999999998</v>
          </cell>
          <cell r="I62" t="str">
            <v>ハ</v>
          </cell>
        </row>
        <row r="63">
          <cell r="A63" t="str">
            <v>貨2ガDBF</v>
          </cell>
          <cell r="B63" t="str">
            <v>バス貨物1.7～2.5t(ガソリン・LPG)</v>
          </cell>
          <cell r="C63" t="str">
            <v>貨2ガ</v>
          </cell>
          <cell r="D63" t="str">
            <v>H17</v>
          </cell>
          <cell r="E63" t="str">
            <v>DBF</v>
          </cell>
          <cell r="F63">
            <v>1.7500000000000002E-2</v>
          </cell>
          <cell r="G63">
            <v>0</v>
          </cell>
          <cell r="H63">
            <v>2.3199999999999998</v>
          </cell>
          <cell r="I63" t="str">
            <v>ガL2</v>
          </cell>
        </row>
        <row r="64">
          <cell r="A64" t="str">
            <v>貨2ガNAF</v>
          </cell>
          <cell r="B64" t="str">
            <v>バス貨物1.7～2.5t(ガソリン・LPG)</v>
          </cell>
          <cell r="C64" t="str">
            <v>貨2ガ</v>
          </cell>
          <cell r="D64" t="str">
            <v>H17</v>
          </cell>
          <cell r="E64" t="str">
            <v>NAF</v>
          </cell>
          <cell r="F64">
            <v>6.3000000000000014E-2</v>
          </cell>
          <cell r="G64">
            <v>0</v>
          </cell>
          <cell r="H64">
            <v>2.3199999999999998</v>
          </cell>
          <cell r="I64" t="str">
            <v>ハ</v>
          </cell>
        </row>
        <row r="65">
          <cell r="A65" t="str">
            <v>貨2ガNBF</v>
          </cell>
          <cell r="B65" t="str">
            <v>バス貨物1.7～2.5t(ガソリン・LPG)</v>
          </cell>
          <cell r="C65" t="str">
            <v>貨2ガ</v>
          </cell>
          <cell r="D65" t="str">
            <v>H17</v>
          </cell>
          <cell r="E65" t="str">
            <v>NBF</v>
          </cell>
          <cell r="F65">
            <v>6.3000000000000014E-2</v>
          </cell>
          <cell r="G65">
            <v>0</v>
          </cell>
          <cell r="H65">
            <v>2.3199999999999998</v>
          </cell>
          <cell r="I65" t="str">
            <v>ガL3</v>
          </cell>
        </row>
        <row r="66">
          <cell r="A66" t="str">
            <v>貨2ガLBF</v>
          </cell>
          <cell r="B66" t="str">
            <v>バス貨物1.7～2.5t(ガソリン・LPG)</v>
          </cell>
          <cell r="C66" t="str">
            <v>貨2ガ</v>
          </cell>
          <cell r="D66" t="str">
            <v>H21</v>
          </cell>
          <cell r="E66" t="str">
            <v>LBF</v>
          </cell>
          <cell r="F66">
            <v>7.0000000000000007E-2</v>
          </cell>
          <cell r="G66">
            <v>0</v>
          </cell>
          <cell r="H66">
            <v>2.3199999999999998</v>
          </cell>
          <cell r="I66" t="str">
            <v>ガL3</v>
          </cell>
        </row>
        <row r="67">
          <cell r="A67" t="str">
            <v>貨2ガLAF</v>
          </cell>
          <cell r="B67" t="str">
            <v>バス貨物1.7～2.5t(ガソリン・LPG)</v>
          </cell>
          <cell r="C67" t="str">
            <v>貨2ガ</v>
          </cell>
          <cell r="D67" t="str">
            <v>H21</v>
          </cell>
          <cell r="E67" t="str">
            <v>LAF</v>
          </cell>
          <cell r="F67">
            <v>3.5000000000000003E-2</v>
          </cell>
          <cell r="G67">
            <v>0</v>
          </cell>
          <cell r="H67">
            <v>2.3199999999999998</v>
          </cell>
          <cell r="I67" t="str">
            <v>ハ</v>
          </cell>
        </row>
        <row r="68">
          <cell r="A68" t="str">
            <v>貨2ガMBF</v>
          </cell>
          <cell r="B68" t="str">
            <v>バス貨物1.7～2.5t(ガソリン・LPG)</v>
          </cell>
          <cell r="C68" t="str">
            <v>貨2ガ</v>
          </cell>
          <cell r="D68" t="str">
            <v>H21</v>
          </cell>
          <cell r="E68" t="str">
            <v>MBF</v>
          </cell>
          <cell r="F68">
            <v>3.5000000000000003E-2</v>
          </cell>
          <cell r="G68">
            <v>0</v>
          </cell>
          <cell r="H68">
            <v>2.3199999999999998</v>
          </cell>
          <cell r="I68" t="str">
            <v>ガL1</v>
          </cell>
        </row>
        <row r="69">
          <cell r="A69" t="str">
            <v>貨2ガMAF</v>
          </cell>
          <cell r="B69" t="str">
            <v>バス貨物1.7～2.5t(ガソリン・LPG)</v>
          </cell>
          <cell r="C69" t="str">
            <v>貨2ガ</v>
          </cell>
          <cell r="D69" t="str">
            <v>H21</v>
          </cell>
          <cell r="E69" t="str">
            <v>MAF</v>
          </cell>
          <cell r="F69">
            <v>3.5000000000000003E-2</v>
          </cell>
          <cell r="G69">
            <v>0</v>
          </cell>
          <cell r="H69">
            <v>2.3199999999999998</v>
          </cell>
          <cell r="I69" t="str">
            <v>ハ</v>
          </cell>
        </row>
        <row r="70">
          <cell r="A70" t="str">
            <v>貨2ガRBF</v>
          </cell>
          <cell r="B70" t="str">
            <v>バス貨物1.7～2.5t(ガソリン・LPG)</v>
          </cell>
          <cell r="C70" t="str">
            <v>貨2ガ</v>
          </cell>
          <cell r="D70" t="str">
            <v>H21</v>
          </cell>
          <cell r="E70" t="str">
            <v>RBF</v>
          </cell>
          <cell r="F70">
            <v>1.7500000000000002E-2</v>
          </cell>
          <cell r="G70">
            <v>0</v>
          </cell>
          <cell r="H70">
            <v>2.3199999999999998</v>
          </cell>
          <cell r="I70" t="str">
            <v>ガL2</v>
          </cell>
        </row>
        <row r="71">
          <cell r="A71" t="str">
            <v>貨2ガRAF</v>
          </cell>
          <cell r="B71" t="str">
            <v>バス貨物1.7～2.5t(ガソリン・LPG)</v>
          </cell>
          <cell r="C71" t="str">
            <v>貨2ガ</v>
          </cell>
          <cell r="D71" t="str">
            <v>H21</v>
          </cell>
          <cell r="E71" t="str">
            <v>RAF</v>
          </cell>
          <cell r="F71">
            <v>1.7500000000000002E-2</v>
          </cell>
          <cell r="G71">
            <v>0</v>
          </cell>
          <cell r="H71">
            <v>2.3199999999999998</v>
          </cell>
          <cell r="I71" t="str">
            <v>ハ</v>
          </cell>
        </row>
        <row r="72">
          <cell r="A72" t="str">
            <v>貨2ガQBF</v>
          </cell>
          <cell r="B72" t="str">
            <v>バス貨物1.7～2.5t(ガソリン・LPG)</v>
          </cell>
          <cell r="C72" t="str">
            <v>貨2ガ</v>
          </cell>
          <cell r="D72" t="str">
            <v>H21</v>
          </cell>
          <cell r="E72" t="str">
            <v>QBF</v>
          </cell>
          <cell r="F72">
            <v>6.3E-2</v>
          </cell>
          <cell r="G72">
            <v>0</v>
          </cell>
          <cell r="H72">
            <v>2.3199999999999998</v>
          </cell>
          <cell r="I72" t="str">
            <v>ガL3</v>
          </cell>
        </row>
        <row r="73">
          <cell r="A73" t="str">
            <v>貨2ガQAF</v>
          </cell>
          <cell r="B73" t="str">
            <v>バス貨物1.7～2.5t(ガソリン・LPG)</v>
          </cell>
          <cell r="C73" t="str">
            <v>貨2ガ</v>
          </cell>
          <cell r="D73" t="str">
            <v>H21</v>
          </cell>
          <cell r="E73" t="str">
            <v>QAF</v>
          </cell>
          <cell r="F73">
            <v>6.3E-2</v>
          </cell>
          <cell r="G73">
            <v>0</v>
          </cell>
          <cell r="H73">
            <v>2.3199999999999998</v>
          </cell>
          <cell r="I73" t="str">
            <v>ハ</v>
          </cell>
        </row>
        <row r="74">
          <cell r="A74" t="str">
            <v>貨2ガ3BF</v>
          </cell>
          <cell r="B74" t="str">
            <v>バス貨物1.7～2.5t(ガソリン・LPG)</v>
          </cell>
          <cell r="C74" t="str">
            <v>貨2ガ</v>
          </cell>
          <cell r="D74" t="str">
            <v>H30</v>
          </cell>
          <cell r="E74" t="str">
            <v>3BF</v>
          </cell>
          <cell r="F74">
            <v>7.0000000000000007E-2</v>
          </cell>
          <cell r="G74">
            <v>0</v>
          </cell>
          <cell r="H74">
            <v>2.3199999999999998</v>
          </cell>
          <cell r="I74" t="str">
            <v>ガL3</v>
          </cell>
        </row>
        <row r="75">
          <cell r="A75" t="str">
            <v>貨2ガ5BF</v>
          </cell>
          <cell r="B75" t="str">
            <v>バス貨物1.7～2.5t(ガソリン・LPG)</v>
          </cell>
          <cell r="C75" t="str">
            <v>貨2ガ</v>
          </cell>
          <cell r="D75" t="str">
            <v>H30</v>
          </cell>
          <cell r="E75" t="str">
            <v>5BF</v>
          </cell>
          <cell r="F75">
            <v>3.5000000000000003E-2</v>
          </cell>
          <cell r="G75">
            <v>0</v>
          </cell>
          <cell r="H75">
            <v>2.3199999999999998</v>
          </cell>
          <cell r="I75" t="str">
            <v>ガL2</v>
          </cell>
        </row>
        <row r="76">
          <cell r="A76" t="str">
            <v>貨3ガ-</v>
          </cell>
          <cell r="B76" t="str">
            <v>バス貨物2.5～3.5t(ガソリン・LPG)</v>
          </cell>
          <cell r="C76" t="str">
            <v>貨3ガ</v>
          </cell>
          <cell r="D76" t="str">
            <v>S54前</v>
          </cell>
          <cell r="E76" t="str">
            <v>-</v>
          </cell>
          <cell r="F76">
            <v>1.8</v>
          </cell>
          <cell r="G76">
            <v>0</v>
          </cell>
          <cell r="H76">
            <v>2.3199999999999998</v>
          </cell>
          <cell r="I76" t="str">
            <v>ガL3</v>
          </cell>
        </row>
        <row r="77">
          <cell r="A77" t="str">
            <v>貨3ガJ</v>
          </cell>
          <cell r="B77" t="str">
            <v>バス貨物2.5～3.5t(ガソリン・LPG)</v>
          </cell>
          <cell r="C77" t="str">
            <v>貨3ガ</v>
          </cell>
          <cell r="D77" t="str">
            <v>S54</v>
          </cell>
          <cell r="E77" t="str">
            <v>J</v>
          </cell>
          <cell r="F77">
            <v>1.2</v>
          </cell>
          <cell r="G77">
            <v>0</v>
          </cell>
          <cell r="H77">
            <v>2.3199999999999998</v>
          </cell>
          <cell r="I77" t="str">
            <v>ガL3</v>
          </cell>
        </row>
        <row r="78">
          <cell r="A78" t="str">
            <v>貨3ガM</v>
          </cell>
          <cell r="B78" t="str">
            <v>バス貨物2.5～3.5t(ガソリン・LPG)</v>
          </cell>
          <cell r="C78" t="str">
            <v>貨3ガ</v>
          </cell>
          <cell r="D78" t="str">
            <v>S57</v>
          </cell>
          <cell r="E78" t="str">
            <v>M</v>
          </cell>
          <cell r="F78">
            <v>0.9</v>
          </cell>
          <cell r="G78">
            <v>0</v>
          </cell>
          <cell r="H78">
            <v>2.3199999999999998</v>
          </cell>
          <cell r="I78" t="str">
            <v>ガL3</v>
          </cell>
        </row>
        <row r="79">
          <cell r="A79" t="str">
            <v>貨3ガT</v>
          </cell>
          <cell r="B79" t="str">
            <v>バス貨物2.5～3.5t(ガソリン・LPG)</v>
          </cell>
          <cell r="C79" t="str">
            <v>貨3ガ</v>
          </cell>
          <cell r="D79" t="str">
            <v>H元</v>
          </cell>
          <cell r="E79" t="str">
            <v>T</v>
          </cell>
          <cell r="F79">
            <v>0.7</v>
          </cell>
          <cell r="G79">
            <v>0</v>
          </cell>
          <cell r="H79">
            <v>2.3199999999999998</v>
          </cell>
          <cell r="I79" t="str">
            <v>ガL3</v>
          </cell>
        </row>
        <row r="80">
          <cell r="A80" t="str">
            <v>貨3ガZ</v>
          </cell>
          <cell r="B80" t="str">
            <v>バス貨物2.5～3.5t(ガソリン・LPG)</v>
          </cell>
          <cell r="C80" t="str">
            <v>貨3ガ</v>
          </cell>
          <cell r="D80" t="str">
            <v>H4</v>
          </cell>
          <cell r="E80" t="str">
            <v>Z</v>
          </cell>
          <cell r="F80">
            <v>0.49</v>
          </cell>
          <cell r="G80">
            <v>0</v>
          </cell>
          <cell r="H80">
            <v>2.3199999999999998</v>
          </cell>
          <cell r="I80" t="str">
            <v>ガL3</v>
          </cell>
        </row>
        <row r="81">
          <cell r="A81" t="str">
            <v>貨3ガGB</v>
          </cell>
          <cell r="B81" t="str">
            <v>バス貨物2.5～3.5t(ガソリン・LPG)</v>
          </cell>
          <cell r="C81" t="str">
            <v>貨3ガ</v>
          </cell>
          <cell r="D81" t="str">
            <v>H7,H10</v>
          </cell>
          <cell r="E81" t="str">
            <v>GB</v>
          </cell>
          <cell r="F81">
            <v>0.4</v>
          </cell>
          <cell r="G81">
            <v>0</v>
          </cell>
          <cell r="H81">
            <v>2.3199999999999998</v>
          </cell>
          <cell r="I81" t="str">
            <v>ガL3</v>
          </cell>
        </row>
        <row r="82">
          <cell r="A82" t="str">
            <v>貨3ガGE</v>
          </cell>
          <cell r="B82" t="str">
            <v>バス貨物2.5～3.5t(ガソリン・LPG)</v>
          </cell>
          <cell r="C82" t="str">
            <v>貨3ガ</v>
          </cell>
          <cell r="D82" t="str">
            <v>H7,H10</v>
          </cell>
          <cell r="E82" t="str">
            <v>GE</v>
          </cell>
          <cell r="F82">
            <v>0.4</v>
          </cell>
          <cell r="G82">
            <v>0</v>
          </cell>
          <cell r="H82">
            <v>2.3199999999999998</v>
          </cell>
          <cell r="I82" t="str">
            <v>ガL3</v>
          </cell>
        </row>
        <row r="83">
          <cell r="A83" t="str">
            <v>貨3ガHJ</v>
          </cell>
          <cell r="B83" t="str">
            <v>バス貨物2.5～3.5t(ガソリン・LPG)</v>
          </cell>
          <cell r="C83" t="str">
            <v>貨3ガ</v>
          </cell>
          <cell r="D83" t="str">
            <v>H7,H10</v>
          </cell>
          <cell r="E83" t="str">
            <v>HJ</v>
          </cell>
          <cell r="F83">
            <v>0.2</v>
          </cell>
          <cell r="G83">
            <v>0</v>
          </cell>
          <cell r="H83">
            <v>2.3199999999999998</v>
          </cell>
          <cell r="I83" t="str">
            <v>ハ</v>
          </cell>
        </row>
        <row r="84">
          <cell r="A84" t="str">
            <v>貨3ガGK</v>
          </cell>
          <cell r="B84" t="str">
            <v>バス貨物2.5～3.5t(ガソリン・LPG)</v>
          </cell>
          <cell r="C84" t="str">
            <v>貨3ガ</v>
          </cell>
          <cell r="D84" t="str">
            <v>H13</v>
          </cell>
          <cell r="E84" t="str">
            <v>GK</v>
          </cell>
          <cell r="F84">
            <v>0.13</v>
          </cell>
          <cell r="G84">
            <v>0</v>
          </cell>
          <cell r="H84">
            <v>2.3199999999999998</v>
          </cell>
          <cell r="I84" t="str">
            <v>ガL3</v>
          </cell>
        </row>
        <row r="85">
          <cell r="A85" t="str">
            <v>貨3ガHQ</v>
          </cell>
          <cell r="B85" t="str">
            <v>バス貨物2.5～3.5t(ガソリン・LPG)</v>
          </cell>
          <cell r="C85" t="str">
            <v>貨3ガ</v>
          </cell>
          <cell r="D85" t="str">
            <v>H13</v>
          </cell>
          <cell r="E85" t="str">
            <v>HQ</v>
          </cell>
          <cell r="F85">
            <v>6.5000000000000002E-2</v>
          </cell>
          <cell r="G85">
            <v>0</v>
          </cell>
          <cell r="H85">
            <v>2.3199999999999998</v>
          </cell>
          <cell r="I85" t="str">
            <v>ハ</v>
          </cell>
        </row>
        <row r="86">
          <cell r="A86" t="str">
            <v>貨3ガTC</v>
          </cell>
          <cell r="B86" t="str">
            <v>バス貨物2.5～3.5t(ガソリン・LPG)</v>
          </cell>
          <cell r="C86" t="str">
            <v>貨3ガ</v>
          </cell>
          <cell r="D86" t="str">
            <v>H13</v>
          </cell>
          <cell r="E86" t="str">
            <v>TC</v>
          </cell>
          <cell r="F86">
            <v>9.7500000000000003E-2</v>
          </cell>
          <cell r="G86">
            <v>0</v>
          </cell>
          <cell r="H86">
            <v>2.3199999999999998</v>
          </cell>
          <cell r="I86" t="str">
            <v>ガL3</v>
          </cell>
        </row>
        <row r="87">
          <cell r="A87" t="str">
            <v>貨3ガXC</v>
          </cell>
          <cell r="B87" t="str">
            <v>バス貨物2.5～3.5t(ガソリン・LPG)</v>
          </cell>
          <cell r="C87" t="str">
            <v>貨3ガ</v>
          </cell>
          <cell r="D87" t="str">
            <v>H13</v>
          </cell>
          <cell r="E87" t="str">
            <v>XC</v>
          </cell>
          <cell r="F87">
            <v>9.7500000000000003E-2</v>
          </cell>
          <cell r="G87">
            <v>0</v>
          </cell>
          <cell r="H87">
            <v>2.3199999999999998</v>
          </cell>
          <cell r="I87" t="str">
            <v>ハ</v>
          </cell>
        </row>
        <row r="88">
          <cell r="A88" t="str">
            <v>貨3ガLC</v>
          </cell>
          <cell r="B88" t="str">
            <v>バス貨物2.5～3.5t(ガソリン・LPG)</v>
          </cell>
          <cell r="C88" t="str">
            <v>貨3ガ</v>
          </cell>
          <cell r="D88" t="str">
            <v>H13</v>
          </cell>
          <cell r="E88" t="str">
            <v>LC</v>
          </cell>
          <cell r="F88">
            <v>6.5000000000000002E-2</v>
          </cell>
          <cell r="G88">
            <v>0</v>
          </cell>
          <cell r="H88">
            <v>2.3199999999999998</v>
          </cell>
          <cell r="I88" t="str">
            <v>ガL3</v>
          </cell>
        </row>
        <row r="89">
          <cell r="A89" t="str">
            <v>貨3ガYC</v>
          </cell>
          <cell r="B89" t="str">
            <v>バス貨物2.5～3.5t(ガソリン・LPG)</v>
          </cell>
          <cell r="C89" t="str">
            <v>貨3ガ</v>
          </cell>
          <cell r="D89" t="str">
            <v>H13</v>
          </cell>
          <cell r="E89" t="str">
            <v>YC</v>
          </cell>
          <cell r="F89">
            <v>6.5000000000000002E-2</v>
          </cell>
          <cell r="G89">
            <v>0</v>
          </cell>
          <cell r="H89">
            <v>2.3199999999999998</v>
          </cell>
          <cell r="I89" t="str">
            <v>ハ</v>
          </cell>
        </row>
        <row r="90">
          <cell r="A90" t="str">
            <v>貨3ガUC</v>
          </cell>
          <cell r="B90" t="str">
            <v>バス貨物2.5～3.5t(ガソリン・LPG)</v>
          </cell>
          <cell r="C90" t="str">
            <v>貨3ガ</v>
          </cell>
          <cell r="D90" t="str">
            <v>H13</v>
          </cell>
          <cell r="E90" t="str">
            <v>UC</v>
          </cell>
          <cell r="F90">
            <v>3.2500000000000001E-2</v>
          </cell>
          <cell r="G90">
            <v>0</v>
          </cell>
          <cell r="H90">
            <v>2.3199999999999998</v>
          </cell>
          <cell r="I90" t="str">
            <v>ガL3</v>
          </cell>
        </row>
        <row r="91">
          <cell r="A91" t="str">
            <v>貨3ガZC</v>
          </cell>
          <cell r="B91" t="str">
            <v>バス貨物2.5～3.5t(ガソリン・LPG)</v>
          </cell>
          <cell r="C91" t="str">
            <v>貨3ガ</v>
          </cell>
          <cell r="D91" t="str">
            <v>H13</v>
          </cell>
          <cell r="E91" t="str">
            <v>ZC</v>
          </cell>
          <cell r="F91">
            <v>3.2500000000000001E-2</v>
          </cell>
          <cell r="G91">
            <v>0</v>
          </cell>
          <cell r="H91">
            <v>2.3199999999999998</v>
          </cell>
          <cell r="I91" t="str">
            <v>ハ</v>
          </cell>
        </row>
        <row r="92">
          <cell r="A92" t="str">
            <v>貨3ガABF</v>
          </cell>
          <cell r="B92" t="str">
            <v>バス貨物2.5～3.5t(ガソリン・LPG)</v>
          </cell>
          <cell r="C92" t="str">
            <v>貨3ガ</v>
          </cell>
          <cell r="D92" t="str">
            <v>H17</v>
          </cell>
          <cell r="E92" t="str">
            <v>ABF</v>
          </cell>
          <cell r="F92">
            <v>7.0000000000000007E-2</v>
          </cell>
          <cell r="G92">
            <v>0</v>
          </cell>
          <cell r="H92">
            <v>2.3199999999999998</v>
          </cell>
          <cell r="I92" t="str">
            <v>ガL3</v>
          </cell>
        </row>
        <row r="93">
          <cell r="A93" t="str">
            <v>貨3ガAAF</v>
          </cell>
          <cell r="B93" t="str">
            <v>バス貨物2.5～3.5t(ガソリン・LPG)</v>
          </cell>
          <cell r="C93" t="str">
            <v>貨3ガ</v>
          </cell>
          <cell r="D93" t="str">
            <v>H17</v>
          </cell>
          <cell r="E93" t="str">
            <v>AAF</v>
          </cell>
          <cell r="F93">
            <v>3.5000000000000003E-2</v>
          </cell>
          <cell r="G93">
            <v>0</v>
          </cell>
          <cell r="H93">
            <v>2.3199999999999998</v>
          </cell>
          <cell r="I93" t="str">
            <v>ハ</v>
          </cell>
        </row>
        <row r="94">
          <cell r="A94" t="str">
            <v>貨3ガBAF</v>
          </cell>
          <cell r="B94" t="str">
            <v>バス貨物2.5～3.5t(ガソリン・LPG)</v>
          </cell>
          <cell r="C94" t="str">
            <v>貨3ガ</v>
          </cell>
          <cell r="D94" t="str">
            <v>H17</v>
          </cell>
          <cell r="E94" t="str">
            <v>BAF</v>
          </cell>
          <cell r="F94">
            <v>6.3000000000000014E-2</v>
          </cell>
          <cell r="G94">
            <v>0</v>
          </cell>
          <cell r="H94">
            <v>2.3199999999999998</v>
          </cell>
          <cell r="I94" t="str">
            <v>ハ</v>
          </cell>
        </row>
        <row r="95">
          <cell r="A95" t="str">
            <v>貨3ガBBF</v>
          </cell>
          <cell r="B95" t="str">
            <v>バス貨物2.5～3.5t(ガソリン・LPG)</v>
          </cell>
          <cell r="C95" t="str">
            <v>貨3ガ</v>
          </cell>
          <cell r="D95" t="str">
            <v>H17</v>
          </cell>
          <cell r="E95" t="str">
            <v>BBF</v>
          </cell>
          <cell r="F95">
            <v>6.3000000000000014E-2</v>
          </cell>
          <cell r="G95">
            <v>0</v>
          </cell>
          <cell r="H95">
            <v>2.3199999999999998</v>
          </cell>
          <cell r="I95" t="str">
            <v>ガL3</v>
          </cell>
        </row>
        <row r="96">
          <cell r="A96" t="str">
            <v>貨3ガCAF</v>
          </cell>
          <cell r="B96" t="str">
            <v>バス貨物2.5～3.5t(ガソリン・LPG)</v>
          </cell>
          <cell r="C96" t="str">
            <v>貨3ガ</v>
          </cell>
          <cell r="D96" t="str">
            <v>H17</v>
          </cell>
          <cell r="E96" t="str">
            <v>CAF</v>
          </cell>
          <cell r="F96">
            <v>3.5000000000000003E-2</v>
          </cell>
          <cell r="G96">
            <v>0</v>
          </cell>
          <cell r="H96">
            <v>2.3199999999999998</v>
          </cell>
          <cell r="I96" t="str">
            <v>ハ</v>
          </cell>
        </row>
        <row r="97">
          <cell r="A97" t="str">
            <v>貨3ガCBF</v>
          </cell>
          <cell r="B97" t="str">
            <v>バス貨物2.5～3.5t(ガソリン・LPG)</v>
          </cell>
          <cell r="C97" t="str">
            <v>貨3ガ</v>
          </cell>
          <cell r="D97" t="str">
            <v>H17</v>
          </cell>
          <cell r="E97" t="str">
            <v>CBF</v>
          </cell>
          <cell r="F97">
            <v>3.5000000000000003E-2</v>
          </cell>
          <cell r="G97">
            <v>0</v>
          </cell>
          <cell r="H97">
            <v>2.3199999999999998</v>
          </cell>
          <cell r="I97" t="str">
            <v>ガL1</v>
          </cell>
        </row>
        <row r="98">
          <cell r="A98" t="str">
            <v>貨3ガDAF</v>
          </cell>
          <cell r="B98" t="str">
            <v>バス貨物2.5～3.5t(ガソリン・LPG)</v>
          </cell>
          <cell r="C98" t="str">
            <v>貨3ガ</v>
          </cell>
          <cell r="D98" t="str">
            <v>H17</v>
          </cell>
          <cell r="E98" t="str">
            <v>DAF</v>
          </cell>
          <cell r="F98">
            <v>1.7500000000000002E-2</v>
          </cell>
          <cell r="G98">
            <v>0</v>
          </cell>
          <cell r="H98">
            <v>2.3199999999999998</v>
          </cell>
          <cell r="I98" t="str">
            <v>ハ</v>
          </cell>
        </row>
        <row r="99">
          <cell r="A99" t="str">
            <v>貨3ガDBF</v>
          </cell>
          <cell r="B99" t="str">
            <v>バス貨物2.5～3.5t(ガソリン・LPG)</v>
          </cell>
          <cell r="C99" t="str">
            <v>貨3ガ</v>
          </cell>
          <cell r="D99" t="str">
            <v>H17</v>
          </cell>
          <cell r="E99" t="str">
            <v>DBF</v>
          </cell>
          <cell r="F99">
            <v>1.7500000000000002E-2</v>
          </cell>
          <cell r="G99">
            <v>0</v>
          </cell>
          <cell r="H99">
            <v>2.3199999999999998</v>
          </cell>
          <cell r="I99" t="str">
            <v>ガL2</v>
          </cell>
        </row>
        <row r="100">
          <cell r="A100" t="str">
            <v>貨3ガNAF</v>
          </cell>
          <cell r="B100" t="str">
            <v>バス貨物2.5～3.5t(ガソリン・LPG)</v>
          </cell>
          <cell r="C100" t="str">
            <v>貨3ガ</v>
          </cell>
          <cell r="D100" t="str">
            <v>H17</v>
          </cell>
          <cell r="E100" t="str">
            <v>NAF</v>
          </cell>
          <cell r="F100">
            <v>6.3000000000000014E-2</v>
          </cell>
          <cell r="G100">
            <v>0</v>
          </cell>
          <cell r="H100">
            <v>2.3199999999999998</v>
          </cell>
          <cell r="I100" t="str">
            <v>ハ</v>
          </cell>
        </row>
        <row r="101">
          <cell r="A101" t="str">
            <v>貨3ガNBF</v>
          </cell>
          <cell r="B101" t="str">
            <v>バス貨物2.5～3.5t(ガソリン・LPG)</v>
          </cell>
          <cell r="C101" t="str">
            <v>貨3ガ</v>
          </cell>
          <cell r="D101" t="str">
            <v>H17</v>
          </cell>
          <cell r="E101" t="str">
            <v>NBF</v>
          </cell>
          <cell r="F101">
            <v>6.3000000000000014E-2</v>
          </cell>
          <cell r="G101">
            <v>0</v>
          </cell>
          <cell r="H101">
            <v>2.3199999999999998</v>
          </cell>
          <cell r="I101" t="str">
            <v>ガL3</v>
          </cell>
        </row>
        <row r="102">
          <cell r="A102" t="str">
            <v>貨3ガLBF</v>
          </cell>
          <cell r="B102" t="str">
            <v>バス貨物2.5～3.5t(ガソリン・LPG)</v>
          </cell>
          <cell r="C102" t="str">
            <v>貨3ガ</v>
          </cell>
          <cell r="D102" t="str">
            <v>H21</v>
          </cell>
          <cell r="E102" t="str">
            <v>LBF</v>
          </cell>
          <cell r="F102">
            <v>7.0000000000000007E-2</v>
          </cell>
          <cell r="G102">
            <v>0</v>
          </cell>
          <cell r="H102">
            <v>2.3199999999999998</v>
          </cell>
          <cell r="I102" t="str">
            <v>ガL3</v>
          </cell>
        </row>
        <row r="103">
          <cell r="A103" t="str">
            <v>貨3ガLAF</v>
          </cell>
          <cell r="B103" t="str">
            <v>バス貨物2.5～3.5t(ガソリン・LPG)</v>
          </cell>
          <cell r="C103" t="str">
            <v>貨3ガ</v>
          </cell>
          <cell r="D103" t="str">
            <v>H21</v>
          </cell>
          <cell r="E103" t="str">
            <v>LAF</v>
          </cell>
          <cell r="F103">
            <v>3.5000000000000003E-2</v>
          </cell>
          <cell r="G103">
            <v>0</v>
          </cell>
          <cell r="H103">
            <v>2.3199999999999998</v>
          </cell>
          <cell r="I103" t="str">
            <v>ハ</v>
          </cell>
        </row>
        <row r="104">
          <cell r="A104" t="str">
            <v>貨3ガMBF</v>
          </cell>
          <cell r="B104" t="str">
            <v>バス貨物2.5～3.5t(ガソリン・LPG)</v>
          </cell>
          <cell r="C104" t="str">
            <v>貨3ガ</v>
          </cell>
          <cell r="D104" t="str">
            <v>H21</v>
          </cell>
          <cell r="E104" t="str">
            <v>MBF</v>
          </cell>
          <cell r="F104">
            <v>3.5000000000000003E-2</v>
          </cell>
          <cell r="G104">
            <v>0</v>
          </cell>
          <cell r="H104">
            <v>2.3199999999999998</v>
          </cell>
          <cell r="I104" t="str">
            <v>ガL1</v>
          </cell>
        </row>
        <row r="105">
          <cell r="A105" t="str">
            <v>貨3ガMAF</v>
          </cell>
          <cell r="B105" t="str">
            <v>バス貨物2.5～3.5t(ガソリン・LPG)</v>
          </cell>
          <cell r="C105" t="str">
            <v>貨3ガ</v>
          </cell>
          <cell r="D105" t="str">
            <v>H21</v>
          </cell>
          <cell r="E105" t="str">
            <v>MAF</v>
          </cell>
          <cell r="F105">
            <v>3.5000000000000003E-2</v>
          </cell>
          <cell r="G105">
            <v>0</v>
          </cell>
          <cell r="H105">
            <v>2.3199999999999998</v>
          </cell>
          <cell r="I105" t="str">
            <v>ハ</v>
          </cell>
        </row>
        <row r="106">
          <cell r="A106" t="str">
            <v>貨3ガRBF</v>
          </cell>
          <cell r="B106" t="str">
            <v>バス貨物2.5～3.5t(ガソリン・LPG)</v>
          </cell>
          <cell r="C106" t="str">
            <v>貨3ガ</v>
          </cell>
          <cell r="D106" t="str">
            <v>H21</v>
          </cell>
          <cell r="E106" t="str">
            <v>RBF</v>
          </cell>
          <cell r="F106">
            <v>1.7500000000000002E-2</v>
          </cell>
          <cell r="G106">
            <v>0</v>
          </cell>
          <cell r="H106">
            <v>2.3199999999999998</v>
          </cell>
          <cell r="I106" t="str">
            <v>ガL2</v>
          </cell>
        </row>
        <row r="107">
          <cell r="A107" t="str">
            <v>貨3ガRAF</v>
          </cell>
          <cell r="B107" t="str">
            <v>バス貨物2.5～3.5t(ガソリン・LPG)</v>
          </cell>
          <cell r="C107" t="str">
            <v>貨3ガ</v>
          </cell>
          <cell r="D107" t="str">
            <v>H21</v>
          </cell>
          <cell r="E107" t="str">
            <v>RAF</v>
          </cell>
          <cell r="F107">
            <v>1.7500000000000002E-2</v>
          </cell>
          <cell r="G107">
            <v>0</v>
          </cell>
          <cell r="H107">
            <v>2.3199999999999998</v>
          </cell>
          <cell r="I107" t="str">
            <v>ハ</v>
          </cell>
        </row>
        <row r="108">
          <cell r="A108" t="str">
            <v>貨3ガQBF</v>
          </cell>
          <cell r="B108" t="str">
            <v>バス貨物2.5～3.5t(ガソリン・LPG)</v>
          </cell>
          <cell r="C108" t="str">
            <v>貨3ガ</v>
          </cell>
          <cell r="D108" t="str">
            <v>H21</v>
          </cell>
          <cell r="E108" t="str">
            <v>QBF</v>
          </cell>
          <cell r="F108">
            <v>6.3E-2</v>
          </cell>
          <cell r="G108">
            <v>0</v>
          </cell>
          <cell r="H108">
            <v>2.3199999999999998</v>
          </cell>
          <cell r="I108" t="str">
            <v>ガL3</v>
          </cell>
        </row>
        <row r="109">
          <cell r="A109" t="str">
            <v>貨3ガQAF</v>
          </cell>
          <cell r="B109" t="str">
            <v>バス貨物2.5～3.5t(ガソリン・LPG)</v>
          </cell>
          <cell r="C109" t="str">
            <v>貨3ガ</v>
          </cell>
          <cell r="D109" t="str">
            <v>H21</v>
          </cell>
          <cell r="E109" t="str">
            <v>QAF</v>
          </cell>
          <cell r="F109">
            <v>6.3E-2</v>
          </cell>
          <cell r="G109">
            <v>0</v>
          </cell>
          <cell r="H109">
            <v>2.3199999999999998</v>
          </cell>
          <cell r="I109" t="str">
            <v>ハ</v>
          </cell>
        </row>
        <row r="110">
          <cell r="A110" t="str">
            <v>貨3ガ3BF</v>
          </cell>
          <cell r="B110" t="str">
            <v>バス貨物2.5～3.5t(ガソリン・LPG)</v>
          </cell>
          <cell r="C110" t="str">
            <v>貨3ガ</v>
          </cell>
          <cell r="D110" t="str">
            <v>H30</v>
          </cell>
          <cell r="E110" t="str">
            <v>3BF</v>
          </cell>
          <cell r="F110">
            <v>7.0000000000000007E-2</v>
          </cell>
          <cell r="G110">
            <v>0</v>
          </cell>
          <cell r="H110">
            <v>2.3199999999999998</v>
          </cell>
          <cell r="I110" t="str">
            <v>ガL3</v>
          </cell>
        </row>
        <row r="111">
          <cell r="A111" t="str">
            <v>貨4ガ-</v>
          </cell>
          <cell r="B111" t="str">
            <v>バス貨物3.5t～(ガソリン・LPG)</v>
          </cell>
          <cell r="C111" t="str">
            <v>貨4ガ</v>
          </cell>
          <cell r="D111" t="str">
            <v>S54前</v>
          </cell>
          <cell r="E111" t="str">
            <v>-</v>
          </cell>
          <cell r="F111">
            <v>1.17</v>
          </cell>
          <cell r="G111">
            <v>0</v>
          </cell>
          <cell r="H111">
            <v>2.3199999999999998</v>
          </cell>
          <cell r="I111" t="str">
            <v>ガL3</v>
          </cell>
        </row>
        <row r="112">
          <cell r="A112" t="str">
            <v>貨4ガJ</v>
          </cell>
          <cell r="B112" t="str">
            <v>バス貨物3.5t～(ガソリン・LPG)</v>
          </cell>
          <cell r="C112" t="str">
            <v>貨4ガ</v>
          </cell>
          <cell r="D112" t="str">
            <v>S54</v>
          </cell>
          <cell r="E112" t="str">
            <v>J</v>
          </cell>
          <cell r="F112">
            <v>0.83</v>
          </cell>
          <cell r="G112">
            <v>0</v>
          </cell>
          <cell r="H112">
            <v>2.3199999999999998</v>
          </cell>
          <cell r="I112" t="str">
            <v>ガL3</v>
          </cell>
        </row>
        <row r="113">
          <cell r="A113" t="str">
            <v>貨4ガM</v>
          </cell>
          <cell r="B113" t="str">
            <v>バス貨物3.5t～(ガソリン・LPG)</v>
          </cell>
          <cell r="C113" t="str">
            <v>貨4ガ</v>
          </cell>
          <cell r="D113" t="str">
            <v>S57</v>
          </cell>
          <cell r="E113" t="str">
            <v>M</v>
          </cell>
          <cell r="F113">
            <v>0.56999999999999995</v>
          </cell>
          <cell r="G113">
            <v>0</v>
          </cell>
          <cell r="H113">
            <v>2.3199999999999998</v>
          </cell>
          <cell r="I113" t="str">
            <v>ガL3</v>
          </cell>
        </row>
        <row r="114">
          <cell r="A114" t="str">
            <v>貨4ガT</v>
          </cell>
          <cell r="B114" t="str">
            <v>バス貨物3.5t～(ガソリン・LPG)</v>
          </cell>
          <cell r="C114" t="str">
            <v>貨4ガ</v>
          </cell>
          <cell r="D114" t="str">
            <v>H元</v>
          </cell>
          <cell r="E114" t="str">
            <v>T</v>
          </cell>
          <cell r="F114">
            <v>0.49</v>
          </cell>
          <cell r="G114">
            <v>0</v>
          </cell>
          <cell r="H114">
            <v>2.3199999999999998</v>
          </cell>
          <cell r="I114" t="str">
            <v>ガL3</v>
          </cell>
        </row>
        <row r="115">
          <cell r="A115" t="str">
            <v>貨4ガZ</v>
          </cell>
          <cell r="B115" t="str">
            <v>バス貨物3.5t～(ガソリン・LPG)</v>
          </cell>
          <cell r="C115" t="str">
            <v>貨4ガ</v>
          </cell>
          <cell r="D115" t="str">
            <v>H4</v>
          </cell>
          <cell r="E115" t="str">
            <v>Z</v>
          </cell>
          <cell r="F115">
            <v>0.4</v>
          </cell>
          <cell r="G115">
            <v>0</v>
          </cell>
          <cell r="H115">
            <v>2.3199999999999998</v>
          </cell>
          <cell r="I115" t="str">
            <v>ガL3</v>
          </cell>
        </row>
        <row r="116">
          <cell r="A116" t="str">
            <v>貨4ガGB</v>
          </cell>
          <cell r="B116" t="str">
            <v>バス貨物3.5t～(ガソリン・LPG)</v>
          </cell>
          <cell r="C116" t="str">
            <v>貨4ガ</v>
          </cell>
          <cell r="D116" t="str">
            <v>H7,H10</v>
          </cell>
          <cell r="E116" t="str">
            <v>GB</v>
          </cell>
          <cell r="F116">
            <v>0.33</v>
          </cell>
          <cell r="G116">
            <v>0</v>
          </cell>
          <cell r="H116">
            <v>2.3199999999999998</v>
          </cell>
          <cell r="I116" t="str">
            <v>ガL3</v>
          </cell>
        </row>
        <row r="117">
          <cell r="A117" t="str">
            <v>貨4ガGE</v>
          </cell>
          <cell r="B117" t="str">
            <v>バス貨物3.5t～(ガソリン・LPG)</v>
          </cell>
          <cell r="C117" t="str">
            <v>貨4ガ</v>
          </cell>
          <cell r="D117" t="str">
            <v>H7,H10</v>
          </cell>
          <cell r="E117" t="str">
            <v>GE</v>
          </cell>
          <cell r="F117">
            <v>0.33</v>
          </cell>
          <cell r="G117">
            <v>0</v>
          </cell>
          <cell r="H117">
            <v>2.3199999999999998</v>
          </cell>
          <cell r="I117" t="str">
            <v>ガL3</v>
          </cell>
        </row>
        <row r="118">
          <cell r="A118" t="str">
            <v>貨4ガHJ</v>
          </cell>
          <cell r="B118" t="str">
            <v>バス貨物3.5t～(ガソリン・LPG)</v>
          </cell>
          <cell r="C118" t="str">
            <v>貨4ガ</v>
          </cell>
          <cell r="D118" t="str">
            <v>H7,H10</v>
          </cell>
          <cell r="E118" t="str">
            <v>HJ</v>
          </cell>
          <cell r="F118">
            <v>0.16500000000000001</v>
          </cell>
          <cell r="G118">
            <v>0</v>
          </cell>
          <cell r="H118">
            <v>2.3199999999999998</v>
          </cell>
          <cell r="I118" t="str">
            <v>ハ</v>
          </cell>
        </row>
        <row r="119">
          <cell r="A119" t="str">
            <v>貨4ガGL</v>
          </cell>
          <cell r="B119" t="str">
            <v>バス貨物3.5t～(ガソリン・LPG)</v>
          </cell>
          <cell r="C119" t="str">
            <v>貨4ガ</v>
          </cell>
          <cell r="D119" t="str">
            <v>H13</v>
          </cell>
          <cell r="E119" t="str">
            <v>GL</v>
          </cell>
          <cell r="F119">
            <v>0.1</v>
          </cell>
          <cell r="G119">
            <v>0</v>
          </cell>
          <cell r="H119">
            <v>2.3199999999999998</v>
          </cell>
          <cell r="I119" t="str">
            <v>ガL3</v>
          </cell>
        </row>
        <row r="120">
          <cell r="A120" t="str">
            <v>貨4ガHR</v>
          </cell>
          <cell r="B120" t="str">
            <v>バス貨物3.5t～(ガソリン・LPG)</v>
          </cell>
          <cell r="C120" t="str">
            <v>貨4ガ</v>
          </cell>
          <cell r="D120" t="str">
            <v>H13</v>
          </cell>
          <cell r="E120" t="str">
            <v>HR</v>
          </cell>
          <cell r="F120">
            <v>0.05</v>
          </cell>
          <cell r="G120">
            <v>0</v>
          </cell>
          <cell r="H120">
            <v>2.3199999999999998</v>
          </cell>
          <cell r="I120" t="str">
            <v>ハ</v>
          </cell>
        </row>
        <row r="121">
          <cell r="A121" t="str">
            <v>貨4ガTD</v>
          </cell>
          <cell r="B121" t="str">
            <v>バス貨物3.5t～(ガソリン・LPG)</v>
          </cell>
          <cell r="C121" t="str">
            <v>貨4ガ</v>
          </cell>
          <cell r="D121" t="str">
            <v>H13</v>
          </cell>
          <cell r="E121" t="str">
            <v>TD</v>
          </cell>
          <cell r="F121">
            <v>7.4999999999999997E-2</v>
          </cell>
          <cell r="G121">
            <v>0</v>
          </cell>
          <cell r="H121">
            <v>2.3199999999999998</v>
          </cell>
          <cell r="I121" t="str">
            <v>ガL3</v>
          </cell>
        </row>
        <row r="122">
          <cell r="A122" t="str">
            <v>貨4ガXD</v>
          </cell>
          <cell r="B122" t="str">
            <v>バス貨物3.5t～(ガソリン・LPG)</v>
          </cell>
          <cell r="C122" t="str">
            <v>貨4ガ</v>
          </cell>
          <cell r="D122" t="str">
            <v>H13</v>
          </cell>
          <cell r="E122" t="str">
            <v>XD</v>
          </cell>
          <cell r="F122">
            <v>7.4999999999999997E-2</v>
          </cell>
          <cell r="G122">
            <v>0</v>
          </cell>
          <cell r="H122">
            <v>2.3199999999999998</v>
          </cell>
          <cell r="I122" t="str">
            <v>ハ</v>
          </cell>
        </row>
        <row r="123">
          <cell r="A123" t="str">
            <v>貨4ガLD</v>
          </cell>
          <cell r="B123" t="str">
            <v>バス貨物3.5t～(ガソリン・LPG)</v>
          </cell>
          <cell r="C123" t="str">
            <v>貨4ガ</v>
          </cell>
          <cell r="D123" t="str">
            <v>H13</v>
          </cell>
          <cell r="E123" t="str">
            <v>LD</v>
          </cell>
          <cell r="F123">
            <v>0.05</v>
          </cell>
          <cell r="G123">
            <v>0</v>
          </cell>
          <cell r="H123">
            <v>2.3199999999999998</v>
          </cell>
          <cell r="I123" t="str">
            <v>ガL3</v>
          </cell>
        </row>
        <row r="124">
          <cell r="A124" t="str">
            <v>貨4ガYD</v>
          </cell>
          <cell r="B124" t="str">
            <v>バス貨物3.5t～(ガソリン・LPG)</v>
          </cell>
          <cell r="C124" t="str">
            <v>貨4ガ</v>
          </cell>
          <cell r="D124" t="str">
            <v>H13</v>
          </cell>
          <cell r="E124" t="str">
            <v>YD</v>
          </cell>
          <cell r="F124">
            <v>0.05</v>
          </cell>
          <cell r="G124">
            <v>0</v>
          </cell>
          <cell r="H124">
            <v>2.3199999999999998</v>
          </cell>
          <cell r="I124" t="str">
            <v>ハ</v>
          </cell>
        </row>
        <row r="125">
          <cell r="A125" t="str">
            <v>貨4ガUD</v>
          </cell>
          <cell r="B125" t="str">
            <v>バス貨物3.5t～(ガソリン・LPG)</v>
          </cell>
          <cell r="C125" t="str">
            <v>貨4ガ</v>
          </cell>
          <cell r="D125" t="str">
            <v>H13</v>
          </cell>
          <cell r="E125" t="str">
            <v>UD</v>
          </cell>
          <cell r="F125">
            <v>2.5000000000000001E-2</v>
          </cell>
          <cell r="G125">
            <v>0</v>
          </cell>
          <cell r="H125">
            <v>2.3199999999999998</v>
          </cell>
          <cell r="I125" t="str">
            <v>ガL3</v>
          </cell>
        </row>
        <row r="126">
          <cell r="A126" t="str">
            <v>貨4ガZD</v>
          </cell>
          <cell r="B126" t="str">
            <v>バス貨物3.5t～(ガソリン・LPG)</v>
          </cell>
          <cell r="C126" t="str">
            <v>貨4ガ</v>
          </cell>
          <cell r="D126" t="str">
            <v>H13</v>
          </cell>
          <cell r="E126" t="str">
            <v>ZD</v>
          </cell>
          <cell r="F126">
            <v>2.5000000000000001E-2</v>
          </cell>
          <cell r="G126">
            <v>0</v>
          </cell>
          <cell r="H126">
            <v>2.3199999999999998</v>
          </cell>
          <cell r="I126" t="str">
            <v>ハ</v>
          </cell>
        </row>
        <row r="127">
          <cell r="A127" t="str">
            <v>貨4ガABG</v>
          </cell>
          <cell r="B127" t="str">
            <v>バス貨物3.5t～(ガソリン・LPG)</v>
          </cell>
          <cell r="C127" t="str">
            <v>貨4ガ</v>
          </cell>
          <cell r="D127" t="str">
            <v>H17</v>
          </cell>
          <cell r="E127" t="str">
            <v>ABG</v>
          </cell>
          <cell r="F127">
            <v>0.05</v>
          </cell>
          <cell r="G127">
            <v>0</v>
          </cell>
          <cell r="H127">
            <v>2.3199999999999998</v>
          </cell>
          <cell r="I127" t="str">
            <v>ガL3</v>
          </cell>
        </row>
        <row r="128">
          <cell r="A128" t="str">
            <v>貨4ガAAG</v>
          </cell>
          <cell r="B128" t="str">
            <v>バス貨物3.5t～(ガソリン・LPG)</v>
          </cell>
          <cell r="C128" t="str">
            <v>貨4ガ</v>
          </cell>
          <cell r="D128" t="str">
            <v>H17</v>
          </cell>
          <cell r="E128" t="str">
            <v>AAG</v>
          </cell>
          <cell r="F128">
            <v>2.5000000000000001E-2</v>
          </cell>
          <cell r="G128">
            <v>0</v>
          </cell>
          <cell r="H128">
            <v>2.3199999999999998</v>
          </cell>
          <cell r="I128" t="str">
            <v>ハ</v>
          </cell>
        </row>
        <row r="129">
          <cell r="A129" t="str">
            <v>貨4ガBAG</v>
          </cell>
          <cell r="B129" t="str">
            <v>バス貨物3.5t～(ガソリン・LPG)</v>
          </cell>
          <cell r="C129" t="str">
            <v>貨4ガ</v>
          </cell>
          <cell r="D129" t="str">
            <v>H17</v>
          </cell>
          <cell r="E129" t="str">
            <v>BAG</v>
          </cell>
          <cell r="F129">
            <v>4.4999999999999998E-2</v>
          </cell>
          <cell r="G129">
            <v>0</v>
          </cell>
          <cell r="H129">
            <v>2.3199999999999998</v>
          </cell>
          <cell r="I129" t="str">
            <v>ハ</v>
          </cell>
        </row>
        <row r="130">
          <cell r="A130" t="str">
            <v>貨4ガBBG</v>
          </cell>
          <cell r="B130" t="str">
            <v>バス貨物3.5t～(ガソリン・LPG)</v>
          </cell>
          <cell r="C130" t="str">
            <v>貨4ガ</v>
          </cell>
          <cell r="D130" t="str">
            <v>H17</v>
          </cell>
          <cell r="E130" t="str">
            <v>BBG</v>
          </cell>
          <cell r="F130">
            <v>4.4999999999999998E-2</v>
          </cell>
          <cell r="G130">
            <v>0</v>
          </cell>
          <cell r="H130">
            <v>2.3199999999999998</v>
          </cell>
          <cell r="I130" t="str">
            <v>ガL3</v>
          </cell>
        </row>
        <row r="131">
          <cell r="A131" t="str">
            <v>貨4ガCAG</v>
          </cell>
          <cell r="B131" t="str">
            <v>バス貨物3.5t～(ガソリン・LPG)</v>
          </cell>
          <cell r="C131" t="str">
            <v>貨4ガ</v>
          </cell>
          <cell r="D131" t="str">
            <v>H17</v>
          </cell>
          <cell r="E131" t="str">
            <v>CAG</v>
          </cell>
          <cell r="F131">
            <v>2.5000000000000001E-2</v>
          </cell>
          <cell r="G131">
            <v>0</v>
          </cell>
          <cell r="H131">
            <v>2.3199999999999998</v>
          </cell>
          <cell r="I131" t="str">
            <v>ハ</v>
          </cell>
        </row>
        <row r="132">
          <cell r="A132" t="str">
            <v>貨4ガCBG</v>
          </cell>
          <cell r="B132" t="str">
            <v>バス貨物3.5t～(ガソリン・LPG)</v>
          </cell>
          <cell r="C132" t="str">
            <v>貨4ガ</v>
          </cell>
          <cell r="D132" t="str">
            <v>H17</v>
          </cell>
          <cell r="E132" t="str">
            <v>CBG</v>
          </cell>
          <cell r="F132">
            <v>2.5000000000000001E-2</v>
          </cell>
          <cell r="G132">
            <v>0</v>
          </cell>
          <cell r="H132">
            <v>2.3199999999999998</v>
          </cell>
          <cell r="I132" t="str">
            <v>ガL1</v>
          </cell>
        </row>
        <row r="133">
          <cell r="A133" t="str">
            <v>貨4ガDAG</v>
          </cell>
          <cell r="B133" t="str">
            <v>バス貨物3.5t～(ガソリン・LPG)</v>
          </cell>
          <cell r="C133" t="str">
            <v>貨4ガ</v>
          </cell>
          <cell r="D133" t="str">
            <v>H17</v>
          </cell>
          <cell r="E133" t="str">
            <v>DAG</v>
          </cell>
          <cell r="F133">
            <v>1.2500000000000001E-2</v>
          </cell>
          <cell r="G133">
            <v>0</v>
          </cell>
          <cell r="H133">
            <v>2.3199999999999998</v>
          </cell>
          <cell r="I133" t="str">
            <v>ハ</v>
          </cell>
        </row>
        <row r="134">
          <cell r="A134" t="str">
            <v>貨4ガDBG</v>
          </cell>
          <cell r="B134" t="str">
            <v>バス貨物3.5t～(ガソリン・LPG)</v>
          </cell>
          <cell r="C134" t="str">
            <v>貨4ガ</v>
          </cell>
          <cell r="D134" t="str">
            <v>H17</v>
          </cell>
          <cell r="E134" t="str">
            <v>DBG</v>
          </cell>
          <cell r="F134">
            <v>1.2500000000000001E-2</v>
          </cell>
          <cell r="G134">
            <v>0</v>
          </cell>
          <cell r="H134">
            <v>2.3199999999999998</v>
          </cell>
          <cell r="I134" t="str">
            <v>ガL2</v>
          </cell>
        </row>
        <row r="135">
          <cell r="A135" t="str">
            <v>貨4ガNAG</v>
          </cell>
          <cell r="B135" t="str">
            <v>バス貨物3.5t～(ガソリン・LPG)</v>
          </cell>
          <cell r="C135" t="str">
            <v>貨4ガ</v>
          </cell>
          <cell r="D135" t="str">
            <v>H17</v>
          </cell>
          <cell r="E135" t="str">
            <v>NAG</v>
          </cell>
          <cell r="F135">
            <v>4.4999999999999998E-2</v>
          </cell>
          <cell r="G135">
            <v>0</v>
          </cell>
          <cell r="H135">
            <v>2.3199999999999998</v>
          </cell>
          <cell r="I135" t="str">
            <v>ハ</v>
          </cell>
        </row>
        <row r="136">
          <cell r="A136" t="str">
            <v>貨4ガNBG</v>
          </cell>
          <cell r="B136" t="str">
            <v>バス貨物3.5t～(ガソリン・LPG)</v>
          </cell>
          <cell r="C136" t="str">
            <v>貨4ガ</v>
          </cell>
          <cell r="D136" t="str">
            <v>H17</v>
          </cell>
          <cell r="E136" t="str">
            <v>NBG</v>
          </cell>
          <cell r="F136">
            <v>4.4999999999999998E-2</v>
          </cell>
          <cell r="G136">
            <v>0</v>
          </cell>
          <cell r="H136">
            <v>2.3199999999999998</v>
          </cell>
          <cell r="I136" t="str">
            <v>ガL3</v>
          </cell>
        </row>
        <row r="137">
          <cell r="A137" t="str">
            <v>貨4ガLBG</v>
          </cell>
          <cell r="B137" t="str">
            <v>バス貨物3.5t～(ガソリン・LPG)</v>
          </cell>
          <cell r="C137" t="str">
            <v>貨4ガ</v>
          </cell>
          <cell r="D137" t="str">
            <v>H21</v>
          </cell>
          <cell r="E137" t="str">
            <v>LBG</v>
          </cell>
          <cell r="F137">
            <v>0.05</v>
          </cell>
          <cell r="G137">
            <v>0</v>
          </cell>
          <cell r="H137">
            <v>2.3199999999999998</v>
          </cell>
          <cell r="I137" t="str">
            <v>ガL3</v>
          </cell>
        </row>
        <row r="138">
          <cell r="A138" t="str">
            <v>貨4ガLAG</v>
          </cell>
          <cell r="B138" t="str">
            <v>バス貨物3.5t～(ガソリン・LPG)</v>
          </cell>
          <cell r="C138" t="str">
            <v>貨4ガ</v>
          </cell>
          <cell r="D138" t="str">
            <v>H21</v>
          </cell>
          <cell r="E138" t="str">
            <v>LAG</v>
          </cell>
          <cell r="F138">
            <v>2.5000000000000001E-2</v>
          </cell>
          <cell r="G138">
            <v>0</v>
          </cell>
          <cell r="H138">
            <v>2.3199999999999998</v>
          </cell>
          <cell r="I138" t="str">
            <v>ハ</v>
          </cell>
        </row>
        <row r="139">
          <cell r="A139" t="str">
            <v>貨4ガMBG</v>
          </cell>
          <cell r="B139" t="str">
            <v>バス貨物3.5t～(ガソリン・LPG)</v>
          </cell>
          <cell r="C139" t="str">
            <v>貨4ガ</v>
          </cell>
          <cell r="D139" t="str">
            <v>H21</v>
          </cell>
          <cell r="E139" t="str">
            <v>MBG</v>
          </cell>
          <cell r="F139">
            <v>2.5000000000000001E-2</v>
          </cell>
          <cell r="G139">
            <v>0</v>
          </cell>
          <cell r="H139">
            <v>2.3199999999999998</v>
          </cell>
          <cell r="I139" t="str">
            <v>ガL1</v>
          </cell>
        </row>
        <row r="140">
          <cell r="A140" t="str">
            <v>貨4ガMAG</v>
          </cell>
          <cell r="B140" t="str">
            <v>バス貨物3.5t～(ガソリン・LPG)</v>
          </cell>
          <cell r="C140" t="str">
            <v>貨4ガ</v>
          </cell>
          <cell r="D140" t="str">
            <v>H21</v>
          </cell>
          <cell r="E140" t="str">
            <v>MAG</v>
          </cell>
          <cell r="F140">
            <v>2.5000000000000001E-2</v>
          </cell>
          <cell r="G140">
            <v>0</v>
          </cell>
          <cell r="H140">
            <v>2.3199999999999998</v>
          </cell>
          <cell r="I140" t="str">
            <v>ハ</v>
          </cell>
        </row>
        <row r="141">
          <cell r="A141" t="str">
            <v>貨4ガRBG</v>
          </cell>
          <cell r="B141" t="str">
            <v>バス貨物3.5t～(ガソリン・LPG)</v>
          </cell>
          <cell r="C141" t="str">
            <v>貨4ガ</v>
          </cell>
          <cell r="D141" t="str">
            <v>H21</v>
          </cell>
          <cell r="E141" t="str">
            <v>RBG</v>
          </cell>
          <cell r="F141">
            <v>1.2500000000000001E-2</v>
          </cell>
          <cell r="G141">
            <v>0</v>
          </cell>
          <cell r="H141">
            <v>2.3199999999999998</v>
          </cell>
          <cell r="I141" t="str">
            <v>ガL2</v>
          </cell>
        </row>
        <row r="142">
          <cell r="A142" t="str">
            <v>貨4ガRAG</v>
          </cell>
          <cell r="B142" t="str">
            <v>バス貨物3.5t～(ガソリン・LPG)</v>
          </cell>
          <cell r="C142" t="str">
            <v>貨4ガ</v>
          </cell>
          <cell r="D142" t="str">
            <v>H21</v>
          </cell>
          <cell r="E142" t="str">
            <v>RAG</v>
          </cell>
          <cell r="F142">
            <v>1.2500000000000001E-2</v>
          </cell>
          <cell r="G142">
            <v>0</v>
          </cell>
          <cell r="H142">
            <v>2.3199999999999998</v>
          </cell>
          <cell r="I142" t="str">
            <v>ハ</v>
          </cell>
        </row>
        <row r="143">
          <cell r="A143" t="str">
            <v>貨4ガQBG</v>
          </cell>
          <cell r="B143" t="str">
            <v>バス貨物3.5t～(ガソリン・LPG)</v>
          </cell>
          <cell r="C143" t="str">
            <v>貨4ガ</v>
          </cell>
          <cell r="D143" t="str">
            <v>H21</v>
          </cell>
          <cell r="E143" t="str">
            <v>QBG</v>
          </cell>
          <cell r="F143">
            <v>4.4999999999999998E-2</v>
          </cell>
          <cell r="G143">
            <v>0</v>
          </cell>
          <cell r="H143">
            <v>2.3199999999999998</v>
          </cell>
          <cell r="I143" t="str">
            <v>ガL3</v>
          </cell>
        </row>
        <row r="144">
          <cell r="A144" t="str">
            <v>貨4ガQAG</v>
          </cell>
          <cell r="B144" t="str">
            <v>バス貨物3.5t～(ガソリン・LPG)</v>
          </cell>
          <cell r="C144" t="str">
            <v>貨4ガ</v>
          </cell>
          <cell r="D144" t="str">
            <v>H21</v>
          </cell>
          <cell r="E144" t="str">
            <v>QAG</v>
          </cell>
          <cell r="F144">
            <v>4.4999999999999998E-2</v>
          </cell>
          <cell r="G144">
            <v>0</v>
          </cell>
          <cell r="H144">
            <v>2.3199999999999998</v>
          </cell>
          <cell r="I144" t="str">
            <v>ハ</v>
          </cell>
        </row>
        <row r="145">
          <cell r="A145" t="str">
            <v>貨1L-</v>
          </cell>
          <cell r="B145" t="str">
            <v>バス貨物～1.7t(ガソリン・LPG)</v>
          </cell>
          <cell r="C145" t="str">
            <v>貨1L</v>
          </cell>
          <cell r="D145" t="str">
            <v>S50前</v>
          </cell>
          <cell r="E145" t="str">
            <v>-</v>
          </cell>
          <cell r="F145">
            <v>2.1800000000000002</v>
          </cell>
          <cell r="G145">
            <v>0</v>
          </cell>
          <cell r="H145">
            <v>3</v>
          </cell>
          <cell r="I145" t="str">
            <v>ガL3</v>
          </cell>
        </row>
        <row r="146">
          <cell r="A146" t="str">
            <v>貨1LH</v>
          </cell>
          <cell r="B146" t="str">
            <v>バス貨物～1.7t(ガソリン・LPG)</v>
          </cell>
          <cell r="C146" t="str">
            <v>貨1L</v>
          </cell>
          <cell r="D146" t="str">
            <v>S50</v>
          </cell>
          <cell r="E146" t="str">
            <v>H</v>
          </cell>
          <cell r="F146">
            <v>2.1800000000000002</v>
          </cell>
          <cell r="G146">
            <v>0</v>
          </cell>
          <cell r="H146">
            <v>3</v>
          </cell>
          <cell r="I146" t="str">
            <v>ガL3</v>
          </cell>
        </row>
        <row r="147">
          <cell r="A147" t="str">
            <v>貨1LJ</v>
          </cell>
          <cell r="B147" t="str">
            <v>バス貨物～1.7t(ガソリン・LPG)</v>
          </cell>
          <cell r="C147" t="str">
            <v>貨1L</v>
          </cell>
          <cell r="D147" t="str">
            <v>S54</v>
          </cell>
          <cell r="E147" t="str">
            <v>J</v>
          </cell>
          <cell r="F147">
            <v>1</v>
          </cell>
          <cell r="G147">
            <v>0</v>
          </cell>
          <cell r="H147">
            <v>3</v>
          </cell>
          <cell r="I147" t="str">
            <v>ガL3</v>
          </cell>
        </row>
        <row r="148">
          <cell r="A148" t="str">
            <v>貨1LL</v>
          </cell>
          <cell r="B148" t="str">
            <v>バス貨物～1.7t(ガソリン・LPG)</v>
          </cell>
          <cell r="C148" t="str">
            <v>貨1L</v>
          </cell>
          <cell r="D148" t="str">
            <v>S56</v>
          </cell>
          <cell r="E148" t="str">
            <v>L</v>
          </cell>
          <cell r="F148">
            <v>0.6</v>
          </cell>
          <cell r="G148">
            <v>0</v>
          </cell>
          <cell r="H148">
            <v>3</v>
          </cell>
          <cell r="I148" t="str">
            <v>ガL3</v>
          </cell>
        </row>
        <row r="149">
          <cell r="A149" t="str">
            <v>貨1LR</v>
          </cell>
          <cell r="B149" t="str">
            <v>バス貨物～1.7t(ガソリン・LPG)</v>
          </cell>
          <cell r="C149" t="str">
            <v>貨1L</v>
          </cell>
          <cell r="D149" t="str">
            <v>S63,H10</v>
          </cell>
          <cell r="E149" t="str">
            <v>R</v>
          </cell>
          <cell r="F149">
            <v>0.25</v>
          </cell>
          <cell r="G149">
            <v>0</v>
          </cell>
          <cell r="H149">
            <v>3</v>
          </cell>
          <cell r="I149" t="str">
            <v>ガL3</v>
          </cell>
        </row>
        <row r="150">
          <cell r="A150" t="str">
            <v>貨1LGG</v>
          </cell>
          <cell r="B150" t="str">
            <v>バス貨物～1.7t(ガソリン・LPG)</v>
          </cell>
          <cell r="C150" t="str">
            <v>貨1L</v>
          </cell>
          <cell r="D150" t="str">
            <v>S63,H10</v>
          </cell>
          <cell r="E150" t="str">
            <v>GG</v>
          </cell>
          <cell r="F150">
            <v>0.25</v>
          </cell>
          <cell r="G150">
            <v>0</v>
          </cell>
          <cell r="H150">
            <v>3</v>
          </cell>
          <cell r="I150" t="str">
            <v>ガL3</v>
          </cell>
        </row>
        <row r="151">
          <cell r="A151" t="str">
            <v>貨1LHL</v>
          </cell>
          <cell r="B151" t="str">
            <v>バス貨物～1.7t(ガソリン・LPG)</v>
          </cell>
          <cell r="C151" t="str">
            <v>貨1L</v>
          </cell>
          <cell r="D151" t="str">
            <v>S63,H10</v>
          </cell>
          <cell r="E151" t="str">
            <v>HL</v>
          </cell>
          <cell r="F151">
            <v>0.125</v>
          </cell>
          <cell r="G151">
            <v>0</v>
          </cell>
          <cell r="H151">
            <v>3</v>
          </cell>
          <cell r="I151" t="str">
            <v>ハ</v>
          </cell>
        </row>
        <row r="152">
          <cell r="A152" t="str">
            <v>貨1LGJ</v>
          </cell>
          <cell r="B152" t="str">
            <v>バス貨物～1.7t(ガソリン・LPG)</v>
          </cell>
          <cell r="C152" t="str">
            <v>貨1L</v>
          </cell>
          <cell r="D152" t="str">
            <v>H12</v>
          </cell>
          <cell r="E152" t="str">
            <v>GJ</v>
          </cell>
          <cell r="F152">
            <v>0.08</v>
          </cell>
          <cell r="G152">
            <v>0</v>
          </cell>
          <cell r="H152">
            <v>3</v>
          </cell>
          <cell r="I152" t="str">
            <v>ガL3</v>
          </cell>
        </row>
        <row r="153">
          <cell r="A153" t="str">
            <v>貨1LHP</v>
          </cell>
          <cell r="B153" t="str">
            <v>バス貨物～1.7t(ガソリン・LPG)</v>
          </cell>
          <cell r="C153" t="str">
            <v>貨1L</v>
          </cell>
          <cell r="D153" t="str">
            <v>H12</v>
          </cell>
          <cell r="E153" t="str">
            <v>HP</v>
          </cell>
          <cell r="F153">
            <v>0.04</v>
          </cell>
          <cell r="G153">
            <v>0</v>
          </cell>
          <cell r="H153">
            <v>3</v>
          </cell>
          <cell r="I153" t="str">
            <v>ハ</v>
          </cell>
        </row>
        <row r="154">
          <cell r="A154" t="str">
            <v>貨1LTB</v>
          </cell>
          <cell r="B154" t="str">
            <v>バス貨物～1.7t(ガソリン・LPG)</v>
          </cell>
          <cell r="C154" t="str">
            <v>貨1L</v>
          </cell>
          <cell r="D154" t="str">
            <v>H12</v>
          </cell>
          <cell r="E154" t="str">
            <v>TB</v>
          </cell>
          <cell r="F154">
            <v>0.06</v>
          </cell>
          <cell r="G154">
            <v>0</v>
          </cell>
          <cell r="H154">
            <v>3</v>
          </cell>
          <cell r="I154" t="str">
            <v>ガL3</v>
          </cell>
        </row>
        <row r="155">
          <cell r="A155" t="str">
            <v>貨1LXB</v>
          </cell>
          <cell r="B155" t="str">
            <v>バス貨物～1.7t(ガソリン・LPG)</v>
          </cell>
          <cell r="C155" t="str">
            <v>貨1L</v>
          </cell>
          <cell r="D155" t="str">
            <v>H12</v>
          </cell>
          <cell r="E155" t="str">
            <v>XB</v>
          </cell>
          <cell r="F155">
            <v>0.06</v>
          </cell>
          <cell r="G155">
            <v>0</v>
          </cell>
          <cell r="H155">
            <v>3</v>
          </cell>
          <cell r="I155" t="str">
            <v>ハ</v>
          </cell>
        </row>
        <row r="156">
          <cell r="A156" t="str">
            <v>貨1LLB</v>
          </cell>
          <cell r="B156" t="str">
            <v>バス貨物～1.7t(ガソリン・LPG)</v>
          </cell>
          <cell r="C156" t="str">
            <v>貨1L</v>
          </cell>
          <cell r="D156" t="str">
            <v>H12</v>
          </cell>
          <cell r="E156" t="str">
            <v>LB</v>
          </cell>
          <cell r="F156">
            <v>0.04</v>
          </cell>
          <cell r="G156">
            <v>0</v>
          </cell>
          <cell r="H156">
            <v>3</v>
          </cell>
          <cell r="I156" t="str">
            <v>ガL3</v>
          </cell>
        </row>
        <row r="157">
          <cell r="A157" t="str">
            <v>貨1LYB</v>
          </cell>
          <cell r="B157" t="str">
            <v>バス貨物～1.7t(ガソリン・LPG)</v>
          </cell>
          <cell r="C157" t="str">
            <v>貨1L</v>
          </cell>
          <cell r="D157" t="str">
            <v>H12</v>
          </cell>
          <cell r="E157" t="str">
            <v>YB</v>
          </cell>
          <cell r="F157">
            <v>0.04</v>
          </cell>
          <cell r="G157">
            <v>0</v>
          </cell>
          <cell r="H157">
            <v>3</v>
          </cell>
          <cell r="I157" t="str">
            <v>ハ</v>
          </cell>
        </row>
        <row r="158">
          <cell r="A158" t="str">
            <v>貨1LUB</v>
          </cell>
          <cell r="B158" t="str">
            <v>バス貨物～1.7t(ガソリン・LPG)</v>
          </cell>
          <cell r="C158" t="str">
            <v>貨1L</v>
          </cell>
          <cell r="D158" t="str">
            <v>H12</v>
          </cell>
          <cell r="E158" t="str">
            <v>UB</v>
          </cell>
          <cell r="F158">
            <v>0.02</v>
          </cell>
          <cell r="G158">
            <v>0</v>
          </cell>
          <cell r="H158">
            <v>3</v>
          </cell>
          <cell r="I158" t="str">
            <v>ガL3</v>
          </cell>
        </row>
        <row r="159">
          <cell r="A159" t="str">
            <v>貨1LZB</v>
          </cell>
          <cell r="B159" t="str">
            <v>バス貨物～1.7t(ガソリン・LPG)</v>
          </cell>
          <cell r="C159" t="str">
            <v>貨1L</v>
          </cell>
          <cell r="D159" t="str">
            <v>H12</v>
          </cell>
          <cell r="E159" t="str">
            <v>ZB</v>
          </cell>
          <cell r="F159">
            <v>0.02</v>
          </cell>
          <cell r="G159">
            <v>0</v>
          </cell>
          <cell r="H159">
            <v>3</v>
          </cell>
          <cell r="I159" t="str">
            <v>ハ</v>
          </cell>
        </row>
        <row r="160">
          <cell r="A160" t="str">
            <v>貨1LABE</v>
          </cell>
          <cell r="B160" t="str">
            <v>バス貨物～1.7t(ガソリン・LPG)</v>
          </cell>
          <cell r="C160" t="str">
            <v>貨1L</v>
          </cell>
          <cell r="D160" t="str">
            <v>H17</v>
          </cell>
          <cell r="E160" t="str">
            <v>ABE</v>
          </cell>
          <cell r="F160">
            <v>0.05</v>
          </cell>
          <cell r="G160">
            <v>0</v>
          </cell>
          <cell r="H160">
            <v>3</v>
          </cell>
          <cell r="I160" t="str">
            <v>ガL3</v>
          </cell>
        </row>
        <row r="161">
          <cell r="A161" t="str">
            <v>貨1LAAE</v>
          </cell>
          <cell r="B161" t="str">
            <v>バス貨物～1.7t(ガソリン・LPG)</v>
          </cell>
          <cell r="C161" t="str">
            <v>貨1L</v>
          </cell>
          <cell r="D161" t="str">
            <v>H17</v>
          </cell>
          <cell r="E161" t="str">
            <v>AAE</v>
          </cell>
          <cell r="F161">
            <v>2.5000000000000001E-2</v>
          </cell>
          <cell r="G161">
            <v>0</v>
          </cell>
          <cell r="H161">
            <v>3</v>
          </cell>
          <cell r="I161" t="str">
            <v>ハ</v>
          </cell>
        </row>
        <row r="162">
          <cell r="A162" t="str">
            <v>貨1LBAE</v>
          </cell>
          <cell r="B162" t="str">
            <v>バス貨物～1.7t(ガソリン・LPG)</v>
          </cell>
          <cell r="C162" t="str">
            <v>貨1L</v>
          </cell>
          <cell r="D162" t="str">
            <v>H17</v>
          </cell>
          <cell r="E162" t="str">
            <v>BAE</v>
          </cell>
          <cell r="F162">
            <v>4.4999999999999998E-2</v>
          </cell>
          <cell r="G162">
            <v>0</v>
          </cell>
          <cell r="H162">
            <v>3</v>
          </cell>
          <cell r="I162" t="str">
            <v>ハ</v>
          </cell>
        </row>
        <row r="163">
          <cell r="A163" t="str">
            <v>貨1LBBE</v>
          </cell>
          <cell r="B163" t="str">
            <v>バス貨物～1.7t(ガソリン・LPG)</v>
          </cell>
          <cell r="C163" t="str">
            <v>貨1L</v>
          </cell>
          <cell r="D163" t="str">
            <v>H17</v>
          </cell>
          <cell r="E163" t="str">
            <v>BBE</v>
          </cell>
          <cell r="F163">
            <v>4.4999999999999998E-2</v>
          </cell>
          <cell r="G163">
            <v>0</v>
          </cell>
          <cell r="H163">
            <v>3</v>
          </cell>
          <cell r="I163" t="str">
            <v>ガL3</v>
          </cell>
        </row>
        <row r="164">
          <cell r="A164" t="str">
            <v>貨1LCAE</v>
          </cell>
          <cell r="B164" t="str">
            <v>バス貨物～1.7t(ガソリン・LPG)</v>
          </cell>
          <cell r="C164" t="str">
            <v>貨1L</v>
          </cell>
          <cell r="D164" t="str">
            <v>H17</v>
          </cell>
          <cell r="E164" t="str">
            <v>CAE</v>
          </cell>
          <cell r="F164">
            <v>2.5000000000000001E-2</v>
          </cell>
          <cell r="G164">
            <v>0</v>
          </cell>
          <cell r="H164">
            <v>3</v>
          </cell>
          <cell r="I164" t="str">
            <v>ハ</v>
          </cell>
        </row>
        <row r="165">
          <cell r="A165" t="str">
            <v>貨1LCBE</v>
          </cell>
          <cell r="B165" t="str">
            <v>バス貨物～1.7t(ガソリン・LPG)</v>
          </cell>
          <cell r="C165" t="str">
            <v>貨1L</v>
          </cell>
          <cell r="D165" t="str">
            <v>H17</v>
          </cell>
          <cell r="E165" t="str">
            <v>CBE</v>
          </cell>
          <cell r="F165">
            <v>2.5000000000000001E-2</v>
          </cell>
          <cell r="G165">
            <v>0</v>
          </cell>
          <cell r="H165">
            <v>3</v>
          </cell>
          <cell r="I165" t="str">
            <v>ガL1</v>
          </cell>
        </row>
        <row r="166">
          <cell r="A166" t="str">
            <v>貨1LDAE</v>
          </cell>
          <cell r="B166" t="str">
            <v>バス貨物～1.7t(ガソリン・LPG)</v>
          </cell>
          <cell r="C166" t="str">
            <v>貨1L</v>
          </cell>
          <cell r="D166" t="str">
            <v>H17</v>
          </cell>
          <cell r="E166" t="str">
            <v>DAE</v>
          </cell>
          <cell r="F166">
            <v>1.2500000000000001E-2</v>
          </cell>
          <cell r="G166">
            <v>0</v>
          </cell>
          <cell r="H166">
            <v>3</v>
          </cell>
          <cell r="I166" t="str">
            <v>ハ</v>
          </cell>
        </row>
        <row r="167">
          <cell r="A167" t="str">
            <v>貨1LDBE</v>
          </cell>
          <cell r="B167" t="str">
            <v>バス貨物～1.7t(ガソリン・LPG)</v>
          </cell>
          <cell r="C167" t="str">
            <v>貨1L</v>
          </cell>
          <cell r="D167" t="str">
            <v>H17</v>
          </cell>
          <cell r="E167" t="str">
            <v>DBE</v>
          </cell>
          <cell r="F167">
            <v>1.2500000000000001E-2</v>
          </cell>
          <cell r="G167">
            <v>0</v>
          </cell>
          <cell r="H167">
            <v>3</v>
          </cell>
          <cell r="I167" t="str">
            <v>ガL2</v>
          </cell>
        </row>
        <row r="168">
          <cell r="A168" t="str">
            <v>貨1LNAE</v>
          </cell>
          <cell r="B168" t="str">
            <v>バス貨物～1.7t(ガソリン・LPG)</v>
          </cell>
          <cell r="C168" t="str">
            <v>貨1L</v>
          </cell>
          <cell r="D168" t="str">
            <v>H17</v>
          </cell>
          <cell r="E168" t="str">
            <v>NAE</v>
          </cell>
          <cell r="F168">
            <v>4.4999999999999998E-2</v>
          </cell>
          <cell r="G168">
            <v>0</v>
          </cell>
          <cell r="H168">
            <v>3</v>
          </cell>
          <cell r="I168" t="str">
            <v>ハ</v>
          </cell>
        </row>
        <row r="169">
          <cell r="A169" t="str">
            <v>貨1LNBE</v>
          </cell>
          <cell r="B169" t="str">
            <v>バス貨物～1.7t(ガソリン・LPG)</v>
          </cell>
          <cell r="C169" t="str">
            <v>貨1L</v>
          </cell>
          <cell r="D169" t="str">
            <v>H17</v>
          </cell>
          <cell r="E169" t="str">
            <v>NBE</v>
          </cell>
          <cell r="F169">
            <v>4.4999999999999998E-2</v>
          </cell>
          <cell r="G169">
            <v>0</v>
          </cell>
          <cell r="H169">
            <v>3</v>
          </cell>
          <cell r="I169" t="str">
            <v>ガL3</v>
          </cell>
        </row>
        <row r="170">
          <cell r="A170" t="str">
            <v>貨1LLBE</v>
          </cell>
          <cell r="B170" t="str">
            <v>バス貨物～1.7t(ガソリン・LPG)</v>
          </cell>
          <cell r="C170" t="str">
            <v>貨1L</v>
          </cell>
          <cell r="D170" t="str">
            <v>H21</v>
          </cell>
          <cell r="E170" t="str">
            <v>LBE</v>
          </cell>
          <cell r="F170">
            <v>0.05</v>
          </cell>
          <cell r="G170">
            <v>0</v>
          </cell>
          <cell r="H170">
            <v>3</v>
          </cell>
          <cell r="I170" t="str">
            <v>ガL3</v>
          </cell>
        </row>
        <row r="171">
          <cell r="A171" t="str">
            <v>貨1LLAE</v>
          </cell>
          <cell r="B171" t="str">
            <v>バス貨物～1.7t(ガソリン・LPG)</v>
          </cell>
          <cell r="C171" t="str">
            <v>貨1L</v>
          </cell>
          <cell r="D171" t="str">
            <v>H21</v>
          </cell>
          <cell r="E171" t="str">
            <v>LAE</v>
          </cell>
          <cell r="F171">
            <v>2.5000000000000001E-2</v>
          </cell>
          <cell r="G171">
            <v>0</v>
          </cell>
          <cell r="H171">
            <v>3</v>
          </cell>
          <cell r="I171" t="str">
            <v>ハ</v>
          </cell>
        </row>
        <row r="172">
          <cell r="A172" t="str">
            <v>貨1LMBE</v>
          </cell>
          <cell r="B172" t="str">
            <v>バス貨物～1.7t(ガソリン・LPG)</v>
          </cell>
          <cell r="C172" t="str">
            <v>貨1L</v>
          </cell>
          <cell r="D172" t="str">
            <v>H21</v>
          </cell>
          <cell r="E172" t="str">
            <v>MBE</v>
          </cell>
          <cell r="F172">
            <v>2.5000000000000001E-2</v>
          </cell>
          <cell r="G172">
            <v>0</v>
          </cell>
          <cell r="H172">
            <v>3</v>
          </cell>
          <cell r="I172" t="str">
            <v>ガL1</v>
          </cell>
        </row>
        <row r="173">
          <cell r="A173" t="str">
            <v>貨1LMAE</v>
          </cell>
          <cell r="B173" t="str">
            <v>バス貨物～1.7t(ガソリン・LPG)</v>
          </cell>
          <cell r="C173" t="str">
            <v>貨1L</v>
          </cell>
          <cell r="D173" t="str">
            <v>H21</v>
          </cell>
          <cell r="E173" t="str">
            <v>MAE</v>
          </cell>
          <cell r="F173">
            <v>2.5000000000000001E-2</v>
          </cell>
          <cell r="G173">
            <v>0</v>
          </cell>
          <cell r="H173">
            <v>3</v>
          </cell>
          <cell r="I173" t="str">
            <v>ハ</v>
          </cell>
        </row>
        <row r="174">
          <cell r="A174" t="str">
            <v>貨1LRBE</v>
          </cell>
          <cell r="B174" t="str">
            <v>バス貨物～1.7t(ガソリン・LPG)</v>
          </cell>
          <cell r="C174" t="str">
            <v>貨1L</v>
          </cell>
          <cell r="D174" t="str">
            <v>H21</v>
          </cell>
          <cell r="E174" t="str">
            <v>RBE</v>
          </cell>
          <cell r="F174">
            <v>1.2500000000000001E-2</v>
          </cell>
          <cell r="G174">
            <v>0</v>
          </cell>
          <cell r="H174">
            <v>3</v>
          </cell>
          <cell r="I174" t="str">
            <v>ガL2</v>
          </cell>
        </row>
        <row r="175">
          <cell r="A175" t="str">
            <v>貨1LRAE</v>
          </cell>
          <cell r="B175" t="str">
            <v>バス貨物～1.7t(ガソリン・LPG)</v>
          </cell>
          <cell r="C175" t="str">
            <v>貨1L</v>
          </cell>
          <cell r="D175" t="str">
            <v>H21</v>
          </cell>
          <cell r="E175" t="str">
            <v>RAE</v>
          </cell>
          <cell r="F175">
            <v>1.2500000000000001E-2</v>
          </cell>
          <cell r="G175">
            <v>0</v>
          </cell>
          <cell r="H175">
            <v>3</v>
          </cell>
          <cell r="I175" t="str">
            <v>ハ</v>
          </cell>
        </row>
        <row r="176">
          <cell r="A176" t="str">
            <v>貨1LQBE</v>
          </cell>
          <cell r="B176" t="str">
            <v>バス貨物～1.7t(ガソリン・LPG)</v>
          </cell>
          <cell r="C176" t="str">
            <v>貨1L</v>
          </cell>
          <cell r="D176" t="str">
            <v>H21</v>
          </cell>
          <cell r="E176" t="str">
            <v>QBE</v>
          </cell>
          <cell r="F176">
            <v>4.4999999999999998E-2</v>
          </cell>
          <cell r="G176">
            <v>0</v>
          </cell>
          <cell r="H176">
            <v>3</v>
          </cell>
          <cell r="I176" t="str">
            <v>ガL3</v>
          </cell>
        </row>
        <row r="177">
          <cell r="A177" t="str">
            <v>貨1LQAE</v>
          </cell>
          <cell r="B177" t="str">
            <v>バス貨物～1.7t(ガソリン・LPG)</v>
          </cell>
          <cell r="C177" t="str">
            <v>貨1L</v>
          </cell>
          <cell r="D177" t="str">
            <v>H21</v>
          </cell>
          <cell r="E177" t="str">
            <v>QAE</v>
          </cell>
          <cell r="F177">
            <v>4.4999999999999998E-2</v>
          </cell>
          <cell r="G177">
            <v>0</v>
          </cell>
          <cell r="H177">
            <v>3</v>
          </cell>
          <cell r="I177" t="str">
            <v>ハ</v>
          </cell>
        </row>
        <row r="178">
          <cell r="A178" t="str">
            <v>貨2L-</v>
          </cell>
          <cell r="B178" t="str">
            <v>バス貨物1.7～2.5t(ガソリン・LPG)</v>
          </cell>
          <cell r="C178" t="str">
            <v>貨2L</v>
          </cell>
          <cell r="D178" t="str">
            <v>S50前</v>
          </cell>
          <cell r="E178" t="str">
            <v>-</v>
          </cell>
          <cell r="F178">
            <v>2.1800000000000002</v>
          </cell>
          <cell r="G178">
            <v>0</v>
          </cell>
          <cell r="H178">
            <v>3</v>
          </cell>
          <cell r="I178" t="str">
            <v>ガL3</v>
          </cell>
        </row>
        <row r="179">
          <cell r="A179" t="str">
            <v>貨2LH</v>
          </cell>
          <cell r="B179" t="str">
            <v>バス貨物1.7～2.5t(ガソリン・LPG)</v>
          </cell>
          <cell r="C179" t="str">
            <v>貨2L</v>
          </cell>
          <cell r="D179" t="str">
            <v>S50</v>
          </cell>
          <cell r="E179" t="str">
            <v>H</v>
          </cell>
          <cell r="F179">
            <v>1.8</v>
          </cell>
          <cell r="G179">
            <v>0</v>
          </cell>
          <cell r="H179">
            <v>3</v>
          </cell>
          <cell r="I179" t="str">
            <v>ガL3</v>
          </cell>
        </row>
        <row r="180">
          <cell r="A180" t="str">
            <v>貨2LJ</v>
          </cell>
          <cell r="B180" t="str">
            <v>バス貨物1.7～2.5t(ガソリン・LPG)</v>
          </cell>
          <cell r="C180" t="str">
            <v>貨2L</v>
          </cell>
          <cell r="D180" t="str">
            <v>S54</v>
          </cell>
          <cell r="E180" t="str">
            <v>J</v>
          </cell>
          <cell r="F180">
            <v>1.2</v>
          </cell>
          <cell r="G180">
            <v>0</v>
          </cell>
          <cell r="H180">
            <v>3</v>
          </cell>
          <cell r="I180" t="str">
            <v>ガL3</v>
          </cell>
        </row>
        <row r="181">
          <cell r="A181" t="str">
            <v>貨2LL</v>
          </cell>
          <cell r="B181" t="str">
            <v>バス貨物1.7～2.5t(ガソリン・LPG)</v>
          </cell>
          <cell r="C181" t="str">
            <v>貨2L</v>
          </cell>
          <cell r="D181" t="str">
            <v>S56</v>
          </cell>
          <cell r="E181" t="str">
            <v>L</v>
          </cell>
          <cell r="F181">
            <v>0.9</v>
          </cell>
          <cell r="G181">
            <v>0</v>
          </cell>
          <cell r="H181">
            <v>3</v>
          </cell>
          <cell r="I181" t="str">
            <v>ガL3</v>
          </cell>
        </row>
        <row r="182">
          <cell r="A182" t="str">
            <v>貨2LT</v>
          </cell>
          <cell r="B182" t="str">
            <v>バス貨物1.7～2.5t(ガソリン・LPG)</v>
          </cell>
          <cell r="C182" t="str">
            <v>貨2L</v>
          </cell>
          <cell r="D182" t="str">
            <v>H元</v>
          </cell>
          <cell r="E182" t="str">
            <v>T</v>
          </cell>
          <cell r="F182">
            <v>0.7</v>
          </cell>
          <cell r="G182">
            <v>0</v>
          </cell>
          <cell r="H182">
            <v>3</v>
          </cell>
          <cell r="I182" t="str">
            <v>ガL3</v>
          </cell>
        </row>
        <row r="183">
          <cell r="A183" t="str">
            <v>貨2LGA</v>
          </cell>
          <cell r="B183" t="str">
            <v>バス貨物1.7～2.5t(ガソリン・LPG)</v>
          </cell>
          <cell r="C183" t="str">
            <v>貨2L</v>
          </cell>
          <cell r="D183" t="str">
            <v>H6,H10</v>
          </cell>
          <cell r="E183" t="str">
            <v>GA</v>
          </cell>
          <cell r="F183">
            <v>0.4</v>
          </cell>
          <cell r="G183">
            <v>0</v>
          </cell>
          <cell r="H183">
            <v>3</v>
          </cell>
          <cell r="I183" t="str">
            <v>ガL3</v>
          </cell>
        </row>
        <row r="184">
          <cell r="A184" t="str">
            <v>貨2LGC</v>
          </cell>
          <cell r="B184" t="str">
            <v>バス貨物1.7～2.5t(ガソリン・LPG)</v>
          </cell>
          <cell r="C184" t="str">
            <v>貨2L</v>
          </cell>
          <cell r="D184" t="str">
            <v>H6,H10</v>
          </cell>
          <cell r="E184" t="str">
            <v>GC</v>
          </cell>
          <cell r="F184">
            <v>0.4</v>
          </cell>
          <cell r="G184">
            <v>0</v>
          </cell>
          <cell r="H184">
            <v>3</v>
          </cell>
          <cell r="I184" t="str">
            <v>ガL3</v>
          </cell>
        </row>
        <row r="185">
          <cell r="A185" t="str">
            <v>貨2LHG</v>
          </cell>
          <cell r="B185" t="str">
            <v>バス貨物1.7～2.5t(ガソリン・LPG)</v>
          </cell>
          <cell r="C185" t="str">
            <v>貨2L</v>
          </cell>
          <cell r="D185" t="str">
            <v>H6,H10</v>
          </cell>
          <cell r="E185" t="str">
            <v>HG</v>
          </cell>
          <cell r="F185">
            <v>0.2</v>
          </cell>
          <cell r="G185">
            <v>0</v>
          </cell>
          <cell r="H185">
            <v>3</v>
          </cell>
          <cell r="I185" t="str">
            <v>ハ</v>
          </cell>
        </row>
        <row r="186">
          <cell r="A186" t="str">
            <v>貨2LGK</v>
          </cell>
          <cell r="B186" t="str">
            <v>バス貨物1.7～2.5t(ガソリン・LPG)</v>
          </cell>
          <cell r="C186" t="str">
            <v>貨2L</v>
          </cell>
          <cell r="D186" t="str">
            <v>H13</v>
          </cell>
          <cell r="E186" t="str">
            <v>GK</v>
          </cell>
          <cell r="F186">
            <v>0.13</v>
          </cell>
          <cell r="G186">
            <v>0</v>
          </cell>
          <cell r="H186">
            <v>3</v>
          </cell>
          <cell r="I186" t="str">
            <v>ガL3</v>
          </cell>
        </row>
        <row r="187">
          <cell r="A187" t="str">
            <v>貨2LHQ</v>
          </cell>
          <cell r="B187" t="str">
            <v>バス貨物1.7～2.5t(ガソリン・LPG)</v>
          </cell>
          <cell r="C187" t="str">
            <v>貨2L</v>
          </cell>
          <cell r="D187" t="str">
            <v>H13</v>
          </cell>
          <cell r="E187" t="str">
            <v>HQ</v>
          </cell>
          <cell r="F187">
            <v>6.5000000000000002E-2</v>
          </cell>
          <cell r="G187">
            <v>0</v>
          </cell>
          <cell r="H187">
            <v>3</v>
          </cell>
          <cell r="I187" t="str">
            <v>ハ</v>
          </cell>
        </row>
        <row r="188">
          <cell r="A188" t="str">
            <v>貨2LTC</v>
          </cell>
          <cell r="B188" t="str">
            <v>バス貨物1.7～2.5t(ガソリン・LPG)</v>
          </cell>
          <cell r="C188" t="str">
            <v>貨2L</v>
          </cell>
          <cell r="D188" t="str">
            <v>H13</v>
          </cell>
          <cell r="E188" t="str">
            <v>TC</v>
          </cell>
          <cell r="F188">
            <v>9.7500000000000003E-2</v>
          </cell>
          <cell r="G188">
            <v>0</v>
          </cell>
          <cell r="H188">
            <v>3</v>
          </cell>
          <cell r="I188" t="str">
            <v>ガL3</v>
          </cell>
        </row>
        <row r="189">
          <cell r="A189" t="str">
            <v>貨2LXC</v>
          </cell>
          <cell r="B189" t="str">
            <v>バス貨物1.7～2.5t(ガソリン・LPG)</v>
          </cell>
          <cell r="C189" t="str">
            <v>貨2L</v>
          </cell>
          <cell r="D189" t="str">
            <v>H13</v>
          </cell>
          <cell r="E189" t="str">
            <v>XC</v>
          </cell>
          <cell r="F189">
            <v>9.7500000000000003E-2</v>
          </cell>
          <cell r="G189">
            <v>0</v>
          </cell>
          <cell r="H189">
            <v>3</v>
          </cell>
          <cell r="I189" t="str">
            <v>ハ</v>
          </cell>
        </row>
        <row r="190">
          <cell r="A190" t="str">
            <v>貨2LLC</v>
          </cell>
          <cell r="B190" t="str">
            <v>バス貨物1.7～2.5t(ガソリン・LPG)</v>
          </cell>
          <cell r="C190" t="str">
            <v>貨2L</v>
          </cell>
          <cell r="D190" t="str">
            <v>H13</v>
          </cell>
          <cell r="E190" t="str">
            <v>LC</v>
          </cell>
          <cell r="F190">
            <v>6.5000000000000002E-2</v>
          </cell>
          <cell r="G190">
            <v>0</v>
          </cell>
          <cell r="H190">
            <v>3</v>
          </cell>
          <cell r="I190" t="str">
            <v>ガL3</v>
          </cell>
        </row>
        <row r="191">
          <cell r="A191" t="str">
            <v>貨2LYC</v>
          </cell>
          <cell r="B191" t="str">
            <v>バス貨物1.7～2.5t(ガソリン・LPG)</v>
          </cell>
          <cell r="C191" t="str">
            <v>貨2L</v>
          </cell>
          <cell r="D191" t="str">
            <v>H13</v>
          </cell>
          <cell r="E191" t="str">
            <v>YC</v>
          </cell>
          <cell r="F191">
            <v>6.5000000000000002E-2</v>
          </cell>
          <cell r="G191">
            <v>0</v>
          </cell>
          <cell r="H191">
            <v>3</v>
          </cell>
          <cell r="I191" t="str">
            <v>ハ</v>
          </cell>
        </row>
        <row r="192">
          <cell r="A192" t="str">
            <v>貨2LUC</v>
          </cell>
          <cell r="B192" t="str">
            <v>バス貨物1.7～2.5t(ガソリン・LPG)</v>
          </cell>
          <cell r="C192" t="str">
            <v>貨2L</v>
          </cell>
          <cell r="D192" t="str">
            <v>H13</v>
          </cell>
          <cell r="E192" t="str">
            <v>UC</v>
          </cell>
          <cell r="F192">
            <v>3.2500000000000001E-2</v>
          </cell>
          <cell r="G192">
            <v>0</v>
          </cell>
          <cell r="H192">
            <v>3</v>
          </cell>
          <cell r="I192" t="str">
            <v>ガL3</v>
          </cell>
        </row>
        <row r="193">
          <cell r="A193" t="str">
            <v>貨2LZC</v>
          </cell>
          <cell r="B193" t="str">
            <v>バス貨物1.7～2.5t(ガソリン・LPG)</v>
          </cell>
          <cell r="C193" t="str">
            <v>貨2L</v>
          </cell>
          <cell r="D193" t="str">
            <v>H13</v>
          </cell>
          <cell r="E193" t="str">
            <v>ZC</v>
          </cell>
          <cell r="F193">
            <v>3.2500000000000001E-2</v>
          </cell>
          <cell r="G193">
            <v>0</v>
          </cell>
          <cell r="H193">
            <v>3</v>
          </cell>
          <cell r="I193" t="str">
            <v>ハ</v>
          </cell>
        </row>
        <row r="194">
          <cell r="A194" t="str">
            <v>貨2LABF</v>
          </cell>
          <cell r="B194" t="str">
            <v>バス貨物1.7～2.5t(ガソリン・LPG)</v>
          </cell>
          <cell r="C194" t="str">
            <v>貨2L</v>
          </cell>
          <cell r="D194" t="str">
            <v>H17</v>
          </cell>
          <cell r="E194" t="str">
            <v>ABF</v>
          </cell>
          <cell r="F194">
            <v>7.0000000000000007E-2</v>
          </cell>
          <cell r="G194">
            <v>0</v>
          </cell>
          <cell r="H194">
            <v>3</v>
          </cell>
          <cell r="I194" t="str">
            <v>ガL3</v>
          </cell>
        </row>
        <row r="195">
          <cell r="A195" t="str">
            <v>貨2LAAF</v>
          </cell>
          <cell r="B195" t="str">
            <v>バス貨物1.7～2.5t(ガソリン・LPG)</v>
          </cell>
          <cell r="C195" t="str">
            <v>貨2L</v>
          </cell>
          <cell r="D195" t="str">
            <v>H17</v>
          </cell>
          <cell r="E195" t="str">
            <v>AAF</v>
          </cell>
          <cell r="F195">
            <v>3.5000000000000003E-2</v>
          </cell>
          <cell r="G195">
            <v>0</v>
          </cell>
          <cell r="H195">
            <v>3</v>
          </cell>
          <cell r="I195" t="str">
            <v>ハ</v>
          </cell>
        </row>
        <row r="196">
          <cell r="A196" t="str">
            <v>貨2LBAF</v>
          </cell>
          <cell r="B196" t="str">
            <v>バス貨物1.7～2.5t(ガソリン・LPG)</v>
          </cell>
          <cell r="C196" t="str">
            <v>貨2L</v>
          </cell>
          <cell r="D196" t="str">
            <v>H17</v>
          </cell>
          <cell r="E196" t="str">
            <v>BAF</v>
          </cell>
          <cell r="F196">
            <v>6.3000000000000014E-2</v>
          </cell>
          <cell r="G196">
            <v>0</v>
          </cell>
          <cell r="H196">
            <v>3</v>
          </cell>
          <cell r="I196" t="str">
            <v>ハ</v>
          </cell>
        </row>
        <row r="197">
          <cell r="A197" t="str">
            <v>貨2LBBF</v>
          </cell>
          <cell r="B197" t="str">
            <v>バス貨物1.7～2.5t(ガソリン・LPG)</v>
          </cell>
          <cell r="C197" t="str">
            <v>貨2L</v>
          </cell>
          <cell r="D197" t="str">
            <v>H17</v>
          </cell>
          <cell r="E197" t="str">
            <v>BBF</v>
          </cell>
          <cell r="F197">
            <v>6.3000000000000014E-2</v>
          </cell>
          <cell r="G197">
            <v>0</v>
          </cell>
          <cell r="H197">
            <v>3</v>
          </cell>
          <cell r="I197" t="str">
            <v>ガL3</v>
          </cell>
        </row>
        <row r="198">
          <cell r="A198" t="str">
            <v>貨2LCAF</v>
          </cell>
          <cell r="B198" t="str">
            <v>バス貨物1.7～2.5t(ガソリン・LPG)</v>
          </cell>
          <cell r="C198" t="str">
            <v>貨2L</v>
          </cell>
          <cell r="D198" t="str">
            <v>H17</v>
          </cell>
          <cell r="E198" t="str">
            <v>CAF</v>
          </cell>
          <cell r="F198">
            <v>3.5000000000000003E-2</v>
          </cell>
          <cell r="G198">
            <v>0</v>
          </cell>
          <cell r="H198">
            <v>3</v>
          </cell>
          <cell r="I198" t="str">
            <v>ハ</v>
          </cell>
        </row>
        <row r="199">
          <cell r="A199" t="str">
            <v>貨2LCBF</v>
          </cell>
          <cell r="B199" t="str">
            <v>バス貨物1.7～2.5t(ガソリン・LPG)</v>
          </cell>
          <cell r="C199" t="str">
            <v>貨2L</v>
          </cell>
          <cell r="D199" t="str">
            <v>H17</v>
          </cell>
          <cell r="E199" t="str">
            <v>CBF</v>
          </cell>
          <cell r="F199">
            <v>3.5000000000000003E-2</v>
          </cell>
          <cell r="G199">
            <v>0</v>
          </cell>
          <cell r="H199">
            <v>3</v>
          </cell>
          <cell r="I199" t="str">
            <v>ガL1</v>
          </cell>
        </row>
        <row r="200">
          <cell r="A200" t="str">
            <v>貨2LDAF</v>
          </cell>
          <cell r="B200" t="str">
            <v>バス貨物1.7～2.5t(ガソリン・LPG)</v>
          </cell>
          <cell r="C200" t="str">
            <v>貨2L</v>
          </cell>
          <cell r="D200" t="str">
            <v>H17</v>
          </cell>
          <cell r="E200" t="str">
            <v>DAF</v>
          </cell>
          <cell r="F200">
            <v>1.7500000000000002E-2</v>
          </cell>
          <cell r="G200">
            <v>0</v>
          </cell>
          <cell r="H200">
            <v>3</v>
          </cell>
          <cell r="I200" t="str">
            <v>ハ</v>
          </cell>
        </row>
        <row r="201">
          <cell r="A201" t="str">
            <v>貨2LDBF</v>
          </cell>
          <cell r="B201" t="str">
            <v>バス貨物1.7～2.5t(ガソリン・LPG)</v>
          </cell>
          <cell r="C201" t="str">
            <v>貨2L</v>
          </cell>
          <cell r="D201" t="str">
            <v>H17</v>
          </cell>
          <cell r="E201" t="str">
            <v>DBF</v>
          </cell>
          <cell r="F201">
            <v>1.7500000000000002E-2</v>
          </cell>
          <cell r="G201">
            <v>0</v>
          </cell>
          <cell r="H201">
            <v>3</v>
          </cell>
          <cell r="I201" t="str">
            <v>ガL2</v>
          </cell>
        </row>
        <row r="202">
          <cell r="A202" t="str">
            <v>貨2LNAF</v>
          </cell>
          <cell r="B202" t="str">
            <v>バス貨物2.5～3.5t(ガソリン・LPG)</v>
          </cell>
          <cell r="C202" t="str">
            <v>貨2L</v>
          </cell>
          <cell r="D202" t="str">
            <v>H17</v>
          </cell>
          <cell r="E202" t="str">
            <v>NAF</v>
          </cell>
          <cell r="F202">
            <v>6.3000000000000014E-2</v>
          </cell>
          <cell r="G202">
            <v>0</v>
          </cell>
          <cell r="H202">
            <v>3</v>
          </cell>
          <cell r="I202" t="str">
            <v>ハ</v>
          </cell>
        </row>
        <row r="203">
          <cell r="A203" t="str">
            <v>貨2LNBF</v>
          </cell>
          <cell r="B203" t="str">
            <v>バス貨物2.5～3.5t(ガソリン・LPG)</v>
          </cell>
          <cell r="C203" t="str">
            <v>貨2L</v>
          </cell>
          <cell r="D203" t="str">
            <v>H17</v>
          </cell>
          <cell r="E203" t="str">
            <v>NBF</v>
          </cell>
          <cell r="F203">
            <v>6.3000000000000014E-2</v>
          </cell>
          <cell r="G203">
            <v>0</v>
          </cell>
          <cell r="H203">
            <v>3</v>
          </cell>
          <cell r="I203" t="str">
            <v>ガL3</v>
          </cell>
        </row>
        <row r="204">
          <cell r="A204" t="str">
            <v>貨2LLBF</v>
          </cell>
          <cell r="B204" t="str">
            <v>バス貨物1.7～2.5t(ガソリン・LPG)</v>
          </cell>
          <cell r="C204" t="str">
            <v>貨2L</v>
          </cell>
          <cell r="D204" t="str">
            <v>H21</v>
          </cell>
          <cell r="E204" t="str">
            <v>LBF</v>
          </cell>
          <cell r="F204">
            <v>7.0000000000000007E-2</v>
          </cell>
          <cell r="G204">
            <v>0</v>
          </cell>
          <cell r="H204">
            <v>3</v>
          </cell>
          <cell r="I204" t="str">
            <v>ガL3</v>
          </cell>
        </row>
        <row r="205">
          <cell r="A205" t="str">
            <v>貨2LLAF</v>
          </cell>
          <cell r="B205" t="str">
            <v>バス貨物1.7～2.5t(ガソリン・LPG)</v>
          </cell>
          <cell r="C205" t="str">
            <v>貨2L</v>
          </cell>
          <cell r="D205" t="str">
            <v>H21</v>
          </cell>
          <cell r="E205" t="str">
            <v>LAF</v>
          </cell>
          <cell r="F205">
            <v>3.5000000000000003E-2</v>
          </cell>
          <cell r="G205">
            <v>0</v>
          </cell>
          <cell r="H205">
            <v>3</v>
          </cell>
          <cell r="I205" t="str">
            <v>ハ</v>
          </cell>
        </row>
        <row r="206">
          <cell r="A206" t="str">
            <v>貨2LMBF</v>
          </cell>
          <cell r="B206" t="str">
            <v>バス貨物1.7～2.5t(ガソリン・LPG)</v>
          </cell>
          <cell r="C206" t="str">
            <v>貨2L</v>
          </cell>
          <cell r="D206" t="str">
            <v>H21</v>
          </cell>
          <cell r="E206" t="str">
            <v>MBF</v>
          </cell>
          <cell r="F206">
            <v>3.5000000000000003E-2</v>
          </cell>
          <cell r="G206">
            <v>0</v>
          </cell>
          <cell r="H206">
            <v>3</v>
          </cell>
          <cell r="I206" t="str">
            <v>ガL1</v>
          </cell>
        </row>
        <row r="207">
          <cell r="A207" t="str">
            <v>貨2LMAF</v>
          </cell>
          <cell r="B207" t="str">
            <v>バス貨物1.7～2.5t(ガソリン・LPG)</v>
          </cell>
          <cell r="C207" t="str">
            <v>貨2L</v>
          </cell>
          <cell r="D207" t="str">
            <v>H21</v>
          </cell>
          <cell r="E207" t="str">
            <v>MAF</v>
          </cell>
          <cell r="F207">
            <v>3.5000000000000003E-2</v>
          </cell>
          <cell r="G207">
            <v>0</v>
          </cell>
          <cell r="H207">
            <v>3</v>
          </cell>
          <cell r="I207" t="str">
            <v>ハ</v>
          </cell>
        </row>
        <row r="208">
          <cell r="A208" t="str">
            <v>貨2LRBF</v>
          </cell>
          <cell r="B208" t="str">
            <v>バス貨物1.7～2.5t(ガソリン・LPG)</v>
          </cell>
          <cell r="C208" t="str">
            <v>貨2L</v>
          </cell>
          <cell r="D208" t="str">
            <v>H21</v>
          </cell>
          <cell r="E208" t="str">
            <v>RBF</v>
          </cell>
          <cell r="F208">
            <v>1.7500000000000002E-2</v>
          </cell>
          <cell r="G208">
            <v>0</v>
          </cell>
          <cell r="H208">
            <v>3</v>
          </cell>
          <cell r="I208" t="str">
            <v>ガL2</v>
          </cell>
        </row>
        <row r="209">
          <cell r="A209" t="str">
            <v>貨2LRAF</v>
          </cell>
          <cell r="B209" t="str">
            <v>バス貨物1.7～2.5t(ガソリン・LPG)</v>
          </cell>
          <cell r="C209" t="str">
            <v>貨2L</v>
          </cell>
          <cell r="D209" t="str">
            <v>H21</v>
          </cell>
          <cell r="E209" t="str">
            <v>RAF</v>
          </cell>
          <cell r="F209">
            <v>1.7500000000000002E-2</v>
          </cell>
          <cell r="G209">
            <v>0</v>
          </cell>
          <cell r="H209">
            <v>3</v>
          </cell>
          <cell r="I209" t="str">
            <v>ハ</v>
          </cell>
        </row>
        <row r="210">
          <cell r="A210" t="str">
            <v>貨2LQBF</v>
          </cell>
          <cell r="B210" t="str">
            <v>バス貨物1.7～2.5t(ガソリン・LPG)</v>
          </cell>
          <cell r="C210" t="str">
            <v>貨2L</v>
          </cell>
          <cell r="D210" t="str">
            <v>H21</v>
          </cell>
          <cell r="E210" t="str">
            <v>QBF</v>
          </cell>
          <cell r="F210">
            <v>6.3E-2</v>
          </cell>
          <cell r="G210">
            <v>0</v>
          </cell>
          <cell r="H210">
            <v>3</v>
          </cell>
          <cell r="I210" t="str">
            <v>ガL3</v>
          </cell>
        </row>
        <row r="211">
          <cell r="A211" t="str">
            <v>貨2LQAF</v>
          </cell>
          <cell r="B211" t="str">
            <v>バス貨物1.7～2.5t(ガソリン・LPG)</v>
          </cell>
          <cell r="C211" t="str">
            <v>貨2L</v>
          </cell>
          <cell r="D211" t="str">
            <v>H21</v>
          </cell>
          <cell r="E211" t="str">
            <v>QAF</v>
          </cell>
          <cell r="F211">
            <v>6.3E-2</v>
          </cell>
          <cell r="G211">
            <v>0</v>
          </cell>
          <cell r="H211">
            <v>3</v>
          </cell>
          <cell r="I211" t="str">
            <v>ハ</v>
          </cell>
        </row>
        <row r="212">
          <cell r="A212" t="str">
            <v>貨3L-</v>
          </cell>
          <cell r="B212" t="str">
            <v>バス貨物2.5～3.5t(ガソリン・LPG)</v>
          </cell>
          <cell r="C212" t="str">
            <v>貨3L</v>
          </cell>
          <cell r="D212" t="str">
            <v>S54前</v>
          </cell>
          <cell r="E212" t="str">
            <v>-</v>
          </cell>
          <cell r="F212">
            <v>1.8</v>
          </cell>
          <cell r="G212">
            <v>0</v>
          </cell>
          <cell r="H212">
            <v>3</v>
          </cell>
          <cell r="I212" t="str">
            <v>ガL3</v>
          </cell>
        </row>
        <row r="213">
          <cell r="A213" t="str">
            <v>貨3LJ</v>
          </cell>
          <cell r="B213" t="str">
            <v>バス貨物2.5～3.5t(ガソリン・LPG)</v>
          </cell>
          <cell r="C213" t="str">
            <v>貨3L</v>
          </cell>
          <cell r="D213" t="str">
            <v>S54</v>
          </cell>
          <cell r="E213" t="str">
            <v>J</v>
          </cell>
          <cell r="F213">
            <v>1.2</v>
          </cell>
          <cell r="G213">
            <v>0</v>
          </cell>
          <cell r="H213">
            <v>3</v>
          </cell>
          <cell r="I213" t="str">
            <v>ガL3</v>
          </cell>
        </row>
        <row r="214">
          <cell r="A214" t="str">
            <v>貨3LM</v>
          </cell>
          <cell r="B214" t="str">
            <v>バス貨物2.5～3.5t(ガソリン・LPG)</v>
          </cell>
          <cell r="C214" t="str">
            <v>貨3L</v>
          </cell>
          <cell r="D214" t="str">
            <v>S57</v>
          </cell>
          <cell r="E214" t="str">
            <v>M</v>
          </cell>
          <cell r="F214">
            <v>0.9</v>
          </cell>
          <cell r="G214">
            <v>0</v>
          </cell>
          <cell r="H214">
            <v>3</v>
          </cell>
          <cell r="I214" t="str">
            <v>ガL3</v>
          </cell>
        </row>
        <row r="215">
          <cell r="A215" t="str">
            <v>貨3LT</v>
          </cell>
          <cell r="B215" t="str">
            <v>バス貨物2.5～3.5t(ガソリン・LPG)</v>
          </cell>
          <cell r="C215" t="str">
            <v>貨3L</v>
          </cell>
          <cell r="D215" t="str">
            <v>H元</v>
          </cell>
          <cell r="E215" t="str">
            <v>T</v>
          </cell>
          <cell r="F215">
            <v>0.7</v>
          </cell>
          <cell r="G215">
            <v>0</v>
          </cell>
          <cell r="H215">
            <v>3</v>
          </cell>
          <cell r="I215" t="str">
            <v>ガL3</v>
          </cell>
        </row>
        <row r="216">
          <cell r="A216" t="str">
            <v>貨3LZ</v>
          </cell>
          <cell r="B216" t="str">
            <v>バス貨物2.5～3.5t(ガソリン・LPG)</v>
          </cell>
          <cell r="C216" t="str">
            <v>貨3L</v>
          </cell>
          <cell r="D216" t="str">
            <v>H4</v>
          </cell>
          <cell r="E216" t="str">
            <v>Z</v>
          </cell>
          <cell r="F216">
            <v>0.49</v>
          </cell>
          <cell r="G216">
            <v>0</v>
          </cell>
          <cell r="H216">
            <v>3</v>
          </cell>
          <cell r="I216" t="str">
            <v>ガL3</v>
          </cell>
        </row>
        <row r="217">
          <cell r="A217" t="str">
            <v>貨3LGB</v>
          </cell>
          <cell r="B217" t="str">
            <v>バス貨物2.5～3.5t(ガソリン・LPG)</v>
          </cell>
          <cell r="C217" t="str">
            <v>貨3L</v>
          </cell>
          <cell r="D217" t="str">
            <v>H7,H10</v>
          </cell>
          <cell r="E217" t="str">
            <v>GB</v>
          </cell>
          <cell r="F217">
            <v>0.4</v>
          </cell>
          <cell r="G217">
            <v>0</v>
          </cell>
          <cell r="H217">
            <v>3</v>
          </cell>
          <cell r="I217" t="str">
            <v>ガL3</v>
          </cell>
        </row>
        <row r="218">
          <cell r="A218" t="str">
            <v>貨3LGE</v>
          </cell>
          <cell r="B218" t="str">
            <v>バス貨物2.5～3.5t(ガソリン・LPG)</v>
          </cell>
          <cell r="C218" t="str">
            <v>貨3L</v>
          </cell>
          <cell r="D218" t="str">
            <v>H7,H10</v>
          </cell>
          <cell r="E218" t="str">
            <v>GE</v>
          </cell>
          <cell r="F218">
            <v>0.4</v>
          </cell>
          <cell r="G218">
            <v>0</v>
          </cell>
          <cell r="H218">
            <v>3</v>
          </cell>
          <cell r="I218" t="str">
            <v>ガL3</v>
          </cell>
        </row>
        <row r="219">
          <cell r="A219" t="str">
            <v>貨3LHJ</v>
          </cell>
          <cell r="B219" t="str">
            <v>バス貨物2.5～3.5t(ガソリン・LPG)</v>
          </cell>
          <cell r="C219" t="str">
            <v>貨3L</v>
          </cell>
          <cell r="D219" t="str">
            <v>H7,H10</v>
          </cell>
          <cell r="E219" t="str">
            <v>HJ</v>
          </cell>
          <cell r="F219">
            <v>0.2</v>
          </cell>
          <cell r="G219">
            <v>0</v>
          </cell>
          <cell r="H219">
            <v>3</v>
          </cell>
          <cell r="I219" t="str">
            <v>ハ</v>
          </cell>
        </row>
        <row r="220">
          <cell r="A220" t="str">
            <v>貨3LGK</v>
          </cell>
          <cell r="B220" t="str">
            <v>バス貨物2.5～3.5t(ガソリン・LPG)</v>
          </cell>
          <cell r="C220" t="str">
            <v>貨3L</v>
          </cell>
          <cell r="D220" t="str">
            <v>H13</v>
          </cell>
          <cell r="E220" t="str">
            <v>GK</v>
          </cell>
          <cell r="F220">
            <v>0.13</v>
          </cell>
          <cell r="G220">
            <v>0</v>
          </cell>
          <cell r="H220">
            <v>3</v>
          </cell>
          <cell r="I220" t="str">
            <v>ガL3</v>
          </cell>
        </row>
        <row r="221">
          <cell r="A221" t="str">
            <v>貨3LHQ</v>
          </cell>
          <cell r="B221" t="str">
            <v>バス貨物2.5～3.5t(ガソリン・LPG)</v>
          </cell>
          <cell r="C221" t="str">
            <v>貨3L</v>
          </cell>
          <cell r="D221" t="str">
            <v>H13</v>
          </cell>
          <cell r="E221" t="str">
            <v>HQ</v>
          </cell>
          <cell r="F221">
            <v>6.5000000000000002E-2</v>
          </cell>
          <cell r="G221">
            <v>0</v>
          </cell>
          <cell r="H221">
            <v>3</v>
          </cell>
          <cell r="I221" t="str">
            <v>ハ</v>
          </cell>
        </row>
        <row r="222">
          <cell r="A222" t="str">
            <v>貨3LTC</v>
          </cell>
          <cell r="B222" t="str">
            <v>バス貨物2.5～3.5t(ガソリン・LPG)</v>
          </cell>
          <cell r="C222" t="str">
            <v>貨3L</v>
          </cell>
          <cell r="D222" t="str">
            <v>H13</v>
          </cell>
          <cell r="E222" t="str">
            <v>TC</v>
          </cell>
          <cell r="F222">
            <v>9.7500000000000003E-2</v>
          </cell>
          <cell r="G222">
            <v>0</v>
          </cell>
          <cell r="H222">
            <v>3</v>
          </cell>
          <cell r="I222" t="str">
            <v>ガL3</v>
          </cell>
        </row>
        <row r="223">
          <cell r="A223" t="str">
            <v>貨3LXC</v>
          </cell>
          <cell r="B223" t="str">
            <v>バス貨物2.5～3.5t(ガソリン・LPG)</v>
          </cell>
          <cell r="C223" t="str">
            <v>貨3L</v>
          </cell>
          <cell r="D223" t="str">
            <v>H13</v>
          </cell>
          <cell r="E223" t="str">
            <v>XC</v>
          </cell>
          <cell r="F223">
            <v>9.7500000000000003E-2</v>
          </cell>
          <cell r="G223">
            <v>0</v>
          </cell>
          <cell r="H223">
            <v>3</v>
          </cell>
          <cell r="I223" t="str">
            <v>ハ</v>
          </cell>
        </row>
        <row r="224">
          <cell r="A224" t="str">
            <v>貨3LLC</v>
          </cell>
          <cell r="B224" t="str">
            <v>バス貨物2.5～3.5t(ガソリン・LPG)</v>
          </cell>
          <cell r="C224" t="str">
            <v>貨3L</v>
          </cell>
          <cell r="D224" t="str">
            <v>H13</v>
          </cell>
          <cell r="E224" t="str">
            <v>LC</v>
          </cell>
          <cell r="F224">
            <v>6.5000000000000002E-2</v>
          </cell>
          <cell r="G224">
            <v>0</v>
          </cell>
          <cell r="H224">
            <v>3</v>
          </cell>
          <cell r="I224" t="str">
            <v>ガL3</v>
          </cell>
        </row>
        <row r="225">
          <cell r="A225" t="str">
            <v>貨3LYC</v>
          </cell>
          <cell r="B225" t="str">
            <v>バス貨物2.5～3.5t(ガソリン・LPG)</v>
          </cell>
          <cell r="C225" t="str">
            <v>貨3L</v>
          </cell>
          <cell r="D225" t="str">
            <v>H13</v>
          </cell>
          <cell r="E225" t="str">
            <v>YC</v>
          </cell>
          <cell r="F225">
            <v>6.5000000000000002E-2</v>
          </cell>
          <cell r="G225">
            <v>0</v>
          </cell>
          <cell r="H225">
            <v>3</v>
          </cell>
          <cell r="I225" t="str">
            <v>ハ</v>
          </cell>
        </row>
        <row r="226">
          <cell r="A226" t="str">
            <v>貨3LUC</v>
          </cell>
          <cell r="B226" t="str">
            <v>バス貨物2.5～3.5t(ガソリン・LPG)</v>
          </cell>
          <cell r="C226" t="str">
            <v>貨3L</v>
          </cell>
          <cell r="D226" t="str">
            <v>H13</v>
          </cell>
          <cell r="E226" t="str">
            <v>UC</v>
          </cell>
          <cell r="F226">
            <v>3.2500000000000001E-2</v>
          </cell>
          <cell r="G226">
            <v>0</v>
          </cell>
          <cell r="H226">
            <v>3</v>
          </cell>
          <cell r="I226" t="str">
            <v>ガL3</v>
          </cell>
        </row>
        <row r="227">
          <cell r="A227" t="str">
            <v>貨3LZC</v>
          </cell>
          <cell r="B227" t="str">
            <v>バス貨物2.5～3.5t(ガソリン・LPG)</v>
          </cell>
          <cell r="C227" t="str">
            <v>貨3L</v>
          </cell>
          <cell r="D227" t="str">
            <v>H13</v>
          </cell>
          <cell r="E227" t="str">
            <v>ZC</v>
          </cell>
          <cell r="F227">
            <v>3.2500000000000001E-2</v>
          </cell>
          <cell r="G227">
            <v>0</v>
          </cell>
          <cell r="H227">
            <v>3</v>
          </cell>
          <cell r="I227" t="str">
            <v>ハ</v>
          </cell>
        </row>
        <row r="228">
          <cell r="A228" t="str">
            <v>貨3LABF</v>
          </cell>
          <cell r="B228" t="str">
            <v>バス貨物2.5～3.5t(ガソリン・LPG)</v>
          </cell>
          <cell r="C228" t="str">
            <v>貨3L</v>
          </cell>
          <cell r="D228" t="str">
            <v>H17</v>
          </cell>
          <cell r="E228" t="str">
            <v>ABF</v>
          </cell>
          <cell r="F228">
            <v>7.0000000000000007E-2</v>
          </cell>
          <cell r="G228">
            <v>0</v>
          </cell>
          <cell r="H228">
            <v>3</v>
          </cell>
          <cell r="I228" t="str">
            <v>ガL3</v>
          </cell>
        </row>
        <row r="229">
          <cell r="A229" t="str">
            <v>貨3LAAF</v>
          </cell>
          <cell r="B229" t="str">
            <v>バス貨物2.5～3.5t(ガソリン・LPG)</v>
          </cell>
          <cell r="C229" t="str">
            <v>貨3L</v>
          </cell>
          <cell r="D229" t="str">
            <v>H17</v>
          </cell>
          <cell r="E229" t="str">
            <v>AAF</v>
          </cell>
          <cell r="F229">
            <v>3.5000000000000003E-2</v>
          </cell>
          <cell r="G229">
            <v>0</v>
          </cell>
          <cell r="H229">
            <v>3</v>
          </cell>
          <cell r="I229" t="str">
            <v>ハ</v>
          </cell>
        </row>
        <row r="230">
          <cell r="A230" t="str">
            <v>貨3LBAF</v>
          </cell>
          <cell r="B230" t="str">
            <v>バス貨物2.5～3.5t(ガソリン・LPG)</v>
          </cell>
          <cell r="C230" t="str">
            <v>貨3L</v>
          </cell>
          <cell r="D230" t="str">
            <v>H17</v>
          </cell>
          <cell r="E230" t="str">
            <v>BAF</v>
          </cell>
          <cell r="F230">
            <v>6.3000000000000014E-2</v>
          </cell>
          <cell r="G230">
            <v>0</v>
          </cell>
          <cell r="H230">
            <v>3</v>
          </cell>
          <cell r="I230" t="str">
            <v>ハ</v>
          </cell>
        </row>
        <row r="231">
          <cell r="A231" t="str">
            <v>貨3LBBF</v>
          </cell>
          <cell r="B231" t="str">
            <v>バス貨物2.5～3.5t(ガソリン・LPG)</v>
          </cell>
          <cell r="C231" t="str">
            <v>貨3L</v>
          </cell>
          <cell r="D231" t="str">
            <v>H17</v>
          </cell>
          <cell r="E231" t="str">
            <v>BBF</v>
          </cell>
          <cell r="F231">
            <v>6.3000000000000014E-2</v>
          </cell>
          <cell r="G231">
            <v>0</v>
          </cell>
          <cell r="H231">
            <v>3</v>
          </cell>
          <cell r="I231" t="str">
            <v>ガL3</v>
          </cell>
        </row>
        <row r="232">
          <cell r="A232" t="str">
            <v>貨3LCAF</v>
          </cell>
          <cell r="B232" t="str">
            <v>バス貨物2.5～3.5t(ガソリン・LPG)</v>
          </cell>
          <cell r="C232" t="str">
            <v>貨3L</v>
          </cell>
          <cell r="D232" t="str">
            <v>H17</v>
          </cell>
          <cell r="E232" t="str">
            <v>CAF</v>
          </cell>
          <cell r="F232">
            <v>3.5000000000000003E-2</v>
          </cell>
          <cell r="G232">
            <v>0</v>
          </cell>
          <cell r="H232">
            <v>3</v>
          </cell>
          <cell r="I232" t="str">
            <v>ハ</v>
          </cell>
        </row>
        <row r="233">
          <cell r="A233" t="str">
            <v>貨3LCBF</v>
          </cell>
          <cell r="B233" t="str">
            <v>バス貨物2.5～3.5t(ガソリン・LPG)</v>
          </cell>
          <cell r="C233" t="str">
            <v>貨3L</v>
          </cell>
          <cell r="D233" t="str">
            <v>H17</v>
          </cell>
          <cell r="E233" t="str">
            <v>CBF</v>
          </cell>
          <cell r="F233">
            <v>3.5000000000000003E-2</v>
          </cell>
          <cell r="G233">
            <v>0</v>
          </cell>
          <cell r="H233">
            <v>3</v>
          </cell>
          <cell r="I233" t="str">
            <v>ガL1</v>
          </cell>
        </row>
        <row r="234">
          <cell r="A234" t="str">
            <v>貨3LDAF</v>
          </cell>
          <cell r="B234" t="str">
            <v>バス貨物2.5～3.5t(ガソリン・LPG)</v>
          </cell>
          <cell r="C234" t="str">
            <v>貨3L</v>
          </cell>
          <cell r="D234" t="str">
            <v>H17</v>
          </cell>
          <cell r="E234" t="str">
            <v>DAF</v>
          </cell>
          <cell r="F234">
            <v>1.7500000000000002E-2</v>
          </cell>
          <cell r="G234">
            <v>0</v>
          </cell>
          <cell r="H234">
            <v>3</v>
          </cell>
          <cell r="I234" t="str">
            <v>ハ</v>
          </cell>
        </row>
        <row r="235">
          <cell r="A235" t="str">
            <v>貨3LDBF</v>
          </cell>
          <cell r="B235" t="str">
            <v>バス貨物2.5～3.5t(ガソリン・LPG)</v>
          </cell>
          <cell r="C235" t="str">
            <v>貨3L</v>
          </cell>
          <cell r="D235" t="str">
            <v>H17</v>
          </cell>
          <cell r="E235" t="str">
            <v>DBF</v>
          </cell>
          <cell r="F235">
            <v>1.7500000000000002E-2</v>
          </cell>
          <cell r="G235">
            <v>0</v>
          </cell>
          <cell r="H235">
            <v>3</v>
          </cell>
          <cell r="I235" t="str">
            <v>ガL2</v>
          </cell>
        </row>
        <row r="236">
          <cell r="A236" t="str">
            <v>貨3LNAF</v>
          </cell>
          <cell r="B236" t="str">
            <v>バス貨物2.5～3.5t(ガソリン・LPG)</v>
          </cell>
          <cell r="C236" t="str">
            <v>貨3L</v>
          </cell>
          <cell r="D236" t="str">
            <v>H17</v>
          </cell>
          <cell r="E236" t="str">
            <v>NAF</v>
          </cell>
          <cell r="F236">
            <v>6.3000000000000014E-2</v>
          </cell>
          <cell r="G236">
            <v>0</v>
          </cell>
          <cell r="H236">
            <v>3</v>
          </cell>
          <cell r="I236" t="str">
            <v>ハ</v>
          </cell>
        </row>
        <row r="237">
          <cell r="A237" t="str">
            <v>貨3LNBF</v>
          </cell>
          <cell r="B237" t="str">
            <v>バス貨物2.5～3.5t(ガソリン・LPG)</v>
          </cell>
          <cell r="C237" t="str">
            <v>貨3L</v>
          </cell>
          <cell r="D237" t="str">
            <v>H17</v>
          </cell>
          <cell r="E237" t="str">
            <v>NBF</v>
          </cell>
          <cell r="F237">
            <v>6.3000000000000014E-2</v>
          </cell>
          <cell r="G237">
            <v>0</v>
          </cell>
          <cell r="H237">
            <v>3</v>
          </cell>
          <cell r="I237" t="str">
            <v>ガL3</v>
          </cell>
        </row>
        <row r="238">
          <cell r="A238" t="str">
            <v>貨3LLBF</v>
          </cell>
          <cell r="B238" t="str">
            <v>バス貨物2.5～3.5t(ガソリン・LPG)</v>
          </cell>
          <cell r="C238" t="str">
            <v>貨3L</v>
          </cell>
          <cell r="D238" t="str">
            <v>H21</v>
          </cell>
          <cell r="E238" t="str">
            <v>LBF</v>
          </cell>
          <cell r="F238">
            <v>7.0000000000000007E-2</v>
          </cell>
          <cell r="G238">
            <v>0</v>
          </cell>
          <cell r="H238">
            <v>3</v>
          </cell>
          <cell r="I238" t="str">
            <v>ガL3</v>
          </cell>
        </row>
        <row r="239">
          <cell r="A239" t="str">
            <v>貨3LLAF</v>
          </cell>
          <cell r="B239" t="str">
            <v>バス貨物2.5～3.5t(ガソリン・LPG)</v>
          </cell>
          <cell r="C239" t="str">
            <v>貨3L</v>
          </cell>
          <cell r="D239" t="str">
            <v>H21</v>
          </cell>
          <cell r="E239" t="str">
            <v>LAF</v>
          </cell>
          <cell r="F239">
            <v>3.5000000000000003E-2</v>
          </cell>
          <cell r="G239">
            <v>0</v>
          </cell>
          <cell r="H239">
            <v>3</v>
          </cell>
          <cell r="I239" t="str">
            <v>ハ</v>
          </cell>
        </row>
        <row r="240">
          <cell r="A240" t="str">
            <v>貨3LMBF</v>
          </cell>
          <cell r="B240" t="str">
            <v>バス貨物2.5～3.5t(ガソリン・LPG)</v>
          </cell>
          <cell r="C240" t="str">
            <v>貨3L</v>
          </cell>
          <cell r="D240" t="str">
            <v>H21</v>
          </cell>
          <cell r="E240" t="str">
            <v>MBF</v>
          </cell>
          <cell r="F240">
            <v>3.5000000000000003E-2</v>
          </cell>
          <cell r="G240">
            <v>0</v>
          </cell>
          <cell r="H240">
            <v>3</v>
          </cell>
          <cell r="I240" t="str">
            <v>ガL1</v>
          </cell>
        </row>
        <row r="241">
          <cell r="A241" t="str">
            <v>貨3LMAF</v>
          </cell>
          <cell r="B241" t="str">
            <v>バス貨物2.5～3.5t(ガソリン・LPG)</v>
          </cell>
          <cell r="C241" t="str">
            <v>貨3L</v>
          </cell>
          <cell r="D241" t="str">
            <v>H21</v>
          </cell>
          <cell r="E241" t="str">
            <v>MAF</v>
          </cell>
          <cell r="F241">
            <v>3.5000000000000003E-2</v>
          </cell>
          <cell r="G241">
            <v>0</v>
          </cell>
          <cell r="H241">
            <v>3</v>
          </cell>
          <cell r="I241" t="str">
            <v>ハ</v>
          </cell>
        </row>
        <row r="242">
          <cell r="A242" t="str">
            <v>貨3LRBF</v>
          </cell>
          <cell r="B242" t="str">
            <v>バス貨物2.5～3.5t(ガソリン・LPG)</v>
          </cell>
          <cell r="C242" t="str">
            <v>貨3L</v>
          </cell>
          <cell r="D242" t="str">
            <v>H21</v>
          </cell>
          <cell r="E242" t="str">
            <v>RBF</v>
          </cell>
          <cell r="F242">
            <v>1.7500000000000002E-2</v>
          </cell>
          <cell r="G242">
            <v>0</v>
          </cell>
          <cell r="H242">
            <v>3</v>
          </cell>
          <cell r="I242" t="str">
            <v>ガL2</v>
          </cell>
        </row>
        <row r="243">
          <cell r="A243" t="str">
            <v>貨3LRAF</v>
          </cell>
          <cell r="B243" t="str">
            <v>バス貨物2.5～3.5t(ガソリン・LPG)</v>
          </cell>
          <cell r="C243" t="str">
            <v>貨3L</v>
          </cell>
          <cell r="D243" t="str">
            <v>H21</v>
          </cell>
          <cell r="E243" t="str">
            <v>RAF</v>
          </cell>
          <cell r="F243">
            <v>1.7500000000000002E-2</v>
          </cell>
          <cell r="G243">
            <v>0</v>
          </cell>
          <cell r="H243">
            <v>3</v>
          </cell>
          <cell r="I243" t="str">
            <v>ハ</v>
          </cell>
        </row>
        <row r="244">
          <cell r="A244" t="str">
            <v>貨3LQBF</v>
          </cell>
          <cell r="B244" t="str">
            <v>バス貨物2.5～3.5t(ガソリン・LPG)</v>
          </cell>
          <cell r="C244" t="str">
            <v>貨3L</v>
          </cell>
          <cell r="D244" t="str">
            <v>H21</v>
          </cell>
          <cell r="E244" t="str">
            <v>QBF</v>
          </cell>
          <cell r="F244">
            <v>6.3E-2</v>
          </cell>
          <cell r="G244">
            <v>0</v>
          </cell>
          <cell r="H244">
            <v>3</v>
          </cell>
          <cell r="I244" t="str">
            <v>ガL3</v>
          </cell>
        </row>
        <row r="245">
          <cell r="A245" t="str">
            <v>貨3LQAF</v>
          </cell>
          <cell r="B245" t="str">
            <v>バス貨物2.5～3.5t(ガソリン・LPG)</v>
          </cell>
          <cell r="C245" t="str">
            <v>貨3L</v>
          </cell>
          <cell r="D245" t="str">
            <v>H21</v>
          </cell>
          <cell r="E245" t="str">
            <v>QAF</v>
          </cell>
          <cell r="F245">
            <v>6.3E-2</v>
          </cell>
          <cell r="G245">
            <v>0</v>
          </cell>
          <cell r="H245">
            <v>3</v>
          </cell>
          <cell r="I245" t="str">
            <v>ハ</v>
          </cell>
        </row>
        <row r="246">
          <cell r="A246" t="str">
            <v>貨4L-</v>
          </cell>
          <cell r="B246" t="str">
            <v>バス貨物3.5t～(ガソリン・LPG)</v>
          </cell>
          <cell r="C246" t="str">
            <v>貨4L</v>
          </cell>
          <cell r="D246" t="str">
            <v>S54前</v>
          </cell>
          <cell r="E246" t="str">
            <v>-</v>
          </cell>
          <cell r="F246">
            <v>1.17</v>
          </cell>
          <cell r="G246">
            <v>0</v>
          </cell>
          <cell r="H246">
            <v>3</v>
          </cell>
          <cell r="I246" t="str">
            <v>ガL3</v>
          </cell>
        </row>
        <row r="247">
          <cell r="A247" t="str">
            <v>貨4LJ</v>
          </cell>
          <cell r="B247" t="str">
            <v>バス貨物3.5t～(ガソリン・LPG)</v>
          </cell>
          <cell r="C247" t="str">
            <v>貨4L</v>
          </cell>
          <cell r="D247" t="str">
            <v>S54</v>
          </cell>
          <cell r="E247" t="str">
            <v>J</v>
          </cell>
          <cell r="F247">
            <v>0.83</v>
          </cell>
          <cell r="G247">
            <v>0</v>
          </cell>
          <cell r="H247">
            <v>3</v>
          </cell>
          <cell r="I247" t="str">
            <v>ガL3</v>
          </cell>
        </row>
        <row r="248">
          <cell r="A248" t="str">
            <v>貨4LM</v>
          </cell>
          <cell r="B248" t="str">
            <v>バス貨物3.5t～(ガソリン・LPG)</v>
          </cell>
          <cell r="C248" t="str">
            <v>貨4L</v>
          </cell>
          <cell r="D248" t="str">
            <v>S57</v>
          </cell>
          <cell r="E248" t="str">
            <v>M</v>
          </cell>
          <cell r="F248">
            <v>0.56999999999999995</v>
          </cell>
          <cell r="G248">
            <v>0</v>
          </cell>
          <cell r="H248">
            <v>3</v>
          </cell>
          <cell r="I248" t="str">
            <v>ガL3</v>
          </cell>
        </row>
        <row r="249">
          <cell r="A249" t="str">
            <v>貨4LT</v>
          </cell>
          <cell r="B249" t="str">
            <v>バス貨物3.5t～(ガソリン・LPG)</v>
          </cell>
          <cell r="C249" t="str">
            <v>貨4L</v>
          </cell>
          <cell r="D249" t="str">
            <v>H元</v>
          </cell>
          <cell r="E249" t="str">
            <v>T</v>
          </cell>
          <cell r="F249">
            <v>0.49</v>
          </cell>
          <cell r="G249">
            <v>0</v>
          </cell>
          <cell r="H249">
            <v>3</v>
          </cell>
          <cell r="I249" t="str">
            <v>ガL3</v>
          </cell>
        </row>
        <row r="250">
          <cell r="A250" t="str">
            <v>貨4LZ</v>
          </cell>
          <cell r="B250" t="str">
            <v>バス貨物3.5t～(ガソリン・LPG)</v>
          </cell>
          <cell r="C250" t="str">
            <v>貨4L</v>
          </cell>
          <cell r="D250" t="str">
            <v>H4</v>
          </cell>
          <cell r="E250" t="str">
            <v>Z</v>
          </cell>
          <cell r="F250">
            <v>0.4</v>
          </cell>
          <cell r="G250">
            <v>0</v>
          </cell>
          <cell r="H250">
            <v>3</v>
          </cell>
          <cell r="I250" t="str">
            <v>ガL3</v>
          </cell>
        </row>
        <row r="251">
          <cell r="A251" t="str">
            <v>貨4LGB</v>
          </cell>
          <cell r="B251" t="str">
            <v>バス貨物3.5t～(ガソリン・LPG)</v>
          </cell>
          <cell r="C251" t="str">
            <v>貨4L</v>
          </cell>
          <cell r="D251" t="str">
            <v>H7,H10</v>
          </cell>
          <cell r="E251" t="str">
            <v>GB</v>
          </cell>
          <cell r="F251">
            <v>0.33</v>
          </cell>
          <cell r="G251">
            <v>0</v>
          </cell>
          <cell r="H251">
            <v>3</v>
          </cell>
          <cell r="I251" t="str">
            <v>ガL3</v>
          </cell>
        </row>
        <row r="252">
          <cell r="A252" t="str">
            <v>貨4LGE</v>
          </cell>
          <cell r="B252" t="str">
            <v>バス貨物3.5t～(ガソリン・LPG)</v>
          </cell>
          <cell r="C252" t="str">
            <v>貨4L</v>
          </cell>
          <cell r="D252" t="str">
            <v>H7,H10</v>
          </cell>
          <cell r="E252" t="str">
            <v>GE</v>
          </cell>
          <cell r="F252">
            <v>0.33</v>
          </cell>
          <cell r="G252">
            <v>0</v>
          </cell>
          <cell r="H252">
            <v>3</v>
          </cell>
          <cell r="I252" t="str">
            <v>ガL3</v>
          </cell>
        </row>
        <row r="253">
          <cell r="A253" t="str">
            <v>貨4LHJ</v>
          </cell>
          <cell r="B253" t="str">
            <v>バス貨物3.5t～(ガソリン・LPG)</v>
          </cell>
          <cell r="C253" t="str">
            <v>貨4L</v>
          </cell>
          <cell r="D253" t="str">
            <v>H7,H10</v>
          </cell>
          <cell r="E253" t="str">
            <v>HJ</v>
          </cell>
          <cell r="F253">
            <v>0.16500000000000001</v>
          </cell>
          <cell r="G253">
            <v>0</v>
          </cell>
          <cell r="H253">
            <v>3</v>
          </cell>
          <cell r="I253" t="str">
            <v>ハ</v>
          </cell>
        </row>
        <row r="254">
          <cell r="A254" t="str">
            <v>貨4LGL</v>
          </cell>
          <cell r="B254" t="str">
            <v>バス貨物3.5t～(ガソリン・LPG)</v>
          </cell>
          <cell r="C254" t="str">
            <v>貨4L</v>
          </cell>
          <cell r="D254" t="str">
            <v>H13</v>
          </cell>
          <cell r="E254" t="str">
            <v>GL</v>
          </cell>
          <cell r="F254">
            <v>0.1</v>
          </cell>
          <cell r="G254">
            <v>0</v>
          </cell>
          <cell r="H254">
            <v>3</v>
          </cell>
          <cell r="I254" t="str">
            <v>ガL3</v>
          </cell>
        </row>
        <row r="255">
          <cell r="A255" t="str">
            <v>貨4LHR</v>
          </cell>
          <cell r="B255" t="str">
            <v>バス貨物3.5t～(ガソリン・LPG)</v>
          </cell>
          <cell r="C255" t="str">
            <v>貨4L</v>
          </cell>
          <cell r="D255" t="str">
            <v>H13</v>
          </cell>
          <cell r="E255" t="str">
            <v>HR</v>
          </cell>
          <cell r="F255">
            <v>0.05</v>
          </cell>
          <cell r="G255">
            <v>0</v>
          </cell>
          <cell r="H255">
            <v>3</v>
          </cell>
          <cell r="I255" t="str">
            <v>ハ</v>
          </cell>
        </row>
        <row r="256">
          <cell r="A256" t="str">
            <v>貨4LTD</v>
          </cell>
          <cell r="B256" t="str">
            <v>バス貨物3.5t～(ガソリン・LPG)</v>
          </cell>
          <cell r="C256" t="str">
            <v>貨4L</v>
          </cell>
          <cell r="D256" t="str">
            <v>H13</v>
          </cell>
          <cell r="E256" t="str">
            <v>TD</v>
          </cell>
          <cell r="F256">
            <v>7.4999999999999997E-2</v>
          </cell>
          <cell r="G256">
            <v>0</v>
          </cell>
          <cell r="H256">
            <v>3</v>
          </cell>
          <cell r="I256" t="str">
            <v>ガL3</v>
          </cell>
        </row>
        <row r="257">
          <cell r="A257" t="str">
            <v>貨4LXD</v>
          </cell>
          <cell r="B257" t="str">
            <v>バス貨物3.5t～(ガソリン・LPG)</v>
          </cell>
          <cell r="C257" t="str">
            <v>貨4L</v>
          </cell>
          <cell r="D257" t="str">
            <v>H13</v>
          </cell>
          <cell r="E257" t="str">
            <v>XD</v>
          </cell>
          <cell r="F257">
            <v>7.4999999999999997E-2</v>
          </cell>
          <cell r="G257">
            <v>0</v>
          </cell>
          <cell r="H257">
            <v>3</v>
          </cell>
          <cell r="I257" t="str">
            <v>ハ</v>
          </cell>
        </row>
        <row r="258">
          <cell r="A258" t="str">
            <v>貨4LLD</v>
          </cell>
          <cell r="B258" t="str">
            <v>バス貨物3.5t～(ガソリン・LPG)</v>
          </cell>
          <cell r="C258" t="str">
            <v>貨4L</v>
          </cell>
          <cell r="D258" t="str">
            <v>H13</v>
          </cell>
          <cell r="E258" t="str">
            <v>LD</v>
          </cell>
          <cell r="F258">
            <v>0.05</v>
          </cell>
          <cell r="G258">
            <v>0</v>
          </cell>
          <cell r="H258">
            <v>3</v>
          </cell>
          <cell r="I258" t="str">
            <v>ガL3</v>
          </cell>
        </row>
        <row r="259">
          <cell r="A259" t="str">
            <v>貨4LYD</v>
          </cell>
          <cell r="B259" t="str">
            <v>バス貨物3.5t～(ガソリン・LPG)</v>
          </cell>
          <cell r="C259" t="str">
            <v>貨4L</v>
          </cell>
          <cell r="D259" t="str">
            <v>H13</v>
          </cell>
          <cell r="E259" t="str">
            <v>YD</v>
          </cell>
          <cell r="F259">
            <v>0.05</v>
          </cell>
          <cell r="G259">
            <v>0</v>
          </cell>
          <cell r="H259">
            <v>3</v>
          </cell>
          <cell r="I259" t="str">
            <v>ハ</v>
          </cell>
        </row>
        <row r="260">
          <cell r="A260" t="str">
            <v>貨4LUD</v>
          </cell>
          <cell r="B260" t="str">
            <v>バス貨物3.5t～(ガソリン・LPG)</v>
          </cell>
          <cell r="C260" t="str">
            <v>貨4L</v>
          </cell>
          <cell r="D260" t="str">
            <v>H13</v>
          </cell>
          <cell r="E260" t="str">
            <v>UD</v>
          </cell>
          <cell r="F260">
            <v>2.5000000000000001E-2</v>
          </cell>
          <cell r="G260">
            <v>0</v>
          </cell>
          <cell r="H260">
            <v>3</v>
          </cell>
          <cell r="I260" t="str">
            <v>ガL3</v>
          </cell>
        </row>
        <row r="261">
          <cell r="A261" t="str">
            <v>貨4LZD</v>
          </cell>
          <cell r="B261" t="str">
            <v>バス貨物3.5t～(ガソリン・LPG)</v>
          </cell>
          <cell r="C261" t="str">
            <v>貨4L</v>
          </cell>
          <cell r="D261" t="str">
            <v>H13</v>
          </cell>
          <cell r="E261" t="str">
            <v>ZD</v>
          </cell>
          <cell r="F261">
            <v>2.5000000000000001E-2</v>
          </cell>
          <cell r="G261">
            <v>0</v>
          </cell>
          <cell r="H261">
            <v>3</v>
          </cell>
          <cell r="I261" t="str">
            <v>ハ</v>
          </cell>
        </row>
        <row r="262">
          <cell r="A262" t="str">
            <v>貨4LABG</v>
          </cell>
          <cell r="B262" t="str">
            <v>バス貨物3.5t～(ガソリン・LPG)</v>
          </cell>
          <cell r="C262" t="str">
            <v>貨4L</v>
          </cell>
          <cell r="D262" t="str">
            <v>H17</v>
          </cell>
          <cell r="E262" t="str">
            <v>ABG</v>
          </cell>
          <cell r="F262">
            <v>0.05</v>
          </cell>
          <cell r="G262">
            <v>0</v>
          </cell>
          <cell r="H262">
            <v>3</v>
          </cell>
          <cell r="I262" t="str">
            <v>ガL3</v>
          </cell>
        </row>
        <row r="263">
          <cell r="A263" t="str">
            <v>貨4LAAG</v>
          </cell>
          <cell r="B263" t="str">
            <v>バス貨物3.5t～(ガソリン・LPG)</v>
          </cell>
          <cell r="C263" t="str">
            <v>貨4L</v>
          </cell>
          <cell r="D263" t="str">
            <v>H17</v>
          </cell>
          <cell r="E263" t="str">
            <v>AAG</v>
          </cell>
          <cell r="F263">
            <v>2.5000000000000001E-2</v>
          </cell>
          <cell r="G263">
            <v>0</v>
          </cell>
          <cell r="H263">
            <v>3</v>
          </cell>
          <cell r="I263" t="str">
            <v>ハ</v>
          </cell>
        </row>
        <row r="264">
          <cell r="A264" t="str">
            <v>貨4LBAG</v>
          </cell>
          <cell r="B264" t="str">
            <v>バス貨物3.5t～(ガソリン・LPG)</v>
          </cell>
          <cell r="C264" t="str">
            <v>貨4L</v>
          </cell>
          <cell r="D264" t="str">
            <v>H17</v>
          </cell>
          <cell r="E264" t="str">
            <v>BAG</v>
          </cell>
          <cell r="F264">
            <v>4.4999999999999998E-2</v>
          </cell>
          <cell r="G264">
            <v>0</v>
          </cell>
          <cell r="H264">
            <v>3</v>
          </cell>
          <cell r="I264" t="str">
            <v>ハ</v>
          </cell>
        </row>
        <row r="265">
          <cell r="A265" t="str">
            <v>貨4LBBG</v>
          </cell>
          <cell r="B265" t="str">
            <v>バス貨物3.5t～(ガソリン・LPG)</v>
          </cell>
          <cell r="C265" t="str">
            <v>貨4L</v>
          </cell>
          <cell r="D265" t="str">
            <v>H17</v>
          </cell>
          <cell r="E265" t="str">
            <v>BBG</v>
          </cell>
          <cell r="F265">
            <v>4.4999999999999998E-2</v>
          </cell>
          <cell r="G265">
            <v>0</v>
          </cell>
          <cell r="H265">
            <v>3</v>
          </cell>
          <cell r="I265" t="str">
            <v>ガL3</v>
          </cell>
        </row>
        <row r="266">
          <cell r="A266" t="str">
            <v>貨4LCAG</v>
          </cell>
          <cell r="B266" t="str">
            <v>バス貨物3.5t～(ガソリン・LPG)</v>
          </cell>
          <cell r="C266" t="str">
            <v>貨4L</v>
          </cell>
          <cell r="D266" t="str">
            <v>H17</v>
          </cell>
          <cell r="E266" t="str">
            <v>CAG</v>
          </cell>
          <cell r="F266">
            <v>2.5000000000000001E-2</v>
          </cell>
          <cell r="G266">
            <v>0</v>
          </cell>
          <cell r="H266">
            <v>3</v>
          </cell>
          <cell r="I266" t="str">
            <v>ハ</v>
          </cell>
        </row>
        <row r="267">
          <cell r="A267" t="str">
            <v>貨4LCBG</v>
          </cell>
          <cell r="B267" t="str">
            <v>バス貨物3.5t～(ガソリン・LPG)</v>
          </cell>
          <cell r="C267" t="str">
            <v>貨4L</v>
          </cell>
          <cell r="D267" t="str">
            <v>H17</v>
          </cell>
          <cell r="E267" t="str">
            <v>CBG</v>
          </cell>
          <cell r="F267">
            <v>2.5000000000000001E-2</v>
          </cell>
          <cell r="G267">
            <v>0</v>
          </cell>
          <cell r="H267">
            <v>3</v>
          </cell>
          <cell r="I267" t="str">
            <v>ガL1</v>
          </cell>
        </row>
        <row r="268">
          <cell r="A268" t="str">
            <v>貨4LDAG</v>
          </cell>
          <cell r="B268" t="str">
            <v>バス貨物3.5t～(ガソリン・LPG)</v>
          </cell>
          <cell r="C268" t="str">
            <v>貨4L</v>
          </cell>
          <cell r="D268" t="str">
            <v>H17</v>
          </cell>
          <cell r="E268" t="str">
            <v>DAG</v>
          </cell>
          <cell r="F268">
            <v>1.2500000000000001E-2</v>
          </cell>
          <cell r="G268">
            <v>0</v>
          </cell>
          <cell r="H268">
            <v>3</v>
          </cell>
          <cell r="I268" t="str">
            <v>ハ</v>
          </cell>
        </row>
        <row r="269">
          <cell r="A269" t="str">
            <v>貨4LDBG</v>
          </cell>
          <cell r="B269" t="str">
            <v>バス貨物3.5t～(ガソリン・LPG)</v>
          </cell>
          <cell r="C269" t="str">
            <v>貨4L</v>
          </cell>
          <cell r="D269" t="str">
            <v>H17</v>
          </cell>
          <cell r="E269" t="str">
            <v>DBG</v>
          </cell>
          <cell r="F269">
            <v>1.2500000000000001E-2</v>
          </cell>
          <cell r="G269">
            <v>0</v>
          </cell>
          <cell r="H269">
            <v>3</v>
          </cell>
          <cell r="I269" t="str">
            <v>ガL2</v>
          </cell>
        </row>
        <row r="270">
          <cell r="A270" t="str">
            <v>貨4LNAG</v>
          </cell>
          <cell r="B270" t="str">
            <v>バス貨物3.5t～(ガソリン・LPG)</v>
          </cell>
          <cell r="C270" t="str">
            <v>貨4L</v>
          </cell>
          <cell r="D270" t="str">
            <v>H17</v>
          </cell>
          <cell r="E270" t="str">
            <v>NAG</v>
          </cell>
          <cell r="F270">
            <v>4.4999999999999998E-2</v>
          </cell>
          <cell r="G270">
            <v>0</v>
          </cell>
          <cell r="H270">
            <v>3</v>
          </cell>
          <cell r="I270" t="str">
            <v>ハ</v>
          </cell>
        </row>
        <row r="271">
          <cell r="A271" t="str">
            <v>貨4LNBG</v>
          </cell>
          <cell r="B271" t="str">
            <v>バス貨物3.5t～(ガソリン・LPG)</v>
          </cell>
          <cell r="C271" t="str">
            <v>貨4L</v>
          </cell>
          <cell r="D271" t="str">
            <v>H17</v>
          </cell>
          <cell r="E271" t="str">
            <v>NBG</v>
          </cell>
          <cell r="F271">
            <v>4.4999999999999998E-2</v>
          </cell>
          <cell r="G271">
            <v>0</v>
          </cell>
          <cell r="H271">
            <v>3</v>
          </cell>
          <cell r="I271" t="str">
            <v>ガL3</v>
          </cell>
        </row>
        <row r="272">
          <cell r="A272" t="str">
            <v>貨4LLBG</v>
          </cell>
          <cell r="B272" t="str">
            <v>バス貨物3.5t～(ガソリン・LPG)</v>
          </cell>
          <cell r="C272" t="str">
            <v>貨4L</v>
          </cell>
          <cell r="D272" t="str">
            <v>H21</v>
          </cell>
          <cell r="E272" t="str">
            <v>LBG</v>
          </cell>
          <cell r="F272">
            <v>0.05</v>
          </cell>
          <cell r="G272">
            <v>0</v>
          </cell>
          <cell r="H272">
            <v>3</v>
          </cell>
          <cell r="I272" t="str">
            <v>ガL3</v>
          </cell>
        </row>
        <row r="273">
          <cell r="A273" t="str">
            <v>貨4LLAG</v>
          </cell>
          <cell r="B273" t="str">
            <v>バス貨物3.5t～(ガソリン・LPG)</v>
          </cell>
          <cell r="C273" t="str">
            <v>貨4L</v>
          </cell>
          <cell r="D273" t="str">
            <v>H21</v>
          </cell>
          <cell r="E273" t="str">
            <v>LAG</v>
          </cell>
          <cell r="F273">
            <v>2.5000000000000001E-2</v>
          </cell>
          <cell r="G273">
            <v>0</v>
          </cell>
          <cell r="H273">
            <v>3</v>
          </cell>
          <cell r="I273" t="str">
            <v>ハ</v>
          </cell>
        </row>
        <row r="274">
          <cell r="A274" t="str">
            <v>貨4LMBG</v>
          </cell>
          <cell r="B274" t="str">
            <v>バス貨物3.5t～(ガソリン・LPG)</v>
          </cell>
          <cell r="C274" t="str">
            <v>貨4L</v>
          </cell>
          <cell r="D274" t="str">
            <v>H21</v>
          </cell>
          <cell r="E274" t="str">
            <v>MBG</v>
          </cell>
          <cell r="F274">
            <v>2.5000000000000001E-2</v>
          </cell>
          <cell r="G274">
            <v>0</v>
          </cell>
          <cell r="H274">
            <v>3</v>
          </cell>
          <cell r="I274" t="str">
            <v>ガL1</v>
          </cell>
        </row>
        <row r="275">
          <cell r="A275" t="str">
            <v>貨4LMAG</v>
          </cell>
          <cell r="B275" t="str">
            <v>バス貨物3.5t～(ガソリン・LPG)</v>
          </cell>
          <cell r="C275" t="str">
            <v>貨4L</v>
          </cell>
          <cell r="D275" t="str">
            <v>H21</v>
          </cell>
          <cell r="E275" t="str">
            <v>MAG</v>
          </cell>
          <cell r="F275">
            <v>2.5000000000000001E-2</v>
          </cell>
          <cell r="G275">
            <v>0</v>
          </cell>
          <cell r="H275">
            <v>3</v>
          </cell>
          <cell r="I275" t="str">
            <v>ハ</v>
          </cell>
        </row>
        <row r="276">
          <cell r="A276" t="str">
            <v>貨4LRBG</v>
          </cell>
          <cell r="B276" t="str">
            <v>バス貨物3.5t～(ガソリン・LPG)</v>
          </cell>
          <cell r="C276" t="str">
            <v>貨4L</v>
          </cell>
          <cell r="D276" t="str">
            <v>H21</v>
          </cell>
          <cell r="E276" t="str">
            <v>RBG</v>
          </cell>
          <cell r="F276">
            <v>1.2500000000000001E-2</v>
          </cell>
          <cell r="G276">
            <v>0</v>
          </cell>
          <cell r="H276">
            <v>3</v>
          </cell>
          <cell r="I276" t="str">
            <v>ガL2</v>
          </cell>
        </row>
        <row r="277">
          <cell r="A277" t="str">
            <v>貨4LRAG</v>
          </cell>
          <cell r="B277" t="str">
            <v>バス貨物3.5t～(ガソリン・LPG)</v>
          </cell>
          <cell r="C277" t="str">
            <v>貨4L</v>
          </cell>
          <cell r="D277" t="str">
            <v>H21</v>
          </cell>
          <cell r="E277" t="str">
            <v>RAG</v>
          </cell>
          <cell r="F277">
            <v>1.2500000000000001E-2</v>
          </cell>
          <cell r="G277">
            <v>0</v>
          </cell>
          <cell r="H277">
            <v>3</v>
          </cell>
          <cell r="I277" t="str">
            <v>ハ</v>
          </cell>
        </row>
        <row r="278">
          <cell r="A278" t="str">
            <v>貨4LQBG</v>
          </cell>
          <cell r="B278" t="str">
            <v>バス貨物3.5t～(ガソリン・LPG)</v>
          </cell>
          <cell r="C278" t="str">
            <v>貨4L</v>
          </cell>
          <cell r="D278" t="str">
            <v>H21</v>
          </cell>
          <cell r="E278" t="str">
            <v>QBG</v>
          </cell>
          <cell r="F278">
            <v>4.4999999999999998E-2</v>
          </cell>
          <cell r="G278">
            <v>0</v>
          </cell>
          <cell r="H278">
            <v>3</v>
          </cell>
          <cell r="I278" t="str">
            <v>ガL3</v>
          </cell>
        </row>
        <row r="279">
          <cell r="A279" t="str">
            <v>貨4LQAG</v>
          </cell>
          <cell r="B279" t="str">
            <v>バス貨物3.5t～(ガソリン・LPG)</v>
          </cell>
          <cell r="C279" t="str">
            <v>貨4L</v>
          </cell>
          <cell r="D279" t="str">
            <v>H21</v>
          </cell>
          <cell r="E279" t="str">
            <v>QAG</v>
          </cell>
          <cell r="F279">
            <v>4.4999999999999998E-2</v>
          </cell>
          <cell r="G279">
            <v>0</v>
          </cell>
          <cell r="H279">
            <v>3</v>
          </cell>
          <cell r="I279" t="str">
            <v>ハ</v>
          </cell>
        </row>
        <row r="280">
          <cell r="A280" t="str">
            <v>貨1軽-</v>
          </cell>
          <cell r="B280" t="str">
            <v>バス貨物～1.7t(軽油)</v>
          </cell>
          <cell r="C280" t="str">
            <v>貨1軽</v>
          </cell>
          <cell r="D280" t="str">
            <v>S54前</v>
          </cell>
          <cell r="E280" t="str">
            <v>-</v>
          </cell>
          <cell r="F280">
            <v>1.7</v>
          </cell>
          <cell r="G280">
            <v>0.2</v>
          </cell>
          <cell r="H280">
            <v>2.58</v>
          </cell>
          <cell r="I280" t="str">
            <v>軽3</v>
          </cell>
        </row>
        <row r="281">
          <cell r="A281" t="str">
            <v>貨1軽K</v>
          </cell>
          <cell r="B281" t="str">
            <v>バス貨物～1.7t(軽油)</v>
          </cell>
          <cell r="C281" t="str">
            <v>貨1軽</v>
          </cell>
          <cell r="D281" t="str">
            <v>S54</v>
          </cell>
          <cell r="E281" t="str">
            <v>K</v>
          </cell>
          <cell r="F281">
            <v>1.52</v>
          </cell>
          <cell r="G281">
            <v>0.2</v>
          </cell>
          <cell r="H281">
            <v>2.58</v>
          </cell>
          <cell r="I281" t="str">
            <v>軽3</v>
          </cell>
        </row>
        <row r="282">
          <cell r="A282" t="str">
            <v>貨1軽N</v>
          </cell>
          <cell r="B282" t="str">
            <v>バス貨物～1.7t(軽油)</v>
          </cell>
          <cell r="C282" t="str">
            <v>貨1軽</v>
          </cell>
          <cell r="D282" t="str">
            <v>S57,S58</v>
          </cell>
          <cell r="E282" t="str">
            <v>N</v>
          </cell>
          <cell r="F282">
            <v>1.3</v>
          </cell>
          <cell r="G282">
            <v>0.2</v>
          </cell>
          <cell r="H282">
            <v>2.58</v>
          </cell>
          <cell r="I282" t="str">
            <v>軽3</v>
          </cell>
        </row>
        <row r="283">
          <cell r="A283" t="str">
            <v>貨1軽P</v>
          </cell>
          <cell r="B283" t="str">
            <v>バス貨物～1.7t(軽油)</v>
          </cell>
          <cell r="C283" t="str">
            <v>貨1軽</v>
          </cell>
          <cell r="D283" t="str">
            <v>S57,S58</v>
          </cell>
          <cell r="E283" t="str">
            <v>P</v>
          </cell>
          <cell r="F283">
            <v>1.3</v>
          </cell>
          <cell r="G283">
            <v>0.2</v>
          </cell>
          <cell r="H283">
            <v>2.58</v>
          </cell>
          <cell r="I283" t="str">
            <v>軽3</v>
          </cell>
        </row>
        <row r="284">
          <cell r="A284" t="str">
            <v>貨1軽S</v>
          </cell>
          <cell r="B284" t="str">
            <v>バス貨物～1.7t(軽油)</v>
          </cell>
          <cell r="C284" t="str">
            <v>貨1軽</v>
          </cell>
          <cell r="D284" t="str">
            <v>S63</v>
          </cell>
          <cell r="E284" t="str">
            <v>S</v>
          </cell>
          <cell r="F284">
            <v>0.9</v>
          </cell>
          <cell r="G284">
            <v>0.2</v>
          </cell>
          <cell r="H284">
            <v>2.58</v>
          </cell>
          <cell r="I284" t="str">
            <v>軽3</v>
          </cell>
        </row>
        <row r="285">
          <cell r="A285" t="str">
            <v>貨1軽KA</v>
          </cell>
          <cell r="B285" t="str">
            <v>バス貨物～1.7t(軽油)</v>
          </cell>
          <cell r="C285" t="str">
            <v>貨1軽</v>
          </cell>
          <cell r="D285" t="str">
            <v>H5</v>
          </cell>
          <cell r="E285" t="str">
            <v>KA</v>
          </cell>
          <cell r="F285">
            <v>0.6</v>
          </cell>
          <cell r="G285">
            <v>0.2</v>
          </cell>
          <cell r="H285">
            <v>2.58</v>
          </cell>
          <cell r="I285" t="str">
            <v>軽3</v>
          </cell>
        </row>
        <row r="286">
          <cell r="A286" t="str">
            <v>貨1軽KE</v>
          </cell>
          <cell r="B286" t="str">
            <v>バス貨物～1.7t(軽油)</v>
          </cell>
          <cell r="C286" t="str">
            <v>貨1軽</v>
          </cell>
          <cell r="D286" t="str">
            <v>H9</v>
          </cell>
          <cell r="E286" t="str">
            <v>KE</v>
          </cell>
          <cell r="F286">
            <v>0.4</v>
          </cell>
          <cell r="G286">
            <v>0.08</v>
          </cell>
          <cell r="H286">
            <v>2.58</v>
          </cell>
          <cell r="I286" t="str">
            <v>軽3</v>
          </cell>
        </row>
        <row r="287">
          <cell r="A287" t="str">
            <v>貨1軽HA</v>
          </cell>
          <cell r="B287" t="str">
            <v>バス貨物～1.7t(軽油)</v>
          </cell>
          <cell r="C287" t="str">
            <v>貨1軽</v>
          </cell>
          <cell r="D287" t="str">
            <v>H9</v>
          </cell>
          <cell r="E287" t="str">
            <v>HA</v>
          </cell>
          <cell r="F287">
            <v>0.2</v>
          </cell>
          <cell r="G287">
            <v>0.04</v>
          </cell>
          <cell r="H287">
            <v>2.58</v>
          </cell>
          <cell r="I287" t="str">
            <v>ハ</v>
          </cell>
        </row>
        <row r="288">
          <cell r="A288" t="str">
            <v>貨1軽KP</v>
          </cell>
          <cell r="B288" t="str">
            <v>バス貨物～1.7t(軽油)</v>
          </cell>
          <cell r="C288" t="str">
            <v>貨1軽</v>
          </cell>
          <cell r="D288" t="str">
            <v>H14</v>
          </cell>
          <cell r="E288" t="str">
            <v>KP</v>
          </cell>
          <cell r="F288">
            <v>0.28000000000000003</v>
          </cell>
          <cell r="G288">
            <v>5.1999999999999998E-2</v>
          </cell>
          <cell r="H288">
            <v>2.58</v>
          </cell>
          <cell r="I288" t="str">
            <v>軽3</v>
          </cell>
        </row>
        <row r="289">
          <cell r="A289" t="str">
            <v>貨1軽HW</v>
          </cell>
          <cell r="B289" t="str">
            <v>バス貨物～1.7t(軽油)</v>
          </cell>
          <cell r="C289" t="str">
            <v>貨1軽</v>
          </cell>
          <cell r="D289" t="str">
            <v>H14</v>
          </cell>
          <cell r="E289" t="str">
            <v>HW</v>
          </cell>
          <cell r="F289">
            <v>0.14000000000000001</v>
          </cell>
          <cell r="G289">
            <v>2.5999999999999999E-2</v>
          </cell>
          <cell r="H289">
            <v>2.58</v>
          </cell>
          <cell r="I289" t="str">
            <v>ハ</v>
          </cell>
        </row>
        <row r="290">
          <cell r="A290" t="str">
            <v>貨1軽TH</v>
          </cell>
          <cell r="B290" t="str">
            <v>バス貨物～1.7t(軽油)</v>
          </cell>
          <cell r="C290" t="str">
            <v>貨1軽</v>
          </cell>
          <cell r="D290" t="str">
            <v>H14</v>
          </cell>
          <cell r="E290" t="str">
            <v>TH</v>
          </cell>
          <cell r="F290">
            <v>0.21</v>
          </cell>
          <cell r="G290">
            <v>3.9E-2</v>
          </cell>
          <cell r="H290">
            <v>2.58</v>
          </cell>
          <cell r="I290" t="str">
            <v>軽3</v>
          </cell>
        </row>
        <row r="291">
          <cell r="A291" t="str">
            <v>貨1軽XH</v>
          </cell>
          <cell r="B291" t="str">
            <v>バス貨物～1.7t(軽油)</v>
          </cell>
          <cell r="C291" t="str">
            <v>貨1軽</v>
          </cell>
          <cell r="D291" t="str">
            <v>H14</v>
          </cell>
          <cell r="E291" t="str">
            <v>XH</v>
          </cell>
          <cell r="F291">
            <v>0.21</v>
          </cell>
          <cell r="G291">
            <v>3.9E-2</v>
          </cell>
          <cell r="H291">
            <v>2.58</v>
          </cell>
          <cell r="I291" t="str">
            <v>ハ</v>
          </cell>
        </row>
        <row r="292">
          <cell r="A292" t="str">
            <v>貨1軽LH</v>
          </cell>
          <cell r="B292" t="str">
            <v>バス貨物～1.7t(軽油)</v>
          </cell>
          <cell r="C292" t="str">
            <v>貨1軽</v>
          </cell>
          <cell r="D292" t="str">
            <v>H14</v>
          </cell>
          <cell r="E292" t="str">
            <v>LH</v>
          </cell>
          <cell r="F292">
            <v>0.14000000000000001</v>
          </cell>
          <cell r="G292">
            <v>2.5999999999999999E-2</v>
          </cell>
          <cell r="H292">
            <v>2.58</v>
          </cell>
          <cell r="I292" t="str">
            <v>軽3</v>
          </cell>
        </row>
        <row r="293">
          <cell r="A293" t="str">
            <v>貨1軽YH</v>
          </cell>
          <cell r="B293" t="str">
            <v>バス貨物～1.7t(軽油)</v>
          </cell>
          <cell r="C293" t="str">
            <v>貨1軽</v>
          </cell>
          <cell r="D293" t="str">
            <v>H14</v>
          </cell>
          <cell r="E293" t="str">
            <v>YH</v>
          </cell>
          <cell r="F293">
            <v>0.14000000000000001</v>
          </cell>
          <cell r="G293">
            <v>2.5999999999999999E-2</v>
          </cell>
          <cell r="H293">
            <v>2.58</v>
          </cell>
          <cell r="I293" t="str">
            <v>ハ</v>
          </cell>
        </row>
        <row r="294">
          <cell r="A294" t="str">
            <v>貨1軽UH</v>
          </cell>
          <cell r="B294" t="str">
            <v>バス貨物～1.7t(軽油)</v>
          </cell>
          <cell r="C294" t="str">
            <v>貨1軽</v>
          </cell>
          <cell r="D294" t="str">
            <v>H14</v>
          </cell>
          <cell r="E294" t="str">
            <v>UH</v>
          </cell>
          <cell r="F294">
            <v>7.0000000000000007E-2</v>
          </cell>
          <cell r="G294">
            <v>1.2999999999999999E-2</v>
          </cell>
          <cell r="H294">
            <v>2.58</v>
          </cell>
          <cell r="I294" t="str">
            <v>軽3</v>
          </cell>
        </row>
        <row r="295">
          <cell r="A295" t="str">
            <v>貨1軽ZH</v>
          </cell>
          <cell r="B295" t="str">
            <v>バス貨物～1.7t(軽油)</v>
          </cell>
          <cell r="C295" t="str">
            <v>貨1軽</v>
          </cell>
          <cell r="D295" t="str">
            <v>H14</v>
          </cell>
          <cell r="E295" t="str">
            <v>ZH</v>
          </cell>
          <cell r="F295">
            <v>7.0000000000000007E-2</v>
          </cell>
          <cell r="G295">
            <v>1.2999999999999999E-2</v>
          </cell>
          <cell r="H295">
            <v>2.58</v>
          </cell>
          <cell r="I295" t="str">
            <v>ハ</v>
          </cell>
        </row>
        <row r="296">
          <cell r="A296" t="str">
            <v>貨1軽ADE</v>
          </cell>
          <cell r="B296" t="str">
            <v>バス貨物～1.7t(軽油)</v>
          </cell>
          <cell r="C296" t="str">
            <v>貨1軽</v>
          </cell>
          <cell r="D296" t="str">
            <v>H17</v>
          </cell>
          <cell r="E296" t="str">
            <v>ADE</v>
          </cell>
          <cell r="F296">
            <v>0.14000000000000001</v>
          </cell>
          <cell r="G296">
            <v>1.2999999999999999E-2</v>
          </cell>
          <cell r="H296">
            <v>2.58</v>
          </cell>
          <cell r="I296" t="str">
            <v>軽新長</v>
          </cell>
        </row>
        <row r="297">
          <cell r="A297" t="str">
            <v>貨1軽AKE</v>
          </cell>
          <cell r="B297" t="str">
            <v>バス貨物～1.7t(軽油)</v>
          </cell>
          <cell r="C297" t="str">
            <v>貨1軽</v>
          </cell>
          <cell r="D297" t="str">
            <v>H17</v>
          </cell>
          <cell r="E297" t="str">
            <v>AKE</v>
          </cell>
          <cell r="F297">
            <v>0.14000000000000001</v>
          </cell>
          <cell r="G297">
            <v>1.2999999999999999E-2</v>
          </cell>
          <cell r="H297">
            <v>2.58</v>
          </cell>
          <cell r="I297" t="str">
            <v>軽新長</v>
          </cell>
        </row>
        <row r="298">
          <cell r="A298" t="str">
            <v>貨1軽ACE</v>
          </cell>
          <cell r="B298" t="str">
            <v>バス貨物～1.7t(軽油)</v>
          </cell>
          <cell r="C298" t="str">
            <v>貨1軽</v>
          </cell>
          <cell r="D298" t="str">
            <v>H17</v>
          </cell>
          <cell r="E298" t="str">
            <v>ACE</v>
          </cell>
          <cell r="F298">
            <v>7.0000000000000007E-2</v>
          </cell>
          <cell r="G298">
            <v>6.4999999999999997E-3</v>
          </cell>
          <cell r="H298">
            <v>2.58</v>
          </cell>
          <cell r="I298" t="str">
            <v>ハ</v>
          </cell>
        </row>
        <row r="299">
          <cell r="A299" t="str">
            <v>貨1軽AJE</v>
          </cell>
          <cell r="B299" t="str">
            <v>バス貨物～1.7t(軽油)</v>
          </cell>
          <cell r="C299" t="str">
            <v>貨1軽</v>
          </cell>
          <cell r="D299" t="str">
            <v>H17</v>
          </cell>
          <cell r="E299" t="str">
            <v>AJE</v>
          </cell>
          <cell r="F299">
            <v>7.0000000000000007E-2</v>
          </cell>
          <cell r="G299">
            <v>6.4999999999999997E-3</v>
          </cell>
          <cell r="H299">
            <v>2.58</v>
          </cell>
          <cell r="I299" t="str">
            <v>ハ</v>
          </cell>
        </row>
        <row r="300">
          <cell r="A300" t="str">
            <v>貨1軽BCE</v>
          </cell>
          <cell r="B300" t="str">
            <v>バス貨物～1.7t(軽油)</v>
          </cell>
          <cell r="C300" t="str">
            <v>貨1軽</v>
          </cell>
          <cell r="D300" t="str">
            <v>H17</v>
          </cell>
          <cell r="E300" t="str">
            <v>BCE</v>
          </cell>
          <cell r="F300">
            <v>0.12600000000000003</v>
          </cell>
          <cell r="G300">
            <v>9.75E-3</v>
          </cell>
          <cell r="H300">
            <v>2.58</v>
          </cell>
          <cell r="I300" t="str">
            <v>ハ</v>
          </cell>
        </row>
        <row r="301">
          <cell r="A301" t="str">
            <v>貨1軽BJE</v>
          </cell>
          <cell r="B301" t="str">
            <v>バス貨物～1.7t(軽油)</v>
          </cell>
          <cell r="C301" t="str">
            <v>貨1軽</v>
          </cell>
          <cell r="D301" t="str">
            <v>H17</v>
          </cell>
          <cell r="E301" t="str">
            <v>BJE</v>
          </cell>
          <cell r="F301">
            <v>0.12600000000000003</v>
          </cell>
          <cell r="G301">
            <v>9.75E-3</v>
          </cell>
          <cell r="H301">
            <v>2.58</v>
          </cell>
          <cell r="I301" t="str">
            <v>ハ</v>
          </cell>
        </row>
        <row r="302">
          <cell r="A302" t="str">
            <v>貨1軽BDE</v>
          </cell>
          <cell r="B302" t="str">
            <v>バス貨物～1.7t(軽油)</v>
          </cell>
          <cell r="C302" t="str">
            <v>貨1軽</v>
          </cell>
          <cell r="D302" t="str">
            <v>H17</v>
          </cell>
          <cell r="E302" t="str">
            <v>BDE</v>
          </cell>
          <cell r="F302">
            <v>0.12600000000000003</v>
          </cell>
          <cell r="G302">
            <v>9.75E-3</v>
          </cell>
          <cell r="H302">
            <v>2.58</v>
          </cell>
          <cell r="I302" t="str">
            <v>軽新長1</v>
          </cell>
        </row>
        <row r="303">
          <cell r="A303" t="str">
            <v>貨1軽BKE</v>
          </cell>
          <cell r="B303" t="str">
            <v>バス貨物～1.7t(軽油)</v>
          </cell>
          <cell r="C303" t="str">
            <v>貨1軽</v>
          </cell>
          <cell r="D303" t="str">
            <v>H17</v>
          </cell>
          <cell r="E303" t="str">
            <v>BKE</v>
          </cell>
          <cell r="F303">
            <v>0.12600000000000003</v>
          </cell>
          <cell r="G303">
            <v>9.75E-3</v>
          </cell>
          <cell r="H303">
            <v>2.58</v>
          </cell>
          <cell r="I303" t="str">
            <v>軽新長1</v>
          </cell>
        </row>
        <row r="304">
          <cell r="A304" t="str">
            <v>貨1軽CCE</v>
          </cell>
          <cell r="B304" t="str">
            <v>バス貨物～1.7t(軽油)</v>
          </cell>
          <cell r="C304" t="str">
            <v>貨1軽</v>
          </cell>
          <cell r="D304" t="str">
            <v>H17</v>
          </cell>
          <cell r="E304" t="str">
            <v>CCE</v>
          </cell>
          <cell r="F304">
            <v>7.0000000000000007E-2</v>
          </cell>
          <cell r="G304">
            <v>6.4999999999999997E-3</v>
          </cell>
          <cell r="H304">
            <v>2.58</v>
          </cell>
          <cell r="I304" t="str">
            <v>ハ</v>
          </cell>
        </row>
        <row r="305">
          <cell r="A305" t="str">
            <v>貨1軽CJE</v>
          </cell>
          <cell r="B305" t="str">
            <v>バス貨物～1.7t(軽油)</v>
          </cell>
          <cell r="C305" t="str">
            <v>貨1軽</v>
          </cell>
          <cell r="D305" t="str">
            <v>H17</v>
          </cell>
          <cell r="E305" t="str">
            <v>CJE</v>
          </cell>
          <cell r="F305">
            <v>7.0000000000000007E-2</v>
          </cell>
          <cell r="G305">
            <v>6.4999999999999997E-3</v>
          </cell>
          <cell r="H305">
            <v>2.58</v>
          </cell>
          <cell r="I305" t="str">
            <v>ハ</v>
          </cell>
        </row>
        <row r="306">
          <cell r="A306" t="str">
            <v>貨1軽CDE</v>
          </cell>
          <cell r="B306" t="str">
            <v>バス貨物～1.7t(軽油)</v>
          </cell>
          <cell r="C306" t="str">
            <v>貨1軽</v>
          </cell>
          <cell r="D306" t="str">
            <v>H17</v>
          </cell>
          <cell r="E306" t="str">
            <v>CDE</v>
          </cell>
          <cell r="F306">
            <v>7.0000000000000007E-2</v>
          </cell>
          <cell r="G306">
            <v>6.4999999999999997E-3</v>
          </cell>
          <cell r="H306">
            <v>2.58</v>
          </cell>
          <cell r="I306" t="str">
            <v>軽新長</v>
          </cell>
        </row>
        <row r="307">
          <cell r="A307" t="str">
            <v>貨1軽CKE</v>
          </cell>
          <cell r="B307" t="str">
            <v>バス貨物～1.7t(軽油)</v>
          </cell>
          <cell r="C307" t="str">
            <v>貨1軽</v>
          </cell>
          <cell r="D307" t="str">
            <v>H17</v>
          </cell>
          <cell r="E307" t="str">
            <v>CKE</v>
          </cell>
          <cell r="F307">
            <v>7.0000000000000007E-2</v>
          </cell>
          <cell r="G307">
            <v>6.4999999999999997E-3</v>
          </cell>
          <cell r="H307">
            <v>2.58</v>
          </cell>
          <cell r="I307" t="str">
            <v>軽新長</v>
          </cell>
        </row>
        <row r="308">
          <cell r="A308" t="str">
            <v>貨1軽DCE</v>
          </cell>
          <cell r="B308" t="str">
            <v>バス貨物～1.7t(軽油)</v>
          </cell>
          <cell r="C308" t="str">
            <v>貨1軽</v>
          </cell>
          <cell r="D308" t="str">
            <v>H17</v>
          </cell>
          <cell r="E308" t="str">
            <v>DCE</v>
          </cell>
          <cell r="F308">
            <v>3.5000000000000003E-2</v>
          </cell>
          <cell r="G308">
            <v>3.2499999999999999E-3</v>
          </cell>
          <cell r="H308">
            <v>2.58</v>
          </cell>
          <cell r="I308" t="str">
            <v>ハ</v>
          </cell>
        </row>
        <row r="309">
          <cell r="A309" t="str">
            <v>貨1軽DJE</v>
          </cell>
          <cell r="B309" t="str">
            <v>バス貨物～1.7t(軽油)</v>
          </cell>
          <cell r="C309" t="str">
            <v>貨1軽</v>
          </cell>
          <cell r="D309" t="str">
            <v>H17</v>
          </cell>
          <cell r="E309" t="str">
            <v>DJE</v>
          </cell>
          <cell r="F309">
            <v>3.5000000000000003E-2</v>
          </cell>
          <cell r="G309">
            <v>3.2499999999999999E-3</v>
          </cell>
          <cell r="H309">
            <v>2.58</v>
          </cell>
          <cell r="I309" t="str">
            <v>ハ</v>
          </cell>
        </row>
        <row r="310">
          <cell r="A310" t="str">
            <v>貨1軽DDE</v>
          </cell>
          <cell r="B310" t="str">
            <v>バス貨物～1.7t(軽油)</v>
          </cell>
          <cell r="C310" t="str">
            <v>貨1軽</v>
          </cell>
          <cell r="D310" t="str">
            <v>H17</v>
          </cell>
          <cell r="E310" t="str">
            <v>DDE</v>
          </cell>
          <cell r="F310">
            <v>3.5000000000000003E-2</v>
          </cell>
          <cell r="G310">
            <v>3.2499999999999999E-3</v>
          </cell>
          <cell r="H310">
            <v>2.58</v>
          </cell>
          <cell r="I310" t="str">
            <v>軽新長</v>
          </cell>
        </row>
        <row r="311">
          <cell r="A311" t="str">
            <v>貨1軽DKE</v>
          </cell>
          <cell r="B311" t="str">
            <v>バス貨物～1.7t(軽油)</v>
          </cell>
          <cell r="C311" t="str">
            <v>貨1軽</v>
          </cell>
          <cell r="D311" t="str">
            <v>H17</v>
          </cell>
          <cell r="E311" t="str">
            <v>DKE</v>
          </cell>
          <cell r="F311">
            <v>3.5000000000000003E-2</v>
          </cell>
          <cell r="G311">
            <v>3.2499999999999999E-3</v>
          </cell>
          <cell r="H311">
            <v>2.58</v>
          </cell>
          <cell r="I311" t="str">
            <v>軽新長</v>
          </cell>
        </row>
        <row r="312">
          <cell r="A312" t="str">
            <v>貨1軽NCE</v>
          </cell>
          <cell r="B312" t="str">
            <v>バス貨物～1.7t(軽油)</v>
          </cell>
          <cell r="C312" t="str">
            <v>貨1軽</v>
          </cell>
          <cell r="D312" t="str">
            <v>H17</v>
          </cell>
          <cell r="E312" t="str">
            <v>NCE</v>
          </cell>
          <cell r="F312">
            <v>0.12600000000000003</v>
          </cell>
          <cell r="G312">
            <v>1.2999999999999999E-2</v>
          </cell>
          <cell r="H312">
            <v>2.58</v>
          </cell>
          <cell r="I312" t="str">
            <v>ハ</v>
          </cell>
        </row>
        <row r="313">
          <cell r="A313" t="str">
            <v>貨1軽NJE</v>
          </cell>
          <cell r="B313" t="str">
            <v>バス貨物～1.7t(軽油)</v>
          </cell>
          <cell r="C313" t="str">
            <v>貨1軽</v>
          </cell>
          <cell r="D313" t="str">
            <v>H17</v>
          </cell>
          <cell r="E313" t="str">
            <v>NJE</v>
          </cell>
          <cell r="F313">
            <v>0.12600000000000003</v>
          </cell>
          <cell r="G313">
            <v>1.2999999999999999E-2</v>
          </cell>
          <cell r="H313">
            <v>2.58</v>
          </cell>
          <cell r="I313" t="str">
            <v>ハ</v>
          </cell>
        </row>
        <row r="314">
          <cell r="A314" t="str">
            <v>貨1軽NDE</v>
          </cell>
          <cell r="B314" t="str">
            <v>バス貨物～1.7t(軽油)</v>
          </cell>
          <cell r="C314" t="str">
            <v>貨1軽</v>
          </cell>
          <cell r="D314" t="str">
            <v>H17</v>
          </cell>
          <cell r="E314" t="str">
            <v>NDE</v>
          </cell>
          <cell r="F314">
            <v>0.12600000000000003</v>
          </cell>
          <cell r="G314">
            <v>1.2999999999999999E-2</v>
          </cell>
          <cell r="H314">
            <v>2.58</v>
          </cell>
          <cell r="I314" t="str">
            <v>軽新長1</v>
          </cell>
        </row>
        <row r="315">
          <cell r="A315" t="str">
            <v>貨1軽NKE</v>
          </cell>
          <cell r="B315" t="str">
            <v>バス貨物～1.7t(軽油)</v>
          </cell>
          <cell r="C315" t="str">
            <v>貨1軽</v>
          </cell>
          <cell r="D315" t="str">
            <v>H17</v>
          </cell>
          <cell r="E315" t="str">
            <v>NKE</v>
          </cell>
          <cell r="F315">
            <v>0.12600000000000003</v>
          </cell>
          <cell r="G315">
            <v>1.2999999999999999E-2</v>
          </cell>
          <cell r="H315">
            <v>2.58</v>
          </cell>
          <cell r="I315" t="str">
            <v>軽新長1</v>
          </cell>
        </row>
        <row r="316">
          <cell r="A316" t="str">
            <v>貨1軽PCE</v>
          </cell>
          <cell r="B316" t="str">
            <v>バス貨物～1.7t(軽油)</v>
          </cell>
          <cell r="C316" t="str">
            <v>貨1軽</v>
          </cell>
          <cell r="D316" t="str">
            <v>H17</v>
          </cell>
          <cell r="E316" t="str">
            <v>PCE</v>
          </cell>
          <cell r="F316">
            <v>0.14000000000000001</v>
          </cell>
          <cell r="G316">
            <v>1.17E-2</v>
          </cell>
          <cell r="H316">
            <v>2.58</v>
          </cell>
          <cell r="I316" t="str">
            <v>ハ</v>
          </cell>
        </row>
        <row r="317">
          <cell r="A317" t="str">
            <v>貨1軽PJE</v>
          </cell>
          <cell r="B317" t="str">
            <v>バス貨物～1.7t(軽油)</v>
          </cell>
          <cell r="C317" t="str">
            <v>貨1軽</v>
          </cell>
          <cell r="D317" t="str">
            <v>H17</v>
          </cell>
          <cell r="E317" t="str">
            <v>PJE</v>
          </cell>
          <cell r="F317">
            <v>0.14000000000000001</v>
          </cell>
          <cell r="G317">
            <v>1.17E-2</v>
          </cell>
          <cell r="H317">
            <v>2.58</v>
          </cell>
          <cell r="I317" t="str">
            <v>ハ</v>
          </cell>
        </row>
        <row r="318">
          <cell r="A318" t="str">
            <v>貨1軽PDE</v>
          </cell>
          <cell r="B318" t="str">
            <v>バス貨物～1.7t(軽油)</v>
          </cell>
          <cell r="C318" t="str">
            <v>貨1軽</v>
          </cell>
          <cell r="D318" t="str">
            <v>H17</v>
          </cell>
          <cell r="E318" t="str">
            <v>PDE</v>
          </cell>
          <cell r="F318">
            <v>0.14000000000000001</v>
          </cell>
          <cell r="G318">
            <v>1.17E-2</v>
          </cell>
          <cell r="H318">
            <v>2.58</v>
          </cell>
          <cell r="I318" t="str">
            <v>軽新長1</v>
          </cell>
        </row>
        <row r="319">
          <cell r="A319" t="str">
            <v>貨1軽PKE</v>
          </cell>
          <cell r="B319" t="str">
            <v>バス貨物～1.7t(軽油)</v>
          </cell>
          <cell r="C319" t="str">
            <v>貨1軽</v>
          </cell>
          <cell r="D319" t="str">
            <v>H17</v>
          </cell>
          <cell r="E319" t="str">
            <v>PKE</v>
          </cell>
          <cell r="F319">
            <v>0.14000000000000001</v>
          </cell>
          <cell r="G319">
            <v>1.17E-2</v>
          </cell>
          <cell r="H319">
            <v>2.58</v>
          </cell>
          <cell r="I319" t="str">
            <v>軽新長1</v>
          </cell>
        </row>
        <row r="320">
          <cell r="A320" t="str">
            <v>貨1軽LDE</v>
          </cell>
          <cell r="B320" t="str">
            <v>バス貨物～1.7t(軽油)</v>
          </cell>
          <cell r="C320" t="str">
            <v>貨1軽</v>
          </cell>
          <cell r="D320" t="str">
            <v>H21</v>
          </cell>
          <cell r="E320" t="str">
            <v>LDE</v>
          </cell>
          <cell r="F320">
            <v>0.08</v>
          </cell>
          <cell r="G320">
            <v>5.0000000000000001E-3</v>
          </cell>
          <cell r="H320">
            <v>2.58</v>
          </cell>
          <cell r="I320" t="str">
            <v>軽ポ</v>
          </cell>
        </row>
        <row r="321">
          <cell r="A321" t="str">
            <v>貨1軽LKE</v>
          </cell>
          <cell r="B321" t="str">
            <v>バス貨物～1.7t(軽油)</v>
          </cell>
          <cell r="C321" t="str">
            <v>貨1軽</v>
          </cell>
          <cell r="D321" t="str">
            <v>H21</v>
          </cell>
          <cell r="E321" t="str">
            <v>LKE</v>
          </cell>
          <cell r="F321">
            <v>0.08</v>
          </cell>
          <cell r="G321">
            <v>5.0000000000000001E-3</v>
          </cell>
          <cell r="H321">
            <v>2.58</v>
          </cell>
          <cell r="I321" t="str">
            <v>軽ポ</v>
          </cell>
        </row>
        <row r="322">
          <cell r="A322" t="str">
            <v>貨1軽LPE</v>
          </cell>
          <cell r="B322" t="str">
            <v>バス貨物～1.7t(軽油)</v>
          </cell>
          <cell r="C322" t="str">
            <v>貨1軽</v>
          </cell>
          <cell r="D322" t="str">
            <v>H21</v>
          </cell>
          <cell r="E322" t="str">
            <v>LPE</v>
          </cell>
          <cell r="F322">
            <v>0.08</v>
          </cell>
          <cell r="G322">
            <v>5.0000000000000001E-3</v>
          </cell>
          <cell r="H322">
            <v>2.58</v>
          </cell>
          <cell r="I322" t="str">
            <v>軽ポ</v>
          </cell>
        </row>
        <row r="323">
          <cell r="A323" t="str">
            <v>貨1軽LRE</v>
          </cell>
          <cell r="B323" t="str">
            <v>バス貨物～1.7t(軽油)</v>
          </cell>
          <cell r="C323" t="str">
            <v>貨1軽</v>
          </cell>
          <cell r="D323" t="str">
            <v>H21</v>
          </cell>
          <cell r="E323" t="str">
            <v>LRE</v>
          </cell>
          <cell r="F323">
            <v>0.08</v>
          </cell>
          <cell r="G323">
            <v>5.0000000000000001E-3</v>
          </cell>
          <cell r="H323">
            <v>2.58</v>
          </cell>
          <cell r="I323" t="str">
            <v>軽ポ</v>
          </cell>
        </row>
        <row r="324">
          <cell r="A324" t="str">
            <v>貨1軽LCE</v>
          </cell>
          <cell r="B324" t="str">
            <v>バス貨物～1.7t(軽油)</v>
          </cell>
          <cell r="C324" t="str">
            <v>貨1軽</v>
          </cell>
          <cell r="D324" t="str">
            <v>H21</v>
          </cell>
          <cell r="E324" t="str">
            <v>LCE</v>
          </cell>
          <cell r="F324">
            <v>0.04</v>
          </cell>
          <cell r="G324">
            <v>2.5000000000000001E-3</v>
          </cell>
          <cell r="H324">
            <v>2.58</v>
          </cell>
          <cell r="I324" t="str">
            <v>ハ</v>
          </cell>
        </row>
        <row r="325">
          <cell r="A325" t="str">
            <v>貨1軽LJE</v>
          </cell>
          <cell r="B325" t="str">
            <v>バス貨物～1.7t(軽油)</v>
          </cell>
          <cell r="C325" t="str">
            <v>貨1軽</v>
          </cell>
          <cell r="D325" t="str">
            <v>H21</v>
          </cell>
          <cell r="E325" t="str">
            <v>LJE</v>
          </cell>
          <cell r="F325">
            <v>0.04</v>
          </cell>
          <cell r="G325">
            <v>2.5000000000000001E-3</v>
          </cell>
          <cell r="H325">
            <v>2.58</v>
          </cell>
          <cell r="I325" t="str">
            <v>ハ</v>
          </cell>
        </row>
        <row r="326">
          <cell r="A326" t="str">
            <v>貨1軽LNE</v>
          </cell>
          <cell r="B326" t="str">
            <v>バス貨物～1.7t(軽油)</v>
          </cell>
          <cell r="C326" t="str">
            <v>貨1軽</v>
          </cell>
          <cell r="D326" t="str">
            <v>H21</v>
          </cell>
          <cell r="E326" t="str">
            <v>LNE</v>
          </cell>
          <cell r="F326">
            <v>0.04</v>
          </cell>
          <cell r="G326">
            <v>2.5000000000000001E-3</v>
          </cell>
          <cell r="H326">
            <v>2.58</v>
          </cell>
          <cell r="I326" t="str">
            <v>ハ</v>
          </cell>
        </row>
        <row r="327">
          <cell r="A327" t="str">
            <v>貨1軽LQE</v>
          </cell>
          <cell r="B327" t="str">
            <v>バス貨物～1.7t(軽油)</v>
          </cell>
          <cell r="C327" t="str">
            <v>貨1軽</v>
          </cell>
          <cell r="D327" t="str">
            <v>H21</v>
          </cell>
          <cell r="E327" t="str">
            <v>LQE</v>
          </cell>
          <cell r="F327">
            <v>0.04</v>
          </cell>
          <cell r="G327">
            <v>2.5000000000000001E-3</v>
          </cell>
          <cell r="H327">
            <v>2.58</v>
          </cell>
          <cell r="I327" t="str">
            <v>ハ</v>
          </cell>
        </row>
        <row r="328">
          <cell r="A328" t="str">
            <v>貨1軽MDE</v>
          </cell>
          <cell r="B328" t="str">
            <v>バス貨物～1.7t(軽油)</v>
          </cell>
          <cell r="C328" t="str">
            <v>貨1軽</v>
          </cell>
          <cell r="D328" t="str">
            <v>H21</v>
          </cell>
          <cell r="E328" t="str">
            <v>MDE</v>
          </cell>
          <cell r="F328">
            <v>0.04</v>
          </cell>
          <cell r="G328">
            <v>2.5000000000000001E-3</v>
          </cell>
          <cell r="H328">
            <v>2.58</v>
          </cell>
          <cell r="I328" t="str">
            <v>軽ポ</v>
          </cell>
        </row>
        <row r="329">
          <cell r="A329" t="str">
            <v>貨1軽MKE</v>
          </cell>
          <cell r="B329" t="str">
            <v>バス貨物～1.7t(軽油)</v>
          </cell>
          <cell r="C329" t="str">
            <v>貨1軽</v>
          </cell>
          <cell r="D329" t="str">
            <v>H21</v>
          </cell>
          <cell r="E329" t="str">
            <v>MKE</v>
          </cell>
          <cell r="F329">
            <v>0.04</v>
          </cell>
          <cell r="G329">
            <v>2.5000000000000001E-3</v>
          </cell>
          <cell r="H329">
            <v>2.58</v>
          </cell>
          <cell r="I329" t="str">
            <v>軽ポ</v>
          </cell>
        </row>
        <row r="330">
          <cell r="A330" t="str">
            <v>貨1軽MPE</v>
          </cell>
          <cell r="B330" t="str">
            <v>バス貨物～1.7t(軽油)</v>
          </cell>
          <cell r="C330" t="str">
            <v>貨1軽</v>
          </cell>
          <cell r="D330" t="str">
            <v>H21</v>
          </cell>
          <cell r="E330" t="str">
            <v>MPE</v>
          </cell>
          <cell r="F330">
            <v>0.04</v>
          </cell>
          <cell r="G330">
            <v>2.5000000000000001E-3</v>
          </cell>
          <cell r="H330">
            <v>2.58</v>
          </cell>
          <cell r="I330" t="str">
            <v>軽ポ</v>
          </cell>
        </row>
        <row r="331">
          <cell r="A331" t="str">
            <v>貨1軽MRE</v>
          </cell>
          <cell r="B331" t="str">
            <v>バス貨物～1.7t(軽油)</v>
          </cell>
          <cell r="C331" t="str">
            <v>貨1軽</v>
          </cell>
          <cell r="D331" t="str">
            <v>H21</v>
          </cell>
          <cell r="E331" t="str">
            <v>MRE</v>
          </cell>
          <cell r="F331">
            <v>0.04</v>
          </cell>
          <cell r="G331">
            <v>2.5000000000000001E-3</v>
          </cell>
          <cell r="H331">
            <v>2.58</v>
          </cell>
          <cell r="I331" t="str">
            <v>軽ポ</v>
          </cell>
        </row>
        <row r="332">
          <cell r="A332" t="str">
            <v>貨1軽MCE</v>
          </cell>
          <cell r="B332" t="str">
            <v>バス貨物～1.7t(軽油)</v>
          </cell>
          <cell r="C332" t="str">
            <v>貨1軽</v>
          </cell>
          <cell r="D332" t="str">
            <v>H21</v>
          </cell>
          <cell r="E332" t="str">
            <v>MCE</v>
          </cell>
          <cell r="F332">
            <v>0.04</v>
          </cell>
          <cell r="G332">
            <v>2.5000000000000001E-3</v>
          </cell>
          <cell r="H332">
            <v>2.58</v>
          </cell>
          <cell r="I332" t="str">
            <v>ハ</v>
          </cell>
        </row>
        <row r="333">
          <cell r="A333" t="str">
            <v>貨1軽MJE</v>
          </cell>
          <cell r="B333" t="str">
            <v>バス貨物～1.7t(軽油)</v>
          </cell>
          <cell r="C333" t="str">
            <v>貨1軽</v>
          </cell>
          <cell r="D333" t="str">
            <v>H21</v>
          </cell>
          <cell r="E333" t="str">
            <v>MJE</v>
          </cell>
          <cell r="F333">
            <v>0.04</v>
          </cell>
          <cell r="G333">
            <v>2.5000000000000001E-3</v>
          </cell>
          <cell r="H333">
            <v>2.58</v>
          </cell>
          <cell r="I333" t="str">
            <v>ハ</v>
          </cell>
        </row>
        <row r="334">
          <cell r="A334" t="str">
            <v>貨1軽MNE</v>
          </cell>
          <cell r="B334" t="str">
            <v>バス貨物～1.7t(軽油)</v>
          </cell>
          <cell r="C334" t="str">
            <v>貨1軽</v>
          </cell>
          <cell r="D334" t="str">
            <v>H21</v>
          </cell>
          <cell r="E334" t="str">
            <v>MNE</v>
          </cell>
          <cell r="F334">
            <v>0.04</v>
          </cell>
          <cell r="G334">
            <v>2.5000000000000001E-3</v>
          </cell>
          <cell r="H334">
            <v>2.58</v>
          </cell>
          <cell r="I334" t="str">
            <v>ハ</v>
          </cell>
        </row>
        <row r="335">
          <cell r="A335" t="str">
            <v>貨1軽MQE</v>
          </cell>
          <cell r="B335" t="str">
            <v>バス貨物～1.7t(軽油)</v>
          </cell>
          <cell r="C335" t="str">
            <v>貨1軽</v>
          </cell>
          <cell r="D335" t="str">
            <v>H21</v>
          </cell>
          <cell r="E335" t="str">
            <v>MQE</v>
          </cell>
          <cell r="F335">
            <v>0.04</v>
          </cell>
          <cell r="G335">
            <v>2.5000000000000001E-3</v>
          </cell>
          <cell r="H335">
            <v>2.58</v>
          </cell>
          <cell r="I335" t="str">
            <v>ハ</v>
          </cell>
        </row>
        <row r="336">
          <cell r="A336" t="str">
            <v>貨1軽RDE</v>
          </cell>
          <cell r="B336" t="str">
            <v>バス貨物～1.7t(軽油)</v>
          </cell>
          <cell r="C336" t="str">
            <v>貨1軽</v>
          </cell>
          <cell r="D336" t="str">
            <v>H21</v>
          </cell>
          <cell r="E336" t="str">
            <v>RDE</v>
          </cell>
          <cell r="F336">
            <v>0.02</v>
          </cell>
          <cell r="G336">
            <v>1.25E-3</v>
          </cell>
          <cell r="H336">
            <v>2.58</v>
          </cell>
          <cell r="I336" t="str">
            <v>軽ポ</v>
          </cell>
        </row>
        <row r="337">
          <cell r="A337" t="str">
            <v>貨1軽RKE</v>
          </cell>
          <cell r="B337" t="str">
            <v>バス貨物～1.7t(軽油)</v>
          </cell>
          <cell r="C337" t="str">
            <v>貨1軽</v>
          </cell>
          <cell r="D337" t="str">
            <v>H21</v>
          </cell>
          <cell r="E337" t="str">
            <v>RKE</v>
          </cell>
          <cell r="F337">
            <v>0.02</v>
          </cell>
          <cell r="G337">
            <v>1.25E-3</v>
          </cell>
          <cell r="H337">
            <v>2.58</v>
          </cell>
          <cell r="I337" t="str">
            <v>軽ポ</v>
          </cell>
        </row>
        <row r="338">
          <cell r="A338" t="str">
            <v>貨1軽RPE</v>
          </cell>
          <cell r="B338" t="str">
            <v>バス貨物～1.7t(軽油)</v>
          </cell>
          <cell r="C338" t="str">
            <v>貨1軽</v>
          </cell>
          <cell r="D338" t="str">
            <v>H21</v>
          </cell>
          <cell r="E338" t="str">
            <v>RPE</v>
          </cell>
          <cell r="F338">
            <v>0.02</v>
          </cell>
          <cell r="G338">
            <v>1.25E-3</v>
          </cell>
          <cell r="H338">
            <v>2.58</v>
          </cell>
          <cell r="I338" t="str">
            <v>軽ポ</v>
          </cell>
        </row>
        <row r="339">
          <cell r="A339" t="str">
            <v>貨1軽RRE</v>
          </cell>
          <cell r="B339" t="str">
            <v>バス貨物～1.7t(軽油)</v>
          </cell>
          <cell r="C339" t="str">
            <v>貨1軽</v>
          </cell>
          <cell r="D339" t="str">
            <v>H21</v>
          </cell>
          <cell r="E339" t="str">
            <v>RRE</v>
          </cell>
          <cell r="F339">
            <v>0.02</v>
          </cell>
          <cell r="G339">
            <v>1.25E-3</v>
          </cell>
          <cell r="H339">
            <v>2.58</v>
          </cell>
          <cell r="I339" t="str">
            <v>軽ポ</v>
          </cell>
        </row>
        <row r="340">
          <cell r="A340" t="str">
            <v>貨1軽RCE</v>
          </cell>
          <cell r="B340" t="str">
            <v>バス貨物～1.7t(軽油)</v>
          </cell>
          <cell r="C340" t="str">
            <v>貨1軽</v>
          </cell>
          <cell r="D340" t="str">
            <v>H21</v>
          </cell>
          <cell r="E340" t="str">
            <v>RCE</v>
          </cell>
          <cell r="F340">
            <v>0.02</v>
          </cell>
          <cell r="G340">
            <v>1.25E-3</v>
          </cell>
          <cell r="H340">
            <v>2.58</v>
          </cell>
          <cell r="I340" t="str">
            <v>ハ</v>
          </cell>
        </row>
        <row r="341">
          <cell r="A341" t="str">
            <v>貨1軽RJE</v>
          </cell>
          <cell r="B341" t="str">
            <v>バス貨物～1.7t(軽油)</v>
          </cell>
          <cell r="C341" t="str">
            <v>貨1軽</v>
          </cell>
          <cell r="D341" t="str">
            <v>H21</v>
          </cell>
          <cell r="E341" t="str">
            <v>RJE</v>
          </cell>
          <cell r="F341">
            <v>0.02</v>
          </cell>
          <cell r="G341">
            <v>1.25E-3</v>
          </cell>
          <cell r="H341">
            <v>2.58</v>
          </cell>
          <cell r="I341" t="str">
            <v>ハ</v>
          </cell>
        </row>
        <row r="342">
          <cell r="A342" t="str">
            <v>貨1軽RNE</v>
          </cell>
          <cell r="B342" t="str">
            <v>バス貨物～1.7t(軽油)</v>
          </cell>
          <cell r="C342" t="str">
            <v>貨1軽</v>
          </cell>
          <cell r="D342" t="str">
            <v>H21</v>
          </cell>
          <cell r="E342" t="str">
            <v>RNE</v>
          </cell>
          <cell r="F342">
            <v>0.02</v>
          </cell>
          <cell r="G342">
            <v>1.25E-3</v>
          </cell>
          <cell r="H342">
            <v>2.58</v>
          </cell>
          <cell r="I342" t="str">
            <v>ハ</v>
          </cell>
        </row>
        <row r="343">
          <cell r="A343" t="str">
            <v>貨1軽RQE</v>
          </cell>
          <cell r="B343" t="str">
            <v>バス貨物～1.7t(軽油)</v>
          </cell>
          <cell r="C343" t="str">
            <v>貨1軽</v>
          </cell>
          <cell r="D343" t="str">
            <v>H21</v>
          </cell>
          <cell r="E343" t="str">
            <v>RQE</v>
          </cell>
          <cell r="F343">
            <v>0.02</v>
          </cell>
          <cell r="G343">
            <v>1.25E-3</v>
          </cell>
          <cell r="H343">
            <v>2.58</v>
          </cell>
          <cell r="I343" t="str">
            <v>ハ</v>
          </cell>
        </row>
        <row r="344">
          <cell r="A344" t="str">
            <v>貨1軽QDE</v>
          </cell>
          <cell r="B344" t="str">
            <v>バス貨物～1.7t(軽油)</v>
          </cell>
          <cell r="C344" t="str">
            <v>貨1軽</v>
          </cell>
          <cell r="D344" t="str">
            <v>H21</v>
          </cell>
          <cell r="E344" t="str">
            <v>QDE</v>
          </cell>
          <cell r="F344">
            <v>7.2000000000000008E-2</v>
          </cell>
          <cell r="G344">
            <v>4.5000000000000005E-3</v>
          </cell>
          <cell r="H344">
            <v>2.58</v>
          </cell>
          <cell r="I344" t="str">
            <v>軽ポ</v>
          </cell>
        </row>
        <row r="345">
          <cell r="A345" t="str">
            <v>貨1軽QKE</v>
          </cell>
          <cell r="B345" t="str">
            <v>バス貨物～1.7t(軽油)</v>
          </cell>
          <cell r="C345" t="str">
            <v>貨1軽</v>
          </cell>
          <cell r="D345" t="str">
            <v>H21</v>
          </cell>
          <cell r="E345" t="str">
            <v>QKE</v>
          </cell>
          <cell r="F345">
            <v>7.2000000000000008E-2</v>
          </cell>
          <cell r="G345">
            <v>4.5000000000000005E-3</v>
          </cell>
          <cell r="H345">
            <v>2.58</v>
          </cell>
          <cell r="I345" t="str">
            <v>軽ポ</v>
          </cell>
        </row>
        <row r="346">
          <cell r="A346" t="str">
            <v>貨1軽QPE</v>
          </cell>
          <cell r="B346" t="str">
            <v>バス貨物～1.7t(軽油)</v>
          </cell>
          <cell r="C346" t="str">
            <v>貨1軽</v>
          </cell>
          <cell r="D346" t="str">
            <v>H21</v>
          </cell>
          <cell r="E346" t="str">
            <v>QPE</v>
          </cell>
          <cell r="F346">
            <v>7.2000000000000008E-2</v>
          </cell>
          <cell r="G346">
            <v>4.5000000000000005E-3</v>
          </cell>
          <cell r="H346">
            <v>2.58</v>
          </cell>
          <cell r="I346" t="str">
            <v>軽ポ</v>
          </cell>
        </row>
        <row r="347">
          <cell r="A347" t="str">
            <v>貨1軽QRE</v>
          </cell>
          <cell r="B347" t="str">
            <v>バス貨物～1.7t(軽油)</v>
          </cell>
          <cell r="C347" t="str">
            <v>貨1軽</v>
          </cell>
          <cell r="D347" t="str">
            <v>H21</v>
          </cell>
          <cell r="E347" t="str">
            <v>QRE</v>
          </cell>
          <cell r="F347">
            <v>7.2000000000000008E-2</v>
          </cell>
          <cell r="G347">
            <v>4.5000000000000005E-3</v>
          </cell>
          <cell r="H347">
            <v>2.58</v>
          </cell>
          <cell r="I347" t="str">
            <v>軽ポ</v>
          </cell>
        </row>
        <row r="348">
          <cell r="A348" t="str">
            <v>貨1軽QCE</v>
          </cell>
          <cell r="B348" t="str">
            <v>バス貨物～1.7t(軽油)</v>
          </cell>
          <cell r="C348" t="str">
            <v>貨1軽</v>
          </cell>
          <cell r="D348" t="str">
            <v>H21</v>
          </cell>
          <cell r="E348" t="str">
            <v>QCE</v>
          </cell>
          <cell r="F348">
            <v>7.2000000000000008E-2</v>
          </cell>
          <cell r="G348">
            <v>4.5000000000000005E-3</v>
          </cell>
          <cell r="H348">
            <v>2.58</v>
          </cell>
          <cell r="I348" t="str">
            <v>ハ</v>
          </cell>
        </row>
        <row r="349">
          <cell r="A349" t="str">
            <v>貨1軽QJE</v>
          </cell>
          <cell r="B349" t="str">
            <v>バス貨物～1.7t(軽油)</v>
          </cell>
          <cell r="C349" t="str">
            <v>貨1軽</v>
          </cell>
          <cell r="D349" t="str">
            <v>H21</v>
          </cell>
          <cell r="E349" t="str">
            <v>QJE</v>
          </cell>
          <cell r="F349">
            <v>7.2000000000000008E-2</v>
          </cell>
          <cell r="G349">
            <v>4.5000000000000005E-3</v>
          </cell>
          <cell r="H349">
            <v>2.58</v>
          </cell>
          <cell r="I349" t="str">
            <v>ハ</v>
          </cell>
        </row>
        <row r="350">
          <cell r="A350" t="str">
            <v>貨1軽QNE</v>
          </cell>
          <cell r="B350" t="str">
            <v>バス貨物～1.7t(軽油)</v>
          </cell>
          <cell r="C350" t="str">
            <v>貨1軽</v>
          </cell>
          <cell r="D350" t="str">
            <v>H21</v>
          </cell>
          <cell r="E350" t="str">
            <v>QNE</v>
          </cell>
          <cell r="F350">
            <v>7.2000000000000008E-2</v>
          </cell>
          <cell r="G350">
            <v>4.5000000000000005E-3</v>
          </cell>
          <cell r="H350">
            <v>2.58</v>
          </cell>
          <cell r="I350" t="str">
            <v>ハ</v>
          </cell>
        </row>
        <row r="351">
          <cell r="A351" t="str">
            <v>貨1軽QQE</v>
          </cell>
          <cell r="B351" t="str">
            <v>バス貨物～1.7t(軽油)</v>
          </cell>
          <cell r="C351" t="str">
            <v>貨1軽</v>
          </cell>
          <cell r="D351" t="str">
            <v>H21</v>
          </cell>
          <cell r="E351" t="str">
            <v>QQE</v>
          </cell>
          <cell r="F351">
            <v>7.2000000000000008E-2</v>
          </cell>
          <cell r="G351">
            <v>4.5000000000000005E-3</v>
          </cell>
          <cell r="H351">
            <v>2.58</v>
          </cell>
          <cell r="I351" t="str">
            <v>ハ</v>
          </cell>
        </row>
        <row r="352">
          <cell r="A352" t="str">
            <v>貨2軽-</v>
          </cell>
          <cell r="B352" t="str">
            <v>バス貨物1.7～2.5t(軽油)</v>
          </cell>
          <cell r="C352" t="str">
            <v>貨2軽</v>
          </cell>
          <cell r="D352" t="str">
            <v>S54前</v>
          </cell>
          <cell r="E352" t="str">
            <v>-</v>
          </cell>
          <cell r="F352">
            <v>2.83</v>
          </cell>
          <cell r="G352">
            <v>0.25</v>
          </cell>
          <cell r="H352">
            <v>2.58</v>
          </cell>
          <cell r="I352" t="str">
            <v>軽3</v>
          </cell>
        </row>
        <row r="353">
          <cell r="A353" t="str">
            <v>貨2軽K</v>
          </cell>
          <cell r="B353" t="str">
            <v>バス貨物1.7～2.5t(軽油)</v>
          </cell>
          <cell r="C353" t="str">
            <v>貨2軽</v>
          </cell>
          <cell r="D353" t="str">
            <v>S54</v>
          </cell>
          <cell r="E353" t="str">
            <v>K</v>
          </cell>
          <cell r="F353">
            <v>2.5299999999999998</v>
          </cell>
          <cell r="G353">
            <v>0.25</v>
          </cell>
          <cell r="H353">
            <v>2.58</v>
          </cell>
          <cell r="I353" t="str">
            <v>軽3</v>
          </cell>
        </row>
        <row r="354">
          <cell r="A354" t="str">
            <v>貨2軽N</v>
          </cell>
          <cell r="B354" t="str">
            <v>バス貨物1.7～2.5t(軽油)</v>
          </cell>
          <cell r="C354" t="str">
            <v>貨2軽</v>
          </cell>
          <cell r="D354" t="str">
            <v>S57,S58</v>
          </cell>
          <cell r="E354" t="str">
            <v>N</v>
          </cell>
          <cell r="F354">
            <v>2.16</v>
          </cell>
          <cell r="G354">
            <v>0.25</v>
          </cell>
          <cell r="H354">
            <v>2.58</v>
          </cell>
          <cell r="I354" t="str">
            <v>軽3</v>
          </cell>
        </row>
        <row r="355">
          <cell r="A355" t="str">
            <v>貨2軽P</v>
          </cell>
          <cell r="B355" t="str">
            <v>バス貨物1.7～2.5t(軽油)</v>
          </cell>
          <cell r="C355" t="str">
            <v>貨2軽</v>
          </cell>
          <cell r="D355" t="str">
            <v>S57,S58</v>
          </cell>
          <cell r="E355" t="str">
            <v>P</v>
          </cell>
          <cell r="F355">
            <v>2.16</v>
          </cell>
          <cell r="G355">
            <v>0.25</v>
          </cell>
          <cell r="H355">
            <v>2.58</v>
          </cell>
          <cell r="I355" t="str">
            <v>軽3</v>
          </cell>
        </row>
        <row r="356">
          <cell r="A356" t="str">
            <v>貨2軽S</v>
          </cell>
          <cell r="B356" t="str">
            <v>バス貨物1.7～2.5t(軽油)</v>
          </cell>
          <cell r="C356" t="str">
            <v>貨2軽</v>
          </cell>
          <cell r="D356" t="str">
            <v>S63</v>
          </cell>
          <cell r="E356" t="str">
            <v>S</v>
          </cell>
          <cell r="F356">
            <v>1.93</v>
          </cell>
          <cell r="G356">
            <v>0.25</v>
          </cell>
          <cell r="H356">
            <v>2.58</v>
          </cell>
          <cell r="I356" t="str">
            <v>軽3</v>
          </cell>
        </row>
        <row r="357">
          <cell r="A357" t="str">
            <v>貨2軽KB</v>
          </cell>
          <cell r="B357" t="str">
            <v>バス貨物1.7～2.5t(軽油)</v>
          </cell>
          <cell r="C357" t="str">
            <v>貨2軽</v>
          </cell>
          <cell r="D357" t="str">
            <v>H5</v>
          </cell>
          <cell r="E357" t="str">
            <v>KB</v>
          </cell>
          <cell r="F357">
            <v>1.3</v>
          </cell>
          <cell r="G357">
            <v>0.25</v>
          </cell>
          <cell r="H357">
            <v>2.58</v>
          </cell>
          <cell r="I357" t="str">
            <v>軽3</v>
          </cell>
        </row>
        <row r="358">
          <cell r="A358" t="str">
            <v>貨2軽KF</v>
          </cell>
          <cell r="B358" t="str">
            <v>バス貨物1.7～2.5t(軽油)</v>
          </cell>
          <cell r="C358" t="str">
            <v>貨2軽</v>
          </cell>
          <cell r="D358" t="str">
            <v>H9・H10</v>
          </cell>
          <cell r="E358" t="str">
            <v>KF</v>
          </cell>
          <cell r="F358">
            <v>0.7</v>
          </cell>
          <cell r="G358">
            <v>0.09</v>
          </cell>
          <cell r="H358">
            <v>2.58</v>
          </cell>
          <cell r="I358" t="str">
            <v>軽3</v>
          </cell>
        </row>
        <row r="359">
          <cell r="A359" t="str">
            <v>貨2軽HB</v>
          </cell>
          <cell r="B359" t="str">
            <v>バス貨物1.7～2.5t(軽油)</v>
          </cell>
          <cell r="C359" t="str">
            <v>貨2軽</v>
          </cell>
          <cell r="D359" t="str">
            <v>H9・H10</v>
          </cell>
          <cell r="E359" t="str">
            <v>HB</v>
          </cell>
          <cell r="F359">
            <v>0.35</v>
          </cell>
          <cell r="G359">
            <v>4.4999999999999998E-2</v>
          </cell>
          <cell r="H359">
            <v>2.58</v>
          </cell>
          <cell r="I359" t="str">
            <v>ハ</v>
          </cell>
        </row>
        <row r="360">
          <cell r="A360" t="str">
            <v>貨2軽KJ</v>
          </cell>
          <cell r="B360" t="str">
            <v>バス貨物1.7～2.5t(軽油)</v>
          </cell>
          <cell r="C360" t="str">
            <v>貨2軽</v>
          </cell>
          <cell r="D360" t="str">
            <v>H9・H10</v>
          </cell>
          <cell r="E360" t="str">
            <v>KJ</v>
          </cell>
          <cell r="F360">
            <v>0.7</v>
          </cell>
          <cell r="G360">
            <v>0.09</v>
          </cell>
          <cell r="H360">
            <v>2.58</v>
          </cell>
          <cell r="I360" t="str">
            <v>軽3</v>
          </cell>
        </row>
        <row r="361">
          <cell r="A361" t="str">
            <v>貨2軽HE</v>
          </cell>
          <cell r="B361" t="str">
            <v>バス貨物1.7～2.5t(軽油)</v>
          </cell>
          <cell r="C361" t="str">
            <v>貨2軽</v>
          </cell>
          <cell r="D361" t="str">
            <v>H9・H10</v>
          </cell>
          <cell r="E361" t="str">
            <v>HE</v>
          </cell>
          <cell r="F361">
            <v>0.35</v>
          </cell>
          <cell r="G361">
            <v>4.4999999999999998E-2</v>
          </cell>
          <cell r="H361">
            <v>2.58</v>
          </cell>
          <cell r="I361" t="str">
            <v>ハ</v>
          </cell>
        </row>
        <row r="362">
          <cell r="A362" t="str">
            <v>貨2軽DD</v>
          </cell>
          <cell r="B362" t="str">
            <v>バス貨物1.7～2.5t(軽油)</v>
          </cell>
          <cell r="C362" t="str">
            <v>貨2軽</v>
          </cell>
          <cell r="D362" t="str">
            <v>H9・H10</v>
          </cell>
          <cell r="E362" t="str">
            <v>DD</v>
          </cell>
          <cell r="F362">
            <v>0.52500000000000002</v>
          </cell>
          <cell r="G362">
            <v>6.7500000000000004E-2</v>
          </cell>
          <cell r="H362">
            <v>2.58</v>
          </cell>
          <cell r="I362" t="str">
            <v>軽3</v>
          </cell>
        </row>
        <row r="363">
          <cell r="A363" t="str">
            <v>貨2軽WD</v>
          </cell>
          <cell r="B363" t="str">
            <v>バス貨物1.7～2.5t(軽油)</v>
          </cell>
          <cell r="C363" t="str">
            <v>貨2軽</v>
          </cell>
          <cell r="D363" t="str">
            <v>H9・H10</v>
          </cell>
          <cell r="E363" t="str">
            <v>WD</v>
          </cell>
          <cell r="F363">
            <v>0.52500000000000002</v>
          </cell>
          <cell r="G363">
            <v>6.7500000000000004E-2</v>
          </cell>
          <cell r="H363">
            <v>2.58</v>
          </cell>
          <cell r="I363" t="str">
            <v>ハ</v>
          </cell>
        </row>
        <row r="364">
          <cell r="A364" t="str">
            <v>貨2軽DE</v>
          </cell>
          <cell r="B364" t="str">
            <v>バス貨物1.7～2.5t(軽油)</v>
          </cell>
          <cell r="C364" t="str">
            <v>貨2軽</v>
          </cell>
          <cell r="D364" t="str">
            <v>H9・H10</v>
          </cell>
          <cell r="E364" t="str">
            <v>DE</v>
          </cell>
          <cell r="F364">
            <v>0.35</v>
          </cell>
          <cell r="G364">
            <v>4.4999999999999998E-2</v>
          </cell>
          <cell r="H364">
            <v>2.58</v>
          </cell>
          <cell r="I364" t="str">
            <v>軽3</v>
          </cell>
        </row>
        <row r="365">
          <cell r="A365" t="str">
            <v>貨2軽WE</v>
          </cell>
          <cell r="B365" t="str">
            <v>バス貨物1.7～2.5t(軽油)</v>
          </cell>
          <cell r="C365" t="str">
            <v>貨2軽</v>
          </cell>
          <cell r="D365" t="str">
            <v>H9・H10</v>
          </cell>
          <cell r="E365" t="str">
            <v>WE</v>
          </cell>
          <cell r="F365">
            <v>0.35</v>
          </cell>
          <cell r="G365">
            <v>4.4999999999999998E-2</v>
          </cell>
          <cell r="H365">
            <v>2.58</v>
          </cell>
          <cell r="I365" t="str">
            <v>ハ</v>
          </cell>
        </row>
        <row r="366">
          <cell r="A366" t="str">
            <v>貨2軽DF</v>
          </cell>
          <cell r="B366" t="str">
            <v>バス貨物1.7～2.5t(軽油)</v>
          </cell>
          <cell r="C366" t="str">
            <v>貨2軽</v>
          </cell>
          <cell r="D366" t="str">
            <v>H9・H10</v>
          </cell>
          <cell r="E366" t="str">
            <v>DF</v>
          </cell>
          <cell r="F366">
            <v>0.17499999999999999</v>
          </cell>
          <cell r="G366">
            <v>2.2499999999999999E-2</v>
          </cell>
          <cell r="H366">
            <v>2.58</v>
          </cell>
          <cell r="I366" t="str">
            <v>軽3</v>
          </cell>
        </row>
        <row r="367">
          <cell r="A367" t="str">
            <v>貨2軽WF</v>
          </cell>
          <cell r="B367" t="str">
            <v>バス貨物1.7～2.5t(軽油)</v>
          </cell>
          <cell r="C367" t="str">
            <v>貨2軽</v>
          </cell>
          <cell r="D367" t="str">
            <v>H9・H10</v>
          </cell>
          <cell r="E367" t="str">
            <v>WF</v>
          </cell>
          <cell r="F367">
            <v>0.17499999999999999</v>
          </cell>
          <cell r="G367">
            <v>2.2499999999999999E-2</v>
          </cell>
          <cell r="H367">
            <v>2.58</v>
          </cell>
          <cell r="I367" t="str">
            <v>ハ</v>
          </cell>
        </row>
        <row r="368">
          <cell r="A368" t="str">
            <v>貨2軽DN</v>
          </cell>
          <cell r="B368" t="str">
            <v>バス貨物1.7～2.5t(軽油)</v>
          </cell>
          <cell r="C368" t="str">
            <v>貨2軽</v>
          </cell>
          <cell r="D368" t="str">
            <v>H9・H10</v>
          </cell>
          <cell r="E368" t="str">
            <v>DN</v>
          </cell>
          <cell r="F368">
            <v>0.52500000000000002</v>
          </cell>
          <cell r="G368">
            <v>6.7500000000000004E-2</v>
          </cell>
          <cell r="H368">
            <v>2.58</v>
          </cell>
          <cell r="I368" t="str">
            <v>軽3</v>
          </cell>
        </row>
        <row r="369">
          <cell r="A369" t="str">
            <v>貨2軽WN</v>
          </cell>
          <cell r="B369" t="str">
            <v>バス貨物1.7～2.5t(軽油)</v>
          </cell>
          <cell r="C369" t="str">
            <v>貨2軽</v>
          </cell>
          <cell r="D369" t="str">
            <v>H9・H10</v>
          </cell>
          <cell r="E369" t="str">
            <v>WN</v>
          </cell>
          <cell r="F369">
            <v>0.52500000000000002</v>
          </cell>
          <cell r="G369">
            <v>6.7500000000000004E-2</v>
          </cell>
          <cell r="H369">
            <v>2.58</v>
          </cell>
          <cell r="I369" t="str">
            <v>ハ</v>
          </cell>
        </row>
        <row r="370">
          <cell r="A370" t="str">
            <v>貨2軽DP</v>
          </cell>
          <cell r="B370" t="str">
            <v>バス貨物1.7～2.5t(軽油)</v>
          </cell>
          <cell r="C370" t="str">
            <v>貨2軽</v>
          </cell>
          <cell r="D370" t="str">
            <v>H9・H10</v>
          </cell>
          <cell r="E370" t="str">
            <v>DP</v>
          </cell>
          <cell r="F370">
            <v>0.35</v>
          </cell>
          <cell r="G370">
            <v>4.4999999999999998E-2</v>
          </cell>
          <cell r="H370">
            <v>2.58</v>
          </cell>
          <cell r="I370" t="str">
            <v>軽3</v>
          </cell>
        </row>
        <row r="371">
          <cell r="A371" t="str">
            <v>貨2軽WP</v>
          </cell>
          <cell r="B371" t="str">
            <v>バス貨物1.7～2.5t(軽油)</v>
          </cell>
          <cell r="C371" t="str">
            <v>貨2軽</v>
          </cell>
          <cell r="D371" t="str">
            <v>H9・H10</v>
          </cell>
          <cell r="E371" t="str">
            <v>WP</v>
          </cell>
          <cell r="F371">
            <v>0.35</v>
          </cell>
          <cell r="G371">
            <v>4.4999999999999998E-2</v>
          </cell>
          <cell r="H371">
            <v>2.58</v>
          </cell>
          <cell r="I371" t="str">
            <v>ハ</v>
          </cell>
        </row>
        <row r="372">
          <cell r="A372" t="str">
            <v>貨2軽DQ</v>
          </cell>
          <cell r="B372" t="str">
            <v>バス貨物1.7～2.5t(軽油)</v>
          </cell>
          <cell r="C372" t="str">
            <v>貨2軽</v>
          </cell>
          <cell r="D372" t="str">
            <v>H9・H10</v>
          </cell>
          <cell r="E372" t="str">
            <v>DQ</v>
          </cell>
          <cell r="F372">
            <v>0.17499999999999999</v>
          </cell>
          <cell r="G372">
            <v>2.2499999999999999E-2</v>
          </cell>
          <cell r="H372">
            <v>2.58</v>
          </cell>
          <cell r="I372" t="str">
            <v>軽3</v>
          </cell>
        </row>
        <row r="373">
          <cell r="A373" t="str">
            <v>貨2軽WQ</v>
          </cell>
          <cell r="B373" t="str">
            <v>バス貨物1.7～2.5t(軽油)</v>
          </cell>
          <cell r="C373" t="str">
            <v>貨2軽</v>
          </cell>
          <cell r="D373" t="str">
            <v>H9・H10</v>
          </cell>
          <cell r="E373" t="str">
            <v>WQ</v>
          </cell>
          <cell r="F373">
            <v>0.17499999999999999</v>
          </cell>
          <cell r="G373">
            <v>2.2499999999999999E-2</v>
          </cell>
          <cell r="H373">
            <v>2.58</v>
          </cell>
          <cell r="I373" t="str">
            <v>ハ</v>
          </cell>
        </row>
        <row r="374">
          <cell r="A374" t="str">
            <v>貨2軽KQ</v>
          </cell>
          <cell r="B374" t="str">
            <v>バス貨物1.7～2.5t(軽油)</v>
          </cell>
          <cell r="C374" t="str">
            <v>貨2軽</v>
          </cell>
          <cell r="D374" t="str">
            <v>H15</v>
          </cell>
          <cell r="E374" t="str">
            <v>KQ</v>
          </cell>
          <cell r="F374">
            <v>0.49</v>
          </cell>
          <cell r="G374">
            <v>0.06</v>
          </cell>
          <cell r="H374">
            <v>2.58</v>
          </cell>
          <cell r="I374" t="str">
            <v>軽3</v>
          </cell>
        </row>
        <row r="375">
          <cell r="A375" t="str">
            <v>貨2軽HX</v>
          </cell>
          <cell r="B375" t="str">
            <v>バス貨物1.7～2.5t(軽油)</v>
          </cell>
          <cell r="C375" t="str">
            <v>貨2軽</v>
          </cell>
          <cell r="D375" t="str">
            <v>H15</v>
          </cell>
          <cell r="E375" t="str">
            <v>HX</v>
          </cell>
          <cell r="F375">
            <v>0.245</v>
          </cell>
          <cell r="G375">
            <v>0.03</v>
          </cell>
          <cell r="H375">
            <v>2.58</v>
          </cell>
          <cell r="I375" t="str">
            <v>ハ</v>
          </cell>
        </row>
        <row r="376">
          <cell r="A376" t="str">
            <v>貨2軽TJ</v>
          </cell>
          <cell r="B376" t="str">
            <v>バス貨物1.7～2.5t(軽油)</v>
          </cell>
          <cell r="C376" t="str">
            <v>貨2軽</v>
          </cell>
          <cell r="D376" t="str">
            <v>H15</v>
          </cell>
          <cell r="E376" t="str">
            <v>TJ</v>
          </cell>
          <cell r="F376">
            <v>0.36749999999999999</v>
          </cell>
          <cell r="G376">
            <v>4.4999999999999998E-2</v>
          </cell>
          <cell r="H376">
            <v>2.58</v>
          </cell>
          <cell r="I376" t="str">
            <v>軽3</v>
          </cell>
        </row>
        <row r="377">
          <cell r="A377" t="str">
            <v>貨2軽XJ</v>
          </cell>
          <cell r="B377" t="str">
            <v>バス貨物1.7～2.5t(軽油)</v>
          </cell>
          <cell r="C377" t="str">
            <v>貨2軽</v>
          </cell>
          <cell r="D377" t="str">
            <v>H15</v>
          </cell>
          <cell r="E377" t="str">
            <v>XJ</v>
          </cell>
          <cell r="F377">
            <v>0.36749999999999999</v>
          </cell>
          <cell r="G377">
            <v>4.4999999999999998E-2</v>
          </cell>
          <cell r="H377">
            <v>2.58</v>
          </cell>
          <cell r="I377" t="str">
            <v>ハ</v>
          </cell>
        </row>
        <row r="378">
          <cell r="A378" t="str">
            <v>貨2軽LJ</v>
          </cell>
          <cell r="B378" t="str">
            <v>バス貨物1.7～2.5t(軽油)</v>
          </cell>
          <cell r="C378" t="str">
            <v>貨2軽</v>
          </cell>
          <cell r="D378" t="str">
            <v>H15</v>
          </cell>
          <cell r="E378" t="str">
            <v>LJ</v>
          </cell>
          <cell r="F378">
            <v>0.245</v>
          </cell>
          <cell r="G378">
            <v>0.03</v>
          </cell>
          <cell r="H378">
            <v>2.58</v>
          </cell>
          <cell r="I378" t="str">
            <v>軽3</v>
          </cell>
        </row>
        <row r="379">
          <cell r="A379" t="str">
            <v>貨2軽YJ</v>
          </cell>
          <cell r="B379" t="str">
            <v>バス貨物1.7～2.5t(軽油)</v>
          </cell>
          <cell r="C379" t="str">
            <v>貨2軽</v>
          </cell>
          <cell r="D379" t="str">
            <v>H15</v>
          </cell>
          <cell r="E379" t="str">
            <v>YJ</v>
          </cell>
          <cell r="F379">
            <v>0.245</v>
          </cell>
          <cell r="G379">
            <v>0.03</v>
          </cell>
          <cell r="H379">
            <v>2.58</v>
          </cell>
          <cell r="I379" t="str">
            <v>ハ</v>
          </cell>
        </row>
        <row r="380">
          <cell r="A380" t="str">
            <v>貨2軽UJ</v>
          </cell>
          <cell r="B380" t="str">
            <v>バス貨物1.7～2.5t(軽油)</v>
          </cell>
          <cell r="C380" t="str">
            <v>貨2軽</v>
          </cell>
          <cell r="D380" t="str">
            <v>H15</v>
          </cell>
          <cell r="E380" t="str">
            <v>UJ</v>
          </cell>
          <cell r="F380">
            <v>0.1225</v>
          </cell>
          <cell r="G380">
            <v>1.4999999999999999E-2</v>
          </cell>
          <cell r="H380">
            <v>2.58</v>
          </cell>
          <cell r="I380" t="str">
            <v>軽3</v>
          </cell>
        </row>
        <row r="381">
          <cell r="A381" t="str">
            <v>貨2軽ZJ</v>
          </cell>
          <cell r="B381" t="str">
            <v>バス貨物1.7～2.5t(軽油)</v>
          </cell>
          <cell r="C381" t="str">
            <v>貨2軽</v>
          </cell>
          <cell r="D381" t="str">
            <v>H15</v>
          </cell>
          <cell r="E381" t="str">
            <v>ZJ</v>
          </cell>
          <cell r="F381">
            <v>0.1225</v>
          </cell>
          <cell r="G381">
            <v>1.4999999999999999E-2</v>
          </cell>
          <cell r="H381">
            <v>2.58</v>
          </cell>
          <cell r="I381" t="str">
            <v>ハ</v>
          </cell>
        </row>
        <row r="382">
          <cell r="A382" t="str">
            <v>貨2軽ADF</v>
          </cell>
          <cell r="B382" t="str">
            <v>バス貨物1.7～2.5t(軽油)</v>
          </cell>
          <cell r="C382" t="str">
            <v>貨2軽</v>
          </cell>
          <cell r="D382" t="str">
            <v>H17</v>
          </cell>
          <cell r="E382" t="str">
            <v>ADF</v>
          </cell>
          <cell r="F382">
            <v>0.25</v>
          </cell>
          <cell r="G382">
            <v>1.4999999999999999E-2</v>
          </cell>
          <cell r="H382">
            <v>2.58</v>
          </cell>
          <cell r="I382" t="str">
            <v>軽新長</v>
          </cell>
        </row>
        <row r="383">
          <cell r="A383" t="str">
            <v>貨2軽AKF</v>
          </cell>
          <cell r="B383" t="str">
            <v>バス貨物1.7～2.5t(軽油)</v>
          </cell>
          <cell r="C383" t="str">
            <v>貨2軽</v>
          </cell>
          <cell r="D383" t="str">
            <v>H17</v>
          </cell>
          <cell r="E383" t="str">
            <v>AKF</v>
          </cell>
          <cell r="F383">
            <v>0.25</v>
          </cell>
          <cell r="G383">
            <v>1.4999999999999999E-2</v>
          </cell>
          <cell r="H383">
            <v>2.58</v>
          </cell>
          <cell r="I383" t="str">
            <v>軽新長</v>
          </cell>
        </row>
        <row r="384">
          <cell r="A384" t="str">
            <v>貨2軽ACF</v>
          </cell>
          <cell r="B384" t="str">
            <v>バス貨物1.7～2.5t(軽油)</v>
          </cell>
          <cell r="C384" t="str">
            <v>貨2軽</v>
          </cell>
          <cell r="D384" t="str">
            <v>H17</v>
          </cell>
          <cell r="E384" t="str">
            <v>ACF</v>
          </cell>
          <cell r="F384">
            <v>0.125</v>
          </cell>
          <cell r="G384">
            <v>7.4999999999999997E-3</v>
          </cell>
          <cell r="H384">
            <v>2.58</v>
          </cell>
          <cell r="I384" t="str">
            <v>ハ</v>
          </cell>
        </row>
        <row r="385">
          <cell r="A385" t="str">
            <v>貨2軽AJF</v>
          </cell>
          <cell r="B385" t="str">
            <v>バス貨物1.7～2.5t(軽油)</v>
          </cell>
          <cell r="C385" t="str">
            <v>貨2軽</v>
          </cell>
          <cell r="D385" t="str">
            <v>H17</v>
          </cell>
          <cell r="E385" t="str">
            <v>AJF</v>
          </cell>
          <cell r="F385">
            <v>0.125</v>
          </cell>
          <cell r="G385">
            <v>7.4999999999999997E-3</v>
          </cell>
          <cell r="H385">
            <v>2.58</v>
          </cell>
          <cell r="I385" t="str">
            <v>ハ</v>
          </cell>
        </row>
        <row r="386">
          <cell r="A386" t="str">
            <v>貨2軽BCF</v>
          </cell>
          <cell r="B386" t="str">
            <v>バス貨物1.7～2.5t(軽油)</v>
          </cell>
          <cell r="C386" t="str">
            <v>貨2軽</v>
          </cell>
          <cell r="D386" t="str">
            <v>H17</v>
          </cell>
          <cell r="E386" t="str">
            <v>BCF</v>
          </cell>
          <cell r="F386">
            <v>0.22500000000000001</v>
          </cell>
          <cell r="G386">
            <v>1.35E-2</v>
          </cell>
          <cell r="H386">
            <v>2.58</v>
          </cell>
          <cell r="I386" t="str">
            <v>ハ</v>
          </cell>
        </row>
        <row r="387">
          <cell r="A387" t="str">
            <v>貨2軽BJF</v>
          </cell>
          <cell r="B387" t="str">
            <v>バス貨物1.7～2.5t(軽油)</v>
          </cell>
          <cell r="C387" t="str">
            <v>貨2軽</v>
          </cell>
          <cell r="D387" t="str">
            <v>H17</v>
          </cell>
          <cell r="E387" t="str">
            <v>BJF</v>
          </cell>
          <cell r="F387">
            <v>0.22500000000000001</v>
          </cell>
          <cell r="G387">
            <v>1.35E-2</v>
          </cell>
          <cell r="H387">
            <v>2.58</v>
          </cell>
          <cell r="I387" t="str">
            <v>ハ</v>
          </cell>
        </row>
        <row r="388">
          <cell r="A388" t="str">
            <v>貨2軽BDF</v>
          </cell>
          <cell r="B388" t="str">
            <v>バス貨物1.7～2.5t(軽油)</v>
          </cell>
          <cell r="C388" t="str">
            <v>貨2軽</v>
          </cell>
          <cell r="D388" t="str">
            <v>H17</v>
          </cell>
          <cell r="E388" t="str">
            <v>BDF</v>
          </cell>
          <cell r="F388">
            <v>0.22500000000000001</v>
          </cell>
          <cell r="G388">
            <v>1.35E-2</v>
          </cell>
          <cell r="H388">
            <v>2.58</v>
          </cell>
          <cell r="I388" t="str">
            <v>軽新長1</v>
          </cell>
        </row>
        <row r="389">
          <cell r="A389" t="str">
            <v>貨2軽BKF</v>
          </cell>
          <cell r="B389" t="str">
            <v>バス貨物1.7～2.5t(軽油)</v>
          </cell>
          <cell r="C389" t="str">
            <v>貨2軽</v>
          </cell>
          <cell r="D389" t="str">
            <v>H17</v>
          </cell>
          <cell r="E389" t="str">
            <v>BKF</v>
          </cell>
          <cell r="F389">
            <v>0.22500000000000001</v>
          </cell>
          <cell r="G389">
            <v>1.35E-2</v>
          </cell>
          <cell r="H389">
            <v>2.58</v>
          </cell>
          <cell r="I389" t="str">
            <v>軽新長1</v>
          </cell>
        </row>
        <row r="390">
          <cell r="A390" t="str">
            <v>貨2軽CCF</v>
          </cell>
          <cell r="B390" t="str">
            <v>バス貨物1.7～2.5t(軽油)</v>
          </cell>
          <cell r="C390" t="str">
            <v>貨2軽</v>
          </cell>
          <cell r="D390" t="str">
            <v>H17</v>
          </cell>
          <cell r="E390" t="str">
            <v>CCF</v>
          </cell>
          <cell r="F390">
            <v>0.125</v>
          </cell>
          <cell r="G390">
            <v>7.4999999999999997E-3</v>
          </cell>
          <cell r="H390">
            <v>2.58</v>
          </cell>
          <cell r="I390" t="str">
            <v>ハ</v>
          </cell>
        </row>
        <row r="391">
          <cell r="A391" t="str">
            <v>貨2軽CJF</v>
          </cell>
          <cell r="B391" t="str">
            <v>バス貨物1.7～2.5t(軽油)</v>
          </cell>
          <cell r="C391" t="str">
            <v>貨2軽</v>
          </cell>
          <cell r="D391" t="str">
            <v>H17</v>
          </cell>
          <cell r="E391" t="str">
            <v>CJF</v>
          </cell>
          <cell r="F391">
            <v>0.125</v>
          </cell>
          <cell r="G391">
            <v>7.4999999999999997E-3</v>
          </cell>
          <cell r="H391">
            <v>2.58</v>
          </cell>
          <cell r="I391" t="str">
            <v>ハ</v>
          </cell>
        </row>
        <row r="392">
          <cell r="A392" t="str">
            <v>貨2軽CDF</v>
          </cell>
          <cell r="B392" t="str">
            <v>バス貨物1.7～2.5t(軽油)</v>
          </cell>
          <cell r="C392" t="str">
            <v>貨2軽</v>
          </cell>
          <cell r="D392" t="str">
            <v>H17</v>
          </cell>
          <cell r="E392" t="str">
            <v>CDF</v>
          </cell>
          <cell r="F392">
            <v>0.125</v>
          </cell>
          <cell r="G392">
            <v>7.4999999999999997E-3</v>
          </cell>
          <cell r="H392">
            <v>2.58</v>
          </cell>
          <cell r="I392" t="str">
            <v>軽新長</v>
          </cell>
        </row>
        <row r="393">
          <cell r="A393" t="str">
            <v>貨2軽CKF</v>
          </cell>
          <cell r="B393" t="str">
            <v>バス貨物1.7～2.5t(軽油)</v>
          </cell>
          <cell r="C393" t="str">
            <v>貨2軽</v>
          </cell>
          <cell r="D393" t="str">
            <v>H17</v>
          </cell>
          <cell r="E393" t="str">
            <v>CKF</v>
          </cell>
          <cell r="F393">
            <v>0.125</v>
          </cell>
          <cell r="G393">
            <v>7.4999999999999997E-3</v>
          </cell>
          <cell r="H393">
            <v>2.58</v>
          </cell>
          <cell r="I393" t="str">
            <v>軽新長</v>
          </cell>
        </row>
        <row r="394">
          <cell r="A394" t="str">
            <v>貨2軽DCF</v>
          </cell>
          <cell r="B394" t="str">
            <v>バス貨物1.7～2.5t(軽油)</v>
          </cell>
          <cell r="C394" t="str">
            <v>貨2軽</v>
          </cell>
          <cell r="D394" t="str">
            <v>H17</v>
          </cell>
          <cell r="E394" t="str">
            <v>DCF</v>
          </cell>
          <cell r="F394">
            <v>6.25E-2</v>
          </cell>
          <cell r="G394">
            <v>3.7499999999999999E-3</v>
          </cell>
          <cell r="H394">
            <v>2.58</v>
          </cell>
          <cell r="I394" t="str">
            <v>ハ</v>
          </cell>
        </row>
        <row r="395">
          <cell r="A395" t="str">
            <v>貨2軽DJF</v>
          </cell>
          <cell r="B395" t="str">
            <v>バス貨物1.7～2.5t(軽油)</v>
          </cell>
          <cell r="C395" t="str">
            <v>貨2軽</v>
          </cell>
          <cell r="D395" t="str">
            <v>H17</v>
          </cell>
          <cell r="E395" t="str">
            <v>DJF</v>
          </cell>
          <cell r="F395">
            <v>6.25E-2</v>
          </cell>
          <cell r="G395">
            <v>3.7499999999999999E-3</v>
          </cell>
          <cell r="H395">
            <v>2.58</v>
          </cell>
          <cell r="I395" t="str">
            <v>ハ</v>
          </cell>
        </row>
        <row r="396">
          <cell r="A396" t="str">
            <v>貨2軽DDF</v>
          </cell>
          <cell r="B396" t="str">
            <v>バス貨物1.7～2.5t(軽油)</v>
          </cell>
          <cell r="C396" t="str">
            <v>貨2軽</v>
          </cell>
          <cell r="D396" t="str">
            <v>H17</v>
          </cell>
          <cell r="E396" t="str">
            <v>DDF</v>
          </cell>
          <cell r="F396">
            <v>6.25E-2</v>
          </cell>
          <cell r="G396">
            <v>3.7499999999999999E-3</v>
          </cell>
          <cell r="H396">
            <v>2.58</v>
          </cell>
          <cell r="I396" t="str">
            <v>軽新長</v>
          </cell>
        </row>
        <row r="397">
          <cell r="A397" t="str">
            <v>貨2軽DKF</v>
          </cell>
          <cell r="B397" t="str">
            <v>バス貨物1.7～2.5t(軽油)</v>
          </cell>
          <cell r="C397" t="str">
            <v>貨2軽</v>
          </cell>
          <cell r="D397" t="str">
            <v>H17</v>
          </cell>
          <cell r="E397" t="str">
            <v>DKF</v>
          </cell>
          <cell r="F397">
            <v>6.25E-2</v>
          </cell>
          <cell r="G397">
            <v>3.7499999999999999E-3</v>
          </cell>
          <cell r="H397">
            <v>2.58</v>
          </cell>
          <cell r="I397" t="str">
            <v>軽新長</v>
          </cell>
        </row>
        <row r="398">
          <cell r="A398" t="str">
            <v>貨2軽NCF</v>
          </cell>
          <cell r="B398" t="str">
            <v>バス貨物1.7～2.5t(軽油)</v>
          </cell>
          <cell r="C398" t="str">
            <v>貨2軽</v>
          </cell>
          <cell r="D398" t="str">
            <v>H17</v>
          </cell>
          <cell r="E398" t="str">
            <v>NCF</v>
          </cell>
          <cell r="F398">
            <v>0.22500000000000001</v>
          </cell>
          <cell r="G398">
            <v>1.4999999999999999E-2</v>
          </cell>
          <cell r="H398">
            <v>2.58</v>
          </cell>
          <cell r="I398" t="str">
            <v>ハ</v>
          </cell>
        </row>
        <row r="399">
          <cell r="A399" t="str">
            <v>貨2軽NJF</v>
          </cell>
          <cell r="B399" t="str">
            <v>バス貨物1.7～2.5t(軽油)</v>
          </cell>
          <cell r="C399" t="str">
            <v>貨2軽</v>
          </cell>
          <cell r="D399" t="str">
            <v>H17</v>
          </cell>
          <cell r="E399" t="str">
            <v>NJF</v>
          </cell>
          <cell r="F399">
            <v>0.22500000000000001</v>
          </cell>
          <cell r="G399">
            <v>1.4999999999999999E-2</v>
          </cell>
          <cell r="H399">
            <v>2.58</v>
          </cell>
          <cell r="I399" t="str">
            <v>ハ</v>
          </cell>
        </row>
        <row r="400">
          <cell r="A400" t="str">
            <v>貨2軽NDF</v>
          </cell>
          <cell r="B400" t="str">
            <v>バス貨物1.7～2.5t(軽油)</v>
          </cell>
          <cell r="C400" t="str">
            <v>貨2軽</v>
          </cell>
          <cell r="D400" t="str">
            <v>H17</v>
          </cell>
          <cell r="E400" t="str">
            <v>NDF</v>
          </cell>
          <cell r="F400">
            <v>0.22500000000000001</v>
          </cell>
          <cell r="G400">
            <v>1.4999999999999999E-2</v>
          </cell>
          <cell r="H400">
            <v>2.58</v>
          </cell>
          <cell r="I400" t="str">
            <v>軽新長1</v>
          </cell>
        </row>
        <row r="401">
          <cell r="A401" t="str">
            <v>貨2軽NKF</v>
          </cell>
          <cell r="B401" t="str">
            <v>バス貨物1.7～2.5t(軽油)</v>
          </cell>
          <cell r="C401" t="str">
            <v>貨2軽</v>
          </cell>
          <cell r="D401" t="str">
            <v>H17</v>
          </cell>
          <cell r="E401" t="str">
            <v>NKF</v>
          </cell>
          <cell r="F401">
            <v>0.22500000000000001</v>
          </cell>
          <cell r="G401">
            <v>1.4999999999999999E-2</v>
          </cell>
          <cell r="H401">
            <v>2.58</v>
          </cell>
          <cell r="I401" t="str">
            <v>軽新長1</v>
          </cell>
        </row>
        <row r="402">
          <cell r="A402" t="str">
            <v>貨2軽PCF</v>
          </cell>
          <cell r="B402" t="str">
            <v>バス貨物1.7～2.5t(軽油)</v>
          </cell>
          <cell r="C402" t="str">
            <v>貨2軽</v>
          </cell>
          <cell r="D402" t="str">
            <v>H17</v>
          </cell>
          <cell r="E402" t="str">
            <v>PCF</v>
          </cell>
          <cell r="F402">
            <v>0.25</v>
          </cell>
          <cell r="G402">
            <v>1.35E-2</v>
          </cell>
          <cell r="H402">
            <v>2.58</v>
          </cell>
          <cell r="I402" t="str">
            <v>ハ</v>
          </cell>
        </row>
        <row r="403">
          <cell r="A403" t="str">
            <v>貨2軽PJF</v>
          </cell>
          <cell r="B403" t="str">
            <v>バス貨物1.7～2.5t(軽油)</v>
          </cell>
          <cell r="C403" t="str">
            <v>貨2軽</v>
          </cell>
          <cell r="D403" t="str">
            <v>H17</v>
          </cell>
          <cell r="E403" t="str">
            <v>PJF</v>
          </cell>
          <cell r="F403">
            <v>0.25</v>
          </cell>
          <cell r="G403">
            <v>1.35E-2</v>
          </cell>
          <cell r="H403">
            <v>2.58</v>
          </cell>
          <cell r="I403" t="str">
            <v>ハ</v>
          </cell>
        </row>
        <row r="404">
          <cell r="A404" t="str">
            <v>貨2軽PDF</v>
          </cell>
          <cell r="B404" t="str">
            <v>バス貨物1.7～2.5t(軽油)</v>
          </cell>
          <cell r="C404" t="str">
            <v>貨2軽</v>
          </cell>
          <cell r="D404" t="str">
            <v>H17</v>
          </cell>
          <cell r="E404" t="str">
            <v>PDF</v>
          </cell>
          <cell r="F404">
            <v>0.25</v>
          </cell>
          <cell r="G404">
            <v>1.35E-2</v>
          </cell>
          <cell r="H404">
            <v>2.58</v>
          </cell>
          <cell r="I404" t="str">
            <v>軽新長1</v>
          </cell>
        </row>
        <row r="405">
          <cell r="A405" t="str">
            <v>貨2軽PKF</v>
          </cell>
          <cell r="B405" t="str">
            <v>バス貨物1.7～2.5t(軽油)</v>
          </cell>
          <cell r="C405" t="str">
            <v>貨2軽</v>
          </cell>
          <cell r="D405" t="str">
            <v>H17</v>
          </cell>
          <cell r="E405" t="str">
            <v>PKF</v>
          </cell>
          <cell r="F405">
            <v>0.25</v>
          </cell>
          <cell r="G405">
            <v>1.35E-2</v>
          </cell>
          <cell r="H405">
            <v>2.58</v>
          </cell>
          <cell r="I405" t="str">
            <v>軽新長1</v>
          </cell>
        </row>
        <row r="406">
          <cell r="A406" t="str">
            <v>貨2軽SDF</v>
          </cell>
          <cell r="B406" t="str">
            <v>バス貨物1.7～2.5t(軽油)</v>
          </cell>
          <cell r="C406" t="str">
            <v>貨2軽</v>
          </cell>
          <cell r="D406" t="str">
            <v>H22</v>
          </cell>
          <cell r="E406" t="str">
            <v>SDF</v>
          </cell>
          <cell r="F406">
            <v>0.15</v>
          </cell>
          <cell r="G406">
            <v>7.0000000000000001E-3</v>
          </cell>
          <cell r="H406">
            <v>2.58</v>
          </cell>
          <cell r="I406" t="str">
            <v>軽ポ</v>
          </cell>
        </row>
        <row r="407">
          <cell r="A407" t="str">
            <v>貨2軽SKF</v>
          </cell>
          <cell r="B407" t="str">
            <v>バス貨物1.7～2.5t(軽油)</v>
          </cell>
          <cell r="C407" t="str">
            <v>貨2軽</v>
          </cell>
          <cell r="D407" t="str">
            <v>H22</v>
          </cell>
          <cell r="E407" t="str">
            <v>SKF</v>
          </cell>
          <cell r="F407">
            <v>0.15</v>
          </cell>
          <cell r="G407">
            <v>7.0000000000000001E-3</v>
          </cell>
          <cell r="H407">
            <v>2.58</v>
          </cell>
          <cell r="I407" t="str">
            <v>軽ポ</v>
          </cell>
        </row>
        <row r="408">
          <cell r="A408" t="str">
            <v>貨2軽SPF</v>
          </cell>
          <cell r="B408" t="str">
            <v>バス貨物1.7～2.5t(軽油)</v>
          </cell>
          <cell r="C408" t="str">
            <v>貨2軽</v>
          </cell>
          <cell r="D408" t="str">
            <v>H22</v>
          </cell>
          <cell r="E408" t="str">
            <v>SPF</v>
          </cell>
          <cell r="F408">
            <v>0.15</v>
          </cell>
          <cell r="G408">
            <v>7.0000000000000001E-3</v>
          </cell>
          <cell r="H408">
            <v>2.58</v>
          </cell>
          <cell r="I408" t="str">
            <v>軽ポ</v>
          </cell>
        </row>
        <row r="409">
          <cell r="A409" t="str">
            <v>貨2軽SRF</v>
          </cell>
          <cell r="B409" t="str">
            <v>バス貨物1.7～2.5t(軽油)</v>
          </cell>
          <cell r="C409" t="str">
            <v>貨2軽</v>
          </cell>
          <cell r="D409" t="str">
            <v>H22</v>
          </cell>
          <cell r="E409" t="str">
            <v>SRF</v>
          </cell>
          <cell r="F409">
            <v>0.15</v>
          </cell>
          <cell r="G409">
            <v>7.0000000000000001E-3</v>
          </cell>
          <cell r="H409">
            <v>2.58</v>
          </cell>
          <cell r="I409" t="str">
            <v>軽ポ</v>
          </cell>
        </row>
        <row r="410">
          <cell r="A410" t="str">
            <v>貨2軽SCF</v>
          </cell>
          <cell r="B410" t="str">
            <v>バス貨物1.7～2.5t(軽油)</v>
          </cell>
          <cell r="C410" t="str">
            <v>貨2軽</v>
          </cell>
          <cell r="D410" t="str">
            <v>H22</v>
          </cell>
          <cell r="E410" t="str">
            <v>SCF</v>
          </cell>
          <cell r="F410">
            <v>7.4999999999999997E-2</v>
          </cell>
          <cell r="G410">
            <v>3.5000000000000001E-3</v>
          </cell>
          <cell r="H410">
            <v>2.58</v>
          </cell>
          <cell r="I410" t="str">
            <v>ハ</v>
          </cell>
        </row>
        <row r="411">
          <cell r="A411" t="str">
            <v>貨2軽SJF</v>
          </cell>
          <cell r="B411" t="str">
            <v>バス貨物1.7～2.5t(軽油)</v>
          </cell>
          <cell r="C411" t="str">
            <v>貨2軽</v>
          </cell>
          <cell r="D411" t="str">
            <v>H22</v>
          </cell>
          <cell r="E411" t="str">
            <v>SJF</v>
          </cell>
          <cell r="F411">
            <v>7.4999999999999997E-2</v>
          </cell>
          <cell r="G411">
            <v>3.5000000000000001E-3</v>
          </cell>
          <cell r="H411">
            <v>2.58</v>
          </cell>
          <cell r="I411" t="str">
            <v>ハ</v>
          </cell>
        </row>
        <row r="412">
          <cell r="A412" t="str">
            <v>貨2軽SNF</v>
          </cell>
          <cell r="B412" t="str">
            <v>バス貨物1.7～2.5t(軽油)</v>
          </cell>
          <cell r="C412" t="str">
            <v>貨2軽</v>
          </cell>
          <cell r="D412" t="str">
            <v>H22</v>
          </cell>
          <cell r="E412" t="str">
            <v>SNF</v>
          </cell>
          <cell r="F412">
            <v>7.4999999999999997E-2</v>
          </cell>
          <cell r="G412">
            <v>3.5000000000000001E-3</v>
          </cell>
          <cell r="H412">
            <v>2.58</v>
          </cell>
          <cell r="I412" t="str">
            <v>ハ</v>
          </cell>
        </row>
        <row r="413">
          <cell r="A413" t="str">
            <v>貨2軽SQF</v>
          </cell>
          <cell r="B413" t="str">
            <v>バス貨物1.7～2.5t(軽油)</v>
          </cell>
          <cell r="C413" t="str">
            <v>貨2軽</v>
          </cell>
          <cell r="D413" t="str">
            <v>H22</v>
          </cell>
          <cell r="E413" t="str">
            <v>SQF</v>
          </cell>
          <cell r="F413">
            <v>7.4999999999999997E-2</v>
          </cell>
          <cell r="G413">
            <v>3.5000000000000001E-3</v>
          </cell>
          <cell r="H413">
            <v>2.58</v>
          </cell>
          <cell r="I413" t="str">
            <v>ハ</v>
          </cell>
        </row>
        <row r="414">
          <cell r="A414" t="str">
            <v>貨2軽TDF</v>
          </cell>
          <cell r="B414" t="str">
            <v>バス貨物1.7～2.5t(軽油)</v>
          </cell>
          <cell r="C414" t="str">
            <v>貨2軽</v>
          </cell>
          <cell r="D414" t="str">
            <v>H22</v>
          </cell>
          <cell r="E414" t="str">
            <v>TDF</v>
          </cell>
          <cell r="F414">
            <v>0.13500000000000001</v>
          </cell>
          <cell r="G414">
            <v>6.3E-3</v>
          </cell>
          <cell r="H414">
            <v>2.58</v>
          </cell>
          <cell r="I414" t="str">
            <v>軽ポ</v>
          </cell>
        </row>
        <row r="415">
          <cell r="A415" t="str">
            <v>貨2軽TKF</v>
          </cell>
          <cell r="B415" t="str">
            <v>バス貨物1.7～2.5t(軽油)</v>
          </cell>
          <cell r="C415" t="str">
            <v>貨2軽</v>
          </cell>
          <cell r="D415" t="str">
            <v>H22</v>
          </cell>
          <cell r="E415" t="str">
            <v>TKF</v>
          </cell>
          <cell r="F415">
            <v>0.13500000000000001</v>
          </cell>
          <cell r="G415">
            <v>6.3E-3</v>
          </cell>
          <cell r="H415">
            <v>2.58</v>
          </cell>
          <cell r="I415" t="str">
            <v>軽ポ</v>
          </cell>
        </row>
        <row r="416">
          <cell r="A416" t="str">
            <v>貨2軽TPF</v>
          </cell>
          <cell r="B416" t="str">
            <v>バス貨物1.7～2.5t(軽油)</v>
          </cell>
          <cell r="C416" t="str">
            <v>貨2軽</v>
          </cell>
          <cell r="D416" t="str">
            <v>H22</v>
          </cell>
          <cell r="E416" t="str">
            <v>TPF</v>
          </cell>
          <cell r="F416">
            <v>0.13500000000000001</v>
          </cell>
          <cell r="G416">
            <v>6.3E-3</v>
          </cell>
          <cell r="H416">
            <v>2.58</v>
          </cell>
          <cell r="I416" t="str">
            <v>軽ポ</v>
          </cell>
        </row>
        <row r="417">
          <cell r="A417" t="str">
            <v>貨2軽TRF</v>
          </cell>
          <cell r="B417" t="str">
            <v>バス貨物1.7～2.5t(軽油)</v>
          </cell>
          <cell r="C417" t="str">
            <v>貨2軽</v>
          </cell>
          <cell r="D417" t="str">
            <v>H22</v>
          </cell>
          <cell r="E417" t="str">
            <v>TRF</v>
          </cell>
          <cell r="F417">
            <v>0.13500000000000001</v>
          </cell>
          <cell r="G417">
            <v>6.3E-3</v>
          </cell>
          <cell r="H417">
            <v>2.58</v>
          </cell>
          <cell r="I417" t="str">
            <v>軽ポ</v>
          </cell>
        </row>
        <row r="418">
          <cell r="A418" t="str">
            <v>貨2軽TCF</v>
          </cell>
          <cell r="B418" t="str">
            <v>バス貨物1.7～2.5t(軽油)</v>
          </cell>
          <cell r="C418" t="str">
            <v>貨2軽</v>
          </cell>
          <cell r="D418" t="str">
            <v>H22</v>
          </cell>
          <cell r="E418" t="str">
            <v>TCF</v>
          </cell>
          <cell r="F418">
            <v>0.13500000000000001</v>
          </cell>
          <cell r="G418">
            <v>6.3E-3</v>
          </cell>
          <cell r="H418">
            <v>2.58</v>
          </cell>
          <cell r="I418" t="str">
            <v>ハ</v>
          </cell>
        </row>
        <row r="419">
          <cell r="A419" t="str">
            <v>貨2軽TJF</v>
          </cell>
          <cell r="B419" t="str">
            <v>バス貨物1.7～2.5t(軽油)</v>
          </cell>
          <cell r="C419" t="str">
            <v>貨2軽</v>
          </cell>
          <cell r="D419" t="str">
            <v>H22</v>
          </cell>
          <cell r="E419" t="str">
            <v>TJF</v>
          </cell>
          <cell r="F419">
            <v>0.13500000000000001</v>
          </cell>
          <cell r="G419">
            <v>6.3E-3</v>
          </cell>
          <cell r="H419">
            <v>2.58</v>
          </cell>
          <cell r="I419" t="str">
            <v>ハ</v>
          </cell>
        </row>
        <row r="420">
          <cell r="A420" t="str">
            <v>貨2軽TNF</v>
          </cell>
          <cell r="B420" t="str">
            <v>バス貨物1.7～2.5t(軽油)</v>
          </cell>
          <cell r="C420" t="str">
            <v>貨2軽</v>
          </cell>
          <cell r="D420" t="str">
            <v>H22</v>
          </cell>
          <cell r="E420" t="str">
            <v>TNF</v>
          </cell>
          <cell r="F420">
            <v>0.13500000000000001</v>
          </cell>
          <cell r="G420">
            <v>6.3E-3</v>
          </cell>
          <cell r="H420">
            <v>2.58</v>
          </cell>
          <cell r="I420" t="str">
            <v>ハ</v>
          </cell>
        </row>
        <row r="421">
          <cell r="A421" t="str">
            <v>貨2軽TQF</v>
          </cell>
          <cell r="B421" t="str">
            <v>バス貨物1.7～2.5t(軽油)</v>
          </cell>
          <cell r="C421" t="str">
            <v>貨2軽</v>
          </cell>
          <cell r="D421" t="str">
            <v>H22</v>
          </cell>
          <cell r="E421" t="str">
            <v>TQF</v>
          </cell>
          <cell r="F421">
            <v>0.13500000000000001</v>
          </cell>
          <cell r="G421">
            <v>6.3E-3</v>
          </cell>
          <cell r="H421">
            <v>2.58</v>
          </cell>
          <cell r="I421" t="str">
            <v>ハ</v>
          </cell>
        </row>
        <row r="422">
          <cell r="A422" t="str">
            <v>貨3軽-</v>
          </cell>
          <cell r="B422" t="str">
            <v>バス貨物2.5～3.5t(軽油)</v>
          </cell>
          <cell r="C422" t="str">
            <v>貨3軽</v>
          </cell>
          <cell r="D422" t="str">
            <v>S54前</v>
          </cell>
          <cell r="E422" t="str">
            <v>-</v>
          </cell>
          <cell r="F422">
            <v>2.83</v>
          </cell>
          <cell r="G422">
            <v>0.25</v>
          </cell>
          <cell r="H422">
            <v>2.58</v>
          </cell>
          <cell r="I422" t="str">
            <v>軽3</v>
          </cell>
        </row>
        <row r="423">
          <cell r="A423" t="str">
            <v>貨3軽K</v>
          </cell>
          <cell r="B423" t="str">
            <v>バス貨物2.5～3.5t(軽油)</v>
          </cell>
          <cell r="C423" t="str">
            <v>貨3軽</v>
          </cell>
          <cell r="D423" t="str">
            <v>S54</v>
          </cell>
          <cell r="E423" t="str">
            <v>K</v>
          </cell>
          <cell r="F423">
            <v>2.5299999999999998</v>
          </cell>
          <cell r="G423">
            <v>0.25</v>
          </cell>
          <cell r="H423">
            <v>2.58</v>
          </cell>
          <cell r="I423" t="str">
            <v>軽3</v>
          </cell>
        </row>
        <row r="424">
          <cell r="A424" t="str">
            <v>貨3軽N</v>
          </cell>
          <cell r="B424" t="str">
            <v>バス貨物2.5～3.5t(軽油)</v>
          </cell>
          <cell r="C424" t="str">
            <v>貨3軽</v>
          </cell>
          <cell r="D424" t="str">
            <v>S57,S58</v>
          </cell>
          <cell r="E424" t="str">
            <v>N</v>
          </cell>
          <cell r="F424">
            <v>2.16</v>
          </cell>
          <cell r="G424">
            <v>0.25</v>
          </cell>
          <cell r="H424">
            <v>2.58</v>
          </cell>
          <cell r="I424" t="str">
            <v>軽3</v>
          </cell>
        </row>
        <row r="425">
          <cell r="A425" t="str">
            <v>貨3軽P</v>
          </cell>
          <cell r="B425" t="str">
            <v>バス貨物2.5～3.5t(軽油)</v>
          </cell>
          <cell r="C425" t="str">
            <v>貨3軽</v>
          </cell>
          <cell r="D425" t="str">
            <v>S57,S58</v>
          </cell>
          <cell r="E425" t="str">
            <v>P</v>
          </cell>
          <cell r="F425">
            <v>2.16</v>
          </cell>
          <cell r="G425">
            <v>0.25</v>
          </cell>
          <cell r="H425">
            <v>2.58</v>
          </cell>
          <cell r="I425" t="str">
            <v>軽3</v>
          </cell>
        </row>
        <row r="426">
          <cell r="A426" t="str">
            <v>貨3軽S</v>
          </cell>
          <cell r="B426" t="str">
            <v>バス貨物2.5～3.5t(軽油)</v>
          </cell>
          <cell r="C426" t="str">
            <v>貨3軽</v>
          </cell>
          <cell r="D426" t="str">
            <v>S63,H元</v>
          </cell>
          <cell r="E426" t="str">
            <v>S</v>
          </cell>
          <cell r="F426">
            <v>1.93</v>
          </cell>
          <cell r="G426">
            <v>0.25</v>
          </cell>
          <cell r="H426">
            <v>2.58</v>
          </cell>
          <cell r="I426" t="str">
            <v>軽3</v>
          </cell>
        </row>
        <row r="427">
          <cell r="A427" t="str">
            <v>貨3軽U</v>
          </cell>
          <cell r="B427" t="str">
            <v>バス貨物2.5～3.5t(軽油)</v>
          </cell>
          <cell r="C427" t="str">
            <v>貨3軽</v>
          </cell>
          <cell r="D427" t="str">
            <v>S63,H元</v>
          </cell>
          <cell r="E427" t="str">
            <v>U</v>
          </cell>
          <cell r="F427">
            <v>1.93</v>
          </cell>
          <cell r="G427">
            <v>0.25</v>
          </cell>
          <cell r="H427">
            <v>2.58</v>
          </cell>
          <cell r="I427" t="str">
            <v>軽3</v>
          </cell>
        </row>
        <row r="428">
          <cell r="A428" t="str">
            <v>貨3軽KC</v>
          </cell>
          <cell r="B428" t="str">
            <v>バス貨物2.5～3.5t(軽油)</v>
          </cell>
          <cell r="C428" t="str">
            <v>貨3軽</v>
          </cell>
          <cell r="D428" t="str">
            <v>H6</v>
          </cell>
          <cell r="E428" t="str">
            <v>KC</v>
          </cell>
          <cell r="F428">
            <v>1.3</v>
          </cell>
          <cell r="G428">
            <v>0.25</v>
          </cell>
          <cell r="H428">
            <v>2.58</v>
          </cell>
          <cell r="I428" t="str">
            <v>軽3</v>
          </cell>
        </row>
        <row r="429">
          <cell r="A429" t="str">
            <v>貨3軽KG</v>
          </cell>
          <cell r="B429" t="str">
            <v>バス貨物2.5～3.5t(軽油)</v>
          </cell>
          <cell r="C429" t="str">
            <v>貨3軽</v>
          </cell>
          <cell r="D429" t="str">
            <v>H9</v>
          </cell>
          <cell r="E429" t="str">
            <v>KG</v>
          </cell>
          <cell r="F429">
            <v>0.7</v>
          </cell>
          <cell r="G429">
            <v>0.09</v>
          </cell>
          <cell r="H429">
            <v>2.58</v>
          </cell>
          <cell r="I429" t="str">
            <v>軽3</v>
          </cell>
        </row>
        <row r="430">
          <cell r="A430" t="str">
            <v>貨3軽HC</v>
          </cell>
          <cell r="B430" t="str">
            <v>バス貨物2.5～3.5t(軽油)</v>
          </cell>
          <cell r="C430" t="str">
            <v>貨3軽</v>
          </cell>
          <cell r="D430" t="str">
            <v>H9</v>
          </cell>
          <cell r="E430" t="str">
            <v>HC</v>
          </cell>
          <cell r="F430">
            <v>0.35</v>
          </cell>
          <cell r="G430">
            <v>4.4999999999999998E-2</v>
          </cell>
          <cell r="H430">
            <v>2.58</v>
          </cell>
          <cell r="I430" t="str">
            <v>ハ</v>
          </cell>
        </row>
        <row r="431">
          <cell r="A431" t="str">
            <v>貨3軽DG</v>
          </cell>
          <cell r="B431" t="str">
            <v>バス貨物1.7～2.5t(軽油)</v>
          </cell>
          <cell r="C431" t="str">
            <v>貨3軽</v>
          </cell>
          <cell r="D431" t="str">
            <v>H9</v>
          </cell>
          <cell r="E431" t="str">
            <v>DG</v>
          </cell>
          <cell r="F431">
            <v>0.52500000000000002</v>
          </cell>
          <cell r="G431">
            <v>6.7500000000000004E-2</v>
          </cell>
          <cell r="H431">
            <v>2.58</v>
          </cell>
          <cell r="I431" t="str">
            <v>軽3</v>
          </cell>
        </row>
        <row r="432">
          <cell r="A432" t="str">
            <v>貨3軽WG</v>
          </cell>
          <cell r="B432" t="str">
            <v>バス貨物1.7～2.5t(軽油)</v>
          </cell>
          <cell r="C432" t="str">
            <v>貨3軽</v>
          </cell>
          <cell r="D432" t="str">
            <v>H9</v>
          </cell>
          <cell r="E432" t="str">
            <v>WG</v>
          </cell>
          <cell r="F432">
            <v>0.52500000000000002</v>
          </cell>
          <cell r="G432">
            <v>6.7500000000000004E-2</v>
          </cell>
          <cell r="H432">
            <v>2.58</v>
          </cell>
          <cell r="I432" t="str">
            <v>ハ</v>
          </cell>
        </row>
        <row r="433">
          <cell r="A433" t="str">
            <v>貨3軽DH</v>
          </cell>
          <cell r="B433" t="str">
            <v>バス貨物1.7～2.5t(軽油)</v>
          </cell>
          <cell r="C433" t="str">
            <v>貨3軽</v>
          </cell>
          <cell r="D433" t="str">
            <v>H9</v>
          </cell>
          <cell r="E433" t="str">
            <v>DH</v>
          </cell>
          <cell r="F433">
            <v>0.35</v>
          </cell>
          <cell r="G433">
            <v>4.4999999999999998E-2</v>
          </cell>
          <cell r="H433">
            <v>2.58</v>
          </cell>
          <cell r="I433" t="str">
            <v>軽3</v>
          </cell>
        </row>
        <row r="434">
          <cell r="A434" t="str">
            <v>貨3軽WH</v>
          </cell>
          <cell r="B434" t="str">
            <v>バス貨物1.7～2.5t(軽油)</v>
          </cell>
          <cell r="C434" t="str">
            <v>貨3軽</v>
          </cell>
          <cell r="D434" t="str">
            <v>H9</v>
          </cell>
          <cell r="E434" t="str">
            <v>WH</v>
          </cell>
          <cell r="F434">
            <v>0.35</v>
          </cell>
          <cell r="G434">
            <v>4.4999999999999998E-2</v>
          </cell>
          <cell r="H434">
            <v>2.58</v>
          </cell>
          <cell r="I434" t="str">
            <v>ハ</v>
          </cell>
        </row>
        <row r="435">
          <cell r="A435" t="str">
            <v>貨3軽DJ</v>
          </cell>
          <cell r="B435" t="str">
            <v>バス貨物1.7～2.5t(軽油)</v>
          </cell>
          <cell r="C435" t="str">
            <v>貨3軽</v>
          </cell>
          <cell r="D435" t="str">
            <v>H9</v>
          </cell>
          <cell r="E435" t="str">
            <v>DJ</v>
          </cell>
          <cell r="F435">
            <v>0.17499999999999999</v>
          </cell>
          <cell r="G435">
            <v>2.2499999999999999E-2</v>
          </cell>
          <cell r="H435">
            <v>2.58</v>
          </cell>
          <cell r="I435" t="str">
            <v>軽3</v>
          </cell>
        </row>
        <row r="436">
          <cell r="A436" t="str">
            <v>貨3軽WJ</v>
          </cell>
          <cell r="B436" t="str">
            <v>バス貨物1.7～2.5t(軽油)</v>
          </cell>
          <cell r="C436" t="str">
            <v>貨3軽</v>
          </cell>
          <cell r="D436" t="str">
            <v>H9</v>
          </cell>
          <cell r="E436" t="str">
            <v>WJ</v>
          </cell>
          <cell r="F436">
            <v>0.17499999999999999</v>
          </cell>
          <cell r="G436">
            <v>2.2499999999999999E-2</v>
          </cell>
          <cell r="H436">
            <v>2.58</v>
          </cell>
          <cell r="I436" t="str">
            <v>ハ</v>
          </cell>
        </row>
        <row r="437">
          <cell r="A437" t="str">
            <v>貨3軽KR</v>
          </cell>
          <cell r="B437" t="str">
            <v>バス貨物2.5～3.5t(軽油)</v>
          </cell>
          <cell r="C437" t="str">
            <v>貨3軽</v>
          </cell>
          <cell r="D437" t="str">
            <v>H15</v>
          </cell>
          <cell r="E437" t="str">
            <v>KR</v>
          </cell>
          <cell r="F437">
            <v>0.49</v>
          </cell>
          <cell r="G437">
            <v>0.06</v>
          </cell>
          <cell r="H437">
            <v>2.58</v>
          </cell>
          <cell r="I437" t="str">
            <v>軽3</v>
          </cell>
        </row>
        <row r="438">
          <cell r="A438" t="str">
            <v>貨3軽HY</v>
          </cell>
          <cell r="B438" t="str">
            <v>バス貨物2.5～3.5t(軽油)</v>
          </cell>
          <cell r="C438" t="str">
            <v>貨3軽</v>
          </cell>
          <cell r="D438" t="str">
            <v>H15</v>
          </cell>
          <cell r="E438" t="str">
            <v>HY</v>
          </cell>
          <cell r="F438">
            <v>0.245</v>
          </cell>
          <cell r="G438">
            <v>0.03</v>
          </cell>
          <cell r="H438">
            <v>2.58</v>
          </cell>
          <cell r="I438" t="str">
            <v>ハ</v>
          </cell>
        </row>
        <row r="439">
          <cell r="A439" t="str">
            <v>貨3軽TK</v>
          </cell>
          <cell r="B439" t="str">
            <v>バス貨物2.5～3.5t(軽油)</v>
          </cell>
          <cell r="C439" t="str">
            <v>貨3軽</v>
          </cell>
          <cell r="D439" t="str">
            <v>H15</v>
          </cell>
          <cell r="E439" t="str">
            <v>TK</v>
          </cell>
          <cell r="F439">
            <v>0.36749999999999999</v>
          </cell>
          <cell r="G439">
            <v>4.4999999999999998E-2</v>
          </cell>
          <cell r="H439">
            <v>2.58</v>
          </cell>
          <cell r="I439" t="str">
            <v>軽3</v>
          </cell>
        </row>
        <row r="440">
          <cell r="A440" t="str">
            <v>貨3軽XK</v>
          </cell>
          <cell r="B440" t="str">
            <v>バス貨物2.5～3.5t(軽油)</v>
          </cell>
          <cell r="C440" t="str">
            <v>貨3軽</v>
          </cell>
          <cell r="D440" t="str">
            <v>H15</v>
          </cell>
          <cell r="E440" t="str">
            <v>XK</v>
          </cell>
          <cell r="F440">
            <v>0.36749999999999999</v>
          </cell>
          <cell r="G440">
            <v>4.4999999999999998E-2</v>
          </cell>
          <cell r="H440">
            <v>2.58</v>
          </cell>
          <cell r="I440" t="str">
            <v>ハ</v>
          </cell>
        </row>
        <row r="441">
          <cell r="A441" t="str">
            <v>貨3軽LK</v>
          </cell>
          <cell r="B441" t="str">
            <v>バス貨物2.5～3.5t(軽油)</v>
          </cell>
          <cell r="C441" t="str">
            <v>貨3軽</v>
          </cell>
          <cell r="D441" t="str">
            <v>H15</v>
          </cell>
          <cell r="E441" t="str">
            <v>LK</v>
          </cell>
          <cell r="F441">
            <v>0.245</v>
          </cell>
          <cell r="G441">
            <v>0.03</v>
          </cell>
          <cell r="H441">
            <v>2.58</v>
          </cell>
          <cell r="I441" t="str">
            <v>軽3</v>
          </cell>
        </row>
        <row r="442">
          <cell r="A442" t="str">
            <v>貨3軽YK</v>
          </cell>
          <cell r="B442" t="str">
            <v>バス貨物2.5～3.5t(軽油)</v>
          </cell>
          <cell r="C442" t="str">
            <v>貨3軽</v>
          </cell>
          <cell r="D442" t="str">
            <v>H15</v>
          </cell>
          <cell r="E442" t="str">
            <v>YK</v>
          </cell>
          <cell r="F442">
            <v>0.245</v>
          </cell>
          <cell r="G442">
            <v>0.03</v>
          </cell>
          <cell r="H442">
            <v>2.58</v>
          </cell>
          <cell r="I442" t="str">
            <v>ハ</v>
          </cell>
        </row>
        <row r="443">
          <cell r="A443" t="str">
            <v>貨3軽UK</v>
          </cell>
          <cell r="B443" t="str">
            <v>バス貨物2.5～3.5t(軽油)</v>
          </cell>
          <cell r="C443" t="str">
            <v>貨3軽</v>
          </cell>
          <cell r="D443" t="str">
            <v>H15</v>
          </cell>
          <cell r="E443" t="str">
            <v>UK</v>
          </cell>
          <cell r="F443">
            <v>0.1225</v>
          </cell>
          <cell r="G443">
            <v>1.4999999999999999E-2</v>
          </cell>
          <cell r="H443">
            <v>2.58</v>
          </cell>
          <cell r="I443" t="str">
            <v>軽3</v>
          </cell>
        </row>
        <row r="444">
          <cell r="A444" t="str">
            <v>貨3軽ZK</v>
          </cell>
          <cell r="B444" t="str">
            <v>バス貨物2.5～3.5t(軽油)</v>
          </cell>
          <cell r="C444" t="str">
            <v>貨3軽</v>
          </cell>
          <cell r="D444" t="str">
            <v>H15</v>
          </cell>
          <cell r="E444" t="str">
            <v>ZK</v>
          </cell>
          <cell r="F444">
            <v>0.1225</v>
          </cell>
          <cell r="G444">
            <v>1.4999999999999999E-2</v>
          </cell>
          <cell r="H444">
            <v>2.58</v>
          </cell>
          <cell r="I444" t="str">
            <v>ハ</v>
          </cell>
        </row>
        <row r="445">
          <cell r="A445" t="str">
            <v>貨3軽ADF</v>
          </cell>
          <cell r="B445" t="str">
            <v>バス貨物2.5～3.5t(軽油)</v>
          </cell>
          <cell r="C445" t="str">
            <v>貨3軽</v>
          </cell>
          <cell r="D445" t="str">
            <v>H17</v>
          </cell>
          <cell r="E445" t="str">
            <v>ADF</v>
          </cell>
          <cell r="F445">
            <v>0.25</v>
          </cell>
          <cell r="G445">
            <v>1.4999999999999999E-2</v>
          </cell>
          <cell r="H445">
            <v>2.58</v>
          </cell>
          <cell r="I445" t="str">
            <v>軽新長</v>
          </cell>
        </row>
        <row r="446">
          <cell r="A446" t="str">
            <v>貨3軽AKF</v>
          </cell>
          <cell r="B446" t="str">
            <v>バス貨物2.5～3.5t(軽油)</v>
          </cell>
          <cell r="C446" t="str">
            <v>貨3軽</v>
          </cell>
          <cell r="D446" t="str">
            <v>H17</v>
          </cell>
          <cell r="E446" t="str">
            <v>AKF</v>
          </cell>
          <cell r="F446">
            <v>0.25</v>
          </cell>
          <cell r="G446">
            <v>1.4999999999999999E-2</v>
          </cell>
          <cell r="H446">
            <v>2.58</v>
          </cell>
          <cell r="I446" t="str">
            <v>軽新長</v>
          </cell>
        </row>
        <row r="447">
          <cell r="A447" t="str">
            <v>貨3軽ACF</v>
          </cell>
          <cell r="B447" t="str">
            <v>バス貨物2.5～3.5t(軽油)</v>
          </cell>
          <cell r="C447" t="str">
            <v>貨3軽</v>
          </cell>
          <cell r="D447" t="str">
            <v>H17</v>
          </cell>
          <cell r="E447" t="str">
            <v>ACF</v>
          </cell>
          <cell r="F447">
            <v>0.125</v>
          </cell>
          <cell r="G447">
            <v>7.4999999999999997E-3</v>
          </cell>
          <cell r="H447">
            <v>2.58</v>
          </cell>
          <cell r="I447" t="str">
            <v>ハ</v>
          </cell>
        </row>
        <row r="448">
          <cell r="A448" t="str">
            <v>貨3軽AJF</v>
          </cell>
          <cell r="B448" t="str">
            <v>バス貨物2.5～3.5t(軽油)</v>
          </cell>
          <cell r="C448" t="str">
            <v>貨3軽</v>
          </cell>
          <cell r="D448" t="str">
            <v>H17</v>
          </cell>
          <cell r="E448" t="str">
            <v>AJF</v>
          </cell>
          <cell r="F448">
            <v>0.125</v>
          </cell>
          <cell r="G448">
            <v>7.4999999999999997E-3</v>
          </cell>
          <cell r="H448">
            <v>2.58</v>
          </cell>
          <cell r="I448" t="str">
            <v>ハ</v>
          </cell>
        </row>
        <row r="449">
          <cell r="A449" t="str">
            <v>貨3軽BCF</v>
          </cell>
          <cell r="B449" t="str">
            <v>バス貨物2.5～3.5t(軽油)</v>
          </cell>
          <cell r="C449" t="str">
            <v>貨3軽</v>
          </cell>
          <cell r="D449" t="str">
            <v>H17</v>
          </cell>
          <cell r="E449" t="str">
            <v>BCF</v>
          </cell>
          <cell r="F449">
            <v>0.22500000000000001</v>
          </cell>
          <cell r="G449">
            <v>1.35E-2</v>
          </cell>
          <cell r="H449">
            <v>2.58</v>
          </cell>
          <cell r="I449" t="str">
            <v>ハ</v>
          </cell>
        </row>
        <row r="450">
          <cell r="A450" t="str">
            <v>貨3軽BJF</v>
          </cell>
          <cell r="B450" t="str">
            <v>バス貨物2.5～3.5t(軽油)</v>
          </cell>
          <cell r="C450" t="str">
            <v>貨3軽</v>
          </cell>
          <cell r="D450" t="str">
            <v>H17</v>
          </cell>
          <cell r="E450" t="str">
            <v>BJF</v>
          </cell>
          <cell r="F450">
            <v>0.22500000000000001</v>
          </cell>
          <cell r="G450">
            <v>1.35E-2</v>
          </cell>
          <cell r="H450">
            <v>2.58</v>
          </cell>
          <cell r="I450" t="str">
            <v>ハ</v>
          </cell>
        </row>
        <row r="451">
          <cell r="A451" t="str">
            <v>貨3軽BDF</v>
          </cell>
          <cell r="B451" t="str">
            <v>バス貨物2.5～3.5t(軽油)</v>
          </cell>
          <cell r="C451" t="str">
            <v>貨3軽</v>
          </cell>
          <cell r="D451" t="str">
            <v>H17</v>
          </cell>
          <cell r="E451" t="str">
            <v>BDF</v>
          </cell>
          <cell r="F451">
            <v>0.22500000000000001</v>
          </cell>
          <cell r="G451">
            <v>1.35E-2</v>
          </cell>
          <cell r="H451">
            <v>2.58</v>
          </cell>
          <cell r="I451" t="str">
            <v>軽新長1</v>
          </cell>
        </row>
        <row r="452">
          <cell r="A452" t="str">
            <v>貨3軽BKF</v>
          </cell>
          <cell r="B452" t="str">
            <v>バス貨物2.5～3.5t(軽油)</v>
          </cell>
          <cell r="C452" t="str">
            <v>貨3軽</v>
          </cell>
          <cell r="D452" t="str">
            <v>H17</v>
          </cell>
          <cell r="E452" t="str">
            <v>BKF</v>
          </cell>
          <cell r="F452">
            <v>0.22500000000000001</v>
          </cell>
          <cell r="G452">
            <v>1.35E-2</v>
          </cell>
          <cell r="H452">
            <v>2.58</v>
          </cell>
          <cell r="I452" t="str">
            <v>軽新長1</v>
          </cell>
        </row>
        <row r="453">
          <cell r="A453" t="str">
            <v>貨3軽CCF</v>
          </cell>
          <cell r="B453" t="str">
            <v>バス貨物2.5～3.5t(軽油)</v>
          </cell>
          <cell r="C453" t="str">
            <v>貨3軽</v>
          </cell>
          <cell r="D453" t="str">
            <v>H17</v>
          </cell>
          <cell r="E453" t="str">
            <v>CCF</v>
          </cell>
          <cell r="F453">
            <v>0.125</v>
          </cell>
          <cell r="G453">
            <v>7.4999999999999997E-3</v>
          </cell>
          <cell r="H453">
            <v>2.58</v>
          </cell>
          <cell r="I453" t="str">
            <v>ハ</v>
          </cell>
        </row>
        <row r="454">
          <cell r="A454" t="str">
            <v>貨3軽CJF</v>
          </cell>
          <cell r="B454" t="str">
            <v>バス貨物2.5～3.5t(軽油)</v>
          </cell>
          <cell r="C454" t="str">
            <v>貨3軽</v>
          </cell>
          <cell r="D454" t="str">
            <v>H17</v>
          </cell>
          <cell r="E454" t="str">
            <v>CJF</v>
          </cell>
          <cell r="F454">
            <v>0.125</v>
          </cell>
          <cell r="G454">
            <v>7.4999999999999997E-3</v>
          </cell>
          <cell r="H454">
            <v>2.58</v>
          </cell>
          <cell r="I454" t="str">
            <v>ハ</v>
          </cell>
        </row>
        <row r="455">
          <cell r="A455" t="str">
            <v>貨3軽CDF</v>
          </cell>
          <cell r="B455" t="str">
            <v>バス貨物2.5～3.5t(軽油)</v>
          </cell>
          <cell r="C455" t="str">
            <v>貨3軽</v>
          </cell>
          <cell r="D455" t="str">
            <v>H17</v>
          </cell>
          <cell r="E455" t="str">
            <v>CDF</v>
          </cell>
          <cell r="F455">
            <v>0.125</v>
          </cell>
          <cell r="G455">
            <v>7.4999999999999997E-3</v>
          </cell>
          <cell r="H455">
            <v>2.58</v>
          </cell>
          <cell r="I455" t="str">
            <v>軽新長</v>
          </cell>
        </row>
        <row r="456">
          <cell r="A456" t="str">
            <v>貨3軽CKF</v>
          </cell>
          <cell r="B456" t="str">
            <v>バス貨物2.5～3.5t(軽油)</v>
          </cell>
          <cell r="C456" t="str">
            <v>貨3軽</v>
          </cell>
          <cell r="D456" t="str">
            <v>H17</v>
          </cell>
          <cell r="E456" t="str">
            <v>CKF</v>
          </cell>
          <cell r="F456">
            <v>0.125</v>
          </cell>
          <cell r="G456">
            <v>7.4999999999999997E-3</v>
          </cell>
          <cell r="H456">
            <v>2.58</v>
          </cell>
          <cell r="I456" t="str">
            <v>軽新長</v>
          </cell>
        </row>
        <row r="457">
          <cell r="A457" t="str">
            <v>貨3軽DCF</v>
          </cell>
          <cell r="B457" t="str">
            <v>バス貨物2.5～3.5t(軽油)</v>
          </cell>
          <cell r="C457" t="str">
            <v>貨3軽</v>
          </cell>
          <cell r="D457" t="str">
            <v>H17</v>
          </cell>
          <cell r="E457" t="str">
            <v>DCF</v>
          </cell>
          <cell r="F457">
            <v>6.25E-2</v>
          </cell>
          <cell r="G457">
            <v>3.7499999999999999E-3</v>
          </cell>
          <cell r="H457">
            <v>2.58</v>
          </cell>
          <cell r="I457" t="str">
            <v>ハ</v>
          </cell>
        </row>
        <row r="458">
          <cell r="A458" t="str">
            <v>貨3軽DJF</v>
          </cell>
          <cell r="B458" t="str">
            <v>バス貨物2.5～3.5t(軽油)</v>
          </cell>
          <cell r="C458" t="str">
            <v>貨3軽</v>
          </cell>
          <cell r="D458" t="str">
            <v>H17</v>
          </cell>
          <cell r="E458" t="str">
            <v>DJF</v>
          </cell>
          <cell r="F458">
            <v>6.25E-2</v>
          </cell>
          <cell r="G458">
            <v>3.7499999999999999E-3</v>
          </cell>
          <cell r="H458">
            <v>2.58</v>
          </cell>
          <cell r="I458" t="str">
            <v>ハ</v>
          </cell>
        </row>
        <row r="459">
          <cell r="A459" t="str">
            <v>貨3軽DDF</v>
          </cell>
          <cell r="B459" t="str">
            <v>バス貨物2.5～3.5t(軽油)</v>
          </cell>
          <cell r="C459" t="str">
            <v>貨3軽</v>
          </cell>
          <cell r="D459" t="str">
            <v>H17</v>
          </cell>
          <cell r="E459" t="str">
            <v>DDF</v>
          </cell>
          <cell r="F459">
            <v>6.25E-2</v>
          </cell>
          <cell r="G459">
            <v>3.7499999999999999E-3</v>
          </cell>
          <cell r="H459">
            <v>2.58</v>
          </cell>
          <cell r="I459" t="str">
            <v>軽新長</v>
          </cell>
        </row>
        <row r="460">
          <cell r="A460" t="str">
            <v>貨3軽DKF</v>
          </cell>
          <cell r="B460" t="str">
            <v>バス貨物2.5～3.5t(軽油)</v>
          </cell>
          <cell r="C460" t="str">
            <v>貨3軽</v>
          </cell>
          <cell r="D460" t="str">
            <v>H17</v>
          </cell>
          <cell r="E460" t="str">
            <v>DKF</v>
          </cell>
          <cell r="F460">
            <v>6.25E-2</v>
          </cell>
          <cell r="G460">
            <v>3.7499999999999999E-3</v>
          </cell>
          <cell r="H460">
            <v>2.58</v>
          </cell>
          <cell r="I460" t="str">
            <v>軽新長</v>
          </cell>
        </row>
        <row r="461">
          <cell r="A461" t="str">
            <v>貨3軽NCF</v>
          </cell>
          <cell r="B461" t="str">
            <v>バス貨物2.5～3.5t(軽油)</v>
          </cell>
          <cell r="C461" t="str">
            <v>貨3軽</v>
          </cell>
          <cell r="D461" t="str">
            <v>H17</v>
          </cell>
          <cell r="E461" t="str">
            <v>NCF</v>
          </cell>
          <cell r="F461">
            <v>0.22500000000000001</v>
          </cell>
          <cell r="G461">
            <v>1.4999999999999999E-2</v>
          </cell>
          <cell r="H461">
            <v>2.58</v>
          </cell>
          <cell r="I461" t="str">
            <v>ハ</v>
          </cell>
        </row>
        <row r="462">
          <cell r="A462" t="str">
            <v>貨3軽NJF</v>
          </cell>
          <cell r="B462" t="str">
            <v>バス貨物2.5～3.5t(軽油)</v>
          </cell>
          <cell r="C462" t="str">
            <v>貨3軽</v>
          </cell>
          <cell r="D462" t="str">
            <v>H17</v>
          </cell>
          <cell r="E462" t="str">
            <v>NJF</v>
          </cell>
          <cell r="F462">
            <v>0.22500000000000001</v>
          </cell>
          <cell r="G462">
            <v>1.4999999999999999E-2</v>
          </cell>
          <cell r="H462">
            <v>2.58</v>
          </cell>
          <cell r="I462" t="str">
            <v>ハ</v>
          </cell>
        </row>
        <row r="463">
          <cell r="A463" t="str">
            <v>貨3軽NDF</v>
          </cell>
          <cell r="B463" t="str">
            <v>バス貨物2.5～3.5t(軽油)</v>
          </cell>
          <cell r="C463" t="str">
            <v>貨3軽</v>
          </cell>
          <cell r="D463" t="str">
            <v>H17</v>
          </cell>
          <cell r="E463" t="str">
            <v>NDF</v>
          </cell>
          <cell r="F463">
            <v>0.22500000000000001</v>
          </cell>
          <cell r="G463">
            <v>1.4999999999999999E-2</v>
          </cell>
          <cell r="H463">
            <v>2.58</v>
          </cell>
          <cell r="I463" t="str">
            <v>軽新長1</v>
          </cell>
        </row>
        <row r="464">
          <cell r="A464" t="str">
            <v>貨3軽NKF</v>
          </cell>
          <cell r="B464" t="str">
            <v>バス貨物2.5～3.5t(軽油)</v>
          </cell>
          <cell r="C464" t="str">
            <v>貨3軽</v>
          </cell>
          <cell r="D464" t="str">
            <v>H17</v>
          </cell>
          <cell r="E464" t="str">
            <v>NKF</v>
          </cell>
          <cell r="F464">
            <v>0.22500000000000001</v>
          </cell>
          <cell r="G464">
            <v>1.4999999999999999E-2</v>
          </cell>
          <cell r="H464">
            <v>2.58</v>
          </cell>
          <cell r="I464" t="str">
            <v>軽新長1</v>
          </cell>
        </row>
        <row r="465">
          <cell r="A465" t="str">
            <v>貨3軽PCF</v>
          </cell>
          <cell r="B465" t="str">
            <v>バス貨物2.5～3.5t(軽油)</v>
          </cell>
          <cell r="C465" t="str">
            <v>貨3軽</v>
          </cell>
          <cell r="D465" t="str">
            <v>H17</v>
          </cell>
          <cell r="E465" t="str">
            <v>PCF</v>
          </cell>
          <cell r="F465">
            <v>0.25</v>
          </cell>
          <cell r="G465">
            <v>1.35E-2</v>
          </cell>
          <cell r="H465">
            <v>2.58</v>
          </cell>
          <cell r="I465" t="str">
            <v>ハ</v>
          </cell>
        </row>
        <row r="466">
          <cell r="A466" t="str">
            <v>貨3軽PJF</v>
          </cell>
          <cell r="B466" t="str">
            <v>バス貨物2.5～3.5t(軽油)</v>
          </cell>
          <cell r="C466" t="str">
            <v>貨3軽</v>
          </cell>
          <cell r="D466" t="str">
            <v>H17</v>
          </cell>
          <cell r="E466" t="str">
            <v>PJF</v>
          </cell>
          <cell r="F466">
            <v>0.25</v>
          </cell>
          <cell r="G466">
            <v>1.35E-2</v>
          </cell>
          <cell r="H466">
            <v>2.58</v>
          </cell>
          <cell r="I466" t="str">
            <v>ハ</v>
          </cell>
        </row>
        <row r="467">
          <cell r="A467" t="str">
            <v>貨3軽PDF</v>
          </cell>
          <cell r="B467" t="str">
            <v>バス貨物2.5～3.5t(軽油)</v>
          </cell>
          <cell r="C467" t="str">
            <v>貨3軽</v>
          </cell>
          <cell r="D467" t="str">
            <v>H17</v>
          </cell>
          <cell r="E467" t="str">
            <v>PDF</v>
          </cell>
          <cell r="F467">
            <v>0.25</v>
          </cell>
          <cell r="G467">
            <v>1.35E-2</v>
          </cell>
          <cell r="H467">
            <v>2.58</v>
          </cell>
          <cell r="I467" t="str">
            <v>軽新長1</v>
          </cell>
        </row>
        <row r="468">
          <cell r="A468" t="str">
            <v>貨3軽PKF</v>
          </cell>
          <cell r="B468" t="str">
            <v>バス貨物2.5～3.5t(軽油)</v>
          </cell>
          <cell r="C468" t="str">
            <v>貨3軽</v>
          </cell>
          <cell r="D468" t="str">
            <v>H17</v>
          </cell>
          <cell r="E468" t="str">
            <v>PKF</v>
          </cell>
          <cell r="F468">
            <v>0.25</v>
          </cell>
          <cell r="G468">
            <v>1.35E-2</v>
          </cell>
          <cell r="H468">
            <v>2.58</v>
          </cell>
          <cell r="I468" t="str">
            <v>軽新長1</v>
          </cell>
        </row>
        <row r="469">
          <cell r="A469" t="str">
            <v>貨3軽LDF</v>
          </cell>
          <cell r="B469" t="str">
            <v>バス貨物2.5～3.5t(軽油)</v>
          </cell>
          <cell r="C469" t="str">
            <v>貨3軽</v>
          </cell>
          <cell r="D469" t="str">
            <v>H21</v>
          </cell>
          <cell r="E469" t="str">
            <v>LDF</v>
          </cell>
          <cell r="F469">
            <v>0.15</v>
          </cell>
          <cell r="G469">
            <v>7.0000000000000001E-3</v>
          </cell>
          <cell r="H469">
            <v>2.58</v>
          </cell>
          <cell r="I469" t="str">
            <v>軽ポ</v>
          </cell>
        </row>
        <row r="470">
          <cell r="A470" t="str">
            <v>貨3軽LKF</v>
          </cell>
          <cell r="B470" t="str">
            <v>バス貨物2.5～3.5t(軽油)</v>
          </cell>
          <cell r="C470" t="str">
            <v>貨3軽</v>
          </cell>
          <cell r="D470" t="str">
            <v>H21</v>
          </cell>
          <cell r="E470" t="str">
            <v>LKF</v>
          </cell>
          <cell r="F470">
            <v>0.15</v>
          </cell>
          <cell r="G470">
            <v>7.0000000000000001E-3</v>
          </cell>
          <cell r="H470">
            <v>2.58</v>
          </cell>
          <cell r="I470" t="str">
            <v>軽ポ</v>
          </cell>
        </row>
        <row r="471">
          <cell r="A471" t="str">
            <v>貨3軽LPF</v>
          </cell>
          <cell r="B471" t="str">
            <v>バス貨物2.5～3.5t(軽油)</v>
          </cell>
          <cell r="C471" t="str">
            <v>貨3軽</v>
          </cell>
          <cell r="D471" t="str">
            <v>H21</v>
          </cell>
          <cell r="E471" t="str">
            <v>LPF</v>
          </cell>
          <cell r="F471">
            <v>0.15</v>
          </cell>
          <cell r="G471">
            <v>7.0000000000000001E-3</v>
          </cell>
          <cell r="H471">
            <v>2.58</v>
          </cell>
          <cell r="I471" t="str">
            <v>軽ポ</v>
          </cell>
        </row>
        <row r="472">
          <cell r="A472" t="str">
            <v>貨3軽LRF</v>
          </cell>
          <cell r="B472" t="str">
            <v>バス貨物2.5～3.5t(軽油)</v>
          </cell>
          <cell r="C472" t="str">
            <v>貨3軽</v>
          </cell>
          <cell r="D472" t="str">
            <v>H21</v>
          </cell>
          <cell r="E472" t="str">
            <v>LRF</v>
          </cell>
          <cell r="F472">
            <v>0.15</v>
          </cell>
          <cell r="G472">
            <v>7.0000000000000001E-3</v>
          </cell>
          <cell r="H472">
            <v>2.58</v>
          </cell>
          <cell r="I472" t="str">
            <v>軽ポ</v>
          </cell>
        </row>
        <row r="473">
          <cell r="A473" t="str">
            <v>貨3軽LCF</v>
          </cell>
          <cell r="B473" t="str">
            <v>バス貨物2.5～3.5t(軽油)</v>
          </cell>
          <cell r="C473" t="str">
            <v>貨3軽</v>
          </cell>
          <cell r="D473" t="str">
            <v>H21</v>
          </cell>
          <cell r="E473" t="str">
            <v>LCF</v>
          </cell>
          <cell r="F473">
            <v>7.4999999999999997E-2</v>
          </cell>
          <cell r="G473">
            <v>3.5000000000000001E-3</v>
          </cell>
          <cell r="H473">
            <v>2.58</v>
          </cell>
          <cell r="I473" t="str">
            <v>ハ</v>
          </cell>
        </row>
        <row r="474">
          <cell r="A474" t="str">
            <v>貨3軽LJF</v>
          </cell>
          <cell r="B474" t="str">
            <v>バス貨物2.5～3.5t(軽油)</v>
          </cell>
          <cell r="C474" t="str">
            <v>貨3軽</v>
          </cell>
          <cell r="D474" t="str">
            <v>H21</v>
          </cell>
          <cell r="E474" t="str">
            <v>LJF</v>
          </cell>
          <cell r="F474">
            <v>7.4999999999999997E-2</v>
          </cell>
          <cell r="G474">
            <v>3.5000000000000001E-3</v>
          </cell>
          <cell r="H474">
            <v>2.58</v>
          </cell>
          <cell r="I474" t="str">
            <v>ハ</v>
          </cell>
        </row>
        <row r="475">
          <cell r="A475" t="str">
            <v>貨3軽LNF</v>
          </cell>
          <cell r="B475" t="str">
            <v>バス貨物2.5～3.5t(軽油)</v>
          </cell>
          <cell r="C475" t="str">
            <v>貨3軽</v>
          </cell>
          <cell r="D475" t="str">
            <v>H21</v>
          </cell>
          <cell r="E475" t="str">
            <v>LNF</v>
          </cell>
          <cell r="F475">
            <v>7.4999999999999997E-2</v>
          </cell>
          <cell r="G475">
            <v>3.5000000000000001E-3</v>
          </cell>
          <cell r="H475">
            <v>2.58</v>
          </cell>
          <cell r="I475" t="str">
            <v>ハ</v>
          </cell>
        </row>
        <row r="476">
          <cell r="A476" t="str">
            <v>貨3軽LQF</v>
          </cell>
          <cell r="B476" t="str">
            <v>バス貨物2.5～3.5t(軽油)</v>
          </cell>
          <cell r="C476" t="str">
            <v>貨3軽</v>
          </cell>
          <cell r="D476" t="str">
            <v>H21</v>
          </cell>
          <cell r="E476" t="str">
            <v>LQF</v>
          </cell>
          <cell r="F476">
            <v>7.4999999999999997E-2</v>
          </cell>
          <cell r="G476">
            <v>3.5000000000000001E-3</v>
          </cell>
          <cell r="H476">
            <v>2.58</v>
          </cell>
          <cell r="I476" t="str">
            <v>ハ</v>
          </cell>
        </row>
        <row r="477">
          <cell r="A477" t="str">
            <v>貨3軽MDF</v>
          </cell>
          <cell r="B477" t="str">
            <v>バス貨物2.5～3.5t(軽油)</v>
          </cell>
          <cell r="C477" t="str">
            <v>貨3軽</v>
          </cell>
          <cell r="D477" t="str">
            <v>H21</v>
          </cell>
          <cell r="E477" t="str">
            <v>MDF</v>
          </cell>
          <cell r="F477">
            <v>7.4999999999999997E-2</v>
          </cell>
          <cell r="G477">
            <v>3.5000000000000001E-3</v>
          </cell>
          <cell r="H477">
            <v>2.58</v>
          </cell>
          <cell r="I477" t="str">
            <v>軽ポ</v>
          </cell>
        </row>
        <row r="478">
          <cell r="A478" t="str">
            <v>貨3軽MKF</v>
          </cell>
          <cell r="B478" t="str">
            <v>バス貨物2.5～3.5t(軽油)</v>
          </cell>
          <cell r="C478" t="str">
            <v>貨3軽</v>
          </cell>
          <cell r="D478" t="str">
            <v>H21</v>
          </cell>
          <cell r="E478" t="str">
            <v>MKF</v>
          </cell>
          <cell r="F478">
            <v>7.4999999999999997E-2</v>
          </cell>
          <cell r="G478">
            <v>3.5000000000000001E-3</v>
          </cell>
          <cell r="H478">
            <v>2.58</v>
          </cell>
          <cell r="I478" t="str">
            <v>軽ポ</v>
          </cell>
        </row>
        <row r="479">
          <cell r="A479" t="str">
            <v>貨3軽MPF</v>
          </cell>
          <cell r="B479" t="str">
            <v>バス貨物2.5～3.5t(軽油)</v>
          </cell>
          <cell r="C479" t="str">
            <v>貨3軽</v>
          </cell>
          <cell r="D479" t="str">
            <v>H21</v>
          </cell>
          <cell r="E479" t="str">
            <v>MPF</v>
          </cell>
          <cell r="F479">
            <v>7.4999999999999997E-2</v>
          </cell>
          <cell r="G479">
            <v>3.5000000000000001E-3</v>
          </cell>
          <cell r="H479">
            <v>2.58</v>
          </cell>
          <cell r="I479" t="str">
            <v>軽ポ</v>
          </cell>
        </row>
        <row r="480">
          <cell r="A480" t="str">
            <v>貨3軽MRF</v>
          </cell>
          <cell r="B480" t="str">
            <v>バス貨物2.5～3.5t(軽油)</v>
          </cell>
          <cell r="C480" t="str">
            <v>貨3軽</v>
          </cell>
          <cell r="D480" t="str">
            <v>H21</v>
          </cell>
          <cell r="E480" t="str">
            <v>MRF</v>
          </cell>
          <cell r="F480">
            <v>7.4999999999999997E-2</v>
          </cell>
          <cell r="G480">
            <v>3.5000000000000001E-3</v>
          </cell>
          <cell r="H480">
            <v>2.58</v>
          </cell>
          <cell r="I480" t="str">
            <v>軽ポ</v>
          </cell>
        </row>
        <row r="481">
          <cell r="A481" t="str">
            <v>貨3軽MCF</v>
          </cell>
          <cell r="B481" t="str">
            <v>バス貨物2.5～3.5t(軽油)</v>
          </cell>
          <cell r="C481" t="str">
            <v>貨3軽</v>
          </cell>
          <cell r="D481" t="str">
            <v>H21</v>
          </cell>
          <cell r="E481" t="str">
            <v>MCF</v>
          </cell>
          <cell r="F481">
            <v>7.4999999999999997E-2</v>
          </cell>
          <cell r="G481">
            <v>3.5000000000000001E-3</v>
          </cell>
          <cell r="H481">
            <v>2.58</v>
          </cell>
          <cell r="I481" t="str">
            <v>ハ</v>
          </cell>
        </row>
        <row r="482">
          <cell r="A482" t="str">
            <v>貨3軽MJF</v>
          </cell>
          <cell r="B482" t="str">
            <v>バス貨物2.5～3.5t(軽油)</v>
          </cell>
          <cell r="C482" t="str">
            <v>貨3軽</v>
          </cell>
          <cell r="D482" t="str">
            <v>H21</v>
          </cell>
          <cell r="E482" t="str">
            <v>MJF</v>
          </cell>
          <cell r="F482">
            <v>7.4999999999999997E-2</v>
          </cell>
          <cell r="G482">
            <v>3.5000000000000001E-3</v>
          </cell>
          <cell r="H482">
            <v>2.58</v>
          </cell>
          <cell r="I482" t="str">
            <v>ハ</v>
          </cell>
        </row>
        <row r="483">
          <cell r="A483" t="str">
            <v>貨3軽MNF</v>
          </cell>
          <cell r="B483" t="str">
            <v>バス貨物2.5～3.5t(軽油)</v>
          </cell>
          <cell r="C483" t="str">
            <v>貨3軽</v>
          </cell>
          <cell r="D483" t="str">
            <v>H21</v>
          </cell>
          <cell r="E483" t="str">
            <v>MNF</v>
          </cell>
          <cell r="F483">
            <v>7.4999999999999997E-2</v>
          </cell>
          <cell r="G483">
            <v>3.5000000000000001E-3</v>
          </cell>
          <cell r="H483">
            <v>2.58</v>
          </cell>
          <cell r="I483" t="str">
            <v>ハ</v>
          </cell>
        </row>
        <row r="484">
          <cell r="A484" t="str">
            <v>貨3軽MQF</v>
          </cell>
          <cell r="B484" t="str">
            <v>バス貨物2.5～3.5t(軽油)</v>
          </cell>
          <cell r="C484" t="str">
            <v>貨3軽</v>
          </cell>
          <cell r="D484" t="str">
            <v>H21</v>
          </cell>
          <cell r="E484" t="str">
            <v>MQF</v>
          </cell>
          <cell r="F484">
            <v>7.4999999999999997E-2</v>
          </cell>
          <cell r="G484">
            <v>3.5000000000000001E-3</v>
          </cell>
          <cell r="H484">
            <v>2.58</v>
          </cell>
          <cell r="I484" t="str">
            <v>ハ</v>
          </cell>
        </row>
        <row r="485">
          <cell r="A485" t="str">
            <v>貨3軽RDF</v>
          </cell>
          <cell r="B485" t="str">
            <v>バス貨物2.5～3.5t(軽油)</v>
          </cell>
          <cell r="C485" t="str">
            <v>貨3軽</v>
          </cell>
          <cell r="D485" t="str">
            <v>H21</v>
          </cell>
          <cell r="E485" t="str">
            <v>RDF</v>
          </cell>
          <cell r="F485">
            <v>3.7499999999999999E-2</v>
          </cell>
          <cell r="G485">
            <v>1.75E-3</v>
          </cell>
          <cell r="H485">
            <v>2.58</v>
          </cell>
          <cell r="I485" t="str">
            <v>軽ポ</v>
          </cell>
        </row>
        <row r="486">
          <cell r="A486" t="str">
            <v>貨3軽RKF</v>
          </cell>
          <cell r="B486" t="str">
            <v>バス貨物2.5～3.5t(軽油)</v>
          </cell>
          <cell r="C486" t="str">
            <v>貨3軽</v>
          </cell>
          <cell r="D486" t="str">
            <v>H21</v>
          </cell>
          <cell r="E486" t="str">
            <v>RKF</v>
          </cell>
          <cell r="F486">
            <v>3.7499999999999999E-2</v>
          </cell>
          <cell r="G486">
            <v>1.75E-3</v>
          </cell>
          <cell r="H486">
            <v>2.58</v>
          </cell>
          <cell r="I486" t="str">
            <v>軽ポ</v>
          </cell>
        </row>
        <row r="487">
          <cell r="A487" t="str">
            <v>貨3軽RPF</v>
          </cell>
          <cell r="B487" t="str">
            <v>バス貨物2.5～3.5t(軽油)</v>
          </cell>
          <cell r="C487" t="str">
            <v>貨3軽</v>
          </cell>
          <cell r="D487" t="str">
            <v>H21</v>
          </cell>
          <cell r="E487" t="str">
            <v>RPF</v>
          </cell>
          <cell r="F487">
            <v>3.7499999999999999E-2</v>
          </cell>
          <cell r="G487">
            <v>1.75E-3</v>
          </cell>
          <cell r="H487">
            <v>2.58</v>
          </cell>
          <cell r="I487" t="str">
            <v>軽ポ</v>
          </cell>
        </row>
        <row r="488">
          <cell r="A488" t="str">
            <v>貨3軽RRF</v>
          </cell>
          <cell r="B488" t="str">
            <v>バス貨物2.5～3.5t(軽油)</v>
          </cell>
          <cell r="C488" t="str">
            <v>貨3軽</v>
          </cell>
          <cell r="D488" t="str">
            <v>H21</v>
          </cell>
          <cell r="E488" t="str">
            <v>RRF</v>
          </cell>
          <cell r="F488">
            <v>3.7499999999999999E-2</v>
          </cell>
          <cell r="G488">
            <v>1.75E-3</v>
          </cell>
          <cell r="H488">
            <v>2.58</v>
          </cell>
          <cell r="I488" t="str">
            <v>軽ポ</v>
          </cell>
        </row>
        <row r="489">
          <cell r="A489" t="str">
            <v>貨3軽RCF</v>
          </cell>
          <cell r="B489" t="str">
            <v>バス貨物2.5～3.5t(軽油)</v>
          </cell>
          <cell r="C489" t="str">
            <v>貨3軽</v>
          </cell>
          <cell r="D489" t="str">
            <v>H21</v>
          </cell>
          <cell r="E489" t="str">
            <v>RCF</v>
          </cell>
          <cell r="F489">
            <v>3.7499999999999999E-2</v>
          </cell>
          <cell r="G489">
            <v>1.75E-3</v>
          </cell>
          <cell r="H489">
            <v>2.58</v>
          </cell>
          <cell r="I489" t="str">
            <v>ハ</v>
          </cell>
        </row>
        <row r="490">
          <cell r="A490" t="str">
            <v>貨3軽RJF</v>
          </cell>
          <cell r="B490" t="str">
            <v>バス貨物2.5～3.5t(軽油)</v>
          </cell>
          <cell r="C490" t="str">
            <v>貨3軽</v>
          </cell>
          <cell r="D490" t="str">
            <v>H21</v>
          </cell>
          <cell r="E490" t="str">
            <v>RJF</v>
          </cell>
          <cell r="F490">
            <v>3.7499999999999999E-2</v>
          </cell>
          <cell r="G490">
            <v>1.75E-3</v>
          </cell>
          <cell r="H490">
            <v>2.58</v>
          </cell>
          <cell r="I490" t="str">
            <v>ハ</v>
          </cell>
        </row>
        <row r="491">
          <cell r="A491" t="str">
            <v>貨3軽RNF</v>
          </cell>
          <cell r="B491" t="str">
            <v>バス貨物2.5～3.5t(軽油)</v>
          </cell>
          <cell r="C491" t="str">
            <v>貨3軽</v>
          </cell>
          <cell r="D491" t="str">
            <v>H21</v>
          </cell>
          <cell r="E491" t="str">
            <v>RNF</v>
          </cell>
          <cell r="F491">
            <v>3.7499999999999999E-2</v>
          </cell>
          <cell r="G491">
            <v>1.75E-3</v>
          </cell>
          <cell r="H491">
            <v>2.58</v>
          </cell>
          <cell r="I491" t="str">
            <v>ハ</v>
          </cell>
        </row>
        <row r="492">
          <cell r="A492" t="str">
            <v>貨3軽RQF</v>
          </cell>
          <cell r="B492" t="str">
            <v>バス貨物2.5～3.5t(軽油)</v>
          </cell>
          <cell r="C492" t="str">
            <v>貨3軽</v>
          </cell>
          <cell r="D492" t="str">
            <v>H21</v>
          </cell>
          <cell r="E492" t="str">
            <v>RQF</v>
          </cell>
          <cell r="F492">
            <v>3.7499999999999999E-2</v>
          </cell>
          <cell r="G492">
            <v>1.75E-3</v>
          </cell>
          <cell r="H492">
            <v>2.58</v>
          </cell>
          <cell r="I492" t="str">
            <v>ハ</v>
          </cell>
        </row>
        <row r="493">
          <cell r="A493" t="str">
            <v>貨3軽QDF</v>
          </cell>
          <cell r="B493" t="str">
            <v>バス貨物2.5～3.5t(軽油)</v>
          </cell>
          <cell r="C493" t="str">
            <v>貨3軽</v>
          </cell>
          <cell r="D493" t="str">
            <v>H21</v>
          </cell>
          <cell r="E493" t="str">
            <v>QDF</v>
          </cell>
          <cell r="F493">
            <v>0.13500000000000001</v>
          </cell>
          <cell r="G493">
            <v>6.3E-3</v>
          </cell>
          <cell r="H493">
            <v>2.58</v>
          </cell>
          <cell r="I493" t="str">
            <v>軽ポ</v>
          </cell>
        </row>
        <row r="494">
          <cell r="A494" t="str">
            <v>貨3軽QKF</v>
          </cell>
          <cell r="B494" t="str">
            <v>バス貨物2.5～3.5t(軽油)</v>
          </cell>
          <cell r="C494" t="str">
            <v>貨3軽</v>
          </cell>
          <cell r="D494" t="str">
            <v>H21</v>
          </cell>
          <cell r="E494" t="str">
            <v>QKF</v>
          </cell>
          <cell r="F494">
            <v>0.13500000000000001</v>
          </cell>
          <cell r="G494">
            <v>6.3E-3</v>
          </cell>
          <cell r="H494">
            <v>2.58</v>
          </cell>
          <cell r="I494" t="str">
            <v>軽ポ</v>
          </cell>
        </row>
        <row r="495">
          <cell r="A495" t="str">
            <v>貨3軽QPF</v>
          </cell>
          <cell r="B495" t="str">
            <v>バス貨物2.5～3.5t(軽油)</v>
          </cell>
          <cell r="C495" t="str">
            <v>貨3軽</v>
          </cell>
          <cell r="D495" t="str">
            <v>H21</v>
          </cell>
          <cell r="E495" t="str">
            <v>QPF</v>
          </cell>
          <cell r="F495">
            <v>0.13500000000000001</v>
          </cell>
          <cell r="G495">
            <v>6.3E-3</v>
          </cell>
          <cell r="H495">
            <v>2.58</v>
          </cell>
          <cell r="I495" t="str">
            <v>軽ポ</v>
          </cell>
        </row>
        <row r="496">
          <cell r="A496" t="str">
            <v>貨3軽QRF</v>
          </cell>
          <cell r="B496" t="str">
            <v>バス貨物2.5～3.5t(軽油)</v>
          </cell>
          <cell r="C496" t="str">
            <v>貨3軽</v>
          </cell>
          <cell r="D496" t="str">
            <v>H21</v>
          </cell>
          <cell r="E496" t="str">
            <v>QRF</v>
          </cell>
          <cell r="F496">
            <v>0.13500000000000001</v>
          </cell>
          <cell r="G496">
            <v>6.3E-3</v>
          </cell>
          <cell r="H496">
            <v>2.58</v>
          </cell>
          <cell r="I496" t="str">
            <v>軽ポ</v>
          </cell>
        </row>
        <row r="497">
          <cell r="A497" t="str">
            <v>貨3軽QCF</v>
          </cell>
          <cell r="B497" t="str">
            <v>バス貨物2.5～3.5t(軽油)</v>
          </cell>
          <cell r="C497" t="str">
            <v>貨3軽</v>
          </cell>
          <cell r="D497" t="str">
            <v>H21</v>
          </cell>
          <cell r="E497" t="str">
            <v>QCF</v>
          </cell>
          <cell r="F497">
            <v>0.13500000000000001</v>
          </cell>
          <cell r="G497">
            <v>6.3E-3</v>
          </cell>
          <cell r="H497">
            <v>2.58</v>
          </cell>
          <cell r="I497" t="str">
            <v>ハ</v>
          </cell>
        </row>
        <row r="498">
          <cell r="A498" t="str">
            <v>貨3軽QJF</v>
          </cell>
          <cell r="B498" t="str">
            <v>バス貨物2.5～3.5t(軽油)</v>
          </cell>
          <cell r="C498" t="str">
            <v>貨3軽</v>
          </cell>
          <cell r="D498" t="str">
            <v>H21</v>
          </cell>
          <cell r="E498" t="str">
            <v>QJF</v>
          </cell>
          <cell r="F498">
            <v>0.13500000000000001</v>
          </cell>
          <cell r="G498">
            <v>6.3E-3</v>
          </cell>
          <cell r="H498">
            <v>2.58</v>
          </cell>
          <cell r="I498" t="str">
            <v>ハ</v>
          </cell>
        </row>
        <row r="499">
          <cell r="A499" t="str">
            <v>貨3軽QNF</v>
          </cell>
          <cell r="B499" t="str">
            <v>バス貨物2.5～3.5t(軽油)</v>
          </cell>
          <cell r="C499" t="str">
            <v>貨3軽</v>
          </cell>
          <cell r="D499" t="str">
            <v>H21</v>
          </cell>
          <cell r="E499" t="str">
            <v>QNF</v>
          </cell>
          <cell r="F499">
            <v>0.13500000000000001</v>
          </cell>
          <cell r="G499">
            <v>6.3E-3</v>
          </cell>
          <cell r="H499">
            <v>2.58</v>
          </cell>
          <cell r="I499" t="str">
            <v>ハ</v>
          </cell>
        </row>
        <row r="500">
          <cell r="A500" t="str">
            <v>貨3軽QQF</v>
          </cell>
          <cell r="B500" t="str">
            <v>バス貨物2.5～3.5t(軽油)</v>
          </cell>
          <cell r="C500" t="str">
            <v>貨3軽</v>
          </cell>
          <cell r="D500" t="str">
            <v>H21</v>
          </cell>
          <cell r="E500" t="str">
            <v>QQF</v>
          </cell>
          <cell r="F500">
            <v>0.13500000000000001</v>
          </cell>
          <cell r="G500">
            <v>6.3E-3</v>
          </cell>
          <cell r="H500">
            <v>2.58</v>
          </cell>
          <cell r="I500" t="str">
            <v>ハ</v>
          </cell>
        </row>
        <row r="501">
          <cell r="A501" t="str">
            <v>貨4軽-</v>
          </cell>
          <cell r="B501" t="str">
            <v>バス貨物3.5t～(軽油)</v>
          </cell>
          <cell r="C501" t="str">
            <v>貨4軽</v>
          </cell>
          <cell r="D501" t="str">
            <v>S54前</v>
          </cell>
          <cell r="E501" t="str">
            <v>-</v>
          </cell>
          <cell r="F501">
            <v>0.9</v>
          </cell>
          <cell r="G501">
            <v>6.5000000000000002E-2</v>
          </cell>
          <cell r="H501">
            <v>2.58</v>
          </cell>
          <cell r="I501" t="str">
            <v>軽3</v>
          </cell>
        </row>
        <row r="502">
          <cell r="A502" t="str">
            <v>貨4軽K</v>
          </cell>
          <cell r="B502" t="str">
            <v>バス貨物3.5t～(軽油)</v>
          </cell>
          <cell r="C502" t="str">
            <v>貨4軽</v>
          </cell>
          <cell r="D502" t="str">
            <v>S54</v>
          </cell>
          <cell r="E502" t="str">
            <v>K</v>
          </cell>
          <cell r="F502">
            <v>0.75</v>
          </cell>
          <cell r="G502">
            <v>6.5000000000000002E-2</v>
          </cell>
          <cell r="H502">
            <v>2.58</v>
          </cell>
          <cell r="I502" t="str">
            <v>軽3</v>
          </cell>
        </row>
        <row r="503">
          <cell r="A503" t="str">
            <v>貨4軽N</v>
          </cell>
          <cell r="B503" t="str">
            <v>バス貨物3.5t～(軽油)</v>
          </cell>
          <cell r="C503" t="str">
            <v>貨4軽</v>
          </cell>
          <cell r="D503" t="str">
            <v>S57,S58</v>
          </cell>
          <cell r="E503" t="str">
            <v>N</v>
          </cell>
          <cell r="F503">
            <v>0.65</v>
          </cell>
          <cell r="G503">
            <v>6.5000000000000002E-2</v>
          </cell>
          <cell r="H503">
            <v>2.58</v>
          </cell>
          <cell r="I503" t="str">
            <v>軽3</v>
          </cell>
        </row>
        <row r="504">
          <cell r="A504" t="str">
            <v>貨4軽P</v>
          </cell>
          <cell r="B504" t="str">
            <v>バス貨物3.5t～(軽油)</v>
          </cell>
          <cell r="C504" t="str">
            <v>貨4軽</v>
          </cell>
          <cell r="D504" t="str">
            <v>S57,S58</v>
          </cell>
          <cell r="E504" t="str">
            <v>P</v>
          </cell>
          <cell r="F504">
            <v>0.65</v>
          </cell>
          <cell r="G504">
            <v>6.5000000000000002E-2</v>
          </cell>
          <cell r="H504">
            <v>2.58</v>
          </cell>
          <cell r="I504" t="str">
            <v>軽3</v>
          </cell>
        </row>
        <row r="505">
          <cell r="A505" t="str">
            <v>貨4軽U</v>
          </cell>
          <cell r="B505" t="str">
            <v>バス貨物3.5t～(軽油)</v>
          </cell>
          <cell r="C505" t="str">
            <v>貨4軽</v>
          </cell>
          <cell r="D505" t="str">
            <v>H元,H2</v>
          </cell>
          <cell r="E505" t="str">
            <v>U</v>
          </cell>
          <cell r="F505">
            <v>0.56000000000000005</v>
          </cell>
          <cell r="G505">
            <v>6.5000000000000002E-2</v>
          </cell>
          <cell r="H505">
            <v>2.58</v>
          </cell>
          <cell r="I505" t="str">
            <v>軽3</v>
          </cell>
        </row>
        <row r="506">
          <cell r="A506" t="str">
            <v>貨4軽W</v>
          </cell>
          <cell r="B506" t="str">
            <v>バス貨物3.5t～(軽油)</v>
          </cell>
          <cell r="C506" t="str">
            <v>貨4軽</v>
          </cell>
          <cell r="D506" t="str">
            <v>H元,H2</v>
          </cell>
          <cell r="E506" t="str">
            <v>W</v>
          </cell>
          <cell r="F506">
            <v>0.56000000000000005</v>
          </cell>
          <cell r="G506">
            <v>6.5000000000000002E-2</v>
          </cell>
          <cell r="H506">
            <v>2.58</v>
          </cell>
          <cell r="I506" t="str">
            <v>軽3</v>
          </cell>
        </row>
        <row r="507">
          <cell r="A507" t="str">
            <v>貨4軽KC</v>
          </cell>
          <cell r="B507" t="str">
            <v>バス貨物3.5t～(軽油)</v>
          </cell>
          <cell r="C507" t="str">
            <v>貨4軽</v>
          </cell>
          <cell r="D507" t="str">
            <v>H6</v>
          </cell>
          <cell r="E507" t="str">
            <v>KC</v>
          </cell>
          <cell r="F507">
            <v>0.46</v>
          </cell>
          <cell r="G507">
            <v>6.5000000000000002E-2</v>
          </cell>
          <cell r="H507">
            <v>2.58</v>
          </cell>
          <cell r="I507" t="str">
            <v>軽3</v>
          </cell>
        </row>
        <row r="508">
          <cell r="A508" t="str">
            <v>貨4軽KK</v>
          </cell>
          <cell r="B508" t="str">
            <v>バス貨物3.5t～(軽油)</v>
          </cell>
          <cell r="C508" t="str">
            <v>貨4軽</v>
          </cell>
          <cell r="D508" t="str">
            <v>H10,H11</v>
          </cell>
          <cell r="E508" t="str">
            <v>KK</v>
          </cell>
          <cell r="F508">
            <v>0.35</v>
          </cell>
          <cell r="G508">
            <v>2.3E-2</v>
          </cell>
          <cell r="H508">
            <v>2.58</v>
          </cell>
          <cell r="I508" t="str">
            <v>軽3</v>
          </cell>
        </row>
        <row r="509">
          <cell r="A509" t="str">
            <v>貨4軽HF</v>
          </cell>
          <cell r="B509" t="str">
            <v>バス貨物3.5t～(軽油)</v>
          </cell>
          <cell r="C509" t="str">
            <v>貨4軽</v>
          </cell>
          <cell r="D509" t="str">
            <v>H10,H11</v>
          </cell>
          <cell r="E509" t="str">
            <v>HF</v>
          </cell>
          <cell r="F509">
            <v>0.17499999999999999</v>
          </cell>
          <cell r="G509">
            <v>1.15E-2</v>
          </cell>
          <cell r="H509">
            <v>2.58</v>
          </cell>
          <cell r="I509" t="str">
            <v>ハ</v>
          </cell>
        </row>
        <row r="510">
          <cell r="A510" t="str">
            <v>貨4軽KL</v>
          </cell>
          <cell r="B510" t="str">
            <v>バス貨物3.5t～(軽油)</v>
          </cell>
          <cell r="C510" t="str">
            <v>貨4軽</v>
          </cell>
          <cell r="D510" t="str">
            <v>H10,H11</v>
          </cell>
          <cell r="E510" t="str">
            <v>KL</v>
          </cell>
          <cell r="F510">
            <v>0.35</v>
          </cell>
          <cell r="G510">
            <v>2.3E-2</v>
          </cell>
          <cell r="H510">
            <v>2.58</v>
          </cell>
          <cell r="I510" t="str">
            <v>軽3</v>
          </cell>
        </row>
        <row r="511">
          <cell r="A511" t="str">
            <v>貨4軽HM</v>
          </cell>
          <cell r="B511" t="str">
            <v>バス貨物3.5t～(軽油)</v>
          </cell>
          <cell r="C511" t="str">
            <v>貨4軽</v>
          </cell>
          <cell r="D511" t="str">
            <v>H10,H11</v>
          </cell>
          <cell r="E511" t="str">
            <v>HM</v>
          </cell>
          <cell r="F511">
            <v>0.17499999999999999</v>
          </cell>
          <cell r="G511">
            <v>1.15E-2</v>
          </cell>
          <cell r="H511">
            <v>2.58</v>
          </cell>
          <cell r="I511" t="str">
            <v>ハ</v>
          </cell>
        </row>
        <row r="512">
          <cell r="A512" t="str">
            <v>貨4軽DR</v>
          </cell>
          <cell r="B512" t="str">
            <v>バス貨物3.5t～(軽油)</v>
          </cell>
          <cell r="C512" t="str">
            <v>貨4軽</v>
          </cell>
          <cell r="D512" t="str">
            <v>H10</v>
          </cell>
          <cell r="E512" t="str">
            <v>DR</v>
          </cell>
          <cell r="F512">
            <v>0.26250000000000001</v>
          </cell>
          <cell r="G512">
            <v>1.7250000000000001E-2</v>
          </cell>
          <cell r="H512">
            <v>2.58</v>
          </cell>
          <cell r="I512" t="str">
            <v>軽3</v>
          </cell>
        </row>
        <row r="513">
          <cell r="A513" t="str">
            <v>貨4軽WR</v>
          </cell>
          <cell r="B513" t="str">
            <v>バス貨物3.5t～(軽油)</v>
          </cell>
          <cell r="C513" t="str">
            <v>貨4軽</v>
          </cell>
          <cell r="D513" t="str">
            <v>H10</v>
          </cell>
          <cell r="E513" t="str">
            <v>WR</v>
          </cell>
          <cell r="F513">
            <v>0.26250000000000001</v>
          </cell>
          <cell r="G513">
            <v>1.7250000000000001E-2</v>
          </cell>
          <cell r="H513">
            <v>2.58</v>
          </cell>
          <cell r="I513" t="str">
            <v>ハ</v>
          </cell>
        </row>
        <row r="514">
          <cell r="A514" t="str">
            <v>貨4軽DS</v>
          </cell>
          <cell r="B514" t="str">
            <v>バス貨物3.5t～(軽油)</v>
          </cell>
          <cell r="C514" t="str">
            <v>貨4軽</v>
          </cell>
          <cell r="D514" t="str">
            <v>H10</v>
          </cell>
          <cell r="E514" t="str">
            <v>DS</v>
          </cell>
          <cell r="F514">
            <v>0.17499999999999999</v>
          </cell>
          <cell r="G514">
            <v>1.15E-2</v>
          </cell>
          <cell r="H514">
            <v>2.58</v>
          </cell>
          <cell r="I514" t="str">
            <v>軽3</v>
          </cell>
        </row>
        <row r="515">
          <cell r="A515" t="str">
            <v>貨4軽WS</v>
          </cell>
          <cell r="B515" t="str">
            <v>バス貨物3.5t～(軽油)</v>
          </cell>
          <cell r="C515" t="str">
            <v>貨4軽</v>
          </cell>
          <cell r="D515" t="str">
            <v>H10</v>
          </cell>
          <cell r="E515" t="str">
            <v>WS</v>
          </cell>
          <cell r="F515">
            <v>0.17499999999999999</v>
          </cell>
          <cell r="G515">
            <v>1.15E-2</v>
          </cell>
          <cell r="H515">
            <v>2.58</v>
          </cell>
          <cell r="I515" t="str">
            <v>ハ</v>
          </cell>
        </row>
        <row r="516">
          <cell r="A516" t="str">
            <v>貨4軽DT</v>
          </cell>
          <cell r="B516" t="str">
            <v>バス貨物3.5t～(軽油)</v>
          </cell>
          <cell r="C516" t="str">
            <v>貨4軽</v>
          </cell>
          <cell r="D516" t="str">
            <v>H10</v>
          </cell>
          <cell r="E516" t="str">
            <v>DT</v>
          </cell>
          <cell r="F516">
            <v>8.7499999999999994E-2</v>
          </cell>
          <cell r="G516">
            <v>5.7499999999999999E-3</v>
          </cell>
          <cell r="H516">
            <v>2.58</v>
          </cell>
          <cell r="I516" t="str">
            <v>軽3</v>
          </cell>
        </row>
        <row r="517">
          <cell r="A517" t="str">
            <v>貨4軽WT</v>
          </cell>
          <cell r="B517" t="str">
            <v>バス貨物3.5t～(軽油)</v>
          </cell>
          <cell r="C517" t="str">
            <v>貨4軽</v>
          </cell>
          <cell r="D517" t="str">
            <v>H10</v>
          </cell>
          <cell r="E517" t="str">
            <v>WT</v>
          </cell>
          <cell r="F517">
            <v>8.7499999999999994E-2</v>
          </cell>
          <cell r="G517">
            <v>5.7499999999999999E-3</v>
          </cell>
          <cell r="H517">
            <v>2.58</v>
          </cell>
          <cell r="I517" t="str">
            <v>ハ</v>
          </cell>
        </row>
        <row r="518">
          <cell r="A518" t="str">
            <v>貨4軽DU</v>
          </cell>
          <cell r="B518" t="str">
            <v>バス貨物3.5t～(軽油)</v>
          </cell>
          <cell r="C518" t="str">
            <v>貨4軽</v>
          </cell>
          <cell r="D518" t="str">
            <v>H11</v>
          </cell>
          <cell r="E518" t="str">
            <v>DU</v>
          </cell>
          <cell r="F518">
            <v>0.26250000000000001</v>
          </cell>
          <cell r="G518">
            <v>1.7250000000000001E-2</v>
          </cell>
          <cell r="H518">
            <v>2.58</v>
          </cell>
          <cell r="I518" t="str">
            <v>軽3</v>
          </cell>
        </row>
        <row r="519">
          <cell r="A519" t="str">
            <v>貨4軽WU</v>
          </cell>
          <cell r="B519" t="str">
            <v>バス貨物3.5t～(軽油)</v>
          </cell>
          <cell r="C519" t="str">
            <v>貨4軽</v>
          </cell>
          <cell r="D519" t="str">
            <v>H11</v>
          </cell>
          <cell r="E519" t="str">
            <v>WU</v>
          </cell>
          <cell r="F519">
            <v>0.26250000000000001</v>
          </cell>
          <cell r="G519">
            <v>1.7250000000000001E-2</v>
          </cell>
          <cell r="H519">
            <v>2.58</v>
          </cell>
          <cell r="I519" t="str">
            <v>ハ</v>
          </cell>
        </row>
        <row r="520">
          <cell r="A520" t="str">
            <v>貨4軽DV</v>
          </cell>
          <cell r="B520" t="str">
            <v>バス貨物3.5t～(軽油)</v>
          </cell>
          <cell r="C520" t="str">
            <v>貨4軽</v>
          </cell>
          <cell r="D520" t="str">
            <v>H11</v>
          </cell>
          <cell r="E520" t="str">
            <v>DV</v>
          </cell>
          <cell r="F520">
            <v>0.17499999999999999</v>
          </cell>
          <cell r="G520">
            <v>1.15E-2</v>
          </cell>
          <cell r="H520">
            <v>2.58</v>
          </cell>
          <cell r="I520" t="str">
            <v>軽3</v>
          </cell>
        </row>
        <row r="521">
          <cell r="A521" t="str">
            <v>貨4軽WV</v>
          </cell>
          <cell r="B521" t="str">
            <v>バス貨物3.5t～(軽油)</v>
          </cell>
          <cell r="C521" t="str">
            <v>貨4軽</v>
          </cell>
          <cell r="D521" t="str">
            <v>H11</v>
          </cell>
          <cell r="E521" t="str">
            <v>WV</v>
          </cell>
          <cell r="F521">
            <v>0.17499999999999999</v>
          </cell>
          <cell r="G521">
            <v>1.15E-2</v>
          </cell>
          <cell r="H521">
            <v>2.58</v>
          </cell>
          <cell r="I521" t="str">
            <v>ハ</v>
          </cell>
        </row>
        <row r="522">
          <cell r="A522" t="str">
            <v>貨4軽DW</v>
          </cell>
          <cell r="B522" t="str">
            <v>バス貨物3.5t～(軽油)</v>
          </cell>
          <cell r="C522" t="str">
            <v>貨4軽</v>
          </cell>
          <cell r="D522" t="str">
            <v>H11</v>
          </cell>
          <cell r="E522" t="str">
            <v>DW</v>
          </cell>
          <cell r="F522">
            <v>8.7499999999999994E-2</v>
          </cell>
          <cell r="G522">
            <v>5.7499999999999999E-3</v>
          </cell>
          <cell r="H522">
            <v>2.58</v>
          </cell>
          <cell r="I522" t="str">
            <v>軽3</v>
          </cell>
        </row>
        <row r="523">
          <cell r="A523" t="str">
            <v>貨4軽WW</v>
          </cell>
          <cell r="B523" t="str">
            <v>バス貨物3.5t～(軽油)</v>
          </cell>
          <cell r="C523" t="str">
            <v>貨4軽</v>
          </cell>
          <cell r="D523" t="str">
            <v>H11</v>
          </cell>
          <cell r="E523" t="str">
            <v>WW</v>
          </cell>
          <cell r="F523">
            <v>8.7499999999999994E-2</v>
          </cell>
          <cell r="G523">
            <v>5.7499999999999999E-3</v>
          </cell>
          <cell r="H523">
            <v>2.58</v>
          </cell>
          <cell r="I523" t="str">
            <v>ハ</v>
          </cell>
        </row>
        <row r="524">
          <cell r="A524" t="str">
            <v>貨4軽KR</v>
          </cell>
          <cell r="B524" t="str">
            <v>バス貨物3.5t～(軽油)</v>
          </cell>
          <cell r="C524" t="str">
            <v>貨4軽</v>
          </cell>
          <cell r="D524" t="str">
            <v>H15,H16</v>
          </cell>
          <cell r="E524" t="str">
            <v>KR</v>
          </cell>
          <cell r="F524">
            <v>0.26</v>
          </cell>
          <cell r="G524">
            <v>1.7000000000000001E-2</v>
          </cell>
          <cell r="H524">
            <v>2.58</v>
          </cell>
          <cell r="I524" t="str">
            <v>軽3</v>
          </cell>
        </row>
        <row r="525">
          <cell r="A525" t="str">
            <v>貨4軽HY</v>
          </cell>
          <cell r="B525" t="str">
            <v>バス貨物3.5t～(軽油)</v>
          </cell>
          <cell r="C525" t="str">
            <v>貨4軽</v>
          </cell>
          <cell r="D525" t="str">
            <v>H15,H16</v>
          </cell>
          <cell r="E525" t="str">
            <v>HY</v>
          </cell>
          <cell r="F525">
            <v>0.13</v>
          </cell>
          <cell r="G525">
            <v>8.5000000000000006E-3</v>
          </cell>
          <cell r="H525">
            <v>2.58</v>
          </cell>
          <cell r="I525" t="str">
            <v>ハ</v>
          </cell>
        </row>
        <row r="526">
          <cell r="A526" t="str">
            <v>貨4軽KS</v>
          </cell>
          <cell r="B526" t="str">
            <v>バス貨物3.5t～(軽油)</v>
          </cell>
          <cell r="C526" t="str">
            <v>貨4軽</v>
          </cell>
          <cell r="D526" t="str">
            <v>H15,H16</v>
          </cell>
          <cell r="E526" t="str">
            <v>KS</v>
          </cell>
          <cell r="F526">
            <v>0.26</v>
          </cell>
          <cell r="G526">
            <v>1.7000000000000001E-2</v>
          </cell>
          <cell r="H526">
            <v>2.58</v>
          </cell>
          <cell r="I526" t="str">
            <v>軽3</v>
          </cell>
        </row>
        <row r="527">
          <cell r="A527" t="str">
            <v>貨4軽HZ</v>
          </cell>
          <cell r="B527" t="str">
            <v>バス貨物3.5t～(軽油)</v>
          </cell>
          <cell r="C527" t="str">
            <v>貨4軽</v>
          </cell>
          <cell r="D527" t="str">
            <v>H15,H16</v>
          </cell>
          <cell r="E527" t="str">
            <v>HZ</v>
          </cell>
          <cell r="F527">
            <v>0.13</v>
          </cell>
          <cell r="G527">
            <v>8.5000000000000006E-3</v>
          </cell>
          <cell r="H527">
            <v>2.58</v>
          </cell>
          <cell r="I527" t="str">
            <v>ハ</v>
          </cell>
        </row>
        <row r="528">
          <cell r="A528" t="str">
            <v>貨4軽TL</v>
          </cell>
          <cell r="B528" t="str">
            <v>バス貨物3.5t～(軽油)</v>
          </cell>
          <cell r="C528" t="str">
            <v>貨4軽</v>
          </cell>
          <cell r="D528" t="str">
            <v>H15,H16</v>
          </cell>
          <cell r="E528" t="str">
            <v>TL</v>
          </cell>
          <cell r="F528">
            <v>0.19500000000000001</v>
          </cell>
          <cell r="G528">
            <v>1.2750000000000001E-2</v>
          </cell>
          <cell r="H528">
            <v>2.58</v>
          </cell>
          <cell r="I528" t="str">
            <v>軽3</v>
          </cell>
        </row>
        <row r="529">
          <cell r="A529" t="str">
            <v>貨4軽XL</v>
          </cell>
          <cell r="B529" t="str">
            <v>バス貨物3.5t～(軽油)</v>
          </cell>
          <cell r="C529" t="str">
            <v>貨4軽</v>
          </cell>
          <cell r="D529" t="str">
            <v>H15,H16</v>
          </cell>
          <cell r="E529" t="str">
            <v>XL</v>
          </cell>
          <cell r="F529">
            <v>0.19500000000000001</v>
          </cell>
          <cell r="G529">
            <v>1.2750000000000001E-2</v>
          </cell>
          <cell r="H529">
            <v>2.58</v>
          </cell>
          <cell r="I529" t="str">
            <v>ハ</v>
          </cell>
        </row>
        <row r="530">
          <cell r="A530" t="str">
            <v>貨4軽LL</v>
          </cell>
          <cell r="B530" t="str">
            <v>バス貨物3.5t～(軽油)</v>
          </cell>
          <cell r="C530" t="str">
            <v>貨4軽</v>
          </cell>
          <cell r="D530" t="str">
            <v>H15,H16</v>
          </cell>
          <cell r="E530" t="str">
            <v>LL</v>
          </cell>
          <cell r="F530">
            <v>0.13</v>
          </cell>
          <cell r="G530">
            <v>8.5000000000000006E-3</v>
          </cell>
          <cell r="H530">
            <v>2.58</v>
          </cell>
          <cell r="I530" t="str">
            <v>軽3</v>
          </cell>
        </row>
        <row r="531">
          <cell r="A531" t="str">
            <v>貨4軽YL</v>
          </cell>
          <cell r="B531" t="str">
            <v>バス貨物3.5t～(軽油)</v>
          </cell>
          <cell r="C531" t="str">
            <v>貨4軽</v>
          </cell>
          <cell r="D531" t="str">
            <v>H15,H16</v>
          </cell>
          <cell r="E531" t="str">
            <v>YL</v>
          </cell>
          <cell r="F531">
            <v>0.13</v>
          </cell>
          <cell r="G531">
            <v>8.5000000000000006E-3</v>
          </cell>
          <cell r="H531">
            <v>2.58</v>
          </cell>
          <cell r="I531" t="str">
            <v>ハ</v>
          </cell>
        </row>
        <row r="532">
          <cell r="A532" t="str">
            <v>貨4軽UL</v>
          </cell>
          <cell r="B532" t="str">
            <v>バス貨物3.5t～(軽油)</v>
          </cell>
          <cell r="C532" t="str">
            <v>貨4軽</v>
          </cell>
          <cell r="D532" t="str">
            <v>H15,H16</v>
          </cell>
          <cell r="E532" t="str">
            <v>UL</v>
          </cell>
          <cell r="F532">
            <v>6.5000000000000002E-2</v>
          </cell>
          <cell r="G532">
            <v>4.2500000000000003E-3</v>
          </cell>
          <cell r="H532">
            <v>2.58</v>
          </cell>
          <cell r="I532" t="str">
            <v>軽3</v>
          </cell>
        </row>
        <row r="533">
          <cell r="A533" t="str">
            <v>貨4軽ZL</v>
          </cell>
          <cell r="B533" t="str">
            <v>バス貨物3.5t～(軽油)</v>
          </cell>
          <cell r="C533" t="str">
            <v>貨4軽</v>
          </cell>
          <cell r="D533" t="str">
            <v>H15,H16</v>
          </cell>
          <cell r="E533" t="str">
            <v>ZL</v>
          </cell>
          <cell r="F533">
            <v>6.5000000000000002E-2</v>
          </cell>
          <cell r="G533">
            <v>4.2500000000000003E-3</v>
          </cell>
          <cell r="H533">
            <v>2.58</v>
          </cell>
          <cell r="I533" t="str">
            <v>ハ</v>
          </cell>
        </row>
        <row r="534">
          <cell r="A534" t="str">
            <v>貨4軽PA</v>
          </cell>
          <cell r="B534" t="str">
            <v>バス貨物3.5t～(軽油)</v>
          </cell>
          <cell r="C534" t="str">
            <v>貨4軽</v>
          </cell>
          <cell r="D534" t="str">
            <v>H15,H16</v>
          </cell>
          <cell r="E534" t="str">
            <v>PA</v>
          </cell>
          <cell r="F534">
            <v>0.26</v>
          </cell>
          <cell r="G534">
            <v>4.2500000000000003E-3</v>
          </cell>
          <cell r="H534">
            <v>2.58</v>
          </cell>
          <cell r="I534" t="str">
            <v>軽3</v>
          </cell>
        </row>
        <row r="535">
          <cell r="A535" t="str">
            <v>貨4軽VA</v>
          </cell>
          <cell r="B535" t="str">
            <v>バス貨物3.5t～(軽油)</v>
          </cell>
          <cell r="C535" t="str">
            <v>貨4軽</v>
          </cell>
          <cell r="D535" t="str">
            <v>H15,H16</v>
          </cell>
          <cell r="E535" t="str">
            <v>VA</v>
          </cell>
          <cell r="F535">
            <v>0.13</v>
          </cell>
          <cell r="G535">
            <v>4.2500000000000003E-3</v>
          </cell>
          <cell r="H535">
            <v>2.58</v>
          </cell>
          <cell r="I535" t="str">
            <v>ハ</v>
          </cell>
        </row>
        <row r="536">
          <cell r="A536" t="str">
            <v>貨4軽PB</v>
          </cell>
          <cell r="B536" t="str">
            <v>バス貨物3.5t～(軽油)</v>
          </cell>
          <cell r="C536" t="str">
            <v>貨4軽</v>
          </cell>
          <cell r="D536" t="str">
            <v>H15,H16</v>
          </cell>
          <cell r="E536" t="str">
            <v>PB</v>
          </cell>
          <cell r="F536">
            <v>0.26</v>
          </cell>
          <cell r="G536">
            <v>2.5500000000000002E-3</v>
          </cell>
          <cell r="H536">
            <v>2.58</v>
          </cell>
          <cell r="I536" t="str">
            <v>軽3</v>
          </cell>
        </row>
        <row r="537">
          <cell r="A537" t="str">
            <v>貨4軽VB</v>
          </cell>
          <cell r="B537" t="str">
            <v>バス貨物3.5t～(軽油)</v>
          </cell>
          <cell r="C537" t="str">
            <v>貨4軽</v>
          </cell>
          <cell r="D537" t="str">
            <v>H15,H16</v>
          </cell>
          <cell r="E537" t="str">
            <v>VB</v>
          </cell>
          <cell r="F537">
            <v>0.13</v>
          </cell>
          <cell r="G537">
            <v>2.5500000000000002E-3</v>
          </cell>
          <cell r="H537">
            <v>2.58</v>
          </cell>
          <cell r="I537" t="str">
            <v>ハ</v>
          </cell>
        </row>
        <row r="538">
          <cell r="A538" t="str">
            <v>貨4軽PC</v>
          </cell>
          <cell r="B538" t="str">
            <v>バス貨物3.5t～(軽油)</v>
          </cell>
          <cell r="C538" t="str">
            <v>貨4軽</v>
          </cell>
          <cell r="D538" t="str">
            <v>H15,H16</v>
          </cell>
          <cell r="E538" t="str">
            <v>PC</v>
          </cell>
          <cell r="F538">
            <v>0.19500000000000001</v>
          </cell>
          <cell r="G538">
            <v>4.2500000000000003E-3</v>
          </cell>
          <cell r="H538">
            <v>2.58</v>
          </cell>
          <cell r="I538" t="str">
            <v>軽3</v>
          </cell>
        </row>
        <row r="539">
          <cell r="A539" t="str">
            <v>貨4軽VC</v>
          </cell>
          <cell r="B539" t="str">
            <v>バス貨物3.5t～(軽油)</v>
          </cell>
          <cell r="C539" t="str">
            <v>貨4軽</v>
          </cell>
          <cell r="D539" t="str">
            <v>H15,H16</v>
          </cell>
          <cell r="E539" t="str">
            <v>VC</v>
          </cell>
          <cell r="F539">
            <v>0.19500000000000001</v>
          </cell>
          <cell r="G539">
            <v>4.2500000000000003E-3</v>
          </cell>
          <cell r="H539">
            <v>2.58</v>
          </cell>
          <cell r="I539" t="str">
            <v>ハ</v>
          </cell>
        </row>
        <row r="540">
          <cell r="A540" t="str">
            <v>貨4軽PD</v>
          </cell>
          <cell r="B540" t="str">
            <v>バス貨物3.5t～(軽油)</v>
          </cell>
          <cell r="C540" t="str">
            <v>貨4軽</v>
          </cell>
          <cell r="D540" t="str">
            <v>H15,H16</v>
          </cell>
          <cell r="E540" t="str">
            <v>PD</v>
          </cell>
          <cell r="F540">
            <v>0.19500000000000001</v>
          </cell>
          <cell r="G540">
            <v>2.5500000000000002E-3</v>
          </cell>
          <cell r="H540">
            <v>2.58</v>
          </cell>
          <cell r="I540" t="str">
            <v>軽3</v>
          </cell>
        </row>
        <row r="541">
          <cell r="A541" t="str">
            <v>貨4軽VD</v>
          </cell>
          <cell r="B541" t="str">
            <v>バス貨物3.5t～(軽油)</v>
          </cell>
          <cell r="C541" t="str">
            <v>貨4軽</v>
          </cell>
          <cell r="D541" t="str">
            <v>H15,H16</v>
          </cell>
          <cell r="E541" t="str">
            <v>VD</v>
          </cell>
          <cell r="F541">
            <v>0.19500000000000001</v>
          </cell>
          <cell r="G541">
            <v>2.5500000000000002E-3</v>
          </cell>
          <cell r="H541">
            <v>2.58</v>
          </cell>
          <cell r="I541" t="str">
            <v>ハ</v>
          </cell>
        </row>
        <row r="542">
          <cell r="A542" t="str">
            <v>貨4軽PE</v>
          </cell>
          <cell r="B542" t="str">
            <v>バス貨物3.5t～(軽油)</v>
          </cell>
          <cell r="C542" t="str">
            <v>貨4軽</v>
          </cell>
          <cell r="D542" t="str">
            <v>H15,H16</v>
          </cell>
          <cell r="E542" t="str">
            <v>PE</v>
          </cell>
          <cell r="F542">
            <v>0.13</v>
          </cell>
          <cell r="G542">
            <v>4.2500000000000003E-3</v>
          </cell>
          <cell r="H542">
            <v>2.58</v>
          </cell>
          <cell r="I542" t="str">
            <v>軽3</v>
          </cell>
        </row>
        <row r="543">
          <cell r="A543" t="str">
            <v>貨4軽VE</v>
          </cell>
          <cell r="B543" t="str">
            <v>バス貨物3.5t～(軽油)</v>
          </cell>
          <cell r="C543" t="str">
            <v>貨4軽</v>
          </cell>
          <cell r="D543" t="str">
            <v>H15,H16</v>
          </cell>
          <cell r="E543" t="str">
            <v>VE</v>
          </cell>
          <cell r="F543">
            <v>0.13</v>
          </cell>
          <cell r="G543">
            <v>4.2500000000000003E-3</v>
          </cell>
          <cell r="H543">
            <v>2.58</v>
          </cell>
          <cell r="I543" t="str">
            <v>ハ</v>
          </cell>
        </row>
        <row r="544">
          <cell r="A544" t="str">
            <v>貨4軽PF</v>
          </cell>
          <cell r="B544" t="str">
            <v>バス貨物3.5t～(軽油)</v>
          </cell>
          <cell r="C544" t="str">
            <v>貨4軽</v>
          </cell>
          <cell r="D544" t="str">
            <v>H15,H16</v>
          </cell>
          <cell r="E544" t="str">
            <v>PF</v>
          </cell>
          <cell r="F544">
            <v>0.13</v>
          </cell>
          <cell r="G544">
            <v>2.5500000000000002E-3</v>
          </cell>
          <cell r="H544">
            <v>2.58</v>
          </cell>
          <cell r="I544" t="str">
            <v>軽3</v>
          </cell>
        </row>
        <row r="545">
          <cell r="A545" t="str">
            <v>貨4軽VF</v>
          </cell>
          <cell r="B545" t="str">
            <v>バス貨物3.5t～(軽油)</v>
          </cell>
          <cell r="C545" t="str">
            <v>貨4軽</v>
          </cell>
          <cell r="D545" t="str">
            <v>H15,H16</v>
          </cell>
          <cell r="E545" t="str">
            <v>VF</v>
          </cell>
          <cell r="F545">
            <v>0.13</v>
          </cell>
          <cell r="G545">
            <v>2.5500000000000002E-3</v>
          </cell>
          <cell r="H545">
            <v>2.58</v>
          </cell>
          <cell r="I545" t="str">
            <v>ハ</v>
          </cell>
        </row>
        <row r="546">
          <cell r="A546" t="str">
            <v>貨4軽PG</v>
          </cell>
          <cell r="B546" t="str">
            <v>バス貨物3.5t～(軽油)</v>
          </cell>
          <cell r="C546" t="str">
            <v>貨4軽</v>
          </cell>
          <cell r="D546" t="str">
            <v>H15,H16</v>
          </cell>
          <cell r="E546" t="str">
            <v>PG</v>
          </cell>
          <cell r="F546">
            <v>6.5000000000000002E-2</v>
          </cell>
          <cell r="G546">
            <v>4.2500000000000003E-3</v>
          </cell>
          <cell r="H546">
            <v>2.58</v>
          </cell>
          <cell r="I546" t="str">
            <v>軽3</v>
          </cell>
        </row>
        <row r="547">
          <cell r="A547" t="str">
            <v>貨4軽VG</v>
          </cell>
          <cell r="B547" t="str">
            <v>バス貨物3.5t～(軽油)</v>
          </cell>
          <cell r="C547" t="str">
            <v>貨4軽</v>
          </cell>
          <cell r="D547" t="str">
            <v>H15,H16</v>
          </cell>
          <cell r="E547" t="str">
            <v>VG</v>
          </cell>
          <cell r="F547">
            <v>6.5000000000000002E-2</v>
          </cell>
          <cell r="G547">
            <v>4.2500000000000003E-3</v>
          </cell>
          <cell r="H547">
            <v>2.58</v>
          </cell>
          <cell r="I547" t="str">
            <v>ハ</v>
          </cell>
        </row>
        <row r="548">
          <cell r="A548" t="str">
            <v>貨4軽PH</v>
          </cell>
          <cell r="B548" t="str">
            <v>バス貨物3.5t～(軽油)</v>
          </cell>
          <cell r="C548" t="str">
            <v>貨4軽</v>
          </cell>
          <cell r="D548" t="str">
            <v>H15,H16</v>
          </cell>
          <cell r="E548" t="str">
            <v>PH</v>
          </cell>
          <cell r="F548">
            <v>6.5000000000000002E-2</v>
          </cell>
          <cell r="G548">
            <v>2.5500000000000002E-3</v>
          </cell>
          <cell r="H548">
            <v>2.58</v>
          </cell>
          <cell r="I548" t="str">
            <v>軽3</v>
          </cell>
        </row>
        <row r="549">
          <cell r="A549" t="str">
            <v>貨4軽VH</v>
          </cell>
          <cell r="B549" t="str">
            <v>バス貨物3.5t～(軽油)</v>
          </cell>
          <cell r="C549" t="str">
            <v>貨4軽</v>
          </cell>
          <cell r="D549" t="str">
            <v>H15,H16</v>
          </cell>
          <cell r="E549" t="str">
            <v>VH</v>
          </cell>
          <cell r="F549">
            <v>6.5000000000000002E-2</v>
          </cell>
          <cell r="G549">
            <v>2.5500000000000002E-3</v>
          </cell>
          <cell r="H549">
            <v>2.58</v>
          </cell>
          <cell r="I549" t="str">
            <v>ハ</v>
          </cell>
        </row>
        <row r="550">
          <cell r="A550" t="str">
            <v>貨4軽TM</v>
          </cell>
          <cell r="B550" t="str">
            <v>バス貨物3.5t～(軽油)</v>
          </cell>
          <cell r="C550" t="str">
            <v>貨4軽</v>
          </cell>
          <cell r="D550" t="str">
            <v>H15,H16</v>
          </cell>
          <cell r="E550" t="str">
            <v>TM</v>
          </cell>
          <cell r="F550">
            <v>0.19500000000000001</v>
          </cell>
          <cell r="G550">
            <v>1.2750000000000001E-2</v>
          </cell>
          <cell r="H550">
            <v>2.58</v>
          </cell>
          <cell r="I550" t="str">
            <v>軽3</v>
          </cell>
        </row>
        <row r="551">
          <cell r="A551" t="str">
            <v>貨4軽XM</v>
          </cell>
          <cell r="B551" t="str">
            <v>バス貨物3.5t～(軽油)</v>
          </cell>
          <cell r="C551" t="str">
            <v>貨4軽</v>
          </cell>
          <cell r="D551" t="str">
            <v>H15,H16</v>
          </cell>
          <cell r="E551" t="str">
            <v>XM</v>
          </cell>
          <cell r="F551">
            <v>0.19500000000000001</v>
          </cell>
          <cell r="G551">
            <v>1.2750000000000001E-2</v>
          </cell>
          <cell r="H551">
            <v>2.58</v>
          </cell>
          <cell r="I551" t="str">
            <v>ハ</v>
          </cell>
        </row>
        <row r="552">
          <cell r="A552" t="str">
            <v>貨4軽LM</v>
          </cell>
          <cell r="B552" t="str">
            <v>バス貨物3.5t～(軽油)</v>
          </cell>
          <cell r="C552" t="str">
            <v>貨4軽</v>
          </cell>
          <cell r="D552" t="str">
            <v>H15,H16</v>
          </cell>
          <cell r="E552" t="str">
            <v>LM</v>
          </cell>
          <cell r="F552">
            <v>0.13</v>
          </cell>
          <cell r="G552">
            <v>8.5000000000000006E-3</v>
          </cell>
          <cell r="H552">
            <v>2.58</v>
          </cell>
          <cell r="I552" t="str">
            <v>軽3</v>
          </cell>
        </row>
        <row r="553">
          <cell r="A553" t="str">
            <v>貨4軽YM</v>
          </cell>
          <cell r="B553" t="str">
            <v>バス貨物3.5t～(軽油)</v>
          </cell>
          <cell r="C553" t="str">
            <v>貨4軽</v>
          </cell>
          <cell r="D553" t="str">
            <v>H15,H16</v>
          </cell>
          <cell r="E553" t="str">
            <v>YM</v>
          </cell>
          <cell r="F553">
            <v>0.13</v>
          </cell>
          <cell r="G553">
            <v>8.5000000000000006E-3</v>
          </cell>
          <cell r="H553">
            <v>2.58</v>
          </cell>
          <cell r="I553" t="str">
            <v>ハ</v>
          </cell>
        </row>
        <row r="554">
          <cell r="A554" t="str">
            <v>貨4軽UM</v>
          </cell>
          <cell r="B554" t="str">
            <v>バス貨物3.5t～(軽油)</v>
          </cell>
          <cell r="C554" t="str">
            <v>貨4軽</v>
          </cell>
          <cell r="D554" t="str">
            <v>H15,H16</v>
          </cell>
          <cell r="E554" t="str">
            <v>UM</v>
          </cell>
          <cell r="F554">
            <v>6.5000000000000002E-2</v>
          </cell>
          <cell r="G554">
            <v>4.2500000000000003E-3</v>
          </cell>
          <cell r="H554">
            <v>2.58</v>
          </cell>
          <cell r="I554" t="str">
            <v>軽3</v>
          </cell>
        </row>
        <row r="555">
          <cell r="A555" t="str">
            <v>貨4軽ZM</v>
          </cell>
          <cell r="B555" t="str">
            <v>バス貨物3.5t～(軽油)</v>
          </cell>
          <cell r="C555" t="str">
            <v>貨4軽</v>
          </cell>
          <cell r="D555" t="str">
            <v>H15,H16</v>
          </cell>
          <cell r="E555" t="str">
            <v>ZM</v>
          </cell>
          <cell r="F555">
            <v>6.5000000000000002E-2</v>
          </cell>
          <cell r="G555">
            <v>4.2500000000000003E-3</v>
          </cell>
          <cell r="H555">
            <v>2.58</v>
          </cell>
          <cell r="I555" t="str">
            <v>ハ</v>
          </cell>
        </row>
        <row r="556">
          <cell r="A556" t="str">
            <v>貨4軽PJ</v>
          </cell>
          <cell r="B556" t="str">
            <v>バス貨物3.5t～(軽油)</v>
          </cell>
          <cell r="C556" t="str">
            <v>貨4軽</v>
          </cell>
          <cell r="D556" t="str">
            <v>H15,H16</v>
          </cell>
          <cell r="E556" t="str">
            <v>PJ</v>
          </cell>
          <cell r="F556">
            <v>0.26</v>
          </cell>
          <cell r="G556">
            <v>4.2500000000000003E-3</v>
          </cell>
          <cell r="H556">
            <v>2.58</v>
          </cell>
          <cell r="I556" t="str">
            <v>軽3</v>
          </cell>
        </row>
        <row r="557">
          <cell r="A557" t="str">
            <v>貨4軽VJ</v>
          </cell>
          <cell r="B557" t="str">
            <v>バス貨物3.5t～(軽油)</v>
          </cell>
          <cell r="C557" t="str">
            <v>貨4軽</v>
          </cell>
          <cell r="D557" t="str">
            <v>H15,H16</v>
          </cell>
          <cell r="E557" t="str">
            <v>VJ</v>
          </cell>
          <cell r="F557">
            <v>0.13</v>
          </cell>
          <cell r="G557">
            <v>4.2500000000000003E-3</v>
          </cell>
          <cell r="H557">
            <v>2.58</v>
          </cell>
          <cell r="I557" t="str">
            <v>ハ</v>
          </cell>
        </row>
        <row r="558">
          <cell r="A558" t="str">
            <v>貨4軽PK</v>
          </cell>
          <cell r="B558" t="str">
            <v>バス貨物3.5t～(軽油)</v>
          </cell>
          <cell r="C558" t="str">
            <v>貨4軽</v>
          </cell>
          <cell r="D558" t="str">
            <v>H15,H16</v>
          </cell>
          <cell r="E558" t="str">
            <v>PK</v>
          </cell>
          <cell r="F558">
            <v>0.26</v>
          </cell>
          <cell r="G558">
            <v>2.5500000000000002E-3</v>
          </cell>
          <cell r="H558">
            <v>2.58</v>
          </cell>
          <cell r="I558" t="str">
            <v>軽3</v>
          </cell>
        </row>
        <row r="559">
          <cell r="A559" t="str">
            <v>貨4軽VK</v>
          </cell>
          <cell r="B559" t="str">
            <v>バス貨物3.5t～(軽油)</v>
          </cell>
          <cell r="C559" t="str">
            <v>貨4軽</v>
          </cell>
          <cell r="D559" t="str">
            <v>H15,H16</v>
          </cell>
          <cell r="E559" t="str">
            <v>VK</v>
          </cell>
          <cell r="F559">
            <v>0.13</v>
          </cell>
          <cell r="G559">
            <v>2.5500000000000002E-3</v>
          </cell>
          <cell r="H559">
            <v>2.58</v>
          </cell>
          <cell r="I559" t="str">
            <v>ハ</v>
          </cell>
        </row>
        <row r="560">
          <cell r="A560" t="str">
            <v>貨4軽PL</v>
          </cell>
          <cell r="B560" t="str">
            <v>バス貨物3.5t～(軽油)</v>
          </cell>
          <cell r="C560" t="str">
            <v>貨4軽</v>
          </cell>
          <cell r="D560" t="str">
            <v>H15,H16</v>
          </cell>
          <cell r="E560" t="str">
            <v>PL</v>
          </cell>
          <cell r="F560">
            <v>0.19500000000000001</v>
          </cell>
          <cell r="G560">
            <v>4.2500000000000003E-3</v>
          </cell>
          <cell r="H560">
            <v>2.58</v>
          </cell>
          <cell r="I560" t="str">
            <v>軽3</v>
          </cell>
        </row>
        <row r="561">
          <cell r="A561" t="str">
            <v>貨4軽VL</v>
          </cell>
          <cell r="B561" t="str">
            <v>バス貨物3.5t～(軽油)</v>
          </cell>
          <cell r="C561" t="str">
            <v>貨4軽</v>
          </cell>
          <cell r="D561" t="str">
            <v>H15,H16</v>
          </cell>
          <cell r="E561" t="str">
            <v>VL</v>
          </cell>
          <cell r="F561">
            <v>0.19500000000000001</v>
          </cell>
          <cell r="G561">
            <v>4.2500000000000003E-3</v>
          </cell>
          <cell r="H561">
            <v>2.58</v>
          </cell>
          <cell r="I561" t="str">
            <v>ハ</v>
          </cell>
        </row>
        <row r="562">
          <cell r="A562" t="str">
            <v>貨4軽PM</v>
          </cell>
          <cell r="B562" t="str">
            <v>バス貨物3.5t～(軽油)</v>
          </cell>
          <cell r="C562" t="str">
            <v>貨4軽</v>
          </cell>
          <cell r="D562" t="str">
            <v>H15,H16</v>
          </cell>
          <cell r="E562" t="str">
            <v>PM</v>
          </cell>
          <cell r="F562">
            <v>0.19500000000000001</v>
          </cell>
          <cell r="G562">
            <v>2.5500000000000002E-3</v>
          </cell>
          <cell r="H562">
            <v>2.58</v>
          </cell>
          <cell r="I562" t="str">
            <v>軽3</v>
          </cell>
        </row>
        <row r="563">
          <cell r="A563" t="str">
            <v>貨4軽VM</v>
          </cell>
          <cell r="B563" t="str">
            <v>バス貨物3.5t～(軽油)</v>
          </cell>
          <cell r="C563" t="str">
            <v>貨4軽</v>
          </cell>
          <cell r="D563" t="str">
            <v>H15,H16</v>
          </cell>
          <cell r="E563" t="str">
            <v>VM</v>
          </cell>
          <cell r="F563">
            <v>0.19500000000000001</v>
          </cell>
          <cell r="G563">
            <v>2.5500000000000002E-3</v>
          </cell>
          <cell r="H563">
            <v>2.58</v>
          </cell>
          <cell r="I563" t="str">
            <v>ハ</v>
          </cell>
        </row>
        <row r="564">
          <cell r="A564" t="str">
            <v>貨4軽PN</v>
          </cell>
          <cell r="B564" t="str">
            <v>バス貨物3.5t～(軽油)</v>
          </cell>
          <cell r="C564" t="str">
            <v>貨4軽</v>
          </cell>
          <cell r="D564" t="str">
            <v>H15,H16</v>
          </cell>
          <cell r="E564" t="str">
            <v>PN</v>
          </cell>
          <cell r="F564">
            <v>0.13</v>
          </cell>
          <cell r="G564">
            <v>4.2500000000000003E-3</v>
          </cell>
          <cell r="H564">
            <v>2.58</v>
          </cell>
          <cell r="I564" t="str">
            <v>軽3</v>
          </cell>
        </row>
        <row r="565">
          <cell r="A565" t="str">
            <v>貨4軽VN</v>
          </cell>
          <cell r="B565" t="str">
            <v>バス貨物3.5t～(軽油)</v>
          </cell>
          <cell r="C565" t="str">
            <v>貨4軽</v>
          </cell>
          <cell r="D565" t="str">
            <v>H15,H16</v>
          </cell>
          <cell r="E565" t="str">
            <v>VN</v>
          </cell>
          <cell r="F565">
            <v>0.13</v>
          </cell>
          <cell r="G565">
            <v>4.2500000000000003E-3</v>
          </cell>
          <cell r="H565">
            <v>2.58</v>
          </cell>
          <cell r="I565" t="str">
            <v>ハ</v>
          </cell>
        </row>
        <row r="566">
          <cell r="A566" t="str">
            <v>貨4軽PP</v>
          </cell>
          <cell r="B566" t="str">
            <v>バス貨物3.5t～(軽油)</v>
          </cell>
          <cell r="C566" t="str">
            <v>貨4軽</v>
          </cell>
          <cell r="D566" t="str">
            <v>H15,H16</v>
          </cell>
          <cell r="E566" t="str">
            <v>PP</v>
          </cell>
          <cell r="F566">
            <v>0.13</v>
          </cell>
          <cell r="G566">
            <v>2.5500000000000002E-3</v>
          </cell>
          <cell r="H566">
            <v>2.58</v>
          </cell>
          <cell r="I566" t="str">
            <v>軽3</v>
          </cell>
        </row>
        <row r="567">
          <cell r="A567" t="str">
            <v>貨4軽VP</v>
          </cell>
          <cell r="B567" t="str">
            <v>バス貨物3.5t～(軽油)</v>
          </cell>
          <cell r="C567" t="str">
            <v>貨4軽</v>
          </cell>
          <cell r="D567" t="str">
            <v>H15,H16</v>
          </cell>
          <cell r="E567" t="str">
            <v>VP</v>
          </cell>
          <cell r="F567">
            <v>0.13</v>
          </cell>
          <cell r="G567">
            <v>2.5500000000000002E-3</v>
          </cell>
          <cell r="H567">
            <v>2.58</v>
          </cell>
          <cell r="I567" t="str">
            <v>ハ</v>
          </cell>
        </row>
        <row r="568">
          <cell r="A568" t="str">
            <v>貨4軽PQ</v>
          </cell>
          <cell r="B568" t="str">
            <v>バス貨物3.5t～(軽油)</v>
          </cell>
          <cell r="C568" t="str">
            <v>貨4軽</v>
          </cell>
          <cell r="D568" t="str">
            <v>H15,H16</v>
          </cell>
          <cell r="E568" t="str">
            <v>PQ</v>
          </cell>
          <cell r="F568">
            <v>6.5000000000000002E-2</v>
          </cell>
          <cell r="G568">
            <v>4.2500000000000003E-3</v>
          </cell>
          <cell r="H568">
            <v>2.58</v>
          </cell>
          <cell r="I568" t="str">
            <v>軽3</v>
          </cell>
        </row>
        <row r="569">
          <cell r="A569" t="str">
            <v>貨4軽VQ</v>
          </cell>
          <cell r="B569" t="str">
            <v>バス貨物3.5t～(軽油)</v>
          </cell>
          <cell r="C569" t="str">
            <v>貨4軽</v>
          </cell>
          <cell r="D569" t="str">
            <v>H15,H16</v>
          </cell>
          <cell r="E569" t="str">
            <v>VQ</v>
          </cell>
          <cell r="F569">
            <v>6.5000000000000002E-2</v>
          </cell>
          <cell r="G569">
            <v>4.2500000000000003E-3</v>
          </cell>
          <cell r="H569">
            <v>2.58</v>
          </cell>
          <cell r="I569" t="str">
            <v>ハ</v>
          </cell>
        </row>
        <row r="570">
          <cell r="A570" t="str">
            <v>貨4軽PR</v>
          </cell>
          <cell r="B570" t="str">
            <v>バス貨物3.5t～(軽油)</v>
          </cell>
          <cell r="C570" t="str">
            <v>貨4軽</v>
          </cell>
          <cell r="D570" t="str">
            <v>H15,H16</v>
          </cell>
          <cell r="E570" t="str">
            <v>PR</v>
          </cell>
          <cell r="F570">
            <v>6.5000000000000002E-2</v>
          </cell>
          <cell r="G570">
            <v>2.5500000000000002E-3</v>
          </cell>
          <cell r="H570">
            <v>2.58</v>
          </cell>
          <cell r="I570" t="str">
            <v>軽3</v>
          </cell>
        </row>
        <row r="571">
          <cell r="A571" t="str">
            <v>貨4軽VR</v>
          </cell>
          <cell r="B571" t="str">
            <v>バス貨物3.5t～(軽油)</v>
          </cell>
          <cell r="C571" t="str">
            <v>貨4軽</v>
          </cell>
          <cell r="D571" t="str">
            <v>H15,H16</v>
          </cell>
          <cell r="E571" t="str">
            <v>VR</v>
          </cell>
          <cell r="F571">
            <v>6.5000000000000002E-2</v>
          </cell>
          <cell r="G571">
            <v>2.5500000000000002E-3</v>
          </cell>
          <cell r="H571">
            <v>2.58</v>
          </cell>
          <cell r="I571" t="str">
            <v>ハ</v>
          </cell>
        </row>
        <row r="572">
          <cell r="A572" t="str">
            <v>貨4軽ADG</v>
          </cell>
          <cell r="B572" t="str">
            <v>バス貨物3.5t～(軽油)</v>
          </cell>
          <cell r="C572" t="str">
            <v>貨4軽</v>
          </cell>
          <cell r="D572" t="str">
            <v>H17</v>
          </cell>
          <cell r="E572" t="str">
            <v>ADG</v>
          </cell>
          <cell r="F572">
            <v>0.15</v>
          </cell>
          <cell r="G572">
            <v>3.0000000000000001E-3</v>
          </cell>
          <cell r="H572">
            <v>2.58</v>
          </cell>
          <cell r="I572" t="str">
            <v>軽新長</v>
          </cell>
        </row>
        <row r="573">
          <cell r="A573" t="str">
            <v>貨4軽AKG</v>
          </cell>
          <cell r="B573" t="str">
            <v>バス貨物3.5t～(軽油)</v>
          </cell>
          <cell r="C573" t="str">
            <v>貨4軽</v>
          </cell>
          <cell r="D573" t="str">
            <v>H17</v>
          </cell>
          <cell r="E573" t="str">
            <v>AKG</v>
          </cell>
          <cell r="F573">
            <v>0.15</v>
          </cell>
          <cell r="G573">
            <v>3.0000000000000001E-3</v>
          </cell>
          <cell r="H573">
            <v>2.58</v>
          </cell>
          <cell r="I573" t="str">
            <v>軽新長</v>
          </cell>
        </row>
        <row r="574">
          <cell r="A574" t="str">
            <v>貨4軽ACG</v>
          </cell>
          <cell r="B574" t="str">
            <v>バス貨物3.5t～(軽油)</v>
          </cell>
          <cell r="C574" t="str">
            <v>貨4軽</v>
          </cell>
          <cell r="D574" t="str">
            <v>H17</v>
          </cell>
          <cell r="E574" t="str">
            <v>ACG</v>
          </cell>
          <cell r="F574">
            <v>7.4999999999999997E-2</v>
          </cell>
          <cell r="G574">
            <v>1.5E-3</v>
          </cell>
          <cell r="H574">
            <v>2.58</v>
          </cell>
          <cell r="I574" t="str">
            <v>ハ</v>
          </cell>
        </row>
        <row r="575">
          <cell r="A575" t="str">
            <v>貨4軽AJG</v>
          </cell>
          <cell r="B575" t="str">
            <v>バス貨物3.5t～(軽油)</v>
          </cell>
          <cell r="C575" t="str">
            <v>貨4軽</v>
          </cell>
          <cell r="D575" t="str">
            <v>H17</v>
          </cell>
          <cell r="E575" t="str">
            <v>AJG</v>
          </cell>
          <cell r="F575">
            <v>7.4999999999999997E-2</v>
          </cell>
          <cell r="G575">
            <v>1.5E-3</v>
          </cell>
          <cell r="H575">
            <v>2.58</v>
          </cell>
          <cell r="I575" t="str">
            <v>ハ</v>
          </cell>
        </row>
        <row r="576">
          <cell r="A576" t="str">
            <v>貨4軽BCG</v>
          </cell>
          <cell r="B576" t="str">
            <v>バス貨物3.5t～(軽油)</v>
          </cell>
          <cell r="C576" t="str">
            <v>貨4軽</v>
          </cell>
          <cell r="D576" t="str">
            <v>H17</v>
          </cell>
          <cell r="E576" t="str">
            <v>BCG</v>
          </cell>
          <cell r="F576">
            <v>0.13500000000000001</v>
          </cell>
          <cell r="G576">
            <v>2.7000000000000001E-3</v>
          </cell>
          <cell r="H576">
            <v>2.58</v>
          </cell>
          <cell r="I576" t="str">
            <v>ハ</v>
          </cell>
        </row>
        <row r="577">
          <cell r="A577" t="str">
            <v>貨4軽BJG</v>
          </cell>
          <cell r="B577" t="str">
            <v>バス貨物3.5t～(軽油)</v>
          </cell>
          <cell r="C577" t="str">
            <v>貨4軽</v>
          </cell>
          <cell r="D577" t="str">
            <v>H17</v>
          </cell>
          <cell r="E577" t="str">
            <v>BJG</v>
          </cell>
          <cell r="F577">
            <v>0.13500000000000001</v>
          </cell>
          <cell r="G577">
            <v>2.7000000000000001E-3</v>
          </cell>
          <cell r="H577">
            <v>2.58</v>
          </cell>
          <cell r="I577" t="str">
            <v>ハ</v>
          </cell>
        </row>
        <row r="578">
          <cell r="A578" t="str">
            <v>貨4軽BDG</v>
          </cell>
          <cell r="B578" t="str">
            <v>バス貨物3.5t～(軽油)</v>
          </cell>
          <cell r="C578" t="str">
            <v>貨4軽</v>
          </cell>
          <cell r="D578" t="str">
            <v>H17</v>
          </cell>
          <cell r="E578" t="str">
            <v>BDG</v>
          </cell>
          <cell r="F578">
            <v>0.13500000000000001</v>
          </cell>
          <cell r="G578">
            <v>2.7000000000000001E-3</v>
          </cell>
          <cell r="H578">
            <v>2.58</v>
          </cell>
          <cell r="I578" t="str">
            <v>軽新長1</v>
          </cell>
        </row>
        <row r="579">
          <cell r="A579" t="str">
            <v>貨4軽BKG</v>
          </cell>
          <cell r="B579" t="str">
            <v>バス貨物3.5t～(軽油)</v>
          </cell>
          <cell r="C579" t="str">
            <v>貨4軽</v>
          </cell>
          <cell r="D579" t="str">
            <v>H17</v>
          </cell>
          <cell r="E579" t="str">
            <v>BKG</v>
          </cell>
          <cell r="F579">
            <v>0.13500000000000001</v>
          </cell>
          <cell r="G579">
            <v>2.7000000000000001E-3</v>
          </cell>
          <cell r="H579">
            <v>2.58</v>
          </cell>
          <cell r="I579" t="str">
            <v>軽新長1</v>
          </cell>
        </row>
        <row r="580">
          <cell r="A580" t="str">
            <v>貨4軽CCG</v>
          </cell>
          <cell r="B580" t="str">
            <v>バス貨物3.5t～(軽油)</v>
          </cell>
          <cell r="C580" t="str">
            <v>貨4軽</v>
          </cell>
          <cell r="D580" t="str">
            <v>H17</v>
          </cell>
          <cell r="E580" t="str">
            <v>CCG</v>
          </cell>
          <cell r="F580">
            <v>7.4999999999999997E-2</v>
          </cell>
          <cell r="G580">
            <v>1.5E-3</v>
          </cell>
          <cell r="H580">
            <v>2.58</v>
          </cell>
          <cell r="I580" t="str">
            <v>ハ</v>
          </cell>
        </row>
        <row r="581">
          <cell r="A581" t="str">
            <v>貨4軽CJG</v>
          </cell>
          <cell r="B581" t="str">
            <v>バス貨物3.5t～(軽油)</v>
          </cell>
          <cell r="C581" t="str">
            <v>貨4軽</v>
          </cell>
          <cell r="D581" t="str">
            <v>H17</v>
          </cell>
          <cell r="E581" t="str">
            <v>CJG</v>
          </cell>
          <cell r="F581">
            <v>7.4999999999999997E-2</v>
          </cell>
          <cell r="G581">
            <v>1.5E-3</v>
          </cell>
          <cell r="H581">
            <v>2.58</v>
          </cell>
          <cell r="I581" t="str">
            <v>ハ</v>
          </cell>
        </row>
        <row r="582">
          <cell r="A582" t="str">
            <v>貨4軽CDG</v>
          </cell>
          <cell r="B582" t="str">
            <v>バス貨物3.5t～(軽油)</v>
          </cell>
          <cell r="C582" t="str">
            <v>貨4軽</v>
          </cell>
          <cell r="D582" t="str">
            <v>H17</v>
          </cell>
          <cell r="E582" t="str">
            <v>CDG</v>
          </cell>
          <cell r="F582">
            <v>7.4999999999999997E-2</v>
          </cell>
          <cell r="G582">
            <v>1.5E-3</v>
          </cell>
          <cell r="H582">
            <v>2.58</v>
          </cell>
          <cell r="I582" t="str">
            <v>軽新長</v>
          </cell>
        </row>
        <row r="583">
          <cell r="A583" t="str">
            <v>貨4軽CKG</v>
          </cell>
          <cell r="B583" t="str">
            <v>バス貨物3.5t～(軽油)</v>
          </cell>
          <cell r="C583" t="str">
            <v>貨4軽</v>
          </cell>
          <cell r="D583" t="str">
            <v>H17</v>
          </cell>
          <cell r="E583" t="str">
            <v>CKG</v>
          </cell>
          <cell r="F583">
            <v>7.4999999999999997E-2</v>
          </cell>
          <cell r="G583">
            <v>1.5E-3</v>
          </cell>
          <cell r="H583">
            <v>2.58</v>
          </cell>
          <cell r="I583" t="str">
            <v>軽新長</v>
          </cell>
        </row>
        <row r="584">
          <cell r="A584" t="str">
            <v>貨4軽DCG</v>
          </cell>
          <cell r="B584" t="str">
            <v>バス貨物3.5t～(軽油)</v>
          </cell>
          <cell r="C584" t="str">
            <v>貨4軽</v>
          </cell>
          <cell r="D584" t="str">
            <v>H17</v>
          </cell>
          <cell r="E584" t="str">
            <v>DCG</v>
          </cell>
          <cell r="F584">
            <v>3.7499999999999999E-2</v>
          </cell>
          <cell r="G584">
            <v>7.5000000000000002E-4</v>
          </cell>
          <cell r="H584">
            <v>2.58</v>
          </cell>
          <cell r="I584" t="str">
            <v>ハ</v>
          </cell>
        </row>
        <row r="585">
          <cell r="A585" t="str">
            <v>貨4軽DJG</v>
          </cell>
          <cell r="B585" t="str">
            <v>バス貨物3.5t～(軽油)</v>
          </cell>
          <cell r="C585" t="str">
            <v>貨4軽</v>
          </cell>
          <cell r="D585" t="str">
            <v>H17</v>
          </cell>
          <cell r="E585" t="str">
            <v>DJG</v>
          </cell>
          <cell r="F585">
            <v>3.7499999999999999E-2</v>
          </cell>
          <cell r="G585">
            <v>7.5000000000000002E-4</v>
          </cell>
          <cell r="H585">
            <v>2.58</v>
          </cell>
          <cell r="I585" t="str">
            <v>ハ</v>
          </cell>
        </row>
        <row r="586">
          <cell r="A586" t="str">
            <v>貨4軽DDG</v>
          </cell>
          <cell r="B586" t="str">
            <v>バス貨物3.5t～(軽油)</v>
          </cell>
          <cell r="C586" t="str">
            <v>貨4軽</v>
          </cell>
          <cell r="D586" t="str">
            <v>H17</v>
          </cell>
          <cell r="E586" t="str">
            <v>DDG</v>
          </cell>
          <cell r="F586">
            <v>3.7499999999999999E-2</v>
          </cell>
          <cell r="G586">
            <v>7.5000000000000002E-4</v>
          </cell>
          <cell r="H586">
            <v>2.58</v>
          </cell>
          <cell r="I586" t="str">
            <v>軽新長</v>
          </cell>
        </row>
        <row r="587">
          <cell r="A587" t="str">
            <v>貨4軽DKG</v>
          </cell>
          <cell r="B587" t="str">
            <v>バス貨物3.5t～(軽油)</v>
          </cell>
          <cell r="C587" t="str">
            <v>貨4軽</v>
          </cell>
          <cell r="D587" t="str">
            <v>H17</v>
          </cell>
          <cell r="E587" t="str">
            <v>DKG</v>
          </cell>
          <cell r="F587">
            <v>3.7499999999999999E-2</v>
          </cell>
          <cell r="G587">
            <v>7.5000000000000002E-4</v>
          </cell>
          <cell r="H587">
            <v>2.58</v>
          </cell>
          <cell r="I587" t="str">
            <v>軽新長</v>
          </cell>
        </row>
        <row r="588">
          <cell r="A588" t="str">
            <v>貨4軽NCG</v>
          </cell>
          <cell r="B588" t="str">
            <v>バス貨物3.5t～(軽油)</v>
          </cell>
          <cell r="C588" t="str">
            <v>貨4軽</v>
          </cell>
          <cell r="D588" t="str">
            <v>H17</v>
          </cell>
          <cell r="E588" t="str">
            <v>NCG</v>
          </cell>
          <cell r="F588">
            <v>0.13500000000000001</v>
          </cell>
          <cell r="G588">
            <v>3.0000000000000001E-3</v>
          </cell>
          <cell r="H588">
            <v>2.58</v>
          </cell>
          <cell r="I588" t="str">
            <v>ハ</v>
          </cell>
        </row>
        <row r="589">
          <cell r="A589" t="str">
            <v>貨4軽NJG</v>
          </cell>
          <cell r="B589" t="str">
            <v>バス貨物3.5t～(軽油)</v>
          </cell>
          <cell r="C589" t="str">
            <v>貨4軽</v>
          </cell>
          <cell r="D589" t="str">
            <v>H17</v>
          </cell>
          <cell r="E589" t="str">
            <v>NJG</v>
          </cell>
          <cell r="F589">
            <v>0.13500000000000001</v>
          </cell>
          <cell r="G589">
            <v>3.0000000000000001E-3</v>
          </cell>
          <cell r="H589">
            <v>2.58</v>
          </cell>
          <cell r="I589" t="str">
            <v>ハ</v>
          </cell>
        </row>
        <row r="590">
          <cell r="A590" t="str">
            <v>貨4軽NDG</v>
          </cell>
          <cell r="B590" t="str">
            <v>バス貨物3.5t～(軽油)</v>
          </cell>
          <cell r="C590" t="str">
            <v>貨4軽</v>
          </cell>
          <cell r="D590" t="str">
            <v>H17</v>
          </cell>
          <cell r="E590" t="str">
            <v>NDG</v>
          </cell>
          <cell r="F590">
            <v>0.13500000000000001</v>
          </cell>
          <cell r="G590">
            <v>3.0000000000000001E-3</v>
          </cell>
          <cell r="H590">
            <v>2.58</v>
          </cell>
          <cell r="I590" t="str">
            <v>軽新長1</v>
          </cell>
        </row>
        <row r="591">
          <cell r="A591" t="str">
            <v>貨4軽NKG</v>
          </cell>
          <cell r="B591" t="str">
            <v>バス貨物3.5t～(軽油)</v>
          </cell>
          <cell r="C591" t="str">
            <v>貨4軽</v>
          </cell>
          <cell r="D591" t="str">
            <v>H17</v>
          </cell>
          <cell r="E591" t="str">
            <v>NKG</v>
          </cell>
          <cell r="F591">
            <v>0.13500000000000001</v>
          </cell>
          <cell r="G591">
            <v>3.0000000000000001E-3</v>
          </cell>
          <cell r="H591">
            <v>2.58</v>
          </cell>
          <cell r="I591" t="str">
            <v>軽新長1</v>
          </cell>
        </row>
        <row r="592">
          <cell r="A592" t="str">
            <v>貨4軽PCG</v>
          </cell>
          <cell r="B592" t="str">
            <v>バス貨物3.5t～(軽油)</v>
          </cell>
          <cell r="C592" t="str">
            <v>貨4軽</v>
          </cell>
          <cell r="D592" t="str">
            <v>H17</v>
          </cell>
          <cell r="E592" t="str">
            <v>PCG</v>
          </cell>
          <cell r="F592">
            <v>0.15</v>
          </cell>
          <cell r="G592">
            <v>2.7000000000000001E-3</v>
          </cell>
          <cell r="H592">
            <v>2.58</v>
          </cell>
          <cell r="I592" t="str">
            <v>ハ</v>
          </cell>
        </row>
        <row r="593">
          <cell r="A593" t="str">
            <v>貨4軽PJG</v>
          </cell>
          <cell r="B593" t="str">
            <v>バス貨物3.5t～(軽油)</v>
          </cell>
          <cell r="C593" t="str">
            <v>貨4軽</v>
          </cell>
          <cell r="D593" t="str">
            <v>H17</v>
          </cell>
          <cell r="E593" t="str">
            <v>PJG</v>
          </cell>
          <cell r="F593">
            <v>0.15</v>
          </cell>
          <cell r="G593">
            <v>2.7000000000000001E-3</v>
          </cell>
          <cell r="H593">
            <v>2.58</v>
          </cell>
          <cell r="I593" t="str">
            <v>ハ</v>
          </cell>
        </row>
        <row r="594">
          <cell r="A594" t="str">
            <v>貨4軽PDG</v>
          </cell>
          <cell r="B594" t="str">
            <v>バス貨物3.5t～(軽油)</v>
          </cell>
          <cell r="C594" t="str">
            <v>貨4軽</v>
          </cell>
          <cell r="D594" t="str">
            <v>H17</v>
          </cell>
          <cell r="E594" t="str">
            <v>PDG</v>
          </cell>
          <cell r="F594">
            <v>0.15</v>
          </cell>
          <cell r="G594">
            <v>2.7000000000000001E-3</v>
          </cell>
          <cell r="H594">
            <v>2.58</v>
          </cell>
          <cell r="I594" t="str">
            <v>軽新長1</v>
          </cell>
        </row>
        <row r="595">
          <cell r="A595" t="str">
            <v>貨4軽PKG</v>
          </cell>
          <cell r="B595" t="str">
            <v>バス貨物3.5t～(軽油)</v>
          </cell>
          <cell r="C595" t="str">
            <v>貨4軽</v>
          </cell>
          <cell r="D595" t="str">
            <v>H17</v>
          </cell>
          <cell r="E595" t="str">
            <v>PKG</v>
          </cell>
          <cell r="F595">
            <v>0.15</v>
          </cell>
          <cell r="G595">
            <v>2.7000000000000001E-3</v>
          </cell>
          <cell r="H595">
            <v>2.58</v>
          </cell>
          <cell r="I595" t="str">
            <v>軽新長1</v>
          </cell>
        </row>
        <row r="596">
          <cell r="A596" t="str">
            <v>貨4軽LDG</v>
          </cell>
          <cell r="B596" t="str">
            <v>バス貨物3.5t～(軽油)</v>
          </cell>
          <cell r="C596" t="str">
            <v>貨4軽</v>
          </cell>
          <cell r="D596" t="str">
            <v>H21</v>
          </cell>
          <cell r="E596" t="str">
            <v>LDG</v>
          </cell>
          <cell r="F596">
            <v>0.05</v>
          </cell>
          <cell r="G596">
            <v>1E-3</v>
          </cell>
          <cell r="H596">
            <v>2.58</v>
          </cell>
          <cell r="I596" t="str">
            <v>軽ポ</v>
          </cell>
        </row>
        <row r="597">
          <cell r="A597" t="str">
            <v>貨4軽LKG</v>
          </cell>
          <cell r="B597" t="str">
            <v>バス貨物3.5t～(軽油)</v>
          </cell>
          <cell r="C597" t="str">
            <v>貨4軽</v>
          </cell>
          <cell r="D597" t="str">
            <v>H21</v>
          </cell>
          <cell r="E597" t="str">
            <v>LKG</v>
          </cell>
          <cell r="F597">
            <v>0.05</v>
          </cell>
          <cell r="G597">
            <v>1E-3</v>
          </cell>
          <cell r="H597">
            <v>2.58</v>
          </cell>
          <cell r="I597" t="str">
            <v>軽ポ</v>
          </cell>
        </row>
        <row r="598">
          <cell r="A598" t="str">
            <v>貨4軽LPG</v>
          </cell>
          <cell r="B598" t="str">
            <v>バス貨物3.5t～(軽油)</v>
          </cell>
          <cell r="C598" t="str">
            <v>貨4軽</v>
          </cell>
          <cell r="D598" t="str">
            <v>H21</v>
          </cell>
          <cell r="E598" t="str">
            <v>LPG</v>
          </cell>
          <cell r="F598">
            <v>0.05</v>
          </cell>
          <cell r="G598">
            <v>1E-3</v>
          </cell>
          <cell r="H598">
            <v>2.58</v>
          </cell>
          <cell r="I598" t="str">
            <v>軽ポ</v>
          </cell>
        </row>
        <row r="599">
          <cell r="A599" t="str">
            <v>貨4軽LRG</v>
          </cell>
          <cell r="B599" t="str">
            <v>バス貨物3.5t～(軽油)</v>
          </cell>
          <cell r="C599" t="str">
            <v>貨4軽</v>
          </cell>
          <cell r="D599" t="str">
            <v>H21</v>
          </cell>
          <cell r="E599" t="str">
            <v>LRG</v>
          </cell>
          <cell r="F599">
            <v>0.05</v>
          </cell>
          <cell r="G599">
            <v>1E-3</v>
          </cell>
          <cell r="H599">
            <v>2.58</v>
          </cell>
          <cell r="I599" t="str">
            <v>軽ポ</v>
          </cell>
        </row>
        <row r="600">
          <cell r="A600" t="str">
            <v>貨4軽LCG</v>
          </cell>
          <cell r="B600" t="str">
            <v>バス貨物3.5t～(軽油)</v>
          </cell>
          <cell r="C600" t="str">
            <v>貨4軽</v>
          </cell>
          <cell r="D600" t="str">
            <v>H21</v>
          </cell>
          <cell r="E600" t="str">
            <v>LCG</v>
          </cell>
          <cell r="F600">
            <v>2.5000000000000001E-2</v>
          </cell>
          <cell r="G600">
            <v>5.0000000000000001E-4</v>
          </cell>
          <cell r="H600">
            <v>2.58</v>
          </cell>
          <cell r="I600" t="str">
            <v>ハ</v>
          </cell>
        </row>
        <row r="601">
          <cell r="A601" t="str">
            <v>貨4軽LJG</v>
          </cell>
          <cell r="B601" t="str">
            <v>バス貨物3.5t～(軽油)</v>
          </cell>
          <cell r="C601" t="str">
            <v>貨4軽</v>
          </cell>
          <cell r="D601" t="str">
            <v>H21</v>
          </cell>
          <cell r="E601" t="str">
            <v>LJG</v>
          </cell>
          <cell r="F601">
            <v>2.5000000000000001E-2</v>
          </cell>
          <cell r="G601">
            <v>5.0000000000000001E-4</v>
          </cell>
          <cell r="H601">
            <v>2.58</v>
          </cell>
          <cell r="I601" t="str">
            <v>ハ</v>
          </cell>
        </row>
        <row r="602">
          <cell r="A602" t="str">
            <v>貨4軽LNG</v>
          </cell>
          <cell r="B602" t="str">
            <v>バス貨物3.5t～(軽油)</v>
          </cell>
          <cell r="C602" t="str">
            <v>貨4軽</v>
          </cell>
          <cell r="D602" t="str">
            <v>H21</v>
          </cell>
          <cell r="E602" t="str">
            <v>LNG</v>
          </cell>
          <cell r="F602">
            <v>2.5000000000000001E-2</v>
          </cell>
          <cell r="G602">
            <v>5.0000000000000001E-4</v>
          </cell>
          <cell r="H602">
            <v>2.58</v>
          </cell>
          <cell r="I602" t="str">
            <v>ハ</v>
          </cell>
        </row>
        <row r="603">
          <cell r="A603" t="str">
            <v>貨4軽LQG</v>
          </cell>
          <cell r="B603" t="str">
            <v>バス貨物3.5t～(軽油)</v>
          </cell>
          <cell r="C603" t="str">
            <v>貨4軽</v>
          </cell>
          <cell r="D603" t="str">
            <v>H21</v>
          </cell>
          <cell r="E603" t="str">
            <v>LQG</v>
          </cell>
          <cell r="F603">
            <v>2.5000000000000001E-2</v>
          </cell>
          <cell r="G603">
            <v>5.0000000000000001E-4</v>
          </cell>
          <cell r="H603">
            <v>2.58</v>
          </cell>
          <cell r="I603" t="str">
            <v>ハ</v>
          </cell>
        </row>
        <row r="604">
          <cell r="A604" t="str">
            <v>貨4軽MDG</v>
          </cell>
          <cell r="B604" t="str">
            <v>バス貨物3.5t～(軽油)</v>
          </cell>
          <cell r="C604" t="str">
            <v>貨4軽</v>
          </cell>
          <cell r="D604" t="str">
            <v>H21</v>
          </cell>
          <cell r="E604" t="str">
            <v>MDG</v>
          </cell>
          <cell r="F604">
            <v>2.5000000000000001E-2</v>
          </cell>
          <cell r="G604">
            <v>5.0000000000000001E-4</v>
          </cell>
          <cell r="H604">
            <v>2.58</v>
          </cell>
          <cell r="I604" t="str">
            <v>軽ポ</v>
          </cell>
        </row>
        <row r="605">
          <cell r="A605" t="str">
            <v>貨4軽MKG</v>
          </cell>
          <cell r="B605" t="str">
            <v>バス貨物3.5t～(軽油)</v>
          </cell>
          <cell r="C605" t="str">
            <v>貨4軽</v>
          </cell>
          <cell r="D605" t="str">
            <v>H21</v>
          </cell>
          <cell r="E605" t="str">
            <v>MKG</v>
          </cell>
          <cell r="F605">
            <v>2.5000000000000001E-2</v>
          </cell>
          <cell r="G605">
            <v>5.0000000000000001E-4</v>
          </cell>
          <cell r="H605">
            <v>2.58</v>
          </cell>
          <cell r="I605" t="str">
            <v>軽ポ</v>
          </cell>
        </row>
        <row r="606">
          <cell r="A606" t="str">
            <v>貨4軽MPG</v>
          </cell>
          <cell r="B606" t="str">
            <v>バス貨物3.5t～(軽油)</v>
          </cell>
          <cell r="C606" t="str">
            <v>貨4軽</v>
          </cell>
          <cell r="D606" t="str">
            <v>H21</v>
          </cell>
          <cell r="E606" t="str">
            <v>MPG</v>
          </cell>
          <cell r="F606">
            <v>2.5000000000000001E-2</v>
          </cell>
          <cell r="G606">
            <v>5.0000000000000001E-4</v>
          </cell>
          <cell r="H606">
            <v>2.58</v>
          </cell>
          <cell r="I606" t="str">
            <v>軽ポ</v>
          </cell>
        </row>
        <row r="607">
          <cell r="A607" t="str">
            <v>貨4軽MRG</v>
          </cell>
          <cell r="B607" t="str">
            <v>バス貨物3.5t～(軽油)</v>
          </cell>
          <cell r="C607" t="str">
            <v>貨4軽</v>
          </cell>
          <cell r="D607" t="str">
            <v>H21</v>
          </cell>
          <cell r="E607" t="str">
            <v>MRG</v>
          </cell>
          <cell r="F607">
            <v>2.5000000000000001E-2</v>
          </cell>
          <cell r="G607">
            <v>5.0000000000000001E-4</v>
          </cell>
          <cell r="H607">
            <v>2.58</v>
          </cell>
          <cell r="I607" t="str">
            <v>軽ポ</v>
          </cell>
        </row>
        <row r="608">
          <cell r="A608" t="str">
            <v>貨4軽MCG</v>
          </cell>
          <cell r="B608" t="str">
            <v>バス貨物3.5t～(軽油)</v>
          </cell>
          <cell r="C608" t="str">
            <v>貨4軽</v>
          </cell>
          <cell r="D608" t="str">
            <v>H21</v>
          </cell>
          <cell r="E608" t="str">
            <v>MCG</v>
          </cell>
          <cell r="F608">
            <v>2.5000000000000001E-2</v>
          </cell>
          <cell r="G608">
            <v>5.0000000000000001E-4</v>
          </cell>
          <cell r="H608">
            <v>2.58</v>
          </cell>
          <cell r="I608" t="str">
            <v>ハ</v>
          </cell>
        </row>
        <row r="609">
          <cell r="A609" t="str">
            <v>貨4軽MJG</v>
          </cell>
          <cell r="B609" t="str">
            <v>バス貨物3.5t～(軽油)</v>
          </cell>
          <cell r="C609" t="str">
            <v>貨4軽</v>
          </cell>
          <cell r="D609" t="str">
            <v>H21</v>
          </cell>
          <cell r="E609" t="str">
            <v>MJG</v>
          </cell>
          <cell r="F609">
            <v>2.5000000000000001E-2</v>
          </cell>
          <cell r="G609">
            <v>5.0000000000000001E-4</v>
          </cell>
          <cell r="H609">
            <v>2.58</v>
          </cell>
          <cell r="I609" t="str">
            <v>ハ</v>
          </cell>
        </row>
        <row r="610">
          <cell r="A610" t="str">
            <v>貨4軽MNG</v>
          </cell>
          <cell r="B610" t="str">
            <v>バス貨物3.5t～(軽油)</v>
          </cell>
          <cell r="C610" t="str">
            <v>貨4軽</v>
          </cell>
          <cell r="D610" t="str">
            <v>H21</v>
          </cell>
          <cell r="E610" t="str">
            <v>MNG</v>
          </cell>
          <cell r="F610">
            <v>2.5000000000000001E-2</v>
          </cell>
          <cell r="G610">
            <v>5.0000000000000001E-4</v>
          </cell>
          <cell r="H610">
            <v>2.58</v>
          </cell>
          <cell r="I610" t="str">
            <v>ハ</v>
          </cell>
        </row>
        <row r="611">
          <cell r="A611" t="str">
            <v>貨4軽MQG</v>
          </cell>
          <cell r="B611" t="str">
            <v>バス貨物3.5t～(軽油)</v>
          </cell>
          <cell r="C611" t="str">
            <v>貨4軽</v>
          </cell>
          <cell r="D611" t="str">
            <v>H21</v>
          </cell>
          <cell r="E611" t="str">
            <v>MQG</v>
          </cell>
          <cell r="F611">
            <v>2.5000000000000001E-2</v>
          </cell>
          <cell r="G611">
            <v>5.0000000000000001E-4</v>
          </cell>
          <cell r="H611">
            <v>2.58</v>
          </cell>
          <cell r="I611" t="str">
            <v>ハ</v>
          </cell>
        </row>
        <row r="612">
          <cell r="A612" t="str">
            <v>貨4軽RDG</v>
          </cell>
          <cell r="B612" t="str">
            <v>バス貨物3.5t～(軽油)</v>
          </cell>
          <cell r="C612" t="str">
            <v>貨4軽</v>
          </cell>
          <cell r="D612" t="str">
            <v>H21</v>
          </cell>
          <cell r="E612" t="str">
            <v>RDG</v>
          </cell>
          <cell r="F612">
            <v>1.2500000000000001E-2</v>
          </cell>
          <cell r="G612">
            <v>2.5000000000000001E-4</v>
          </cell>
          <cell r="H612">
            <v>2.58</v>
          </cell>
          <cell r="I612" t="str">
            <v>軽ポ</v>
          </cell>
        </row>
        <row r="613">
          <cell r="A613" t="str">
            <v>貨4軽RKG</v>
          </cell>
          <cell r="B613" t="str">
            <v>バス貨物3.5t～(軽油)</v>
          </cell>
          <cell r="C613" t="str">
            <v>貨4軽</v>
          </cell>
          <cell r="D613" t="str">
            <v>H21</v>
          </cell>
          <cell r="E613" t="str">
            <v>RKG</v>
          </cell>
          <cell r="F613">
            <v>1.2500000000000001E-2</v>
          </cell>
          <cell r="G613">
            <v>2.5000000000000001E-4</v>
          </cell>
          <cell r="H613">
            <v>2.58</v>
          </cell>
          <cell r="I613" t="str">
            <v>軽ポ</v>
          </cell>
        </row>
        <row r="614">
          <cell r="A614" t="str">
            <v>貨4軽RPG</v>
          </cell>
          <cell r="B614" t="str">
            <v>バス貨物3.5t～(軽油)</v>
          </cell>
          <cell r="C614" t="str">
            <v>貨4軽</v>
          </cell>
          <cell r="D614" t="str">
            <v>H21</v>
          </cell>
          <cell r="E614" t="str">
            <v>RPG</v>
          </cell>
          <cell r="F614">
            <v>1.2500000000000001E-2</v>
          </cell>
          <cell r="G614">
            <v>2.5000000000000001E-4</v>
          </cell>
          <cell r="H614">
            <v>2.58</v>
          </cell>
          <cell r="I614" t="str">
            <v>軽ポ</v>
          </cell>
        </row>
        <row r="615">
          <cell r="A615" t="str">
            <v>貨4軽RRG</v>
          </cell>
          <cell r="B615" t="str">
            <v>バス貨物3.5t～(軽油)</v>
          </cell>
          <cell r="C615" t="str">
            <v>貨4軽</v>
          </cell>
          <cell r="D615" t="str">
            <v>H21</v>
          </cell>
          <cell r="E615" t="str">
            <v>RRG</v>
          </cell>
          <cell r="F615">
            <v>1.2500000000000001E-2</v>
          </cell>
          <cell r="G615">
            <v>2.5000000000000001E-4</v>
          </cell>
          <cell r="H615">
            <v>2.58</v>
          </cell>
          <cell r="I615" t="str">
            <v>軽ポ</v>
          </cell>
        </row>
        <row r="616">
          <cell r="A616" t="str">
            <v>貨4軽RCG</v>
          </cell>
          <cell r="B616" t="str">
            <v>バス貨物3.5t～(軽油)</v>
          </cell>
          <cell r="C616" t="str">
            <v>貨4軽</v>
          </cell>
          <cell r="D616" t="str">
            <v>H21</v>
          </cell>
          <cell r="E616" t="str">
            <v>RCG</v>
          </cell>
          <cell r="F616">
            <v>1.2500000000000001E-2</v>
          </cell>
          <cell r="G616">
            <v>2.5000000000000001E-4</v>
          </cell>
          <cell r="H616">
            <v>2.58</v>
          </cell>
          <cell r="I616" t="str">
            <v>ハ</v>
          </cell>
        </row>
        <row r="617">
          <cell r="A617" t="str">
            <v>貨4軽RJG</v>
          </cell>
          <cell r="B617" t="str">
            <v>バス貨物3.5t～(軽油)</v>
          </cell>
          <cell r="C617" t="str">
            <v>貨4軽</v>
          </cell>
          <cell r="D617" t="str">
            <v>H21</v>
          </cell>
          <cell r="E617" t="str">
            <v>RJG</v>
          </cell>
          <cell r="F617">
            <v>1.2500000000000001E-2</v>
          </cell>
          <cell r="G617">
            <v>2.5000000000000001E-4</v>
          </cell>
          <cell r="H617">
            <v>2.58</v>
          </cell>
          <cell r="I617" t="str">
            <v>ハ</v>
          </cell>
        </row>
        <row r="618">
          <cell r="A618" t="str">
            <v>貨4軽RNG</v>
          </cell>
          <cell r="B618" t="str">
            <v>バス貨物3.5t～(軽油)</v>
          </cell>
          <cell r="C618" t="str">
            <v>貨4軽</v>
          </cell>
          <cell r="D618" t="str">
            <v>H21</v>
          </cell>
          <cell r="E618" t="str">
            <v>RNG</v>
          </cell>
          <cell r="F618">
            <v>1.2500000000000001E-2</v>
          </cell>
          <cell r="G618">
            <v>2.5000000000000001E-4</v>
          </cell>
          <cell r="H618">
            <v>2.58</v>
          </cell>
          <cell r="I618" t="str">
            <v>ハ</v>
          </cell>
        </row>
        <row r="619">
          <cell r="A619" t="str">
            <v>貨4軽RQG</v>
          </cell>
          <cell r="B619" t="str">
            <v>バス貨物3.5t～(軽油)</v>
          </cell>
          <cell r="C619" t="str">
            <v>貨4軽</v>
          </cell>
          <cell r="D619" t="str">
            <v>H21</v>
          </cell>
          <cell r="E619" t="str">
            <v>RQG</v>
          </cell>
          <cell r="F619">
            <v>1.2500000000000001E-2</v>
          </cell>
          <cell r="G619">
            <v>2.5000000000000001E-4</v>
          </cell>
          <cell r="H619">
            <v>2.58</v>
          </cell>
          <cell r="I619" t="str">
            <v>ハ</v>
          </cell>
        </row>
        <row r="620">
          <cell r="A620" t="str">
            <v>貨4軽SDG</v>
          </cell>
          <cell r="B620" t="str">
            <v>バス貨物3.5t～(軽油)</v>
          </cell>
          <cell r="C620" t="str">
            <v>貨4軽</v>
          </cell>
          <cell r="D620" t="str">
            <v>H22</v>
          </cell>
          <cell r="E620" t="str">
            <v>SDG</v>
          </cell>
          <cell r="F620">
            <v>0.05</v>
          </cell>
          <cell r="G620">
            <v>1E-3</v>
          </cell>
          <cell r="H620">
            <v>2.58</v>
          </cell>
          <cell r="I620" t="str">
            <v>軽ポ</v>
          </cell>
        </row>
        <row r="621">
          <cell r="A621" t="str">
            <v>貨4軽SKG</v>
          </cell>
          <cell r="B621" t="str">
            <v>バス貨物3.5t～(軽油)</v>
          </cell>
          <cell r="C621" t="str">
            <v>貨4軽</v>
          </cell>
          <cell r="D621" t="str">
            <v>H22</v>
          </cell>
          <cell r="E621" t="str">
            <v>SKG</v>
          </cell>
          <cell r="F621">
            <v>0.05</v>
          </cell>
          <cell r="G621">
            <v>1E-3</v>
          </cell>
          <cell r="H621">
            <v>2.58</v>
          </cell>
          <cell r="I621" t="str">
            <v>軽ポ</v>
          </cell>
        </row>
        <row r="622">
          <cell r="A622" t="str">
            <v>貨4軽SPG</v>
          </cell>
          <cell r="B622" t="str">
            <v>バス貨物3.5t～(軽油)</v>
          </cell>
          <cell r="C622" t="str">
            <v>貨4軽</v>
          </cell>
          <cell r="D622" t="str">
            <v>H22</v>
          </cell>
          <cell r="E622" t="str">
            <v>SPG</v>
          </cell>
          <cell r="F622">
            <v>0.05</v>
          </cell>
          <cell r="G622">
            <v>1E-3</v>
          </cell>
          <cell r="H622">
            <v>2.58</v>
          </cell>
          <cell r="I622" t="str">
            <v>軽ポ</v>
          </cell>
        </row>
        <row r="623">
          <cell r="A623" t="str">
            <v>貨4軽SRG</v>
          </cell>
          <cell r="B623" t="str">
            <v>バス貨物3.5t～(軽油)</v>
          </cell>
          <cell r="C623" t="str">
            <v>貨4軽</v>
          </cell>
          <cell r="D623" t="str">
            <v>H22</v>
          </cell>
          <cell r="E623" t="str">
            <v>SRG</v>
          </cell>
          <cell r="F623">
            <v>0.05</v>
          </cell>
          <cell r="G623">
            <v>1E-3</v>
          </cell>
          <cell r="H623">
            <v>2.58</v>
          </cell>
          <cell r="I623" t="str">
            <v>軽ポ</v>
          </cell>
        </row>
        <row r="624">
          <cell r="A624" t="str">
            <v>貨4軽SCG</v>
          </cell>
          <cell r="B624" t="str">
            <v>バス貨物3.5t～(軽油)</v>
          </cell>
          <cell r="C624" t="str">
            <v>貨4軽</v>
          </cell>
          <cell r="D624" t="str">
            <v>H22</v>
          </cell>
          <cell r="E624" t="str">
            <v>SCG</v>
          </cell>
          <cell r="F624">
            <v>2.5000000000000001E-2</v>
          </cell>
          <cell r="G624">
            <v>5.0000000000000001E-4</v>
          </cell>
          <cell r="H624">
            <v>2.58</v>
          </cell>
          <cell r="I624" t="str">
            <v>ハ</v>
          </cell>
        </row>
        <row r="625">
          <cell r="A625" t="str">
            <v>貨4軽SJG</v>
          </cell>
          <cell r="B625" t="str">
            <v>バス貨物3.5t～(軽油)</v>
          </cell>
          <cell r="C625" t="str">
            <v>貨4軽</v>
          </cell>
          <cell r="D625" t="str">
            <v>H22</v>
          </cell>
          <cell r="E625" t="str">
            <v>SJG</v>
          </cell>
          <cell r="F625">
            <v>2.5000000000000001E-2</v>
          </cell>
          <cell r="G625">
            <v>5.0000000000000001E-4</v>
          </cell>
          <cell r="H625">
            <v>2.58</v>
          </cell>
          <cell r="I625" t="str">
            <v>ハ</v>
          </cell>
        </row>
        <row r="626">
          <cell r="A626" t="str">
            <v>貨4軽SNG</v>
          </cell>
          <cell r="B626" t="str">
            <v>バス貨物3.5t～(軽油)</v>
          </cell>
          <cell r="C626" t="str">
            <v>貨4軽</v>
          </cell>
          <cell r="D626" t="str">
            <v>H22</v>
          </cell>
          <cell r="E626" t="str">
            <v>SNG</v>
          </cell>
          <cell r="F626">
            <v>2.5000000000000001E-2</v>
          </cell>
          <cell r="G626">
            <v>5.0000000000000001E-4</v>
          </cell>
          <cell r="H626">
            <v>2.58</v>
          </cell>
          <cell r="I626" t="str">
            <v>ハ</v>
          </cell>
        </row>
        <row r="627">
          <cell r="A627" t="str">
            <v>貨4軽SQG</v>
          </cell>
          <cell r="B627" t="str">
            <v>バス貨物3.5t～(軽油)</v>
          </cell>
          <cell r="C627" t="str">
            <v>貨4軽</v>
          </cell>
          <cell r="D627" t="str">
            <v>H22</v>
          </cell>
          <cell r="E627" t="str">
            <v>SQG</v>
          </cell>
          <cell r="F627">
            <v>2.5000000000000001E-2</v>
          </cell>
          <cell r="G627">
            <v>5.0000000000000001E-4</v>
          </cell>
          <cell r="H627">
            <v>2.58</v>
          </cell>
          <cell r="I627" t="str">
            <v>ハ</v>
          </cell>
        </row>
        <row r="628">
          <cell r="A628" t="str">
            <v>貨4軽QDG</v>
          </cell>
          <cell r="B628" t="str">
            <v>バス貨物3.5t～(軽油)</v>
          </cell>
          <cell r="C628" t="str">
            <v>貨4軽</v>
          </cell>
          <cell r="D628" t="str">
            <v>H21</v>
          </cell>
          <cell r="E628" t="str">
            <v>QDG</v>
          </cell>
          <cell r="F628">
            <v>4.4999999999999998E-2</v>
          </cell>
          <cell r="G628">
            <v>9.0000000000000008E-4</v>
          </cell>
          <cell r="H628">
            <v>2.58</v>
          </cell>
          <cell r="I628" t="str">
            <v>軽ポ</v>
          </cell>
        </row>
        <row r="629">
          <cell r="A629" t="str">
            <v>貨4軽QKG</v>
          </cell>
          <cell r="B629" t="str">
            <v>バス貨物3.5t～(軽油)</v>
          </cell>
          <cell r="C629" t="str">
            <v>貨4軽</v>
          </cell>
          <cell r="D629" t="str">
            <v>H21</v>
          </cell>
          <cell r="E629" t="str">
            <v>QKG</v>
          </cell>
          <cell r="F629">
            <v>4.4999999999999998E-2</v>
          </cell>
          <cell r="G629">
            <v>9.0000000000000008E-4</v>
          </cell>
          <cell r="H629">
            <v>2.58</v>
          </cell>
          <cell r="I629" t="str">
            <v>軽ポ</v>
          </cell>
        </row>
        <row r="630">
          <cell r="A630" t="str">
            <v>貨4軽QPG</v>
          </cell>
          <cell r="B630" t="str">
            <v>バス貨物3.5t～(軽油)</v>
          </cell>
          <cell r="C630" t="str">
            <v>貨4軽</v>
          </cell>
          <cell r="D630" t="str">
            <v>H21</v>
          </cell>
          <cell r="E630" t="str">
            <v>QPG</v>
          </cell>
          <cell r="F630">
            <v>4.4999999999999998E-2</v>
          </cell>
          <cell r="G630">
            <v>9.0000000000000008E-4</v>
          </cell>
          <cell r="H630">
            <v>2.58</v>
          </cell>
          <cell r="I630" t="str">
            <v>軽ポ</v>
          </cell>
        </row>
        <row r="631">
          <cell r="A631" t="str">
            <v>貨4軽QRG</v>
          </cell>
          <cell r="B631" t="str">
            <v>バス貨物3.5t～(軽油)</v>
          </cell>
          <cell r="C631" t="str">
            <v>貨4軽</v>
          </cell>
          <cell r="D631" t="str">
            <v>H21</v>
          </cell>
          <cell r="E631" t="str">
            <v>QRG</v>
          </cell>
          <cell r="F631">
            <v>4.4999999999999998E-2</v>
          </cell>
          <cell r="G631">
            <v>9.0000000000000008E-4</v>
          </cell>
          <cell r="H631">
            <v>2.58</v>
          </cell>
          <cell r="I631" t="str">
            <v>軽ポ</v>
          </cell>
        </row>
        <row r="632">
          <cell r="A632" t="str">
            <v>貨4軽QCG</v>
          </cell>
          <cell r="B632" t="str">
            <v>バス貨物3.5t～(軽油)</v>
          </cell>
          <cell r="C632" t="str">
            <v>貨4軽</v>
          </cell>
          <cell r="D632" t="str">
            <v>H21</v>
          </cell>
          <cell r="E632" t="str">
            <v>QCG</v>
          </cell>
          <cell r="F632">
            <v>4.4999999999999998E-2</v>
          </cell>
          <cell r="G632">
            <v>9.0000000000000008E-4</v>
          </cell>
          <cell r="H632">
            <v>2.58</v>
          </cell>
          <cell r="I632" t="str">
            <v>ハ</v>
          </cell>
        </row>
        <row r="633">
          <cell r="A633" t="str">
            <v>貨4軽QJG</v>
          </cell>
          <cell r="B633" t="str">
            <v>バス貨物3.5t～(軽油)</v>
          </cell>
          <cell r="C633" t="str">
            <v>貨4軽</v>
          </cell>
          <cell r="D633" t="str">
            <v>H21</v>
          </cell>
          <cell r="E633" t="str">
            <v>QJG</v>
          </cell>
          <cell r="F633">
            <v>4.4999999999999998E-2</v>
          </cell>
          <cell r="G633">
            <v>9.0000000000000008E-4</v>
          </cell>
          <cell r="H633">
            <v>2.58</v>
          </cell>
          <cell r="I633" t="str">
            <v>ハ</v>
          </cell>
        </row>
        <row r="634">
          <cell r="A634" t="str">
            <v>貨4軽QNG</v>
          </cell>
          <cell r="B634" t="str">
            <v>バス貨物3.5t～(軽油)</v>
          </cell>
          <cell r="C634" t="str">
            <v>貨4軽</v>
          </cell>
          <cell r="D634" t="str">
            <v>H21</v>
          </cell>
          <cell r="E634" t="str">
            <v>QNG</v>
          </cell>
          <cell r="F634">
            <v>4.4999999999999998E-2</v>
          </cell>
          <cell r="G634">
            <v>9.0000000000000008E-4</v>
          </cell>
          <cell r="H634">
            <v>2.58</v>
          </cell>
          <cell r="I634" t="str">
            <v>ハ</v>
          </cell>
        </row>
        <row r="635">
          <cell r="A635" t="str">
            <v>貨4軽QQG</v>
          </cell>
          <cell r="B635" t="str">
            <v>バス貨物3.5t～(軽油)</v>
          </cell>
          <cell r="C635" t="str">
            <v>貨4軽</v>
          </cell>
          <cell r="D635" t="str">
            <v>H21</v>
          </cell>
          <cell r="E635" t="str">
            <v>QQG</v>
          </cell>
          <cell r="F635">
            <v>4.4999999999999998E-2</v>
          </cell>
          <cell r="G635">
            <v>9.0000000000000008E-4</v>
          </cell>
          <cell r="H635">
            <v>2.58</v>
          </cell>
          <cell r="I635" t="str">
            <v>ハ</v>
          </cell>
        </row>
        <row r="636">
          <cell r="A636" t="str">
            <v>貨4軽TDG</v>
          </cell>
          <cell r="B636" t="str">
            <v>バス貨物3.5t～(軽油)</v>
          </cell>
          <cell r="C636" t="str">
            <v>貨4軽</v>
          </cell>
          <cell r="D636" t="str">
            <v>H22</v>
          </cell>
          <cell r="E636" t="str">
            <v>TDG</v>
          </cell>
          <cell r="F636">
            <v>4.4999999999999998E-2</v>
          </cell>
          <cell r="G636">
            <v>9.0000000000000008E-4</v>
          </cell>
          <cell r="H636">
            <v>2.58</v>
          </cell>
          <cell r="I636" t="str">
            <v>軽ポ</v>
          </cell>
        </row>
        <row r="637">
          <cell r="A637" t="str">
            <v>貨4軽TKG</v>
          </cell>
          <cell r="B637" t="str">
            <v>バス貨物3.5t～(軽油)</v>
          </cell>
          <cell r="C637" t="str">
            <v>貨4軽</v>
          </cell>
          <cell r="D637" t="str">
            <v>H22</v>
          </cell>
          <cell r="E637" t="str">
            <v>TKG</v>
          </cell>
          <cell r="F637">
            <v>4.4999999999999998E-2</v>
          </cell>
          <cell r="G637">
            <v>9.0000000000000008E-4</v>
          </cell>
          <cell r="H637">
            <v>2.58</v>
          </cell>
          <cell r="I637" t="str">
            <v>軽ポ</v>
          </cell>
        </row>
        <row r="638">
          <cell r="A638" t="str">
            <v>貨4軽TPG</v>
          </cell>
          <cell r="B638" t="str">
            <v>バス貨物3.5t～(軽油)</v>
          </cell>
          <cell r="C638" t="str">
            <v>貨4軽</v>
          </cell>
          <cell r="D638" t="str">
            <v>H22</v>
          </cell>
          <cell r="E638" t="str">
            <v>TPG</v>
          </cell>
          <cell r="F638">
            <v>4.4999999999999998E-2</v>
          </cell>
          <cell r="G638">
            <v>9.0000000000000008E-4</v>
          </cell>
          <cell r="H638">
            <v>2.58</v>
          </cell>
          <cell r="I638" t="str">
            <v>軽ポ</v>
          </cell>
        </row>
        <row r="639">
          <cell r="A639" t="str">
            <v>貨4軽TRG</v>
          </cell>
          <cell r="B639" t="str">
            <v>バス貨物3.5t～(軽油)</v>
          </cell>
          <cell r="C639" t="str">
            <v>貨4軽</v>
          </cell>
          <cell r="D639" t="str">
            <v>H22</v>
          </cell>
          <cell r="E639" t="str">
            <v>TRG</v>
          </cell>
          <cell r="F639">
            <v>4.4999999999999998E-2</v>
          </cell>
          <cell r="G639">
            <v>9.0000000000000008E-4</v>
          </cell>
          <cell r="H639">
            <v>2.58</v>
          </cell>
          <cell r="I639" t="str">
            <v>軽ポ</v>
          </cell>
        </row>
        <row r="640">
          <cell r="A640" t="str">
            <v>貨4軽TCG</v>
          </cell>
          <cell r="B640" t="str">
            <v>バス貨物3.5t～(軽油)</v>
          </cell>
          <cell r="C640" t="str">
            <v>貨4軽</v>
          </cell>
          <cell r="D640" t="str">
            <v>H22</v>
          </cell>
          <cell r="E640" t="str">
            <v>TCG</v>
          </cell>
          <cell r="F640">
            <v>4.4999999999999998E-2</v>
          </cell>
          <cell r="G640">
            <v>9.0000000000000008E-4</v>
          </cell>
          <cell r="H640">
            <v>2.58</v>
          </cell>
          <cell r="I640" t="str">
            <v>ハ</v>
          </cell>
        </row>
        <row r="641">
          <cell r="A641" t="str">
            <v>貨4軽TJG</v>
          </cell>
          <cell r="B641" t="str">
            <v>バス貨物3.5t～(軽油)</v>
          </cell>
          <cell r="C641" t="str">
            <v>貨4軽</v>
          </cell>
          <cell r="D641" t="str">
            <v>H22</v>
          </cell>
          <cell r="E641" t="str">
            <v>TJG</v>
          </cell>
          <cell r="F641">
            <v>4.4999999999999998E-2</v>
          </cell>
          <cell r="G641">
            <v>9.0000000000000008E-4</v>
          </cell>
          <cell r="H641">
            <v>2.58</v>
          </cell>
          <cell r="I641" t="str">
            <v>ハ</v>
          </cell>
        </row>
        <row r="642">
          <cell r="A642" t="str">
            <v>貨4軽TNG</v>
          </cell>
          <cell r="B642" t="str">
            <v>バス貨物3.5t～(軽油)</v>
          </cell>
          <cell r="C642" t="str">
            <v>貨4軽</v>
          </cell>
          <cell r="D642" t="str">
            <v>H22</v>
          </cell>
          <cell r="E642" t="str">
            <v>TNG</v>
          </cell>
          <cell r="F642">
            <v>4.4999999999999998E-2</v>
          </cell>
          <cell r="G642">
            <v>9.0000000000000008E-4</v>
          </cell>
          <cell r="H642">
            <v>2.58</v>
          </cell>
          <cell r="I642" t="str">
            <v>ハ</v>
          </cell>
        </row>
        <row r="643">
          <cell r="A643" t="str">
            <v>貨4軽TQG</v>
          </cell>
          <cell r="B643" t="str">
            <v>バス貨物3.5t～(軽油)</v>
          </cell>
          <cell r="C643" t="str">
            <v>貨4軽</v>
          </cell>
          <cell r="D643" t="str">
            <v>H22</v>
          </cell>
          <cell r="E643" t="str">
            <v>TQG</v>
          </cell>
          <cell r="F643">
            <v>4.4999999999999998E-2</v>
          </cell>
          <cell r="G643">
            <v>9.0000000000000008E-4</v>
          </cell>
          <cell r="H643">
            <v>2.58</v>
          </cell>
          <cell r="I643" t="str">
            <v>ハ</v>
          </cell>
        </row>
        <row r="644">
          <cell r="A644" t="str">
            <v>貨4軽2DG</v>
          </cell>
          <cell r="B644" t="str">
            <v>バス貨物3.5t～(軽油)</v>
          </cell>
          <cell r="C644" t="str">
            <v>貨4軽</v>
          </cell>
          <cell r="D644" t="str">
            <v>H28</v>
          </cell>
          <cell r="E644" t="str">
            <v>2DG</v>
          </cell>
          <cell r="F644">
            <v>0.03</v>
          </cell>
          <cell r="G644">
            <v>1E-3</v>
          </cell>
          <cell r="H644">
            <v>2.58</v>
          </cell>
          <cell r="I644" t="str">
            <v>軽3</v>
          </cell>
        </row>
        <row r="645">
          <cell r="A645" t="str">
            <v>貨4軽2KG</v>
          </cell>
          <cell r="B645" t="str">
            <v>バス貨物3.5t～(軽油)</v>
          </cell>
          <cell r="C645" t="str">
            <v>貨4軽</v>
          </cell>
          <cell r="D645" t="str">
            <v>H28</v>
          </cell>
          <cell r="E645" t="str">
            <v>2KG</v>
          </cell>
          <cell r="F645">
            <v>0.03</v>
          </cell>
          <cell r="G645">
            <v>1E-3</v>
          </cell>
          <cell r="H645">
            <v>2.58</v>
          </cell>
          <cell r="I645" t="str">
            <v>軽3</v>
          </cell>
        </row>
        <row r="646">
          <cell r="A646" t="str">
            <v>貨4軽2PG</v>
          </cell>
          <cell r="B646" t="str">
            <v>バス貨物3.5t～(軽油)</v>
          </cell>
          <cell r="C646" t="str">
            <v>貨4軽</v>
          </cell>
          <cell r="D646" t="str">
            <v>H28</v>
          </cell>
          <cell r="E646" t="str">
            <v>2PG</v>
          </cell>
          <cell r="F646">
            <v>0.03</v>
          </cell>
          <cell r="G646">
            <v>1E-3</v>
          </cell>
          <cell r="H646">
            <v>2.58</v>
          </cell>
          <cell r="I646" t="str">
            <v>軽3</v>
          </cell>
        </row>
        <row r="647">
          <cell r="A647" t="str">
            <v>貨4軽2RG</v>
          </cell>
          <cell r="B647" t="str">
            <v>バス貨物3.5t～(軽油)</v>
          </cell>
          <cell r="C647" t="str">
            <v>貨4軽</v>
          </cell>
          <cell r="D647" t="str">
            <v>H28</v>
          </cell>
          <cell r="E647" t="str">
            <v>2RG</v>
          </cell>
          <cell r="F647">
            <v>0.03</v>
          </cell>
          <cell r="G647">
            <v>1E-3</v>
          </cell>
          <cell r="H647">
            <v>2.58</v>
          </cell>
          <cell r="I647" t="str">
            <v>軽3</v>
          </cell>
        </row>
        <row r="648">
          <cell r="A648" t="str">
            <v>貨4軽2TG</v>
          </cell>
          <cell r="B648" t="str">
            <v>バス貨物3.5t～(軽油)</v>
          </cell>
          <cell r="C648" t="str">
            <v>貨4軽</v>
          </cell>
          <cell r="D648" t="str">
            <v>H28</v>
          </cell>
          <cell r="E648" t="str">
            <v>2TG</v>
          </cell>
          <cell r="F648">
            <v>0.03</v>
          </cell>
          <cell r="G648">
            <v>1E-3</v>
          </cell>
          <cell r="H648">
            <v>2.58</v>
          </cell>
          <cell r="I648" t="str">
            <v>軽3</v>
          </cell>
        </row>
        <row r="649">
          <cell r="A649" t="str">
            <v>貨4軽2SG</v>
          </cell>
          <cell r="B649" t="str">
            <v>バス貨物3.5t～(軽油)</v>
          </cell>
          <cell r="C649" t="str">
            <v>貨4軽</v>
          </cell>
          <cell r="D649" t="str">
            <v>H28</v>
          </cell>
          <cell r="E649" t="str">
            <v>2SG</v>
          </cell>
          <cell r="F649">
            <v>1.4999999999999999E-2</v>
          </cell>
          <cell r="G649">
            <v>5.0000000000000001E-4</v>
          </cell>
          <cell r="H649">
            <v>2.58</v>
          </cell>
          <cell r="I649" t="str">
            <v>ハ</v>
          </cell>
        </row>
        <row r="650">
          <cell r="A650" t="str">
            <v>貨1CTP</v>
          </cell>
          <cell r="B650" t="str">
            <v>バス貨物～1.7t(CNG)</v>
          </cell>
          <cell r="C650" t="str">
            <v>貨1C</v>
          </cell>
          <cell r="D650" t="str">
            <v>H12</v>
          </cell>
          <cell r="E650" t="str">
            <v>TP</v>
          </cell>
          <cell r="F650">
            <v>0.03</v>
          </cell>
          <cell r="G650">
            <v>0</v>
          </cell>
          <cell r="H650">
            <v>2.23</v>
          </cell>
          <cell r="I650" t="str">
            <v>C</v>
          </cell>
        </row>
        <row r="651">
          <cell r="A651" t="str">
            <v>貨1CLP</v>
          </cell>
          <cell r="B651" t="str">
            <v>バス貨物～1.7t(CNG)</v>
          </cell>
          <cell r="C651" t="str">
            <v>貨1C</v>
          </cell>
          <cell r="D651" t="str">
            <v>H12</v>
          </cell>
          <cell r="E651" t="str">
            <v>LP</v>
          </cell>
          <cell r="F651">
            <v>0.02</v>
          </cell>
          <cell r="G651">
            <v>0</v>
          </cell>
          <cell r="H651">
            <v>2.23</v>
          </cell>
          <cell r="I651" t="str">
            <v>C</v>
          </cell>
        </row>
        <row r="652">
          <cell r="A652" t="str">
            <v>貨1CUP</v>
          </cell>
          <cell r="B652" t="str">
            <v>バス貨物～1.7t(CNG)</v>
          </cell>
          <cell r="C652" t="str">
            <v>貨1C</v>
          </cell>
          <cell r="D652" t="str">
            <v>H12</v>
          </cell>
          <cell r="E652" t="str">
            <v>UP</v>
          </cell>
          <cell r="F652">
            <v>0.01</v>
          </cell>
          <cell r="G652">
            <v>0</v>
          </cell>
          <cell r="H652">
            <v>2.23</v>
          </cell>
          <cell r="I652" t="str">
            <v>C</v>
          </cell>
        </row>
        <row r="653">
          <cell r="A653" t="str">
            <v>貨1CAFE</v>
          </cell>
          <cell r="B653" t="str">
            <v>バス貨物～1.7t(CNG)</v>
          </cell>
          <cell r="C653" t="str">
            <v>貨1C</v>
          </cell>
          <cell r="D653" t="str">
            <v>H17</v>
          </cell>
          <cell r="E653" t="str">
            <v>AFE</v>
          </cell>
          <cell r="F653">
            <v>2.5000000000000001E-2</v>
          </cell>
          <cell r="G653">
            <v>0</v>
          </cell>
          <cell r="H653">
            <v>2.23</v>
          </cell>
          <cell r="I653" t="str">
            <v>C</v>
          </cell>
        </row>
        <row r="654">
          <cell r="A654" t="str">
            <v>貨1CAEE</v>
          </cell>
          <cell r="B654" t="str">
            <v>バス貨物～1.7t(CNG)</v>
          </cell>
          <cell r="C654" t="str">
            <v>貨1C</v>
          </cell>
          <cell r="D654" t="str">
            <v>H17</v>
          </cell>
          <cell r="E654" t="str">
            <v>AEE</v>
          </cell>
          <cell r="F654">
            <v>1.2500000000000001E-2</v>
          </cell>
          <cell r="G654">
            <v>0</v>
          </cell>
          <cell r="H654">
            <v>2.23</v>
          </cell>
          <cell r="I654" t="str">
            <v>C</v>
          </cell>
        </row>
        <row r="655">
          <cell r="A655" t="str">
            <v>貨1CBEE</v>
          </cell>
          <cell r="B655" t="str">
            <v>バス貨物～1.7t(CNG)</v>
          </cell>
          <cell r="C655" t="str">
            <v>貨1C</v>
          </cell>
          <cell r="D655" t="str">
            <v>H17</v>
          </cell>
          <cell r="E655" t="str">
            <v>BEE</v>
          </cell>
          <cell r="F655">
            <v>2.2499999999999999E-2</v>
          </cell>
          <cell r="G655">
            <v>0</v>
          </cell>
          <cell r="H655">
            <v>2.23</v>
          </cell>
          <cell r="I655" t="str">
            <v>C</v>
          </cell>
        </row>
        <row r="656">
          <cell r="A656" t="str">
            <v>貨1CBFE</v>
          </cell>
          <cell r="B656" t="str">
            <v>バス貨物～1.7t(CNG)</v>
          </cell>
          <cell r="C656" t="str">
            <v>貨1C</v>
          </cell>
          <cell r="D656" t="str">
            <v>H17</v>
          </cell>
          <cell r="E656" t="str">
            <v>BFE</v>
          </cell>
          <cell r="F656">
            <v>2.2499999999999999E-2</v>
          </cell>
          <cell r="G656">
            <v>0</v>
          </cell>
          <cell r="H656">
            <v>2.23</v>
          </cell>
          <cell r="I656" t="str">
            <v>C</v>
          </cell>
        </row>
        <row r="657">
          <cell r="A657" t="str">
            <v>貨1CCEE</v>
          </cell>
          <cell r="B657" t="str">
            <v>バス貨物～1.7t(CNG)</v>
          </cell>
          <cell r="C657" t="str">
            <v>貨1C</v>
          </cell>
          <cell r="D657" t="str">
            <v>H17</v>
          </cell>
          <cell r="E657" t="str">
            <v>CEE</v>
          </cell>
          <cell r="F657">
            <v>1.2500000000000001E-2</v>
          </cell>
          <cell r="G657">
            <v>0</v>
          </cell>
          <cell r="H657">
            <v>2.23</v>
          </cell>
          <cell r="I657" t="str">
            <v>C</v>
          </cell>
        </row>
        <row r="658">
          <cell r="A658" t="str">
            <v>貨1CCFE</v>
          </cell>
          <cell r="B658" t="str">
            <v>バス貨物～1.7t(CNG)</v>
          </cell>
          <cell r="C658" t="str">
            <v>貨1C</v>
          </cell>
          <cell r="D658" t="str">
            <v>H17</v>
          </cell>
          <cell r="E658" t="str">
            <v>CFE</v>
          </cell>
          <cell r="F658">
            <v>1.2500000000000001E-2</v>
          </cell>
          <cell r="G658">
            <v>0</v>
          </cell>
          <cell r="H658">
            <v>2.23</v>
          </cell>
          <cell r="I658" t="str">
            <v>C</v>
          </cell>
        </row>
        <row r="659">
          <cell r="A659" t="str">
            <v>貨1CDEE</v>
          </cell>
          <cell r="B659" t="str">
            <v>バス貨物～1.7t(CNG)</v>
          </cell>
          <cell r="C659" t="str">
            <v>貨1C</v>
          </cell>
          <cell r="D659" t="str">
            <v>H17</v>
          </cell>
          <cell r="E659" t="str">
            <v>DEE</v>
          </cell>
          <cell r="F659">
            <v>6.2500000000000003E-3</v>
          </cell>
          <cell r="G659">
            <v>0</v>
          </cell>
          <cell r="H659">
            <v>2.23</v>
          </cell>
          <cell r="I659" t="str">
            <v>C</v>
          </cell>
        </row>
        <row r="660">
          <cell r="A660" t="str">
            <v>貨1CDFE</v>
          </cell>
          <cell r="B660" t="str">
            <v>バス貨物～1.7t(CNG)</v>
          </cell>
          <cell r="C660" t="str">
            <v>貨1C</v>
          </cell>
          <cell r="D660" t="str">
            <v>H17</v>
          </cell>
          <cell r="E660" t="str">
            <v>DFE</v>
          </cell>
          <cell r="F660">
            <v>6.2500000000000003E-3</v>
          </cell>
          <cell r="G660">
            <v>0</v>
          </cell>
          <cell r="H660">
            <v>2.23</v>
          </cell>
          <cell r="I660" t="str">
            <v>C</v>
          </cell>
        </row>
        <row r="661">
          <cell r="A661" t="str">
            <v>貨1CLFE</v>
          </cell>
          <cell r="B661" t="str">
            <v>バス貨物～1.7t(CNG)</v>
          </cell>
          <cell r="C661" t="str">
            <v>貨1C</v>
          </cell>
          <cell r="D661" t="str">
            <v>H21</v>
          </cell>
          <cell r="E661" t="str">
            <v>LFE</v>
          </cell>
          <cell r="F661">
            <v>2.5000000000000001E-2</v>
          </cell>
          <cell r="G661">
            <v>0</v>
          </cell>
          <cell r="H661">
            <v>2.23</v>
          </cell>
          <cell r="I661" t="str">
            <v>C</v>
          </cell>
        </row>
        <row r="662">
          <cell r="A662" t="str">
            <v>貨1CLEE</v>
          </cell>
          <cell r="B662" t="str">
            <v>バス貨物～1.7t(CNG)</v>
          </cell>
          <cell r="C662" t="str">
            <v>貨1C</v>
          </cell>
          <cell r="D662" t="str">
            <v>H21</v>
          </cell>
          <cell r="E662" t="str">
            <v>LEE</v>
          </cell>
          <cell r="F662">
            <v>1.2500000000000001E-2</v>
          </cell>
          <cell r="G662">
            <v>0</v>
          </cell>
          <cell r="H662">
            <v>2.23</v>
          </cell>
          <cell r="I662" t="str">
            <v>C</v>
          </cell>
        </row>
        <row r="663">
          <cell r="A663" t="str">
            <v>貨1CMFE</v>
          </cell>
          <cell r="B663" t="str">
            <v>バス貨物～1.7t(CNG)</v>
          </cell>
          <cell r="C663" t="str">
            <v>貨1C</v>
          </cell>
          <cell r="D663" t="str">
            <v>H21</v>
          </cell>
          <cell r="E663" t="str">
            <v>MFE</v>
          </cell>
          <cell r="F663">
            <v>1.2500000000000001E-2</v>
          </cell>
          <cell r="G663">
            <v>0</v>
          </cell>
          <cell r="H663">
            <v>2.23</v>
          </cell>
          <cell r="I663" t="str">
            <v>C</v>
          </cell>
        </row>
        <row r="664">
          <cell r="A664" t="str">
            <v>貨1CMEE</v>
          </cell>
          <cell r="B664" t="str">
            <v>バス貨物～1.7t(CNG)</v>
          </cell>
          <cell r="C664" t="str">
            <v>貨1C</v>
          </cell>
          <cell r="D664" t="str">
            <v>H21</v>
          </cell>
          <cell r="E664" t="str">
            <v>MEE</v>
          </cell>
          <cell r="F664">
            <v>1.2500000000000001E-2</v>
          </cell>
          <cell r="G664">
            <v>0</v>
          </cell>
          <cell r="H664">
            <v>2.23</v>
          </cell>
          <cell r="I664" t="str">
            <v>C</v>
          </cell>
        </row>
        <row r="665">
          <cell r="A665" t="str">
            <v>貨1CRFE</v>
          </cell>
          <cell r="B665" t="str">
            <v>バス貨物～1.7t(CNG)</v>
          </cell>
          <cell r="C665" t="str">
            <v>貨1C</v>
          </cell>
          <cell r="D665" t="str">
            <v>H21</v>
          </cell>
          <cell r="E665" t="str">
            <v>RFE</v>
          </cell>
          <cell r="F665">
            <v>6.2500000000000003E-3</v>
          </cell>
          <cell r="G665">
            <v>0</v>
          </cell>
          <cell r="H665">
            <v>2.23</v>
          </cell>
          <cell r="I665" t="str">
            <v>C</v>
          </cell>
        </row>
        <row r="666">
          <cell r="A666" t="str">
            <v>貨1CREE</v>
          </cell>
          <cell r="B666" t="str">
            <v>バス貨物～1.7t(CNG)</v>
          </cell>
          <cell r="C666" t="str">
            <v>貨1C</v>
          </cell>
          <cell r="D666" t="str">
            <v>H21</v>
          </cell>
          <cell r="E666" t="str">
            <v>REE</v>
          </cell>
          <cell r="F666">
            <v>6.2500000000000003E-3</v>
          </cell>
          <cell r="G666">
            <v>0</v>
          </cell>
          <cell r="H666">
            <v>2.23</v>
          </cell>
          <cell r="I666" t="str">
            <v>C</v>
          </cell>
        </row>
        <row r="667">
          <cell r="A667" t="str">
            <v>貨1CQFE</v>
          </cell>
          <cell r="B667" t="str">
            <v>バス貨物～1.7t(CNG)</v>
          </cell>
          <cell r="C667" t="str">
            <v>貨1C</v>
          </cell>
          <cell r="D667" t="str">
            <v>H21</v>
          </cell>
          <cell r="E667" t="str">
            <v>QFE</v>
          </cell>
          <cell r="F667">
            <v>2.2499999999999999E-2</v>
          </cell>
          <cell r="G667">
            <v>0</v>
          </cell>
          <cell r="H667">
            <v>2.23</v>
          </cell>
          <cell r="I667" t="str">
            <v>C</v>
          </cell>
        </row>
        <row r="668">
          <cell r="A668" t="str">
            <v>貨1CQEE</v>
          </cell>
          <cell r="B668" t="str">
            <v>バス貨物～1.7t(CNG)</v>
          </cell>
          <cell r="C668" t="str">
            <v>貨1C</v>
          </cell>
          <cell r="D668" t="str">
            <v>H21</v>
          </cell>
          <cell r="E668" t="str">
            <v>QEE</v>
          </cell>
          <cell r="F668">
            <v>2.2499999999999999E-2</v>
          </cell>
          <cell r="G668">
            <v>0</v>
          </cell>
          <cell r="H668">
            <v>2.23</v>
          </cell>
          <cell r="I668" t="str">
            <v>C</v>
          </cell>
        </row>
        <row r="669">
          <cell r="A669" t="str">
            <v>貨2CTQ</v>
          </cell>
          <cell r="B669" t="str">
            <v>バス貨物1.7～2.5t(CNG)</v>
          </cell>
          <cell r="C669" t="str">
            <v>貨2C</v>
          </cell>
          <cell r="D669" t="str">
            <v>H13</v>
          </cell>
          <cell r="E669" t="str">
            <v>TQ</v>
          </cell>
          <cell r="F669">
            <v>4.8750000000000002E-2</v>
          </cell>
          <cell r="G669">
            <v>0</v>
          </cell>
          <cell r="H669">
            <v>2.23</v>
          </cell>
          <cell r="I669" t="str">
            <v>C</v>
          </cell>
        </row>
        <row r="670">
          <cell r="A670" t="str">
            <v>貨2CLQ</v>
          </cell>
          <cell r="B670" t="str">
            <v>バス貨物1.7～2.5t(CNG)</v>
          </cell>
          <cell r="C670" t="str">
            <v>貨2C</v>
          </cell>
          <cell r="D670" t="str">
            <v>H13</v>
          </cell>
          <cell r="E670" t="str">
            <v>LQ</v>
          </cell>
          <cell r="F670">
            <v>3.2500000000000001E-2</v>
          </cell>
          <cell r="G670">
            <v>0</v>
          </cell>
          <cell r="H670">
            <v>2.23</v>
          </cell>
          <cell r="I670" t="str">
            <v>C</v>
          </cell>
        </row>
        <row r="671">
          <cell r="A671" t="str">
            <v>貨2CUQ</v>
          </cell>
          <cell r="B671" t="str">
            <v>バス貨物1.7～2.5t(CNG)</v>
          </cell>
          <cell r="C671" t="str">
            <v>貨2C</v>
          </cell>
          <cell r="D671" t="str">
            <v>H13</v>
          </cell>
          <cell r="E671" t="str">
            <v>UQ</v>
          </cell>
          <cell r="F671">
            <v>1.6250000000000001E-2</v>
          </cell>
          <cell r="G671">
            <v>0</v>
          </cell>
          <cell r="H671">
            <v>2.23</v>
          </cell>
          <cell r="I671" t="str">
            <v>C</v>
          </cell>
        </row>
        <row r="672">
          <cell r="A672" t="str">
            <v>貨2CAFF</v>
          </cell>
          <cell r="B672" t="str">
            <v>バス貨物1.7～2.5t(CNG)</v>
          </cell>
          <cell r="C672" t="str">
            <v>貨2C</v>
          </cell>
          <cell r="D672" t="str">
            <v>H17</v>
          </cell>
          <cell r="E672" t="str">
            <v>AFF</v>
          </cell>
          <cell r="F672">
            <v>3.5000000000000003E-2</v>
          </cell>
          <cell r="G672">
            <v>0</v>
          </cell>
          <cell r="H672">
            <v>2.23</v>
          </cell>
          <cell r="I672" t="str">
            <v>C</v>
          </cell>
        </row>
        <row r="673">
          <cell r="A673" t="str">
            <v>貨2CAEF</v>
          </cell>
          <cell r="B673" t="str">
            <v>バス貨物1.7～2.5t(CNG)</v>
          </cell>
          <cell r="C673" t="str">
            <v>貨2C</v>
          </cell>
          <cell r="D673" t="str">
            <v>H17</v>
          </cell>
          <cell r="E673" t="str">
            <v>AEF</v>
          </cell>
          <cell r="F673">
            <v>1.7500000000000002E-2</v>
          </cell>
          <cell r="G673">
            <v>0</v>
          </cell>
          <cell r="H673">
            <v>2.23</v>
          </cell>
          <cell r="I673" t="str">
            <v>C</v>
          </cell>
        </row>
        <row r="674">
          <cell r="A674" t="str">
            <v>貨2CBEF</v>
          </cell>
          <cell r="B674" t="str">
            <v>バス貨物1.7～2.5t(CNG)</v>
          </cell>
          <cell r="C674" t="str">
            <v>貨2C</v>
          </cell>
          <cell r="D674" t="str">
            <v>H17</v>
          </cell>
          <cell r="E674" t="str">
            <v>BEF</v>
          </cell>
          <cell r="F674">
            <v>3.1500000000000007E-2</v>
          </cell>
          <cell r="G674">
            <v>0</v>
          </cell>
          <cell r="H674">
            <v>2.23</v>
          </cell>
          <cell r="I674" t="str">
            <v>C</v>
          </cell>
        </row>
        <row r="675">
          <cell r="A675" t="str">
            <v>貨2CBFF</v>
          </cell>
          <cell r="B675" t="str">
            <v>バス貨物1.7～2.5t(CNG)</v>
          </cell>
          <cell r="C675" t="str">
            <v>貨2C</v>
          </cell>
          <cell r="D675" t="str">
            <v>H17</v>
          </cell>
          <cell r="E675" t="str">
            <v>BFF</v>
          </cell>
          <cell r="F675">
            <v>3.1500000000000007E-2</v>
          </cell>
          <cell r="G675">
            <v>0</v>
          </cell>
          <cell r="H675">
            <v>2.23</v>
          </cell>
          <cell r="I675" t="str">
            <v>C</v>
          </cell>
        </row>
        <row r="676">
          <cell r="A676" t="str">
            <v>貨2CCEF</v>
          </cell>
          <cell r="B676" t="str">
            <v>バス貨物1.7～2.5t(CNG)</v>
          </cell>
          <cell r="C676" t="str">
            <v>貨2C</v>
          </cell>
          <cell r="D676" t="str">
            <v>H17</v>
          </cell>
          <cell r="E676" t="str">
            <v>CEF</v>
          </cell>
          <cell r="F676">
            <v>1.7500000000000002E-2</v>
          </cell>
          <cell r="G676">
            <v>0</v>
          </cell>
          <cell r="H676">
            <v>2.23</v>
          </cell>
          <cell r="I676" t="str">
            <v>C</v>
          </cell>
        </row>
        <row r="677">
          <cell r="A677" t="str">
            <v>貨2CCFF</v>
          </cell>
          <cell r="B677" t="str">
            <v>バス貨物1.7～2.5t(CNG)</v>
          </cell>
          <cell r="C677" t="str">
            <v>貨2C</v>
          </cell>
          <cell r="D677" t="str">
            <v>H17</v>
          </cell>
          <cell r="E677" t="str">
            <v>CFF</v>
          </cell>
          <cell r="F677">
            <v>1.7500000000000002E-2</v>
          </cell>
          <cell r="G677">
            <v>0</v>
          </cell>
          <cell r="H677">
            <v>2.23</v>
          </cell>
          <cell r="I677" t="str">
            <v>C</v>
          </cell>
        </row>
        <row r="678">
          <cell r="A678" t="str">
            <v>貨2CDEF</v>
          </cell>
          <cell r="B678" t="str">
            <v>バス貨物1.7～2.5t(CNG)</v>
          </cell>
          <cell r="C678" t="str">
            <v>貨2C</v>
          </cell>
          <cell r="D678" t="str">
            <v>H17</v>
          </cell>
          <cell r="E678" t="str">
            <v>DEF</v>
          </cell>
          <cell r="F678">
            <v>8.7500000000000008E-3</v>
          </cell>
          <cell r="G678">
            <v>0</v>
          </cell>
          <cell r="H678">
            <v>2.23</v>
          </cell>
          <cell r="I678" t="str">
            <v>C</v>
          </cell>
        </row>
        <row r="679">
          <cell r="A679" t="str">
            <v>貨2CDFF</v>
          </cell>
          <cell r="B679" t="str">
            <v>バス貨物1.7～2.5t(CNG)</v>
          </cell>
          <cell r="C679" t="str">
            <v>貨2C</v>
          </cell>
          <cell r="D679" t="str">
            <v>H17</v>
          </cell>
          <cell r="E679" t="str">
            <v>DFF</v>
          </cell>
          <cell r="F679">
            <v>8.7500000000000008E-3</v>
          </cell>
          <cell r="G679">
            <v>0</v>
          </cell>
          <cell r="H679">
            <v>2.23</v>
          </cell>
          <cell r="I679" t="str">
            <v>C</v>
          </cell>
        </row>
        <row r="680">
          <cell r="A680" t="str">
            <v>貨2CNEF</v>
          </cell>
          <cell r="B680" t="str">
            <v>バス貨物1.7～2.5t(CNG)</v>
          </cell>
          <cell r="C680" t="str">
            <v>貨2C</v>
          </cell>
          <cell r="D680" t="str">
            <v>H17</v>
          </cell>
          <cell r="E680" t="str">
            <v>NEF</v>
          </cell>
          <cell r="F680">
            <v>3.1500000000000007E-2</v>
          </cell>
          <cell r="G680">
            <v>0</v>
          </cell>
          <cell r="H680">
            <v>2.23</v>
          </cell>
          <cell r="I680" t="str">
            <v>C</v>
          </cell>
        </row>
        <row r="681">
          <cell r="A681" t="str">
            <v>貨2CNFF</v>
          </cell>
          <cell r="B681" t="str">
            <v>バス貨物1.7～2.5t(CNG)</v>
          </cell>
          <cell r="C681" t="str">
            <v>貨2C</v>
          </cell>
          <cell r="D681" t="str">
            <v>H17</v>
          </cell>
          <cell r="E681" t="str">
            <v>NFF</v>
          </cell>
          <cell r="F681">
            <v>3.1500000000000007E-2</v>
          </cell>
          <cell r="G681">
            <v>0</v>
          </cell>
          <cell r="H681">
            <v>2.23</v>
          </cell>
          <cell r="I681" t="str">
            <v>C</v>
          </cell>
        </row>
        <row r="682">
          <cell r="A682" t="str">
            <v>貨2CLFF</v>
          </cell>
          <cell r="B682" t="str">
            <v>バス貨物1.7～2.5t(CNG)</v>
          </cell>
          <cell r="C682" t="str">
            <v>貨2C</v>
          </cell>
          <cell r="D682" t="str">
            <v>H21</v>
          </cell>
          <cell r="E682" t="str">
            <v>LFF</v>
          </cell>
          <cell r="F682">
            <v>3.5000000000000003E-2</v>
          </cell>
          <cell r="G682">
            <v>0</v>
          </cell>
          <cell r="H682">
            <v>2.23</v>
          </cell>
          <cell r="I682" t="str">
            <v>C</v>
          </cell>
        </row>
        <row r="683">
          <cell r="A683" t="str">
            <v>貨2CLEF</v>
          </cell>
          <cell r="B683" t="str">
            <v>バス貨物1.7～2.5t(CNG)</v>
          </cell>
          <cell r="C683" t="str">
            <v>貨2C</v>
          </cell>
          <cell r="D683" t="str">
            <v>H21</v>
          </cell>
          <cell r="E683" t="str">
            <v>LEF</v>
          </cell>
          <cell r="F683">
            <v>1.7500000000000002E-2</v>
          </cell>
          <cell r="G683">
            <v>0</v>
          </cell>
          <cell r="H683">
            <v>2.23</v>
          </cell>
          <cell r="I683" t="str">
            <v>C</v>
          </cell>
        </row>
        <row r="684">
          <cell r="A684" t="str">
            <v>貨2CMFF</v>
          </cell>
          <cell r="B684" t="str">
            <v>バス貨物1.7～2.5t(CNG)</v>
          </cell>
          <cell r="C684" t="str">
            <v>貨2C</v>
          </cell>
          <cell r="D684" t="str">
            <v>H21</v>
          </cell>
          <cell r="E684" t="str">
            <v>MFF</v>
          </cell>
          <cell r="F684">
            <v>1.7500000000000002E-2</v>
          </cell>
          <cell r="G684">
            <v>0</v>
          </cell>
          <cell r="H684">
            <v>2.23</v>
          </cell>
          <cell r="I684" t="str">
            <v>C</v>
          </cell>
        </row>
        <row r="685">
          <cell r="A685" t="str">
            <v>貨2CMEF</v>
          </cell>
          <cell r="B685" t="str">
            <v>バス貨物1.7～2.5t(CNG)</v>
          </cell>
          <cell r="C685" t="str">
            <v>貨2C</v>
          </cell>
          <cell r="D685" t="str">
            <v>H21</v>
          </cell>
          <cell r="E685" t="str">
            <v>MEF</v>
          </cell>
          <cell r="F685">
            <v>1.7500000000000002E-2</v>
          </cell>
          <cell r="G685">
            <v>0</v>
          </cell>
          <cell r="H685">
            <v>2.23</v>
          </cell>
          <cell r="I685" t="str">
            <v>C</v>
          </cell>
        </row>
        <row r="686">
          <cell r="A686" t="str">
            <v>貨2CRFF</v>
          </cell>
          <cell r="B686" t="str">
            <v>バス貨物1.7～2.5t(CNG)</v>
          </cell>
          <cell r="C686" t="str">
            <v>貨2C</v>
          </cell>
          <cell r="D686" t="str">
            <v>H21</v>
          </cell>
          <cell r="E686" t="str">
            <v>RFF</v>
          </cell>
          <cell r="F686">
            <v>8.7500000000000008E-3</v>
          </cell>
          <cell r="G686">
            <v>0</v>
          </cell>
          <cell r="H686">
            <v>2.23</v>
          </cell>
          <cell r="I686" t="str">
            <v>C</v>
          </cell>
        </row>
        <row r="687">
          <cell r="A687" t="str">
            <v>貨2CREF</v>
          </cell>
          <cell r="B687" t="str">
            <v>バス貨物1.7～2.5t(CNG)</v>
          </cell>
          <cell r="C687" t="str">
            <v>貨2C</v>
          </cell>
          <cell r="D687" t="str">
            <v>H21</v>
          </cell>
          <cell r="E687" t="str">
            <v>REF</v>
          </cell>
          <cell r="F687">
            <v>8.7500000000000008E-3</v>
          </cell>
          <cell r="G687">
            <v>0</v>
          </cell>
          <cell r="H687">
            <v>2.23</v>
          </cell>
          <cell r="I687" t="str">
            <v>C</v>
          </cell>
        </row>
        <row r="688">
          <cell r="A688" t="str">
            <v>貨2CQFF</v>
          </cell>
          <cell r="B688" t="str">
            <v>バス貨物1.7～2.5t(CNG)</v>
          </cell>
          <cell r="C688" t="str">
            <v>貨2C</v>
          </cell>
          <cell r="D688" t="str">
            <v>H21</v>
          </cell>
          <cell r="E688" t="str">
            <v>QFF</v>
          </cell>
          <cell r="F688">
            <v>3.15E-2</v>
          </cell>
          <cell r="G688">
            <v>0</v>
          </cell>
          <cell r="H688">
            <v>2.23</v>
          </cell>
          <cell r="I688" t="str">
            <v>C</v>
          </cell>
        </row>
        <row r="689">
          <cell r="A689" t="str">
            <v>貨2CQEF</v>
          </cell>
          <cell r="B689" t="str">
            <v>バス貨物1.7～2.5t(CNG)</v>
          </cell>
          <cell r="C689" t="str">
            <v>貨2C</v>
          </cell>
          <cell r="D689" t="str">
            <v>H21</v>
          </cell>
          <cell r="E689" t="str">
            <v>QEF</v>
          </cell>
          <cell r="F689">
            <v>3.15E-2</v>
          </cell>
          <cell r="G689">
            <v>0</v>
          </cell>
          <cell r="H689">
            <v>2.23</v>
          </cell>
          <cell r="I689" t="str">
            <v>C</v>
          </cell>
        </row>
        <row r="690">
          <cell r="A690" t="str">
            <v>貨3CTQ</v>
          </cell>
          <cell r="B690" t="str">
            <v>バス貨物2.5～3.5t(CNG)</v>
          </cell>
          <cell r="C690" t="str">
            <v>貨3C</v>
          </cell>
          <cell r="D690" t="str">
            <v>H13</v>
          </cell>
          <cell r="E690" t="str">
            <v>TQ</v>
          </cell>
          <cell r="F690">
            <v>4.8750000000000002E-2</v>
          </cell>
          <cell r="G690">
            <v>0</v>
          </cell>
          <cell r="H690">
            <v>2.23</v>
          </cell>
          <cell r="I690" t="str">
            <v>C</v>
          </cell>
        </row>
        <row r="691">
          <cell r="A691" t="str">
            <v>貨3CLQ</v>
          </cell>
          <cell r="B691" t="str">
            <v>バス貨物2.5～3.5t(CNG)</v>
          </cell>
          <cell r="C691" t="str">
            <v>貨3C</v>
          </cell>
          <cell r="D691" t="str">
            <v>H13</v>
          </cell>
          <cell r="E691" t="str">
            <v>LQ</v>
          </cell>
          <cell r="F691">
            <v>3.2500000000000001E-2</v>
          </cell>
          <cell r="G691">
            <v>0</v>
          </cell>
          <cell r="H691">
            <v>2.23</v>
          </cell>
          <cell r="I691" t="str">
            <v>C</v>
          </cell>
        </row>
        <row r="692">
          <cell r="A692" t="str">
            <v>貨3CUQ</v>
          </cell>
          <cell r="B692" t="str">
            <v>バス貨物2.5～3.5t(CNG)</v>
          </cell>
          <cell r="C692" t="str">
            <v>貨3C</v>
          </cell>
          <cell r="D692" t="str">
            <v>H13</v>
          </cell>
          <cell r="E692" t="str">
            <v>UQ</v>
          </cell>
          <cell r="F692">
            <v>1.6250000000000001E-2</v>
          </cell>
          <cell r="G692">
            <v>0</v>
          </cell>
          <cell r="H692">
            <v>2.23</v>
          </cell>
          <cell r="I692" t="str">
            <v>C</v>
          </cell>
        </row>
        <row r="693">
          <cell r="A693" t="str">
            <v>貨3CAFF</v>
          </cell>
          <cell r="B693" t="str">
            <v>バス貨物2.5～3.5t(CNG)</v>
          </cell>
          <cell r="C693" t="str">
            <v>貨3C</v>
          </cell>
          <cell r="D693" t="str">
            <v>H17</v>
          </cell>
          <cell r="E693" t="str">
            <v>AFF</v>
          </cell>
          <cell r="F693">
            <v>3.5000000000000003E-2</v>
          </cell>
          <cell r="G693">
            <v>0</v>
          </cell>
          <cell r="H693">
            <v>2.23</v>
          </cell>
          <cell r="I693" t="str">
            <v>C</v>
          </cell>
        </row>
        <row r="694">
          <cell r="A694" t="str">
            <v>貨3CAEF</v>
          </cell>
          <cell r="B694" t="str">
            <v>バス貨物2.5～3.5t(CNG)</v>
          </cell>
          <cell r="C694" t="str">
            <v>貨3C</v>
          </cell>
          <cell r="D694" t="str">
            <v>H17</v>
          </cell>
          <cell r="E694" t="str">
            <v>AEF</v>
          </cell>
          <cell r="F694">
            <v>1.7500000000000002E-2</v>
          </cell>
          <cell r="G694">
            <v>0</v>
          </cell>
          <cell r="H694">
            <v>2.23</v>
          </cell>
          <cell r="I694" t="str">
            <v>C</v>
          </cell>
        </row>
        <row r="695">
          <cell r="A695" t="str">
            <v>貨3CBEF</v>
          </cell>
          <cell r="B695" t="str">
            <v>バス貨物2.5～3.5t(CNG)</v>
          </cell>
          <cell r="C695" t="str">
            <v>貨3C</v>
          </cell>
          <cell r="D695" t="str">
            <v>H17</v>
          </cell>
          <cell r="E695" t="str">
            <v>BEF</v>
          </cell>
          <cell r="F695">
            <v>3.1500000000000007E-2</v>
          </cell>
          <cell r="G695">
            <v>0</v>
          </cell>
          <cell r="H695">
            <v>2.23</v>
          </cell>
          <cell r="I695" t="str">
            <v>C</v>
          </cell>
        </row>
        <row r="696">
          <cell r="A696" t="str">
            <v>貨3CBFF</v>
          </cell>
          <cell r="B696" t="str">
            <v>バス貨物2.5～3.5t(CNG)</v>
          </cell>
          <cell r="C696" t="str">
            <v>貨3C</v>
          </cell>
          <cell r="D696" t="str">
            <v>H17</v>
          </cell>
          <cell r="E696" t="str">
            <v>BFF</v>
          </cell>
          <cell r="F696">
            <v>3.1500000000000007E-2</v>
          </cell>
          <cell r="G696">
            <v>0</v>
          </cell>
          <cell r="H696">
            <v>2.23</v>
          </cell>
          <cell r="I696" t="str">
            <v>C</v>
          </cell>
        </row>
        <row r="697">
          <cell r="A697" t="str">
            <v>貨3CCEF</v>
          </cell>
          <cell r="B697" t="str">
            <v>バス貨物2.5～3.5t(CNG)</v>
          </cell>
          <cell r="C697" t="str">
            <v>貨3C</v>
          </cell>
          <cell r="D697" t="str">
            <v>H17</v>
          </cell>
          <cell r="E697" t="str">
            <v>CEF</v>
          </cell>
          <cell r="F697">
            <v>1.7500000000000002E-2</v>
          </cell>
          <cell r="G697">
            <v>0</v>
          </cell>
          <cell r="H697">
            <v>2.23</v>
          </cell>
          <cell r="I697" t="str">
            <v>C</v>
          </cell>
        </row>
        <row r="698">
          <cell r="A698" t="str">
            <v>貨3CCFF</v>
          </cell>
          <cell r="B698" t="str">
            <v>バス貨物2.5～3.5t(CNG)</v>
          </cell>
          <cell r="C698" t="str">
            <v>貨3C</v>
          </cell>
          <cell r="D698" t="str">
            <v>H17</v>
          </cell>
          <cell r="E698" t="str">
            <v>CFF</v>
          </cell>
          <cell r="F698">
            <v>1.7500000000000002E-2</v>
          </cell>
          <cell r="G698">
            <v>0</v>
          </cell>
          <cell r="H698">
            <v>2.23</v>
          </cell>
          <cell r="I698" t="str">
            <v>C</v>
          </cell>
        </row>
        <row r="699">
          <cell r="A699" t="str">
            <v>貨3CDEF</v>
          </cell>
          <cell r="B699" t="str">
            <v>バス貨物2.5～3.5t(CNG)</v>
          </cell>
          <cell r="C699" t="str">
            <v>貨3C</v>
          </cell>
          <cell r="D699" t="str">
            <v>H17</v>
          </cell>
          <cell r="E699" t="str">
            <v>DEF</v>
          </cell>
          <cell r="F699">
            <v>8.7500000000000008E-3</v>
          </cell>
          <cell r="G699">
            <v>0</v>
          </cell>
          <cell r="H699">
            <v>2.23</v>
          </cell>
          <cell r="I699" t="str">
            <v>C</v>
          </cell>
        </row>
        <row r="700">
          <cell r="A700" t="str">
            <v>貨3CDFF</v>
          </cell>
          <cell r="B700" t="str">
            <v>バス貨物2.5～3.5t(CNG)</v>
          </cell>
          <cell r="C700" t="str">
            <v>貨3C</v>
          </cell>
          <cell r="D700" t="str">
            <v>H17</v>
          </cell>
          <cell r="E700" t="str">
            <v>DFF</v>
          </cell>
          <cell r="F700">
            <v>8.7500000000000008E-3</v>
          </cell>
          <cell r="G700">
            <v>0</v>
          </cell>
          <cell r="H700">
            <v>2.23</v>
          </cell>
          <cell r="I700" t="str">
            <v>C</v>
          </cell>
        </row>
        <row r="701">
          <cell r="A701" t="str">
            <v>貨3CNEF</v>
          </cell>
          <cell r="B701" t="str">
            <v>バス貨物2.5～3.5t(CNG)</v>
          </cell>
          <cell r="C701" t="str">
            <v>貨3C</v>
          </cell>
          <cell r="D701" t="str">
            <v>H17</v>
          </cell>
          <cell r="E701" t="str">
            <v>NEF</v>
          </cell>
          <cell r="F701">
            <v>3.1500000000000007E-2</v>
          </cell>
          <cell r="G701">
            <v>0</v>
          </cell>
          <cell r="H701">
            <v>2.23</v>
          </cell>
          <cell r="I701" t="str">
            <v>C</v>
          </cell>
        </row>
        <row r="702">
          <cell r="A702" t="str">
            <v>貨3CNFF</v>
          </cell>
          <cell r="B702" t="str">
            <v>バス貨物2.5～3.5t(CNG)</v>
          </cell>
          <cell r="C702" t="str">
            <v>貨3C</v>
          </cell>
          <cell r="D702" t="str">
            <v>H17</v>
          </cell>
          <cell r="E702" t="str">
            <v>NFF</v>
          </cell>
          <cell r="F702">
            <v>3.1500000000000007E-2</v>
          </cell>
          <cell r="G702">
            <v>0</v>
          </cell>
          <cell r="H702">
            <v>2.23</v>
          </cell>
          <cell r="I702" t="str">
            <v>C</v>
          </cell>
        </row>
        <row r="703">
          <cell r="A703" t="str">
            <v>貨3CLFF</v>
          </cell>
          <cell r="B703" t="str">
            <v>バス貨物2.5～3.5t(CNG)</v>
          </cell>
          <cell r="C703" t="str">
            <v>貨3C</v>
          </cell>
          <cell r="D703" t="str">
            <v>H21</v>
          </cell>
          <cell r="E703" t="str">
            <v>LFF</v>
          </cell>
          <cell r="F703">
            <v>3.5000000000000003E-2</v>
          </cell>
          <cell r="G703">
            <v>0</v>
          </cell>
          <cell r="H703">
            <v>2.23</v>
          </cell>
          <cell r="I703" t="str">
            <v>C</v>
          </cell>
        </row>
        <row r="704">
          <cell r="A704" t="str">
            <v>貨3CLEF</v>
          </cell>
          <cell r="B704" t="str">
            <v>バス貨物2.5～3.5t(CNG)</v>
          </cell>
          <cell r="C704" t="str">
            <v>貨3C</v>
          </cell>
          <cell r="D704" t="str">
            <v>H21</v>
          </cell>
          <cell r="E704" t="str">
            <v>LEF</v>
          </cell>
          <cell r="F704">
            <v>1.7500000000000002E-2</v>
          </cell>
          <cell r="G704">
            <v>0</v>
          </cell>
          <cell r="H704">
            <v>2.23</v>
          </cell>
          <cell r="I704" t="str">
            <v>C</v>
          </cell>
        </row>
        <row r="705">
          <cell r="A705" t="str">
            <v>貨3CMFF</v>
          </cell>
          <cell r="B705" t="str">
            <v>バス貨物2.5～3.5t(CNG)</v>
          </cell>
          <cell r="C705" t="str">
            <v>貨3C</v>
          </cell>
          <cell r="D705" t="str">
            <v>H21</v>
          </cell>
          <cell r="E705" t="str">
            <v>MFF</v>
          </cell>
          <cell r="F705">
            <v>1.7500000000000002E-2</v>
          </cell>
          <cell r="G705">
            <v>0</v>
          </cell>
          <cell r="H705">
            <v>2.23</v>
          </cell>
          <cell r="I705" t="str">
            <v>C</v>
          </cell>
        </row>
        <row r="706">
          <cell r="A706" t="str">
            <v>貨3CMEF</v>
          </cell>
          <cell r="B706" t="str">
            <v>バス貨物2.5～3.5t(CNG)</v>
          </cell>
          <cell r="C706" t="str">
            <v>貨3C</v>
          </cell>
          <cell r="D706" t="str">
            <v>H21</v>
          </cell>
          <cell r="E706" t="str">
            <v>MEF</v>
          </cell>
          <cell r="F706">
            <v>1.7500000000000002E-2</v>
          </cell>
          <cell r="G706">
            <v>0</v>
          </cell>
          <cell r="H706">
            <v>2.23</v>
          </cell>
          <cell r="I706" t="str">
            <v>C</v>
          </cell>
        </row>
        <row r="707">
          <cell r="A707" t="str">
            <v>貨3CRFF</v>
          </cell>
          <cell r="B707" t="str">
            <v>バス貨物2.5～3.5t(CNG)</v>
          </cell>
          <cell r="C707" t="str">
            <v>貨3C</v>
          </cell>
          <cell r="D707" t="str">
            <v>H21</v>
          </cell>
          <cell r="E707" t="str">
            <v>RFF</v>
          </cell>
          <cell r="F707">
            <v>8.7500000000000008E-3</v>
          </cell>
          <cell r="G707">
            <v>0</v>
          </cell>
          <cell r="H707">
            <v>2.23</v>
          </cell>
          <cell r="I707" t="str">
            <v>C</v>
          </cell>
        </row>
        <row r="708">
          <cell r="A708" t="str">
            <v>貨3CREF</v>
          </cell>
          <cell r="B708" t="str">
            <v>バス貨物2.5～3.5t(CNG)</v>
          </cell>
          <cell r="C708" t="str">
            <v>貨3C</v>
          </cell>
          <cell r="D708" t="str">
            <v>H21</v>
          </cell>
          <cell r="E708" t="str">
            <v>REF</v>
          </cell>
          <cell r="F708">
            <v>8.7500000000000008E-3</v>
          </cell>
          <cell r="G708">
            <v>0</v>
          </cell>
          <cell r="H708">
            <v>2.23</v>
          </cell>
          <cell r="I708" t="str">
            <v>C</v>
          </cell>
        </row>
        <row r="709">
          <cell r="A709" t="str">
            <v>貨3CQFF</v>
          </cell>
          <cell r="B709" t="str">
            <v>バス貨物2.5～3.5t(CNG)</v>
          </cell>
          <cell r="C709" t="str">
            <v>貨3C</v>
          </cell>
          <cell r="D709" t="str">
            <v>H21</v>
          </cell>
          <cell r="E709" t="str">
            <v>QFF</v>
          </cell>
          <cell r="F709">
            <v>3.15E-2</v>
          </cell>
          <cell r="G709">
            <v>0</v>
          </cell>
          <cell r="H709">
            <v>2.23</v>
          </cell>
          <cell r="I709" t="str">
            <v>C</v>
          </cell>
        </row>
        <row r="710">
          <cell r="A710" t="str">
            <v>貨3CQEF</v>
          </cell>
          <cell r="B710" t="str">
            <v>バス貨物2.5～3.5t(CNG)</v>
          </cell>
          <cell r="C710" t="str">
            <v>貨3C</v>
          </cell>
          <cell r="D710" t="str">
            <v>H21</v>
          </cell>
          <cell r="E710" t="str">
            <v>QEF</v>
          </cell>
          <cell r="F710">
            <v>3.15E-2</v>
          </cell>
          <cell r="G710">
            <v>0</v>
          </cell>
          <cell r="H710">
            <v>2.23</v>
          </cell>
          <cell r="I710" t="str">
            <v>C</v>
          </cell>
        </row>
        <row r="711">
          <cell r="A711" t="str">
            <v>貨4CTR</v>
          </cell>
          <cell r="B711" t="str">
            <v>バス貨物3.5t～(CNG)</v>
          </cell>
          <cell r="C711" t="str">
            <v>貨4C</v>
          </cell>
          <cell r="D711" t="str">
            <v>H15,H16</v>
          </cell>
          <cell r="E711" t="str">
            <v>TR</v>
          </cell>
          <cell r="F711">
            <v>9.7500000000000003E-2</v>
          </cell>
          <cell r="G711">
            <v>0</v>
          </cell>
          <cell r="H711">
            <v>2.23</v>
          </cell>
          <cell r="I711" t="str">
            <v>C</v>
          </cell>
        </row>
        <row r="712">
          <cell r="A712" t="str">
            <v>貨4CLR</v>
          </cell>
          <cell r="B712" t="str">
            <v>バス貨物3.5t～(CNG)</v>
          </cell>
          <cell r="C712" t="str">
            <v>貨4C</v>
          </cell>
          <cell r="D712" t="str">
            <v>H15,H16</v>
          </cell>
          <cell r="E712" t="str">
            <v>LR</v>
          </cell>
          <cell r="F712">
            <v>6.5000000000000002E-2</v>
          </cell>
          <cell r="G712">
            <v>0</v>
          </cell>
          <cell r="H712">
            <v>2.23</v>
          </cell>
          <cell r="I712" t="str">
            <v>C</v>
          </cell>
        </row>
        <row r="713">
          <cell r="A713" t="str">
            <v>貨4CUR</v>
          </cell>
          <cell r="B713" t="str">
            <v>バス貨物3.5t～(CNG)</v>
          </cell>
          <cell r="C713" t="str">
            <v>貨4C</v>
          </cell>
          <cell r="D713" t="str">
            <v>H15,H16</v>
          </cell>
          <cell r="E713" t="str">
            <v>UR</v>
          </cell>
          <cell r="F713">
            <v>3.2500000000000001E-2</v>
          </cell>
          <cell r="G713">
            <v>0</v>
          </cell>
          <cell r="H713">
            <v>2.23</v>
          </cell>
          <cell r="I713" t="str">
            <v>C</v>
          </cell>
        </row>
        <row r="714">
          <cell r="A714" t="str">
            <v>貨4CAFG</v>
          </cell>
          <cell r="B714" t="str">
            <v>バス貨物3.5t～(CNG)</v>
          </cell>
          <cell r="C714" t="str">
            <v>貨4C</v>
          </cell>
          <cell r="D714" t="str">
            <v>H17</v>
          </cell>
          <cell r="E714" t="str">
            <v>AFG</v>
          </cell>
          <cell r="F714">
            <v>7.4999999999999997E-2</v>
          </cell>
          <cell r="G714">
            <v>0</v>
          </cell>
          <cell r="H714">
            <v>2.23</v>
          </cell>
          <cell r="I714" t="str">
            <v>C</v>
          </cell>
        </row>
        <row r="715">
          <cell r="A715" t="str">
            <v>貨4CAEG</v>
          </cell>
          <cell r="B715" t="str">
            <v>バス貨物3.5t～(CNG)</v>
          </cell>
          <cell r="C715" t="str">
            <v>貨4C</v>
          </cell>
          <cell r="D715" t="str">
            <v>H17</v>
          </cell>
          <cell r="E715" t="str">
            <v>AEG</v>
          </cell>
          <cell r="F715">
            <v>3.7499999999999999E-2</v>
          </cell>
          <cell r="G715">
            <v>0</v>
          </cell>
          <cell r="H715">
            <v>2.23</v>
          </cell>
          <cell r="I715" t="str">
            <v>C</v>
          </cell>
        </row>
        <row r="716">
          <cell r="A716" t="str">
            <v>貨4CBEG</v>
          </cell>
          <cell r="B716" t="str">
            <v>バス貨物3.5t～(CNG)</v>
          </cell>
          <cell r="C716" t="str">
            <v>貨4C</v>
          </cell>
          <cell r="D716" t="str">
            <v>H17</v>
          </cell>
          <cell r="E716" t="str">
            <v>BEG</v>
          </cell>
          <cell r="F716">
            <v>6.7500000000000004E-2</v>
          </cell>
          <cell r="G716">
            <v>0</v>
          </cell>
          <cell r="H716">
            <v>2.23</v>
          </cell>
          <cell r="I716" t="str">
            <v>C</v>
          </cell>
        </row>
        <row r="717">
          <cell r="A717" t="str">
            <v>貨4CBFG</v>
          </cell>
          <cell r="B717" t="str">
            <v>バス貨物3.5t～(CNG)</v>
          </cell>
          <cell r="C717" t="str">
            <v>貨4C</v>
          </cell>
          <cell r="D717" t="str">
            <v>H17</v>
          </cell>
          <cell r="E717" t="str">
            <v>BFG</v>
          </cell>
          <cell r="F717">
            <v>6.7500000000000004E-2</v>
          </cell>
          <cell r="G717">
            <v>0</v>
          </cell>
          <cell r="H717">
            <v>2.23</v>
          </cell>
          <cell r="I717" t="str">
            <v>C</v>
          </cell>
        </row>
        <row r="718">
          <cell r="A718" t="str">
            <v>貨4CCEG</v>
          </cell>
          <cell r="B718" t="str">
            <v>バス貨物3.5t～(CNG)</v>
          </cell>
          <cell r="C718" t="str">
            <v>貨4C</v>
          </cell>
          <cell r="D718" t="str">
            <v>H17</v>
          </cell>
          <cell r="E718" t="str">
            <v>CEG</v>
          </cell>
          <cell r="F718">
            <v>3.7499999999999999E-2</v>
          </cell>
          <cell r="G718">
            <v>0</v>
          </cell>
          <cell r="H718">
            <v>2.23</v>
          </cell>
          <cell r="I718" t="str">
            <v>C</v>
          </cell>
        </row>
        <row r="719">
          <cell r="A719" t="str">
            <v>貨4CCFG</v>
          </cell>
          <cell r="B719" t="str">
            <v>バス貨物3.5t～(CNG)</v>
          </cell>
          <cell r="C719" t="str">
            <v>貨4C</v>
          </cell>
          <cell r="D719" t="str">
            <v>H17</v>
          </cell>
          <cell r="E719" t="str">
            <v>CFG</v>
          </cell>
          <cell r="F719">
            <v>3.7499999999999999E-2</v>
          </cell>
          <cell r="G719">
            <v>0</v>
          </cell>
          <cell r="H719">
            <v>2.23</v>
          </cell>
          <cell r="I719" t="str">
            <v>C</v>
          </cell>
        </row>
        <row r="720">
          <cell r="A720" t="str">
            <v>貨4CDEG</v>
          </cell>
          <cell r="B720" t="str">
            <v>バス貨物3.5t～(CNG)</v>
          </cell>
          <cell r="C720" t="str">
            <v>貨4C</v>
          </cell>
          <cell r="D720" t="str">
            <v>H17</v>
          </cell>
          <cell r="E720" t="str">
            <v>DEG</v>
          </cell>
          <cell r="F720">
            <v>1.8749999999999999E-2</v>
          </cell>
          <cell r="G720">
            <v>0</v>
          </cell>
          <cell r="H720">
            <v>2.23</v>
          </cell>
          <cell r="I720" t="str">
            <v>C</v>
          </cell>
        </row>
        <row r="721">
          <cell r="A721" t="str">
            <v>貨4CDFG</v>
          </cell>
          <cell r="B721" t="str">
            <v>バス貨物3.5t～(CNG)</v>
          </cell>
          <cell r="C721" t="str">
            <v>貨4C</v>
          </cell>
          <cell r="D721" t="str">
            <v>H17</v>
          </cell>
          <cell r="E721" t="str">
            <v>DFG</v>
          </cell>
          <cell r="F721">
            <v>1.8749999999999999E-2</v>
          </cell>
          <cell r="G721">
            <v>0</v>
          </cell>
          <cell r="H721">
            <v>2.23</v>
          </cell>
          <cell r="I721" t="str">
            <v>C</v>
          </cell>
        </row>
        <row r="722">
          <cell r="A722" t="str">
            <v>貨4CNEG</v>
          </cell>
          <cell r="B722" t="str">
            <v>バス貨物3.5t～(CNG)</v>
          </cell>
          <cell r="C722" t="str">
            <v>貨4C</v>
          </cell>
          <cell r="D722" t="str">
            <v>H17</v>
          </cell>
          <cell r="E722" t="str">
            <v>NEG</v>
          </cell>
          <cell r="F722">
            <v>6.7500000000000004E-2</v>
          </cell>
          <cell r="G722">
            <v>0</v>
          </cell>
          <cell r="H722">
            <v>2.23</v>
          </cell>
          <cell r="I722" t="str">
            <v>C</v>
          </cell>
        </row>
        <row r="723">
          <cell r="A723" t="str">
            <v>貨4CNFG</v>
          </cell>
          <cell r="B723" t="str">
            <v>バス貨物3.5t～(CNG)</v>
          </cell>
          <cell r="C723" t="str">
            <v>貨4C</v>
          </cell>
          <cell r="D723" t="str">
            <v>H17</v>
          </cell>
          <cell r="E723" t="str">
            <v>NFG</v>
          </cell>
          <cell r="F723">
            <v>6.7500000000000004E-2</v>
          </cell>
          <cell r="G723">
            <v>0</v>
          </cell>
          <cell r="H723">
            <v>2.23</v>
          </cell>
          <cell r="I723" t="str">
            <v>C</v>
          </cell>
        </row>
        <row r="724">
          <cell r="A724" t="str">
            <v>貨4CPEG</v>
          </cell>
          <cell r="B724" t="str">
            <v>バス貨物3.5t～(CNG)</v>
          </cell>
          <cell r="C724" t="str">
            <v>貨4C</v>
          </cell>
          <cell r="D724" t="str">
            <v>H17</v>
          </cell>
          <cell r="E724" t="str">
            <v>PEG</v>
          </cell>
          <cell r="F724">
            <v>7.4999999999999997E-2</v>
          </cell>
          <cell r="G724">
            <v>0</v>
          </cell>
          <cell r="H724">
            <v>2.23</v>
          </cell>
          <cell r="I724" t="str">
            <v>C</v>
          </cell>
        </row>
        <row r="725">
          <cell r="A725" t="str">
            <v>貨4CPFG</v>
          </cell>
          <cell r="B725" t="str">
            <v>バス貨物3.5t～(CNG)</v>
          </cell>
          <cell r="C725" t="str">
            <v>貨4C</v>
          </cell>
          <cell r="D725" t="str">
            <v>H17</v>
          </cell>
          <cell r="E725" t="str">
            <v>PFG</v>
          </cell>
          <cell r="F725">
            <v>7.4999999999999997E-2</v>
          </cell>
          <cell r="G725">
            <v>0</v>
          </cell>
          <cell r="H725">
            <v>2.23</v>
          </cell>
          <cell r="I725" t="str">
            <v>C</v>
          </cell>
        </row>
        <row r="726">
          <cell r="A726" t="str">
            <v>貨4CLFG</v>
          </cell>
          <cell r="B726" t="str">
            <v>バス貨物3.5t～(CNG)</v>
          </cell>
          <cell r="C726" t="str">
            <v>貨4C</v>
          </cell>
          <cell r="D726" t="str">
            <v>H21</v>
          </cell>
          <cell r="E726" t="str">
            <v>LFG</v>
          </cell>
          <cell r="F726">
            <v>2.5000000000000001E-2</v>
          </cell>
          <cell r="G726">
            <v>0</v>
          </cell>
          <cell r="H726">
            <v>2.23</v>
          </cell>
          <cell r="I726" t="str">
            <v>C</v>
          </cell>
        </row>
        <row r="727">
          <cell r="A727" t="str">
            <v>貨4CLEG</v>
          </cell>
          <cell r="B727" t="str">
            <v>バス貨物3.5t～(CNG)</v>
          </cell>
          <cell r="C727" t="str">
            <v>貨4C</v>
          </cell>
          <cell r="D727" t="str">
            <v>H21</v>
          </cell>
          <cell r="E727" t="str">
            <v>LEG</v>
          </cell>
          <cell r="F727">
            <v>1.2500000000000001E-2</v>
          </cell>
          <cell r="G727">
            <v>0</v>
          </cell>
          <cell r="H727">
            <v>2.23</v>
          </cell>
          <cell r="I727" t="str">
            <v>C</v>
          </cell>
        </row>
        <row r="728">
          <cell r="A728" t="str">
            <v>貨4CMFG</v>
          </cell>
          <cell r="B728" t="str">
            <v>バス貨物3.5t～(CNG)</v>
          </cell>
          <cell r="C728" t="str">
            <v>貨4C</v>
          </cell>
          <cell r="D728" t="str">
            <v>H21</v>
          </cell>
          <cell r="E728" t="str">
            <v>MFG</v>
          </cell>
          <cell r="F728">
            <v>1.2500000000000001E-2</v>
          </cell>
          <cell r="G728">
            <v>0</v>
          </cell>
          <cell r="H728">
            <v>2.23</v>
          </cell>
          <cell r="I728" t="str">
            <v>C</v>
          </cell>
        </row>
        <row r="729">
          <cell r="A729" t="str">
            <v>貨4CMEG</v>
          </cell>
          <cell r="B729" t="str">
            <v>バス貨物3.5t～(CNG)</v>
          </cell>
          <cell r="C729" t="str">
            <v>貨4C</v>
          </cell>
          <cell r="D729" t="str">
            <v>H21</v>
          </cell>
          <cell r="E729" t="str">
            <v>MEG</v>
          </cell>
          <cell r="F729">
            <v>1.2500000000000001E-2</v>
          </cell>
          <cell r="G729">
            <v>0</v>
          </cell>
          <cell r="H729">
            <v>2.23</v>
          </cell>
          <cell r="I729" t="str">
            <v>C</v>
          </cell>
        </row>
        <row r="730">
          <cell r="A730" t="str">
            <v>貨4CRFG</v>
          </cell>
          <cell r="B730" t="str">
            <v>バス貨物3.5t～(CNG)</v>
          </cell>
          <cell r="C730" t="str">
            <v>貨4C</v>
          </cell>
          <cell r="D730" t="str">
            <v>H21</v>
          </cell>
          <cell r="E730" t="str">
            <v>RFG</v>
          </cell>
          <cell r="F730">
            <v>6.2500000000000003E-3</v>
          </cell>
          <cell r="G730">
            <v>0</v>
          </cell>
          <cell r="H730">
            <v>2.23</v>
          </cell>
          <cell r="I730" t="str">
            <v>C</v>
          </cell>
        </row>
        <row r="731">
          <cell r="A731" t="str">
            <v>貨4CREG</v>
          </cell>
          <cell r="B731" t="str">
            <v>バス貨物3.5t～(CNG)</v>
          </cell>
          <cell r="C731" t="str">
            <v>貨4C</v>
          </cell>
          <cell r="D731" t="str">
            <v>H21</v>
          </cell>
          <cell r="E731" t="str">
            <v>REG</v>
          </cell>
          <cell r="F731">
            <v>6.2500000000000003E-3</v>
          </cell>
          <cell r="G731">
            <v>0</v>
          </cell>
          <cell r="H731">
            <v>2.23</v>
          </cell>
          <cell r="I731" t="str">
            <v>C</v>
          </cell>
        </row>
        <row r="732">
          <cell r="A732" t="str">
            <v>貨4CSFG</v>
          </cell>
          <cell r="B732" t="str">
            <v>バス貨物3.5t～(CNG)</v>
          </cell>
          <cell r="C732" t="str">
            <v>貨4C</v>
          </cell>
          <cell r="D732" t="str">
            <v>H22</v>
          </cell>
          <cell r="E732" t="str">
            <v>SFG</v>
          </cell>
          <cell r="F732">
            <v>2.5000000000000001E-2</v>
          </cell>
          <cell r="G732">
            <v>0</v>
          </cell>
          <cell r="H732">
            <v>2.23</v>
          </cell>
          <cell r="I732" t="str">
            <v>C</v>
          </cell>
        </row>
        <row r="733">
          <cell r="A733" t="str">
            <v>貨4CSEG</v>
          </cell>
          <cell r="B733" t="str">
            <v>バス貨物3.5t～(CNG)</v>
          </cell>
          <cell r="C733" t="str">
            <v>貨4C</v>
          </cell>
          <cell r="D733" t="str">
            <v>H22</v>
          </cell>
          <cell r="E733" t="str">
            <v>SEG</v>
          </cell>
          <cell r="F733">
            <v>1.2500000000000001E-2</v>
          </cell>
          <cell r="G733">
            <v>0</v>
          </cell>
          <cell r="H733">
            <v>2.23</v>
          </cell>
          <cell r="I733" t="str">
            <v>C</v>
          </cell>
        </row>
        <row r="734">
          <cell r="A734" t="str">
            <v>貨4CTFG</v>
          </cell>
          <cell r="B734" t="str">
            <v>バス貨物3.5t～(CNG)</v>
          </cell>
          <cell r="C734" t="str">
            <v>貨4C</v>
          </cell>
          <cell r="D734" t="str">
            <v>H22</v>
          </cell>
          <cell r="E734" t="str">
            <v>TFG</v>
          </cell>
          <cell r="F734">
            <v>2.2499999999999999E-2</v>
          </cell>
          <cell r="G734">
            <v>0</v>
          </cell>
          <cell r="H734">
            <v>2.23</v>
          </cell>
          <cell r="I734" t="str">
            <v>C</v>
          </cell>
        </row>
        <row r="735">
          <cell r="A735" t="str">
            <v>貨4CTEG</v>
          </cell>
          <cell r="B735" t="str">
            <v>バス貨物3.5t～(CNG)</v>
          </cell>
          <cell r="C735" t="str">
            <v>貨4C</v>
          </cell>
          <cell r="D735" t="str">
            <v>H22</v>
          </cell>
          <cell r="E735" t="str">
            <v>TEG</v>
          </cell>
          <cell r="F735">
            <v>2.2499999999999999E-2</v>
          </cell>
          <cell r="G735">
            <v>0</v>
          </cell>
          <cell r="H735">
            <v>2.23</v>
          </cell>
          <cell r="I735" t="str">
            <v>C</v>
          </cell>
        </row>
        <row r="736">
          <cell r="A736" t="str">
            <v>貨4CQFG</v>
          </cell>
          <cell r="B736" t="str">
            <v>バス貨物3.5t～(CNG)</v>
          </cell>
          <cell r="C736" t="str">
            <v>貨4C</v>
          </cell>
          <cell r="D736" t="str">
            <v>H21</v>
          </cell>
          <cell r="E736" t="str">
            <v>QFG</v>
          </cell>
          <cell r="F736">
            <v>2.2499999999999999E-2</v>
          </cell>
          <cell r="G736">
            <v>0</v>
          </cell>
          <cell r="H736">
            <v>2.23</v>
          </cell>
          <cell r="I736" t="str">
            <v>C</v>
          </cell>
        </row>
        <row r="737">
          <cell r="A737" t="str">
            <v>貨4CQEG</v>
          </cell>
          <cell r="B737" t="str">
            <v>バス貨物3.5t～(CNG)</v>
          </cell>
          <cell r="C737" t="str">
            <v>貨4C</v>
          </cell>
          <cell r="D737" t="str">
            <v>H21</v>
          </cell>
          <cell r="E737" t="str">
            <v>QEG</v>
          </cell>
          <cell r="F737">
            <v>2.2499999999999999E-2</v>
          </cell>
          <cell r="G737">
            <v>0</v>
          </cell>
          <cell r="H737">
            <v>2.23</v>
          </cell>
          <cell r="I737" t="str">
            <v>C</v>
          </cell>
        </row>
        <row r="738">
          <cell r="A738" t="str">
            <v>貨1メTP</v>
          </cell>
          <cell r="B738" t="str">
            <v>バス貨物～1.7t(メタノール)</v>
          </cell>
          <cell r="C738" t="str">
            <v>貨1メ</v>
          </cell>
          <cell r="D738" t="str">
            <v>H14</v>
          </cell>
          <cell r="E738" t="str">
            <v>TP</v>
          </cell>
          <cell r="F738">
            <v>0.105</v>
          </cell>
          <cell r="G738">
            <v>0</v>
          </cell>
          <cell r="H738">
            <v>1.37</v>
          </cell>
          <cell r="I738" t="str">
            <v>メ</v>
          </cell>
        </row>
        <row r="739">
          <cell r="A739" t="str">
            <v>貨1メLP</v>
          </cell>
          <cell r="B739" t="str">
            <v>バス貨物～1.7t(メタノール)</v>
          </cell>
          <cell r="C739" t="str">
            <v>貨1メ</v>
          </cell>
          <cell r="D739" t="str">
            <v>H14</v>
          </cell>
          <cell r="E739" t="str">
            <v>LP</v>
          </cell>
          <cell r="F739">
            <v>7.0000000000000007E-2</v>
          </cell>
          <cell r="G739">
            <v>0</v>
          </cell>
          <cell r="H739">
            <v>1.37</v>
          </cell>
          <cell r="I739" t="str">
            <v>メ</v>
          </cell>
        </row>
        <row r="740">
          <cell r="A740" t="str">
            <v>貨1メUP</v>
          </cell>
          <cell r="B740" t="str">
            <v>バス貨物～1.7t(メタノール)</v>
          </cell>
          <cell r="C740" t="str">
            <v>貨1メ</v>
          </cell>
          <cell r="D740" t="str">
            <v>H14</v>
          </cell>
          <cell r="E740" t="str">
            <v>UP</v>
          </cell>
          <cell r="F740">
            <v>3.5000000000000003E-2</v>
          </cell>
          <cell r="G740">
            <v>0</v>
          </cell>
          <cell r="H740">
            <v>1.37</v>
          </cell>
          <cell r="I740" t="str">
            <v>メ</v>
          </cell>
        </row>
        <row r="741">
          <cell r="A741" t="str">
            <v>貨1メAHE</v>
          </cell>
          <cell r="B741" t="str">
            <v>バス貨物～1.7t(メタノール)</v>
          </cell>
          <cell r="C741" t="str">
            <v>貨1メ</v>
          </cell>
          <cell r="D741" t="str">
            <v>H17</v>
          </cell>
          <cell r="E741" t="str">
            <v>AHE</v>
          </cell>
          <cell r="F741">
            <v>7.0000000000000007E-2</v>
          </cell>
          <cell r="G741">
            <v>0</v>
          </cell>
          <cell r="H741">
            <v>1.37</v>
          </cell>
          <cell r="I741" t="str">
            <v>メ</v>
          </cell>
        </row>
        <row r="742">
          <cell r="A742" t="str">
            <v>貨1メAGE</v>
          </cell>
          <cell r="B742" t="str">
            <v>バス貨物～1.7t(メタノール)</v>
          </cell>
          <cell r="C742" t="str">
            <v>貨1メ</v>
          </cell>
          <cell r="D742" t="str">
            <v>H17</v>
          </cell>
          <cell r="E742" t="str">
            <v>AGE</v>
          </cell>
          <cell r="F742">
            <v>3.5000000000000003E-2</v>
          </cell>
          <cell r="G742">
            <v>0</v>
          </cell>
          <cell r="H742">
            <v>1.37</v>
          </cell>
          <cell r="I742" t="str">
            <v>メ</v>
          </cell>
        </row>
        <row r="743">
          <cell r="A743" t="str">
            <v>貨1メBGE</v>
          </cell>
          <cell r="B743" t="str">
            <v>バス貨物～1.7t(メタノール)</v>
          </cell>
          <cell r="C743" t="str">
            <v>貨1メ</v>
          </cell>
          <cell r="D743" t="str">
            <v>H17</v>
          </cell>
          <cell r="E743" t="str">
            <v>BGE</v>
          </cell>
          <cell r="F743">
            <v>6.3000000000000014E-2</v>
          </cell>
          <cell r="G743">
            <v>0</v>
          </cell>
          <cell r="H743">
            <v>1.37</v>
          </cell>
          <cell r="I743" t="str">
            <v>メ</v>
          </cell>
        </row>
        <row r="744">
          <cell r="A744" t="str">
            <v>貨1メBHE</v>
          </cell>
          <cell r="B744" t="str">
            <v>バス貨物～1.7t(メタノール)</v>
          </cell>
          <cell r="C744" t="str">
            <v>貨1メ</v>
          </cell>
          <cell r="D744" t="str">
            <v>H17</v>
          </cell>
          <cell r="E744" t="str">
            <v>BHE</v>
          </cell>
          <cell r="F744">
            <v>6.3000000000000014E-2</v>
          </cell>
          <cell r="G744">
            <v>0</v>
          </cell>
          <cell r="H744">
            <v>1.37</v>
          </cell>
          <cell r="I744" t="str">
            <v>メ</v>
          </cell>
        </row>
        <row r="745">
          <cell r="A745" t="str">
            <v>貨1メCGE</v>
          </cell>
          <cell r="B745" t="str">
            <v>バス貨物～1.7t(メタノール)</v>
          </cell>
          <cell r="C745" t="str">
            <v>貨1メ</v>
          </cell>
          <cell r="D745" t="str">
            <v>H17</v>
          </cell>
          <cell r="E745" t="str">
            <v>CGE</v>
          </cell>
          <cell r="F745">
            <v>3.5000000000000003E-2</v>
          </cell>
          <cell r="G745">
            <v>0</v>
          </cell>
          <cell r="H745">
            <v>1.37</v>
          </cell>
          <cell r="I745" t="str">
            <v>メ</v>
          </cell>
        </row>
        <row r="746">
          <cell r="A746" t="str">
            <v>貨1メCHE</v>
          </cell>
          <cell r="B746" t="str">
            <v>バス貨物～1.7t(メタノール)</v>
          </cell>
          <cell r="C746" t="str">
            <v>貨1メ</v>
          </cell>
          <cell r="D746" t="str">
            <v>H17</v>
          </cell>
          <cell r="E746" t="str">
            <v>CHE</v>
          </cell>
          <cell r="F746">
            <v>3.5000000000000003E-2</v>
          </cell>
          <cell r="G746">
            <v>0</v>
          </cell>
          <cell r="H746">
            <v>1.37</v>
          </cell>
          <cell r="I746" t="str">
            <v>メ</v>
          </cell>
        </row>
        <row r="747">
          <cell r="A747" t="str">
            <v>貨1メDGE</v>
          </cell>
          <cell r="B747" t="str">
            <v>バス貨物～1.7t(メタノール)</v>
          </cell>
          <cell r="C747" t="str">
            <v>貨1メ</v>
          </cell>
          <cell r="D747" t="str">
            <v>H17</v>
          </cell>
          <cell r="E747" t="str">
            <v>DGE</v>
          </cell>
          <cell r="F747">
            <v>1.7500000000000002E-2</v>
          </cell>
          <cell r="G747">
            <v>0</v>
          </cell>
          <cell r="H747">
            <v>1.37</v>
          </cell>
          <cell r="I747" t="str">
            <v>メ</v>
          </cell>
        </row>
        <row r="748">
          <cell r="A748" t="str">
            <v>貨1メDHE</v>
          </cell>
          <cell r="B748" t="str">
            <v>バス貨物～1.7t(メタノール)</v>
          </cell>
          <cell r="C748" t="str">
            <v>貨1メ</v>
          </cell>
          <cell r="D748" t="str">
            <v>H17</v>
          </cell>
          <cell r="E748" t="str">
            <v>DHE</v>
          </cell>
          <cell r="F748">
            <v>1.7500000000000002E-2</v>
          </cell>
          <cell r="G748">
            <v>0</v>
          </cell>
          <cell r="H748">
            <v>1.37</v>
          </cell>
          <cell r="I748" t="str">
            <v>メ</v>
          </cell>
        </row>
        <row r="749">
          <cell r="A749" t="str">
            <v>貨1メLHE</v>
          </cell>
          <cell r="B749" t="str">
            <v>バス貨物～1.7t(メタノール)</v>
          </cell>
          <cell r="C749" t="str">
            <v>貨1メ</v>
          </cell>
          <cell r="D749" t="str">
            <v>H21</v>
          </cell>
          <cell r="E749" t="str">
            <v>LHE</v>
          </cell>
          <cell r="F749">
            <v>0.04</v>
          </cell>
          <cell r="G749">
            <v>0</v>
          </cell>
          <cell r="H749">
            <v>1.37</v>
          </cell>
          <cell r="I749" t="str">
            <v>メ</v>
          </cell>
        </row>
        <row r="750">
          <cell r="A750" t="str">
            <v>貨1メLGE</v>
          </cell>
          <cell r="B750" t="str">
            <v>バス貨物～1.7t(メタノール)</v>
          </cell>
          <cell r="C750" t="str">
            <v>貨1メ</v>
          </cell>
          <cell r="D750" t="str">
            <v>H21</v>
          </cell>
          <cell r="E750" t="str">
            <v>LGE</v>
          </cell>
          <cell r="F750">
            <v>0.02</v>
          </cell>
          <cell r="G750">
            <v>0</v>
          </cell>
          <cell r="H750">
            <v>1.37</v>
          </cell>
          <cell r="I750" t="str">
            <v>メ</v>
          </cell>
        </row>
        <row r="751">
          <cell r="A751" t="str">
            <v>貨1メMHE</v>
          </cell>
          <cell r="B751" t="str">
            <v>バス貨物～1.7t(メタノール)</v>
          </cell>
          <cell r="C751" t="str">
            <v>貨1メ</v>
          </cell>
          <cell r="D751" t="str">
            <v>H21</v>
          </cell>
          <cell r="E751" t="str">
            <v>MHE</v>
          </cell>
          <cell r="F751">
            <v>0.02</v>
          </cell>
          <cell r="G751">
            <v>0</v>
          </cell>
          <cell r="H751">
            <v>1.37</v>
          </cell>
          <cell r="I751" t="str">
            <v>メ</v>
          </cell>
        </row>
        <row r="752">
          <cell r="A752" t="str">
            <v>貨1メMGE</v>
          </cell>
          <cell r="B752" t="str">
            <v>バス貨物～1.7t(メタノール)</v>
          </cell>
          <cell r="C752" t="str">
            <v>貨1メ</v>
          </cell>
          <cell r="D752" t="str">
            <v>H21</v>
          </cell>
          <cell r="E752" t="str">
            <v>MGE</v>
          </cell>
          <cell r="F752">
            <v>0.02</v>
          </cell>
          <cell r="G752">
            <v>0</v>
          </cell>
          <cell r="H752">
            <v>1.37</v>
          </cell>
          <cell r="I752" t="str">
            <v>メ</v>
          </cell>
        </row>
        <row r="753">
          <cell r="A753" t="str">
            <v>貨1メRHE</v>
          </cell>
          <cell r="B753" t="str">
            <v>バス貨物～1.7t(メタノール)</v>
          </cell>
          <cell r="C753" t="str">
            <v>貨1メ</v>
          </cell>
          <cell r="D753" t="str">
            <v>H21</v>
          </cell>
          <cell r="E753" t="str">
            <v>RHE</v>
          </cell>
          <cell r="F753">
            <v>0.01</v>
          </cell>
          <cell r="G753">
            <v>0</v>
          </cell>
          <cell r="H753">
            <v>1.37</v>
          </cell>
          <cell r="I753" t="str">
            <v>メ</v>
          </cell>
        </row>
        <row r="754">
          <cell r="A754" t="str">
            <v>貨1メRGE</v>
          </cell>
          <cell r="B754" t="str">
            <v>バス貨物～1.7t(メタノール)</v>
          </cell>
          <cell r="C754" t="str">
            <v>貨1メ</v>
          </cell>
          <cell r="D754" t="str">
            <v>H21</v>
          </cell>
          <cell r="E754" t="str">
            <v>RGE</v>
          </cell>
          <cell r="F754">
            <v>0.01</v>
          </cell>
          <cell r="G754">
            <v>0</v>
          </cell>
          <cell r="H754">
            <v>1.37</v>
          </cell>
          <cell r="I754" t="str">
            <v>メ</v>
          </cell>
        </row>
        <row r="755">
          <cell r="A755" t="str">
            <v>貨1メQHE</v>
          </cell>
          <cell r="B755" t="str">
            <v>バス貨物～1.7t(メタノール)</v>
          </cell>
          <cell r="C755" t="str">
            <v>貨1メ</v>
          </cell>
          <cell r="D755" t="str">
            <v>H21</v>
          </cell>
          <cell r="E755" t="str">
            <v>QHE</v>
          </cell>
          <cell r="F755">
            <v>3.6000000000000004E-2</v>
          </cell>
          <cell r="G755">
            <v>0</v>
          </cell>
          <cell r="H755">
            <v>1.37</v>
          </cell>
          <cell r="I755" t="str">
            <v>メ</v>
          </cell>
        </row>
        <row r="756">
          <cell r="A756" t="str">
            <v>貨1メQGE</v>
          </cell>
          <cell r="B756" t="str">
            <v>バス貨物～1.7t(メタノール)</v>
          </cell>
          <cell r="C756" t="str">
            <v>貨1メ</v>
          </cell>
          <cell r="D756" t="str">
            <v>H21</v>
          </cell>
          <cell r="E756" t="str">
            <v>QGE</v>
          </cell>
          <cell r="F756">
            <v>3.6000000000000004E-2</v>
          </cell>
          <cell r="G756">
            <v>0</v>
          </cell>
          <cell r="H756">
            <v>1.37</v>
          </cell>
          <cell r="I756" t="str">
            <v>メ</v>
          </cell>
        </row>
        <row r="757">
          <cell r="A757" t="str">
            <v>貨2メTQ</v>
          </cell>
          <cell r="B757" t="str">
            <v>バス貨物1.7～2.5t(メタノール)</v>
          </cell>
          <cell r="C757" t="str">
            <v>貨2メ</v>
          </cell>
          <cell r="D757" t="str">
            <v>H15</v>
          </cell>
          <cell r="E757" t="str">
            <v>TQ</v>
          </cell>
          <cell r="F757">
            <v>0.18375</v>
          </cell>
          <cell r="G757">
            <v>0</v>
          </cell>
          <cell r="H757">
            <v>1.37</v>
          </cell>
          <cell r="I757" t="str">
            <v>メ</v>
          </cell>
        </row>
        <row r="758">
          <cell r="A758" t="str">
            <v>貨2メLQ</v>
          </cell>
          <cell r="B758" t="str">
            <v>バス貨物1.7～2.5t(メタノール)</v>
          </cell>
          <cell r="C758" t="str">
            <v>貨2メ</v>
          </cell>
          <cell r="D758" t="str">
            <v>H15</v>
          </cell>
          <cell r="E758" t="str">
            <v>LQ</v>
          </cell>
          <cell r="F758">
            <v>0.1225</v>
          </cell>
          <cell r="G758">
            <v>0</v>
          </cell>
          <cell r="H758">
            <v>1.37</v>
          </cell>
          <cell r="I758" t="str">
            <v>メ</v>
          </cell>
        </row>
        <row r="759">
          <cell r="A759" t="str">
            <v>貨2メUQ</v>
          </cell>
          <cell r="B759" t="str">
            <v>バス貨物1.7～2.5t(メタノール)</v>
          </cell>
          <cell r="C759" t="str">
            <v>貨2メ</v>
          </cell>
          <cell r="D759" t="str">
            <v>H15</v>
          </cell>
          <cell r="E759" t="str">
            <v>UQ</v>
          </cell>
          <cell r="F759">
            <v>6.1249999999999999E-2</v>
          </cell>
          <cell r="G759">
            <v>0</v>
          </cell>
          <cell r="H759">
            <v>1.37</v>
          </cell>
          <cell r="I759" t="str">
            <v>メ</v>
          </cell>
        </row>
        <row r="760">
          <cell r="A760" t="str">
            <v>貨2メAHF</v>
          </cell>
          <cell r="B760" t="str">
            <v>バス貨物1.7～2.5t(メタノール)</v>
          </cell>
          <cell r="C760" t="str">
            <v>貨2メ</v>
          </cell>
          <cell r="D760" t="str">
            <v>H17</v>
          </cell>
          <cell r="E760" t="str">
            <v>AHF</v>
          </cell>
          <cell r="F760">
            <v>0.125</v>
          </cell>
          <cell r="G760">
            <v>0</v>
          </cell>
          <cell r="H760">
            <v>1.37</v>
          </cell>
          <cell r="I760" t="str">
            <v>メ</v>
          </cell>
        </row>
        <row r="761">
          <cell r="A761" t="str">
            <v>貨2メAGF</v>
          </cell>
          <cell r="B761" t="str">
            <v>バス貨物1.7～2.5t(メタノール)</v>
          </cell>
          <cell r="C761" t="str">
            <v>貨2メ</v>
          </cell>
          <cell r="D761" t="str">
            <v>H17</v>
          </cell>
          <cell r="E761" t="str">
            <v>AGF</v>
          </cell>
          <cell r="F761">
            <v>6.25E-2</v>
          </cell>
          <cell r="G761">
            <v>0</v>
          </cell>
          <cell r="H761">
            <v>1.37</v>
          </cell>
          <cell r="I761" t="str">
            <v>メ</v>
          </cell>
        </row>
        <row r="762">
          <cell r="A762" t="str">
            <v>貨2メBGF</v>
          </cell>
          <cell r="B762" t="str">
            <v>バス貨物1.7～2.5t(メタノール)</v>
          </cell>
          <cell r="C762" t="str">
            <v>貨2メ</v>
          </cell>
          <cell r="D762" t="str">
            <v>H17</v>
          </cell>
          <cell r="E762" t="str">
            <v>BGF</v>
          </cell>
          <cell r="F762">
            <v>0.1125</v>
          </cell>
          <cell r="G762">
            <v>0</v>
          </cell>
          <cell r="H762">
            <v>1.37</v>
          </cell>
          <cell r="I762" t="str">
            <v>メ</v>
          </cell>
        </row>
        <row r="763">
          <cell r="A763" t="str">
            <v>貨2メBHF</v>
          </cell>
          <cell r="B763" t="str">
            <v>バス貨物1.7～2.5t(メタノール)</v>
          </cell>
          <cell r="C763" t="str">
            <v>貨2メ</v>
          </cell>
          <cell r="D763" t="str">
            <v>H17</v>
          </cell>
          <cell r="E763" t="str">
            <v>BHF</v>
          </cell>
          <cell r="F763">
            <v>0.1125</v>
          </cell>
          <cell r="G763">
            <v>0</v>
          </cell>
          <cell r="H763">
            <v>1.37</v>
          </cell>
          <cell r="I763" t="str">
            <v>メ</v>
          </cell>
        </row>
        <row r="764">
          <cell r="A764" t="str">
            <v>貨2メCGF</v>
          </cell>
          <cell r="B764" t="str">
            <v>バス貨物1.7～2.5t(メタノール)</v>
          </cell>
          <cell r="C764" t="str">
            <v>貨2メ</v>
          </cell>
          <cell r="D764" t="str">
            <v>H17</v>
          </cell>
          <cell r="E764" t="str">
            <v>CGF</v>
          </cell>
          <cell r="F764">
            <v>6.25E-2</v>
          </cell>
          <cell r="G764">
            <v>0</v>
          </cell>
          <cell r="H764">
            <v>1.37</v>
          </cell>
          <cell r="I764" t="str">
            <v>メ</v>
          </cell>
        </row>
        <row r="765">
          <cell r="A765" t="str">
            <v>貨2メCHF</v>
          </cell>
          <cell r="B765" t="str">
            <v>バス貨物1.7～2.5t(メタノール)</v>
          </cell>
          <cell r="C765" t="str">
            <v>貨2メ</v>
          </cell>
          <cell r="D765" t="str">
            <v>H17</v>
          </cell>
          <cell r="E765" t="str">
            <v>CHF</v>
          </cell>
          <cell r="F765">
            <v>6.25E-2</v>
          </cell>
          <cell r="G765">
            <v>0</v>
          </cell>
          <cell r="H765">
            <v>1.37</v>
          </cell>
          <cell r="I765" t="str">
            <v>メ</v>
          </cell>
        </row>
        <row r="766">
          <cell r="A766" t="str">
            <v>貨2メDGF</v>
          </cell>
          <cell r="B766" t="str">
            <v>バス貨物1.7～2.5t(メタノール)</v>
          </cell>
          <cell r="C766" t="str">
            <v>貨2メ</v>
          </cell>
          <cell r="D766" t="str">
            <v>H17</v>
          </cell>
          <cell r="E766" t="str">
            <v>DGF</v>
          </cell>
          <cell r="F766">
            <v>3.125E-2</v>
          </cell>
          <cell r="G766">
            <v>0</v>
          </cell>
          <cell r="H766">
            <v>1.37</v>
          </cell>
          <cell r="I766" t="str">
            <v>メ</v>
          </cell>
        </row>
        <row r="767">
          <cell r="A767" t="str">
            <v>貨2メDHF</v>
          </cell>
          <cell r="B767" t="str">
            <v>バス貨物1.7～2.5t(メタノール)</v>
          </cell>
          <cell r="C767" t="str">
            <v>貨2メ</v>
          </cell>
          <cell r="D767" t="str">
            <v>H17</v>
          </cell>
          <cell r="E767" t="str">
            <v>DHF</v>
          </cell>
          <cell r="F767">
            <v>3.125E-2</v>
          </cell>
          <cell r="G767">
            <v>0</v>
          </cell>
          <cell r="H767">
            <v>1.37</v>
          </cell>
          <cell r="I767" t="str">
            <v>メ</v>
          </cell>
        </row>
        <row r="768">
          <cell r="A768" t="str">
            <v>貨2メLHF</v>
          </cell>
          <cell r="B768" t="str">
            <v>バス貨物1.7～2.5t(メタノール)</v>
          </cell>
          <cell r="C768" t="str">
            <v>貨2メ</v>
          </cell>
          <cell r="D768" t="str">
            <v>H21</v>
          </cell>
          <cell r="E768" t="str">
            <v>LHF</v>
          </cell>
          <cell r="F768">
            <v>7.4999999999999997E-2</v>
          </cell>
          <cell r="G768">
            <v>0</v>
          </cell>
          <cell r="H768">
            <v>1.37</v>
          </cell>
          <cell r="I768" t="str">
            <v>メ</v>
          </cell>
        </row>
        <row r="769">
          <cell r="A769" t="str">
            <v>貨2メLGF</v>
          </cell>
          <cell r="B769" t="str">
            <v>バス貨物1.7～2.5t(メタノール)</v>
          </cell>
          <cell r="C769" t="str">
            <v>貨2メ</v>
          </cell>
          <cell r="D769" t="str">
            <v>H21</v>
          </cell>
          <cell r="E769" t="str">
            <v>LGF</v>
          </cell>
          <cell r="F769">
            <v>3.7499999999999999E-2</v>
          </cell>
          <cell r="G769">
            <v>0</v>
          </cell>
          <cell r="H769">
            <v>1.37</v>
          </cell>
          <cell r="I769" t="str">
            <v>メ</v>
          </cell>
        </row>
        <row r="770">
          <cell r="A770" t="str">
            <v>貨2メMHF</v>
          </cell>
          <cell r="B770" t="str">
            <v>バス貨物1.7～2.5t(メタノール)</v>
          </cell>
          <cell r="C770" t="str">
            <v>貨2メ</v>
          </cell>
          <cell r="D770" t="str">
            <v>H21</v>
          </cell>
          <cell r="E770" t="str">
            <v>MHF</v>
          </cell>
          <cell r="F770">
            <v>3.7499999999999999E-2</v>
          </cell>
          <cell r="G770">
            <v>0</v>
          </cell>
          <cell r="H770">
            <v>1.37</v>
          </cell>
          <cell r="I770" t="str">
            <v>メ</v>
          </cell>
        </row>
        <row r="771">
          <cell r="A771" t="str">
            <v>貨2メMGF</v>
          </cell>
          <cell r="B771" t="str">
            <v>バス貨物1.7～2.5t(メタノール)</v>
          </cell>
          <cell r="C771" t="str">
            <v>貨2メ</v>
          </cell>
          <cell r="D771" t="str">
            <v>H21</v>
          </cell>
          <cell r="E771" t="str">
            <v>MGF</v>
          </cell>
          <cell r="F771">
            <v>3.7499999999999999E-2</v>
          </cell>
          <cell r="G771">
            <v>0</v>
          </cell>
          <cell r="H771">
            <v>1.37</v>
          </cell>
          <cell r="I771" t="str">
            <v>メ</v>
          </cell>
        </row>
        <row r="772">
          <cell r="A772" t="str">
            <v>貨2メRHF</v>
          </cell>
          <cell r="B772" t="str">
            <v>バス貨物1.7～2.5t(メタノール)</v>
          </cell>
          <cell r="C772" t="str">
            <v>貨2メ</v>
          </cell>
          <cell r="D772" t="str">
            <v>H21</v>
          </cell>
          <cell r="E772" t="str">
            <v>RHF</v>
          </cell>
          <cell r="F772">
            <v>1.8749999999999999E-2</v>
          </cell>
          <cell r="G772">
            <v>0</v>
          </cell>
          <cell r="H772">
            <v>1.37</v>
          </cell>
          <cell r="I772" t="str">
            <v>メ</v>
          </cell>
        </row>
        <row r="773">
          <cell r="A773" t="str">
            <v>貨2メRGF</v>
          </cell>
          <cell r="B773" t="str">
            <v>バス貨物1.7～2.5t(メタノール)</v>
          </cell>
          <cell r="C773" t="str">
            <v>貨2メ</v>
          </cell>
          <cell r="D773" t="str">
            <v>H21</v>
          </cell>
          <cell r="E773" t="str">
            <v>RGF</v>
          </cell>
          <cell r="F773">
            <v>1.8749999999999999E-2</v>
          </cell>
          <cell r="G773">
            <v>0</v>
          </cell>
          <cell r="H773">
            <v>1.37</v>
          </cell>
          <cell r="I773" t="str">
            <v>メ</v>
          </cell>
        </row>
        <row r="774">
          <cell r="A774" t="str">
            <v>貨2メQHF</v>
          </cell>
          <cell r="B774" t="str">
            <v>バス貨物1.7～2.5t(メタノール)</v>
          </cell>
          <cell r="C774" t="str">
            <v>貨2メ</v>
          </cell>
          <cell r="D774" t="str">
            <v>H21</v>
          </cell>
          <cell r="E774" t="str">
            <v>QHF</v>
          </cell>
          <cell r="F774">
            <v>6.7500000000000004E-2</v>
          </cell>
          <cell r="G774">
            <v>0</v>
          </cell>
          <cell r="H774">
            <v>1.37</v>
          </cell>
          <cell r="I774" t="str">
            <v>メ</v>
          </cell>
        </row>
        <row r="775">
          <cell r="A775" t="str">
            <v>貨2メQGF</v>
          </cell>
          <cell r="B775" t="str">
            <v>バス貨物1.7～2.5t(メタノール)</v>
          </cell>
          <cell r="C775" t="str">
            <v>貨2メ</v>
          </cell>
          <cell r="D775" t="str">
            <v>H21</v>
          </cell>
          <cell r="E775" t="str">
            <v>QGF</v>
          </cell>
          <cell r="F775">
            <v>6.7500000000000004E-2</v>
          </cell>
          <cell r="G775">
            <v>0</v>
          </cell>
          <cell r="H775">
            <v>1.37</v>
          </cell>
          <cell r="I775" t="str">
            <v>メ</v>
          </cell>
        </row>
        <row r="776">
          <cell r="A776" t="str">
            <v>貨3メTQ</v>
          </cell>
          <cell r="B776" t="str">
            <v>バス貨物2.5～3.5t(メタノール)</v>
          </cell>
          <cell r="C776" t="str">
            <v>貨3メ</v>
          </cell>
          <cell r="D776" t="str">
            <v>H15</v>
          </cell>
          <cell r="E776" t="str">
            <v>TQ</v>
          </cell>
          <cell r="F776">
            <v>0.18375</v>
          </cell>
          <cell r="G776">
            <v>0</v>
          </cell>
          <cell r="H776">
            <v>1.37</v>
          </cell>
          <cell r="I776" t="str">
            <v>メ</v>
          </cell>
        </row>
        <row r="777">
          <cell r="A777" t="str">
            <v>貨3メLQ</v>
          </cell>
          <cell r="B777" t="str">
            <v>バス貨物2.5～3.5t(メタノール)</v>
          </cell>
          <cell r="C777" t="str">
            <v>貨3メ</v>
          </cell>
          <cell r="D777" t="str">
            <v>H15</v>
          </cell>
          <cell r="E777" t="str">
            <v>LQ</v>
          </cell>
          <cell r="F777">
            <v>0.1225</v>
          </cell>
          <cell r="G777">
            <v>0</v>
          </cell>
          <cell r="H777">
            <v>1.37</v>
          </cell>
          <cell r="I777" t="str">
            <v>メ</v>
          </cell>
        </row>
        <row r="778">
          <cell r="A778" t="str">
            <v>貨3メUQ</v>
          </cell>
          <cell r="B778" t="str">
            <v>バス貨物2.5～3.5t(メタノール)</v>
          </cell>
          <cell r="C778" t="str">
            <v>貨3メ</v>
          </cell>
          <cell r="D778" t="str">
            <v>H15</v>
          </cell>
          <cell r="E778" t="str">
            <v>UQ</v>
          </cell>
          <cell r="F778">
            <v>6.1249999999999999E-2</v>
          </cell>
          <cell r="G778">
            <v>0</v>
          </cell>
          <cell r="H778">
            <v>1.37</v>
          </cell>
          <cell r="I778" t="str">
            <v>メ</v>
          </cell>
        </row>
        <row r="779">
          <cell r="A779" t="str">
            <v>貨3メAHF</v>
          </cell>
          <cell r="B779" t="str">
            <v>バス貨物2.5～3.5t(メタノール)</v>
          </cell>
          <cell r="C779" t="str">
            <v>貨3メ</v>
          </cell>
          <cell r="D779" t="str">
            <v>H17</v>
          </cell>
          <cell r="E779" t="str">
            <v>AHF</v>
          </cell>
          <cell r="F779">
            <v>0.125</v>
          </cell>
          <cell r="G779">
            <v>0</v>
          </cell>
          <cell r="H779">
            <v>1.37</v>
          </cell>
          <cell r="I779" t="str">
            <v>メ</v>
          </cell>
        </row>
        <row r="780">
          <cell r="A780" t="str">
            <v>貨3メAGF</v>
          </cell>
          <cell r="B780" t="str">
            <v>バス貨物2.5～3.5t(メタノール)</v>
          </cell>
          <cell r="C780" t="str">
            <v>貨3メ</v>
          </cell>
          <cell r="D780" t="str">
            <v>H17</v>
          </cell>
          <cell r="E780" t="str">
            <v>AGF</v>
          </cell>
          <cell r="F780">
            <v>6.25E-2</v>
          </cell>
          <cell r="G780">
            <v>0</v>
          </cell>
          <cell r="H780">
            <v>1.37</v>
          </cell>
          <cell r="I780" t="str">
            <v>メ</v>
          </cell>
        </row>
        <row r="781">
          <cell r="A781" t="str">
            <v>貨3メBGF</v>
          </cell>
          <cell r="B781" t="str">
            <v>バス貨物2.5～3.5t(メタノール)</v>
          </cell>
          <cell r="C781" t="str">
            <v>貨3メ</v>
          </cell>
          <cell r="D781" t="str">
            <v>H17</v>
          </cell>
          <cell r="E781" t="str">
            <v>BGF</v>
          </cell>
          <cell r="F781">
            <v>0.1125</v>
          </cell>
          <cell r="G781">
            <v>0</v>
          </cell>
          <cell r="H781">
            <v>1.37</v>
          </cell>
          <cell r="I781" t="str">
            <v>メ</v>
          </cell>
        </row>
        <row r="782">
          <cell r="A782" t="str">
            <v>貨3メBHF</v>
          </cell>
          <cell r="B782" t="str">
            <v>バス貨物2.5～3.5t(メタノール)</v>
          </cell>
          <cell r="C782" t="str">
            <v>貨3メ</v>
          </cell>
          <cell r="D782" t="str">
            <v>H17</v>
          </cell>
          <cell r="E782" t="str">
            <v>BHF</v>
          </cell>
          <cell r="F782">
            <v>0.1125</v>
          </cell>
          <cell r="G782">
            <v>0</v>
          </cell>
          <cell r="H782">
            <v>1.37</v>
          </cell>
          <cell r="I782" t="str">
            <v>メ</v>
          </cell>
        </row>
        <row r="783">
          <cell r="A783" t="str">
            <v>貨3メCGF</v>
          </cell>
          <cell r="B783" t="str">
            <v>バス貨物2.5～3.5t(メタノール)</v>
          </cell>
          <cell r="C783" t="str">
            <v>貨3メ</v>
          </cell>
          <cell r="D783" t="str">
            <v>H17</v>
          </cell>
          <cell r="E783" t="str">
            <v>CGF</v>
          </cell>
          <cell r="F783">
            <v>6.25E-2</v>
          </cell>
          <cell r="G783">
            <v>0</v>
          </cell>
          <cell r="H783">
            <v>1.37</v>
          </cell>
          <cell r="I783" t="str">
            <v>メ</v>
          </cell>
        </row>
        <row r="784">
          <cell r="A784" t="str">
            <v>貨3メCHF</v>
          </cell>
          <cell r="B784" t="str">
            <v>バス貨物2.5～3.5t(メタノール)</v>
          </cell>
          <cell r="C784" t="str">
            <v>貨3メ</v>
          </cell>
          <cell r="D784" t="str">
            <v>H17</v>
          </cell>
          <cell r="E784" t="str">
            <v>CHF</v>
          </cell>
          <cell r="F784">
            <v>6.25E-2</v>
          </cell>
          <cell r="G784">
            <v>0</v>
          </cell>
          <cell r="H784">
            <v>1.37</v>
          </cell>
          <cell r="I784" t="str">
            <v>メ</v>
          </cell>
        </row>
        <row r="785">
          <cell r="A785" t="str">
            <v>貨3メDGF</v>
          </cell>
          <cell r="B785" t="str">
            <v>バス貨物2.5～3.5t(メタノール)</v>
          </cell>
          <cell r="C785" t="str">
            <v>貨3メ</v>
          </cell>
          <cell r="D785" t="str">
            <v>H17</v>
          </cell>
          <cell r="E785" t="str">
            <v>DGF</v>
          </cell>
          <cell r="F785">
            <v>3.125E-2</v>
          </cell>
          <cell r="G785">
            <v>0</v>
          </cell>
          <cell r="H785">
            <v>1.37</v>
          </cell>
          <cell r="I785" t="str">
            <v>メ</v>
          </cell>
        </row>
        <row r="786">
          <cell r="A786" t="str">
            <v>貨3メDHF</v>
          </cell>
          <cell r="B786" t="str">
            <v>バス貨物2.5～3.5t(メタノール)</v>
          </cell>
          <cell r="C786" t="str">
            <v>貨3メ</v>
          </cell>
          <cell r="D786" t="str">
            <v>H17</v>
          </cell>
          <cell r="E786" t="str">
            <v>DHF</v>
          </cell>
          <cell r="F786">
            <v>3.125E-2</v>
          </cell>
          <cell r="G786">
            <v>0</v>
          </cell>
          <cell r="H786">
            <v>1.37</v>
          </cell>
          <cell r="I786" t="str">
            <v>メ</v>
          </cell>
        </row>
        <row r="787">
          <cell r="A787" t="str">
            <v>貨3メLHF</v>
          </cell>
          <cell r="B787" t="str">
            <v>バス貨物2.5～3.5t(メタノール)</v>
          </cell>
          <cell r="C787" t="str">
            <v>貨3メ</v>
          </cell>
          <cell r="D787" t="str">
            <v>H21</v>
          </cell>
          <cell r="E787" t="str">
            <v>LHF</v>
          </cell>
          <cell r="F787">
            <v>7.4999999999999997E-2</v>
          </cell>
          <cell r="G787">
            <v>0</v>
          </cell>
          <cell r="H787">
            <v>1.37</v>
          </cell>
          <cell r="I787" t="str">
            <v>メ</v>
          </cell>
        </row>
        <row r="788">
          <cell r="A788" t="str">
            <v>貨3メLGF</v>
          </cell>
          <cell r="B788" t="str">
            <v>バス貨物2.5～3.5t(メタノール)</v>
          </cell>
          <cell r="C788" t="str">
            <v>貨3メ</v>
          </cell>
          <cell r="D788" t="str">
            <v>H21</v>
          </cell>
          <cell r="E788" t="str">
            <v>LGF</v>
          </cell>
          <cell r="F788">
            <v>3.7499999999999999E-2</v>
          </cell>
          <cell r="G788">
            <v>0</v>
          </cell>
          <cell r="H788">
            <v>1.37</v>
          </cell>
          <cell r="I788" t="str">
            <v>メ</v>
          </cell>
        </row>
        <row r="789">
          <cell r="A789" t="str">
            <v>貨3メMHF</v>
          </cell>
          <cell r="B789" t="str">
            <v>バス貨物2.5～3.5t(メタノール)</v>
          </cell>
          <cell r="C789" t="str">
            <v>貨3メ</v>
          </cell>
          <cell r="D789" t="str">
            <v>H21</v>
          </cell>
          <cell r="E789" t="str">
            <v>MHF</v>
          </cell>
          <cell r="F789">
            <v>3.7499999999999999E-2</v>
          </cell>
          <cell r="G789">
            <v>0</v>
          </cell>
          <cell r="H789">
            <v>1.37</v>
          </cell>
          <cell r="I789" t="str">
            <v>メ</v>
          </cell>
        </row>
        <row r="790">
          <cell r="A790" t="str">
            <v>貨3メMGF</v>
          </cell>
          <cell r="B790" t="str">
            <v>バス貨物2.5～3.5t(メタノール)</v>
          </cell>
          <cell r="C790" t="str">
            <v>貨3メ</v>
          </cell>
          <cell r="D790" t="str">
            <v>H21</v>
          </cell>
          <cell r="E790" t="str">
            <v>MGF</v>
          </cell>
          <cell r="F790">
            <v>3.7499999999999999E-2</v>
          </cell>
          <cell r="G790">
            <v>0</v>
          </cell>
          <cell r="H790">
            <v>1.37</v>
          </cell>
          <cell r="I790" t="str">
            <v>メ</v>
          </cell>
        </row>
        <row r="791">
          <cell r="A791" t="str">
            <v>貨3メRHF</v>
          </cell>
          <cell r="B791" t="str">
            <v>バス貨物2.5～3.5t(メタノール)</v>
          </cell>
          <cell r="C791" t="str">
            <v>貨3メ</v>
          </cell>
          <cell r="D791" t="str">
            <v>H21</v>
          </cell>
          <cell r="E791" t="str">
            <v>RHF</v>
          </cell>
          <cell r="F791">
            <v>1.8749999999999999E-2</v>
          </cell>
          <cell r="G791">
            <v>0</v>
          </cell>
          <cell r="H791">
            <v>1.37</v>
          </cell>
          <cell r="I791" t="str">
            <v>メ</v>
          </cell>
        </row>
        <row r="792">
          <cell r="A792" t="str">
            <v>貨3メRGF</v>
          </cell>
          <cell r="B792" t="str">
            <v>バス貨物2.5～3.5t(メタノール)</v>
          </cell>
          <cell r="C792" t="str">
            <v>貨3メ</v>
          </cell>
          <cell r="D792" t="str">
            <v>H21</v>
          </cell>
          <cell r="E792" t="str">
            <v>RGF</v>
          </cell>
          <cell r="F792">
            <v>1.8749999999999999E-2</v>
          </cell>
          <cell r="G792">
            <v>0</v>
          </cell>
          <cell r="H792">
            <v>1.37</v>
          </cell>
          <cell r="I792" t="str">
            <v>メ</v>
          </cell>
        </row>
        <row r="793">
          <cell r="A793" t="str">
            <v>貨3メQHF</v>
          </cell>
          <cell r="B793" t="str">
            <v>バス貨物2.5～3.5t(メタノール)</v>
          </cell>
          <cell r="C793" t="str">
            <v>貨3メ</v>
          </cell>
          <cell r="D793" t="str">
            <v>H21</v>
          </cell>
          <cell r="E793" t="str">
            <v>QHF</v>
          </cell>
          <cell r="F793">
            <v>6.7500000000000004E-2</v>
          </cell>
          <cell r="G793">
            <v>0</v>
          </cell>
          <cell r="H793">
            <v>1.37</v>
          </cell>
          <cell r="I793" t="str">
            <v>メ</v>
          </cell>
        </row>
        <row r="794">
          <cell r="A794" t="str">
            <v>貨3メQGF</v>
          </cell>
          <cell r="B794" t="str">
            <v>バス貨物2.5～3.5t(メタノール)</v>
          </cell>
          <cell r="C794" t="str">
            <v>貨3メ</v>
          </cell>
          <cell r="D794" t="str">
            <v>H21</v>
          </cell>
          <cell r="E794" t="str">
            <v>QGF</v>
          </cell>
          <cell r="F794">
            <v>6.7500000000000004E-2</v>
          </cell>
          <cell r="G794">
            <v>0</v>
          </cell>
          <cell r="H794">
            <v>1.37</v>
          </cell>
          <cell r="I794" t="str">
            <v>メ</v>
          </cell>
        </row>
        <row r="795">
          <cell r="A795" t="str">
            <v>貨4メTR</v>
          </cell>
          <cell r="B795" t="str">
            <v>バス貨物3.5t～(メタノール)</v>
          </cell>
          <cell r="C795" t="str">
            <v>貨4メ</v>
          </cell>
          <cell r="D795" t="str">
            <v>H15,H16</v>
          </cell>
          <cell r="E795" t="str">
            <v>TR</v>
          </cell>
          <cell r="F795">
            <v>9.7500000000000003E-2</v>
          </cell>
          <cell r="G795">
            <v>0</v>
          </cell>
          <cell r="H795">
            <v>1.37</v>
          </cell>
          <cell r="I795" t="str">
            <v>メ</v>
          </cell>
        </row>
        <row r="796">
          <cell r="A796" t="str">
            <v>貨4メLR</v>
          </cell>
          <cell r="B796" t="str">
            <v>バス貨物3.5t～(メタノール)</v>
          </cell>
          <cell r="C796" t="str">
            <v>貨4メ</v>
          </cell>
          <cell r="D796" t="str">
            <v>H15,H16</v>
          </cell>
          <cell r="E796" t="str">
            <v>LR</v>
          </cell>
          <cell r="F796">
            <v>6.5000000000000002E-2</v>
          </cell>
          <cell r="G796">
            <v>0</v>
          </cell>
          <cell r="H796">
            <v>1.37</v>
          </cell>
          <cell r="I796" t="str">
            <v>メ</v>
          </cell>
        </row>
        <row r="797">
          <cell r="A797" t="str">
            <v>貨4メUR</v>
          </cell>
          <cell r="B797" t="str">
            <v>バス貨物3.5t～(メタノール)</v>
          </cell>
          <cell r="C797" t="str">
            <v>貨4メ</v>
          </cell>
          <cell r="D797" t="str">
            <v>H15,H16</v>
          </cell>
          <cell r="E797" t="str">
            <v>UR</v>
          </cell>
          <cell r="F797">
            <v>3.2500000000000001E-2</v>
          </cell>
          <cell r="G797">
            <v>0</v>
          </cell>
          <cell r="H797">
            <v>1.37</v>
          </cell>
          <cell r="I797" t="str">
            <v>メ</v>
          </cell>
        </row>
        <row r="798">
          <cell r="A798" t="str">
            <v>貨4メAHG</v>
          </cell>
          <cell r="B798" t="str">
            <v>バス貨物3.5t～(メタノール)</v>
          </cell>
          <cell r="C798" t="str">
            <v>貨4メ</v>
          </cell>
          <cell r="D798" t="str">
            <v>H17</v>
          </cell>
          <cell r="E798" t="str">
            <v>AHG</v>
          </cell>
          <cell r="F798">
            <v>7.4999999999999997E-2</v>
          </cell>
          <cell r="G798">
            <v>0</v>
          </cell>
          <cell r="H798">
            <v>1.37</v>
          </cell>
          <cell r="I798" t="str">
            <v>メ</v>
          </cell>
        </row>
        <row r="799">
          <cell r="A799" t="str">
            <v>貨4メAGG</v>
          </cell>
          <cell r="B799" t="str">
            <v>バス貨物3.5t～(メタノール)</v>
          </cell>
          <cell r="C799" t="str">
            <v>貨4メ</v>
          </cell>
          <cell r="D799" t="str">
            <v>H17</v>
          </cell>
          <cell r="E799" t="str">
            <v>AGG</v>
          </cell>
          <cell r="F799">
            <v>3.7499999999999999E-2</v>
          </cell>
          <cell r="G799">
            <v>0</v>
          </cell>
          <cell r="H799">
            <v>1.37</v>
          </cell>
          <cell r="I799" t="str">
            <v>メ</v>
          </cell>
        </row>
        <row r="800">
          <cell r="A800" t="str">
            <v>貨4メBGG</v>
          </cell>
          <cell r="B800" t="str">
            <v>バス貨物3.5t～(メタノール)</v>
          </cell>
          <cell r="C800" t="str">
            <v>貨4メ</v>
          </cell>
          <cell r="D800" t="str">
            <v>H17</v>
          </cell>
          <cell r="E800" t="str">
            <v>BGG</v>
          </cell>
          <cell r="F800">
            <v>6.7500000000000004E-2</v>
          </cell>
          <cell r="G800">
            <v>0</v>
          </cell>
          <cell r="H800">
            <v>1.37</v>
          </cell>
          <cell r="I800" t="str">
            <v>メ</v>
          </cell>
        </row>
        <row r="801">
          <cell r="A801" t="str">
            <v>貨4メBHG</v>
          </cell>
          <cell r="B801" t="str">
            <v>バス貨物3.5t～(メタノール)</v>
          </cell>
          <cell r="C801" t="str">
            <v>貨4メ</v>
          </cell>
          <cell r="D801" t="str">
            <v>H17</v>
          </cell>
          <cell r="E801" t="str">
            <v>BHG</v>
          </cell>
          <cell r="F801">
            <v>6.7500000000000004E-2</v>
          </cell>
          <cell r="G801">
            <v>0</v>
          </cell>
          <cell r="H801">
            <v>1.37</v>
          </cell>
          <cell r="I801" t="str">
            <v>メ</v>
          </cell>
        </row>
        <row r="802">
          <cell r="A802" t="str">
            <v>貨4メCGG</v>
          </cell>
          <cell r="B802" t="str">
            <v>バス貨物3.5t～(メタノール)</v>
          </cell>
          <cell r="C802" t="str">
            <v>貨4メ</v>
          </cell>
          <cell r="D802" t="str">
            <v>H17</v>
          </cell>
          <cell r="E802" t="str">
            <v>CGG</v>
          </cell>
          <cell r="F802">
            <v>3.7499999999999999E-2</v>
          </cell>
          <cell r="G802">
            <v>0</v>
          </cell>
          <cell r="H802">
            <v>1.37</v>
          </cell>
          <cell r="I802" t="str">
            <v>メ</v>
          </cell>
        </row>
        <row r="803">
          <cell r="A803" t="str">
            <v>貨4メCHG</v>
          </cell>
          <cell r="B803" t="str">
            <v>バス貨物3.5t～(メタノール)</v>
          </cell>
          <cell r="C803" t="str">
            <v>貨4メ</v>
          </cell>
          <cell r="D803" t="str">
            <v>H17</v>
          </cell>
          <cell r="E803" t="str">
            <v>CHG</v>
          </cell>
          <cell r="F803">
            <v>3.7499999999999999E-2</v>
          </cell>
          <cell r="G803">
            <v>0</v>
          </cell>
          <cell r="H803">
            <v>1.37</v>
          </cell>
          <cell r="I803" t="str">
            <v>メ</v>
          </cell>
        </row>
        <row r="804">
          <cell r="A804" t="str">
            <v>貨4メDGG</v>
          </cell>
          <cell r="B804" t="str">
            <v>バス貨物3.5t～(メタノール)</v>
          </cell>
          <cell r="C804" t="str">
            <v>貨4メ</v>
          </cell>
          <cell r="D804" t="str">
            <v>H17</v>
          </cell>
          <cell r="E804" t="str">
            <v>DGG</v>
          </cell>
          <cell r="F804">
            <v>1.8749999999999999E-2</v>
          </cell>
          <cell r="G804">
            <v>0</v>
          </cell>
          <cell r="H804">
            <v>1.37</v>
          </cell>
          <cell r="I804" t="str">
            <v>メ</v>
          </cell>
        </row>
        <row r="805">
          <cell r="A805" t="str">
            <v>貨4メDHG</v>
          </cell>
          <cell r="B805" t="str">
            <v>バス貨物3.5t～(メタノール)</v>
          </cell>
          <cell r="C805" t="str">
            <v>貨4メ</v>
          </cell>
          <cell r="D805" t="str">
            <v>H17</v>
          </cell>
          <cell r="E805" t="str">
            <v>DHG</v>
          </cell>
          <cell r="F805">
            <v>1.8749999999999999E-2</v>
          </cell>
          <cell r="G805">
            <v>0</v>
          </cell>
          <cell r="H805">
            <v>1.37</v>
          </cell>
          <cell r="I805" t="str">
            <v>メ</v>
          </cell>
        </row>
        <row r="806">
          <cell r="A806" t="str">
            <v>貨4メLHG</v>
          </cell>
          <cell r="B806" t="str">
            <v>バス貨物3.5t～(メタノール)</v>
          </cell>
          <cell r="C806" t="str">
            <v>貨4メ</v>
          </cell>
          <cell r="D806" t="str">
            <v>H21</v>
          </cell>
          <cell r="E806" t="str">
            <v>LHG</v>
          </cell>
          <cell r="F806">
            <v>2.5000000000000001E-2</v>
          </cell>
          <cell r="G806">
            <v>0</v>
          </cell>
          <cell r="H806">
            <v>1.37</v>
          </cell>
          <cell r="I806" t="str">
            <v>メ</v>
          </cell>
        </row>
        <row r="807">
          <cell r="A807" t="str">
            <v>貨4メLGG</v>
          </cell>
          <cell r="B807" t="str">
            <v>バス貨物3.5t～(メタノール)</v>
          </cell>
          <cell r="C807" t="str">
            <v>貨4メ</v>
          </cell>
          <cell r="D807" t="str">
            <v>H21</v>
          </cell>
          <cell r="E807" t="str">
            <v>LGG</v>
          </cell>
          <cell r="F807">
            <v>1.2500000000000001E-2</v>
          </cell>
          <cell r="G807">
            <v>0</v>
          </cell>
          <cell r="H807">
            <v>1.37</v>
          </cell>
          <cell r="I807" t="str">
            <v>メ</v>
          </cell>
        </row>
        <row r="808">
          <cell r="A808" t="str">
            <v>貨4メMHG</v>
          </cell>
          <cell r="B808" t="str">
            <v>バス貨物3.5t～(メタノール)</v>
          </cell>
          <cell r="C808" t="str">
            <v>貨4メ</v>
          </cell>
          <cell r="D808" t="str">
            <v>H21</v>
          </cell>
          <cell r="E808" t="str">
            <v>MHG</v>
          </cell>
          <cell r="F808">
            <v>1.2500000000000001E-2</v>
          </cell>
          <cell r="G808">
            <v>0</v>
          </cell>
          <cell r="H808">
            <v>1.37</v>
          </cell>
          <cell r="I808" t="str">
            <v>メ</v>
          </cell>
        </row>
        <row r="809">
          <cell r="A809" t="str">
            <v>貨4メMGG</v>
          </cell>
          <cell r="B809" t="str">
            <v>バス貨物3.5t～(メタノール)</v>
          </cell>
          <cell r="C809" t="str">
            <v>貨4メ</v>
          </cell>
          <cell r="D809" t="str">
            <v>H21</v>
          </cell>
          <cell r="E809" t="str">
            <v>MGG</v>
          </cell>
          <cell r="F809">
            <v>1.2500000000000001E-2</v>
          </cell>
          <cell r="G809">
            <v>0</v>
          </cell>
          <cell r="H809">
            <v>1.37</v>
          </cell>
          <cell r="I809" t="str">
            <v>メ</v>
          </cell>
        </row>
        <row r="810">
          <cell r="A810" t="str">
            <v>貨4メRHG</v>
          </cell>
          <cell r="B810" t="str">
            <v>バス貨物3.5t～(メタノール)</v>
          </cell>
          <cell r="C810" t="str">
            <v>貨4メ</v>
          </cell>
          <cell r="D810" t="str">
            <v>H21</v>
          </cell>
          <cell r="E810" t="str">
            <v>RHG</v>
          </cell>
          <cell r="F810">
            <v>6.2500000000000003E-3</v>
          </cell>
          <cell r="G810">
            <v>0</v>
          </cell>
          <cell r="H810">
            <v>1.37</v>
          </cell>
          <cell r="I810" t="str">
            <v>メ</v>
          </cell>
        </row>
        <row r="811">
          <cell r="A811" t="str">
            <v>貨4メRGG</v>
          </cell>
          <cell r="B811" t="str">
            <v>バス貨物3.5t～(メタノール)</v>
          </cell>
          <cell r="C811" t="str">
            <v>貨4メ</v>
          </cell>
          <cell r="D811" t="str">
            <v>H21</v>
          </cell>
          <cell r="E811" t="str">
            <v>RGG</v>
          </cell>
          <cell r="F811">
            <v>6.2500000000000003E-3</v>
          </cell>
          <cell r="G811">
            <v>0</v>
          </cell>
          <cell r="H811">
            <v>1.37</v>
          </cell>
          <cell r="I811" t="str">
            <v>メ</v>
          </cell>
        </row>
        <row r="812">
          <cell r="A812" t="str">
            <v>貨4メQHG</v>
          </cell>
          <cell r="B812" t="str">
            <v>バス貨物3.5t～(メタノール)</v>
          </cell>
          <cell r="C812" t="str">
            <v>貨4メ</v>
          </cell>
          <cell r="D812" t="str">
            <v>H21</v>
          </cell>
          <cell r="E812" t="str">
            <v>QHG</v>
          </cell>
          <cell r="F812">
            <v>2.2499999999999999E-2</v>
          </cell>
          <cell r="G812">
            <v>0</v>
          </cell>
          <cell r="H812">
            <v>1.37</v>
          </cell>
          <cell r="I812" t="str">
            <v>メ</v>
          </cell>
        </row>
        <row r="813">
          <cell r="A813" t="str">
            <v>貨4メQGG</v>
          </cell>
          <cell r="B813" t="str">
            <v>バス貨物3.5t～(メタノール)</v>
          </cell>
          <cell r="C813" t="str">
            <v>貨4メ</v>
          </cell>
          <cell r="D813" t="str">
            <v>H21</v>
          </cell>
          <cell r="E813" t="str">
            <v>QGG</v>
          </cell>
          <cell r="F813">
            <v>2.2499999999999999E-2</v>
          </cell>
          <cell r="G813">
            <v>0</v>
          </cell>
          <cell r="H813">
            <v>1.37</v>
          </cell>
          <cell r="I813" t="str">
            <v>メ</v>
          </cell>
        </row>
        <row r="814">
          <cell r="A814" t="str">
            <v>貨4メSHG</v>
          </cell>
          <cell r="B814" t="str">
            <v>バス貨物3.5t～(メタノール)</v>
          </cell>
          <cell r="C814" t="str">
            <v>貨4メ</v>
          </cell>
          <cell r="D814" t="str">
            <v>H22</v>
          </cell>
          <cell r="E814" t="str">
            <v>SHG</v>
          </cell>
          <cell r="F814">
            <v>2.5000000000000001E-2</v>
          </cell>
          <cell r="G814">
            <v>0</v>
          </cell>
          <cell r="H814">
            <v>1.37</v>
          </cell>
          <cell r="I814" t="str">
            <v>メ</v>
          </cell>
        </row>
        <row r="815">
          <cell r="A815" t="str">
            <v>貨4メSGG</v>
          </cell>
          <cell r="B815" t="str">
            <v>バス貨物3.5t～(メタノール)</v>
          </cell>
          <cell r="C815" t="str">
            <v>貨4メ</v>
          </cell>
          <cell r="D815" t="str">
            <v>H22</v>
          </cell>
          <cell r="E815" t="str">
            <v>SGG</v>
          </cell>
          <cell r="F815">
            <v>1.2500000000000001E-2</v>
          </cell>
          <cell r="G815">
            <v>0</v>
          </cell>
          <cell r="H815">
            <v>1.37</v>
          </cell>
          <cell r="I815" t="str">
            <v>メ</v>
          </cell>
        </row>
        <row r="816">
          <cell r="A816" t="str">
            <v>貨4メTHG</v>
          </cell>
          <cell r="B816" t="str">
            <v>バス貨物3.5t～(メタノール)</v>
          </cell>
          <cell r="C816" t="str">
            <v>貨4メ</v>
          </cell>
          <cell r="D816" t="str">
            <v>H22</v>
          </cell>
          <cell r="E816" t="str">
            <v>THG</v>
          </cell>
          <cell r="F816">
            <v>2.2499999999999999E-2</v>
          </cell>
          <cell r="G816">
            <v>0</v>
          </cell>
          <cell r="H816">
            <v>1.37</v>
          </cell>
          <cell r="I816" t="str">
            <v>メ</v>
          </cell>
        </row>
        <row r="817">
          <cell r="A817" t="str">
            <v>貨4メTGG</v>
          </cell>
          <cell r="B817" t="str">
            <v>バス貨物3.5t～(メタノール)</v>
          </cell>
          <cell r="C817" t="str">
            <v>貨4メ</v>
          </cell>
          <cell r="D817" t="str">
            <v>H22</v>
          </cell>
          <cell r="E817" t="str">
            <v>TGG</v>
          </cell>
          <cell r="F817">
            <v>2.2499999999999999E-2</v>
          </cell>
          <cell r="G817">
            <v>0</v>
          </cell>
          <cell r="H817">
            <v>1.37</v>
          </cell>
          <cell r="I817" t="str">
            <v>メ</v>
          </cell>
        </row>
        <row r="818">
          <cell r="A818" t="str">
            <v>乗0ガ-</v>
          </cell>
          <cell r="B818" t="str">
            <v>乗用(ガソリン・LPG)</v>
          </cell>
          <cell r="C818" t="str">
            <v>乗0ガ</v>
          </cell>
          <cell r="D818" t="str">
            <v>S50前</v>
          </cell>
          <cell r="E818" t="str">
            <v>-</v>
          </cell>
          <cell r="F818">
            <v>2.1800000000000002</v>
          </cell>
          <cell r="G818">
            <v>0</v>
          </cell>
          <cell r="H818">
            <v>2.3199999999999998</v>
          </cell>
          <cell r="I818" t="str">
            <v>ガL3</v>
          </cell>
        </row>
        <row r="819">
          <cell r="A819" t="str">
            <v>乗0ガA</v>
          </cell>
          <cell r="B819" t="str">
            <v>乗用(ガソリン・LPG)</v>
          </cell>
          <cell r="C819" t="str">
            <v>乗0ガ</v>
          </cell>
          <cell r="D819" t="str">
            <v>S50</v>
          </cell>
          <cell r="E819" t="str">
            <v>A</v>
          </cell>
          <cell r="F819">
            <v>1.2</v>
          </cell>
          <cell r="G819">
            <v>0</v>
          </cell>
          <cell r="H819">
            <v>2.3199999999999998</v>
          </cell>
          <cell r="I819" t="str">
            <v>ガL3</v>
          </cell>
        </row>
        <row r="820">
          <cell r="A820" t="str">
            <v>乗0ガB</v>
          </cell>
          <cell r="B820" t="str">
            <v>乗用(ガソリン・LPG)</v>
          </cell>
          <cell r="C820" t="str">
            <v>乗0ガ</v>
          </cell>
          <cell r="D820" t="str">
            <v>S51</v>
          </cell>
          <cell r="E820" t="str">
            <v>B</v>
          </cell>
          <cell r="F820">
            <v>0.6</v>
          </cell>
          <cell r="G820">
            <v>0</v>
          </cell>
          <cell r="H820">
            <v>2.3199999999999998</v>
          </cell>
          <cell r="I820" t="str">
            <v>ガL3</v>
          </cell>
        </row>
        <row r="821">
          <cell r="A821" t="str">
            <v>乗0ガC</v>
          </cell>
          <cell r="B821" t="str">
            <v>乗用(ガソリン・LPG)</v>
          </cell>
          <cell r="C821" t="str">
            <v>乗0ガ</v>
          </cell>
          <cell r="D821" t="str">
            <v>S51</v>
          </cell>
          <cell r="E821" t="str">
            <v>C</v>
          </cell>
          <cell r="F821">
            <v>0.6</v>
          </cell>
          <cell r="G821">
            <v>0</v>
          </cell>
          <cell r="H821">
            <v>2.3199999999999998</v>
          </cell>
          <cell r="I821" t="str">
            <v>ガL3</v>
          </cell>
        </row>
        <row r="822">
          <cell r="A822" t="str">
            <v>乗0ガE</v>
          </cell>
          <cell r="B822" t="str">
            <v>乗用(ガソリン・LPG)</v>
          </cell>
          <cell r="C822" t="str">
            <v>乗0ガ</v>
          </cell>
          <cell r="D822" t="str">
            <v>S53,H10</v>
          </cell>
          <cell r="E822" t="str">
            <v>E</v>
          </cell>
          <cell r="F822">
            <v>0.25</v>
          </cell>
          <cell r="G822">
            <v>0</v>
          </cell>
          <cell r="H822">
            <v>2.3199999999999998</v>
          </cell>
          <cell r="I822" t="str">
            <v>ガL3</v>
          </cell>
        </row>
        <row r="823">
          <cell r="A823" t="str">
            <v>乗0ガGF</v>
          </cell>
          <cell r="B823" t="str">
            <v>乗用(ガソリン・LPG)</v>
          </cell>
          <cell r="C823" t="str">
            <v>乗0ガ</v>
          </cell>
          <cell r="D823" t="str">
            <v>S53,H10</v>
          </cell>
          <cell r="E823" t="str">
            <v>GF</v>
          </cell>
          <cell r="F823">
            <v>0.25</v>
          </cell>
          <cell r="G823">
            <v>0</v>
          </cell>
          <cell r="H823">
            <v>2.3199999999999998</v>
          </cell>
          <cell r="I823" t="str">
            <v>ガL3</v>
          </cell>
        </row>
        <row r="824">
          <cell r="A824" t="str">
            <v>乗0ガHK</v>
          </cell>
          <cell r="B824" t="str">
            <v>乗用(ガソリン・LPG)</v>
          </cell>
          <cell r="C824" t="str">
            <v>乗0ガ</v>
          </cell>
          <cell r="D824" t="str">
            <v>S53,H10</v>
          </cell>
          <cell r="E824" t="str">
            <v>HK</v>
          </cell>
          <cell r="F824">
            <v>0.125</v>
          </cell>
          <cell r="G824">
            <v>0</v>
          </cell>
          <cell r="H824">
            <v>2.3199999999999998</v>
          </cell>
          <cell r="I824" t="str">
            <v>ハ</v>
          </cell>
        </row>
        <row r="825">
          <cell r="A825" t="str">
            <v>乗0ガGH</v>
          </cell>
          <cell r="B825" t="str">
            <v>乗用(ガソリン・LPG)</v>
          </cell>
          <cell r="C825" t="str">
            <v>乗0ガ</v>
          </cell>
          <cell r="D825" t="str">
            <v>H12</v>
          </cell>
          <cell r="E825" t="str">
            <v>GH</v>
          </cell>
          <cell r="F825">
            <v>0.08</v>
          </cell>
          <cell r="G825">
            <v>0</v>
          </cell>
          <cell r="H825">
            <v>2.3199999999999998</v>
          </cell>
          <cell r="I825" t="str">
            <v>ガL3</v>
          </cell>
        </row>
        <row r="826">
          <cell r="A826" t="str">
            <v>乗0ガHN</v>
          </cell>
          <cell r="B826" t="str">
            <v>乗用(ガソリン・LPG)</v>
          </cell>
          <cell r="C826" t="str">
            <v>乗0ガ</v>
          </cell>
          <cell r="D826" t="str">
            <v>H12</v>
          </cell>
          <cell r="E826" t="str">
            <v>HN</v>
          </cell>
          <cell r="F826">
            <v>0.04</v>
          </cell>
          <cell r="G826">
            <v>0</v>
          </cell>
          <cell r="H826">
            <v>2.3199999999999998</v>
          </cell>
          <cell r="I826" t="str">
            <v>ハ</v>
          </cell>
        </row>
        <row r="827">
          <cell r="A827" t="str">
            <v>乗0ガTA</v>
          </cell>
          <cell r="B827" t="str">
            <v>乗用(ガソリン・LPG)</v>
          </cell>
          <cell r="C827" t="str">
            <v>乗0ガ</v>
          </cell>
          <cell r="D827" t="str">
            <v>H12</v>
          </cell>
          <cell r="E827" t="str">
            <v>TA</v>
          </cell>
          <cell r="F827">
            <v>0.06</v>
          </cell>
          <cell r="G827">
            <v>0</v>
          </cell>
          <cell r="H827">
            <v>2.3199999999999998</v>
          </cell>
          <cell r="I827" t="str">
            <v>ガL3</v>
          </cell>
        </row>
        <row r="828">
          <cell r="A828" t="str">
            <v>乗0ガXA</v>
          </cell>
          <cell r="B828" t="str">
            <v>乗用(ガソリン・LPG)</v>
          </cell>
          <cell r="C828" t="str">
            <v>乗0ガ</v>
          </cell>
          <cell r="D828" t="str">
            <v>H12</v>
          </cell>
          <cell r="E828" t="str">
            <v>XA</v>
          </cell>
          <cell r="F828">
            <v>0.06</v>
          </cell>
          <cell r="G828">
            <v>0</v>
          </cell>
          <cell r="H828">
            <v>2.3199999999999998</v>
          </cell>
          <cell r="I828" t="str">
            <v>ハ</v>
          </cell>
        </row>
        <row r="829">
          <cell r="A829" t="str">
            <v>乗0ガLA</v>
          </cell>
          <cell r="B829" t="str">
            <v>乗用(ガソリン・LPG)</v>
          </cell>
          <cell r="C829" t="str">
            <v>乗0ガ</v>
          </cell>
          <cell r="D829" t="str">
            <v>H12</v>
          </cell>
          <cell r="E829" t="str">
            <v>LA</v>
          </cell>
          <cell r="F829">
            <v>0.04</v>
          </cell>
          <cell r="G829">
            <v>0</v>
          </cell>
          <cell r="H829">
            <v>2.3199999999999998</v>
          </cell>
          <cell r="I829" t="str">
            <v>ガL3</v>
          </cell>
        </row>
        <row r="830">
          <cell r="A830" t="str">
            <v>乗0ガYA</v>
          </cell>
          <cell r="B830" t="str">
            <v>乗用(ガソリン・LPG)</v>
          </cell>
          <cell r="C830" t="str">
            <v>乗0ガ</v>
          </cell>
          <cell r="D830" t="str">
            <v>H12</v>
          </cell>
          <cell r="E830" t="str">
            <v>YA</v>
          </cell>
          <cell r="F830">
            <v>0.04</v>
          </cell>
          <cell r="G830">
            <v>0</v>
          </cell>
          <cell r="H830">
            <v>2.3199999999999998</v>
          </cell>
          <cell r="I830" t="str">
            <v>ハ</v>
          </cell>
        </row>
        <row r="831">
          <cell r="A831" t="str">
            <v>乗0ガUA</v>
          </cell>
          <cell r="B831" t="str">
            <v>乗用(ガソリン・LPG)</v>
          </cell>
          <cell r="C831" t="str">
            <v>乗0ガ</v>
          </cell>
          <cell r="D831" t="str">
            <v>H12</v>
          </cell>
          <cell r="E831" t="str">
            <v>UA</v>
          </cell>
          <cell r="F831">
            <v>0.02</v>
          </cell>
          <cell r="G831">
            <v>0</v>
          </cell>
          <cell r="H831">
            <v>2.3199999999999998</v>
          </cell>
          <cell r="I831" t="str">
            <v>ガL3</v>
          </cell>
        </row>
        <row r="832">
          <cell r="A832" t="str">
            <v>乗0ガZA</v>
          </cell>
          <cell r="B832" t="str">
            <v>乗用(ガソリン・LPG)</v>
          </cell>
          <cell r="C832" t="str">
            <v>乗0ガ</v>
          </cell>
          <cell r="D832" t="str">
            <v>H12</v>
          </cell>
          <cell r="E832" t="str">
            <v>ZA</v>
          </cell>
          <cell r="F832">
            <v>0.02</v>
          </cell>
          <cell r="G832">
            <v>0</v>
          </cell>
          <cell r="H832">
            <v>2.3199999999999998</v>
          </cell>
          <cell r="I832" t="str">
            <v>ハ</v>
          </cell>
        </row>
        <row r="833">
          <cell r="A833" t="str">
            <v>乗0ガABA</v>
          </cell>
          <cell r="B833" t="str">
            <v>乗用(ガソリン・LPG)</v>
          </cell>
          <cell r="C833" t="str">
            <v>乗0ガ</v>
          </cell>
          <cell r="D833" t="str">
            <v>H17</v>
          </cell>
          <cell r="E833" t="str">
            <v>ABA</v>
          </cell>
          <cell r="F833">
            <v>0.05</v>
          </cell>
          <cell r="G833">
            <v>0</v>
          </cell>
          <cell r="H833">
            <v>2.3199999999999998</v>
          </cell>
          <cell r="I833" t="str">
            <v>ガL3</v>
          </cell>
        </row>
        <row r="834">
          <cell r="A834" t="str">
            <v>乗0ガAAA</v>
          </cell>
          <cell r="B834" t="str">
            <v>乗用(ガソリン・LPG)</v>
          </cell>
          <cell r="C834" t="str">
            <v>乗0ガ</v>
          </cell>
          <cell r="D834" t="str">
            <v>H17</v>
          </cell>
          <cell r="E834" t="str">
            <v>AAA</v>
          </cell>
          <cell r="F834">
            <v>2.5000000000000001E-2</v>
          </cell>
          <cell r="G834">
            <v>0</v>
          </cell>
          <cell r="H834">
            <v>2.3199999999999998</v>
          </cell>
          <cell r="I834" t="str">
            <v>ハ</v>
          </cell>
        </row>
        <row r="835">
          <cell r="A835" t="str">
            <v>乗0ガALA</v>
          </cell>
          <cell r="B835" t="str">
            <v>乗用(ガソリン・LPG)</v>
          </cell>
          <cell r="C835" t="str">
            <v>乗0ガ</v>
          </cell>
          <cell r="D835" t="str">
            <v>H17</v>
          </cell>
          <cell r="E835" t="str">
            <v>ALA</v>
          </cell>
          <cell r="F835">
            <v>1.2500000000000001E-2</v>
          </cell>
          <cell r="G835">
            <v>0</v>
          </cell>
          <cell r="H835">
            <v>2.3199999999999998</v>
          </cell>
          <cell r="I835" t="str">
            <v>Pハ</v>
          </cell>
        </row>
        <row r="836">
          <cell r="A836" t="str">
            <v>乗0ガCAA</v>
          </cell>
          <cell r="B836" t="str">
            <v>乗用(ガソリン・LPG)</v>
          </cell>
          <cell r="C836" t="str">
            <v>乗0ガ</v>
          </cell>
          <cell r="D836" t="str">
            <v>H17</v>
          </cell>
          <cell r="E836" t="str">
            <v>CAA</v>
          </cell>
          <cell r="F836">
            <v>2.5000000000000001E-2</v>
          </cell>
          <cell r="G836">
            <v>0</v>
          </cell>
          <cell r="H836">
            <v>2.3199999999999998</v>
          </cell>
          <cell r="I836" t="str">
            <v>ハ</v>
          </cell>
        </row>
        <row r="837">
          <cell r="A837" t="str">
            <v>乗0ガCBA</v>
          </cell>
          <cell r="B837" t="str">
            <v>乗用(ガソリン・LPG)</v>
          </cell>
          <cell r="C837" t="str">
            <v>乗0ガ</v>
          </cell>
          <cell r="D837" t="str">
            <v>H17</v>
          </cell>
          <cell r="E837" t="str">
            <v>CBA</v>
          </cell>
          <cell r="F837">
            <v>2.5000000000000001E-2</v>
          </cell>
          <cell r="G837">
            <v>0</v>
          </cell>
          <cell r="H837">
            <v>2.3199999999999998</v>
          </cell>
          <cell r="I837" t="str">
            <v>ガL1</v>
          </cell>
        </row>
        <row r="838">
          <cell r="A838" t="str">
            <v>乗0ガCLA</v>
          </cell>
          <cell r="B838" t="str">
            <v>乗用(ガソリン・LPG)</v>
          </cell>
          <cell r="C838" t="str">
            <v>乗0ガ</v>
          </cell>
          <cell r="D838" t="str">
            <v>H17</v>
          </cell>
          <cell r="E838" t="str">
            <v>CLA</v>
          </cell>
          <cell r="F838">
            <v>2.5000000000000001E-2</v>
          </cell>
          <cell r="G838">
            <v>0</v>
          </cell>
          <cell r="H838">
            <v>2.3199999999999998</v>
          </cell>
          <cell r="I838" t="str">
            <v>Pハ</v>
          </cell>
        </row>
        <row r="839">
          <cell r="A839" t="str">
            <v>乗0ガDAA</v>
          </cell>
          <cell r="B839" t="str">
            <v>乗用(ガソリン・LPG)</v>
          </cell>
          <cell r="C839" t="str">
            <v>乗0ガ</v>
          </cell>
          <cell r="D839" t="str">
            <v>H17</v>
          </cell>
          <cell r="E839" t="str">
            <v>DAA</v>
          </cell>
          <cell r="F839">
            <v>1.2500000000000001E-2</v>
          </cell>
          <cell r="G839">
            <v>0</v>
          </cell>
          <cell r="H839">
            <v>2.3199999999999998</v>
          </cell>
          <cell r="I839" t="str">
            <v>ハ</v>
          </cell>
        </row>
        <row r="840">
          <cell r="A840" t="str">
            <v>乗0ガDBA</v>
          </cell>
          <cell r="B840" t="str">
            <v>乗用(ガソリン・LPG)</v>
          </cell>
          <cell r="C840" t="str">
            <v>乗0ガ</v>
          </cell>
          <cell r="D840" t="str">
            <v>H17</v>
          </cell>
          <cell r="E840" t="str">
            <v>DBA</v>
          </cell>
          <cell r="F840">
            <v>1.2500000000000001E-2</v>
          </cell>
          <cell r="G840">
            <v>0</v>
          </cell>
          <cell r="H840">
            <v>2.3199999999999998</v>
          </cell>
          <cell r="I840" t="str">
            <v>ガL2</v>
          </cell>
        </row>
        <row r="841">
          <cell r="A841" t="str">
            <v>乗0ガDLA</v>
          </cell>
          <cell r="B841" t="str">
            <v>乗用(ガソリン・LPG)</v>
          </cell>
          <cell r="C841" t="str">
            <v>乗0ガ</v>
          </cell>
          <cell r="D841" t="str">
            <v>H17</v>
          </cell>
          <cell r="E841" t="str">
            <v>DLA</v>
          </cell>
          <cell r="F841">
            <v>1.2500000000000001E-2</v>
          </cell>
          <cell r="G841">
            <v>0</v>
          </cell>
          <cell r="H841">
            <v>2.3199999999999998</v>
          </cell>
          <cell r="I841" t="str">
            <v>Pハ</v>
          </cell>
        </row>
        <row r="842">
          <cell r="A842" t="str">
            <v>乗0ガLBA</v>
          </cell>
          <cell r="B842" t="str">
            <v>乗用(ガソリン・LPG)</v>
          </cell>
          <cell r="C842" t="str">
            <v>乗0ガ</v>
          </cell>
          <cell r="D842" t="str">
            <v>H21</v>
          </cell>
          <cell r="E842" t="str">
            <v>LBA</v>
          </cell>
          <cell r="F842">
            <v>0.05</v>
          </cell>
          <cell r="G842">
            <v>0</v>
          </cell>
          <cell r="H842">
            <v>2.3199999999999998</v>
          </cell>
          <cell r="I842" t="str">
            <v>ガL3</v>
          </cell>
        </row>
        <row r="843">
          <cell r="A843" t="str">
            <v>乗0ガLAA</v>
          </cell>
          <cell r="B843" t="str">
            <v>乗用(ガソリン・LPG)</v>
          </cell>
          <cell r="C843" t="str">
            <v>乗0ガ</v>
          </cell>
          <cell r="D843" t="str">
            <v>H21</v>
          </cell>
          <cell r="E843" t="str">
            <v>LAA</v>
          </cell>
          <cell r="F843">
            <v>2.5000000000000001E-2</v>
          </cell>
          <cell r="G843">
            <v>0</v>
          </cell>
          <cell r="H843">
            <v>2.3199999999999998</v>
          </cell>
          <cell r="I843" t="str">
            <v>ハ</v>
          </cell>
        </row>
        <row r="844">
          <cell r="A844" t="str">
            <v>乗0ガLLA</v>
          </cell>
          <cell r="B844" t="str">
            <v>乗用(ガソリン・LPG)</v>
          </cell>
          <cell r="C844" t="str">
            <v>乗0ガ</v>
          </cell>
          <cell r="D844" t="str">
            <v>H21</v>
          </cell>
          <cell r="E844" t="str">
            <v>LLA</v>
          </cell>
          <cell r="F844">
            <v>1.2500000000000001E-2</v>
          </cell>
          <cell r="G844">
            <v>0</v>
          </cell>
          <cell r="H844">
            <v>2.3199999999999998</v>
          </cell>
          <cell r="I844" t="str">
            <v>Pハ</v>
          </cell>
        </row>
        <row r="845">
          <cell r="A845" t="str">
            <v>乗0ガMBA</v>
          </cell>
          <cell r="B845" t="str">
            <v>乗用(ガソリン・LPG)</v>
          </cell>
          <cell r="C845" t="str">
            <v>乗0ガ</v>
          </cell>
          <cell r="D845" t="str">
            <v>H21</v>
          </cell>
          <cell r="E845" t="str">
            <v>MBA</v>
          </cell>
          <cell r="F845">
            <v>2.5000000000000001E-2</v>
          </cell>
          <cell r="G845">
            <v>0</v>
          </cell>
          <cell r="H845">
            <v>2.3199999999999998</v>
          </cell>
          <cell r="I845" t="str">
            <v>ガL1</v>
          </cell>
        </row>
        <row r="846">
          <cell r="A846" t="str">
            <v>乗0ガMAA</v>
          </cell>
          <cell r="B846" t="str">
            <v>乗用(ガソリン・LPG)</v>
          </cell>
          <cell r="C846" t="str">
            <v>乗0ガ</v>
          </cell>
          <cell r="D846" t="str">
            <v>H21</v>
          </cell>
          <cell r="E846" t="str">
            <v>MAA</v>
          </cell>
          <cell r="F846">
            <v>2.5000000000000001E-2</v>
          </cell>
          <cell r="G846">
            <v>0</v>
          </cell>
          <cell r="H846">
            <v>2.3199999999999998</v>
          </cell>
          <cell r="I846" t="str">
            <v>ハ</v>
          </cell>
        </row>
        <row r="847">
          <cell r="A847" t="str">
            <v>乗0ガMLA</v>
          </cell>
          <cell r="B847" t="str">
            <v>乗用(ガソリン・LPG)</v>
          </cell>
          <cell r="C847" t="str">
            <v>乗0ガ</v>
          </cell>
          <cell r="D847" t="str">
            <v>H21</v>
          </cell>
          <cell r="E847" t="str">
            <v>MLA</v>
          </cell>
          <cell r="F847">
            <v>2.5000000000000001E-2</v>
          </cell>
          <cell r="G847">
            <v>0</v>
          </cell>
          <cell r="H847">
            <v>2.3199999999999998</v>
          </cell>
          <cell r="I847" t="str">
            <v>Pハ</v>
          </cell>
        </row>
        <row r="848">
          <cell r="A848" t="str">
            <v>乗0ガRBA</v>
          </cell>
          <cell r="B848" t="str">
            <v>乗用(ガソリン・LPG)</v>
          </cell>
          <cell r="C848" t="str">
            <v>乗0ガ</v>
          </cell>
          <cell r="D848" t="str">
            <v>H21</v>
          </cell>
          <cell r="E848" t="str">
            <v>RBA</v>
          </cell>
          <cell r="F848">
            <v>2.5000000000000001E-2</v>
          </cell>
          <cell r="G848">
            <v>0</v>
          </cell>
          <cell r="H848">
            <v>2.3199999999999998</v>
          </cell>
          <cell r="I848" t="str">
            <v>ガL2</v>
          </cell>
        </row>
        <row r="849">
          <cell r="A849" t="str">
            <v>乗0ガRAA</v>
          </cell>
          <cell r="B849" t="str">
            <v>乗用(ガソリン・LPG)</v>
          </cell>
          <cell r="C849" t="str">
            <v>乗0ガ</v>
          </cell>
          <cell r="D849" t="str">
            <v>H21</v>
          </cell>
          <cell r="E849" t="str">
            <v>RAA</v>
          </cell>
          <cell r="F849">
            <v>2.5000000000000001E-2</v>
          </cell>
          <cell r="G849">
            <v>0</v>
          </cell>
          <cell r="H849">
            <v>2.3199999999999998</v>
          </cell>
          <cell r="I849" t="str">
            <v>ハ</v>
          </cell>
        </row>
        <row r="850">
          <cell r="A850" t="str">
            <v>乗0ガRLA</v>
          </cell>
          <cell r="B850" t="str">
            <v>乗用(ガソリン・LPG)</v>
          </cell>
          <cell r="C850" t="str">
            <v>乗0ガ</v>
          </cell>
          <cell r="D850" t="str">
            <v>H21</v>
          </cell>
          <cell r="E850" t="str">
            <v>RLA</v>
          </cell>
          <cell r="F850">
            <v>2.5000000000000001E-2</v>
          </cell>
          <cell r="G850">
            <v>0</v>
          </cell>
          <cell r="H850">
            <v>2.3199999999999998</v>
          </cell>
          <cell r="I850" t="str">
            <v>Pハ</v>
          </cell>
        </row>
        <row r="851">
          <cell r="A851" t="str">
            <v>乗0ガQBA</v>
          </cell>
          <cell r="B851" t="str">
            <v>乗用(ガソリン・LPG)</v>
          </cell>
          <cell r="C851" t="str">
            <v>乗0ガ</v>
          </cell>
          <cell r="D851" t="str">
            <v>H21</v>
          </cell>
          <cell r="E851" t="str">
            <v>QBA</v>
          </cell>
          <cell r="F851">
            <v>4.4999999999999998E-2</v>
          </cell>
          <cell r="G851">
            <v>0</v>
          </cell>
          <cell r="H851">
            <v>2.3199999999999998</v>
          </cell>
          <cell r="I851" t="str">
            <v>ガL3</v>
          </cell>
        </row>
        <row r="852">
          <cell r="A852" t="str">
            <v>乗0ガQAA</v>
          </cell>
          <cell r="B852" t="str">
            <v>乗用(ガソリン・LPG)</v>
          </cell>
          <cell r="C852" t="str">
            <v>乗0ガ</v>
          </cell>
          <cell r="D852" t="str">
            <v>H21</v>
          </cell>
          <cell r="E852" t="str">
            <v>QAA</v>
          </cell>
          <cell r="F852">
            <v>4.4999999999999998E-2</v>
          </cell>
          <cell r="G852">
            <v>0</v>
          </cell>
          <cell r="H852">
            <v>2.3199999999999998</v>
          </cell>
          <cell r="I852" t="str">
            <v>ハ</v>
          </cell>
        </row>
        <row r="853">
          <cell r="A853" t="str">
            <v>乗0ガQLA</v>
          </cell>
          <cell r="B853" t="str">
            <v>乗用(ガソリン・LPG)</v>
          </cell>
          <cell r="C853" t="str">
            <v>乗0ガ</v>
          </cell>
          <cell r="D853" t="str">
            <v>H21</v>
          </cell>
          <cell r="E853" t="str">
            <v>QLA</v>
          </cell>
          <cell r="F853">
            <v>4.4999999999999998E-2</v>
          </cell>
          <cell r="G853">
            <v>0</v>
          </cell>
          <cell r="H853">
            <v>2.3199999999999998</v>
          </cell>
          <cell r="I853" t="str">
            <v>Pハ</v>
          </cell>
        </row>
        <row r="854">
          <cell r="A854" t="str">
            <v>乗0ガ3AA</v>
          </cell>
          <cell r="B854" t="str">
            <v>乗用(ガソリン・LPG)</v>
          </cell>
          <cell r="C854" t="str">
            <v>乗0ガ</v>
          </cell>
          <cell r="D854" t="str">
            <v>H30</v>
          </cell>
          <cell r="E854" t="str">
            <v>3AA</v>
          </cell>
          <cell r="F854">
            <v>2.5000000000000001E-2</v>
          </cell>
          <cell r="G854">
            <v>0</v>
          </cell>
          <cell r="H854">
            <v>2.3199999999999998</v>
          </cell>
          <cell r="I854" t="str">
            <v>ハ</v>
          </cell>
        </row>
        <row r="855">
          <cell r="A855" t="str">
            <v>乗0ガ5AA</v>
          </cell>
          <cell r="B855" t="str">
            <v>乗用(ガソリン・LPG)</v>
          </cell>
          <cell r="C855" t="str">
            <v>乗0ガ</v>
          </cell>
          <cell r="D855" t="str">
            <v>H30</v>
          </cell>
          <cell r="E855" t="str">
            <v>5AA</v>
          </cell>
          <cell r="F855">
            <v>2.5000000000000001E-2</v>
          </cell>
          <cell r="G855">
            <v>0</v>
          </cell>
          <cell r="H855">
            <v>2.3199999999999998</v>
          </cell>
          <cell r="I855" t="str">
            <v>ハ</v>
          </cell>
        </row>
        <row r="856">
          <cell r="A856" t="str">
            <v>乗0ガ6AA</v>
          </cell>
          <cell r="B856" t="str">
            <v>乗用(ガソリン・LPG)</v>
          </cell>
          <cell r="C856" t="str">
            <v>乗0ガ</v>
          </cell>
          <cell r="D856" t="str">
            <v>H30</v>
          </cell>
          <cell r="E856" t="str">
            <v>6AA</v>
          </cell>
          <cell r="F856">
            <v>1.2500000000000001E-2</v>
          </cell>
          <cell r="G856">
            <v>0</v>
          </cell>
          <cell r="H856">
            <v>2.3199999999999998</v>
          </cell>
          <cell r="I856" t="str">
            <v>ハ</v>
          </cell>
        </row>
        <row r="857">
          <cell r="A857" t="str">
            <v>乗0ガ3BA</v>
          </cell>
          <cell r="B857" t="str">
            <v>乗用(ガソリン・LPG)</v>
          </cell>
          <cell r="C857" t="str">
            <v>乗0ガ</v>
          </cell>
          <cell r="D857" t="str">
            <v>H30</v>
          </cell>
          <cell r="E857" t="str">
            <v>3BA</v>
          </cell>
          <cell r="F857">
            <v>0.05</v>
          </cell>
          <cell r="G857">
            <v>0</v>
          </cell>
          <cell r="H857">
            <v>2.3199999999999998</v>
          </cell>
          <cell r="I857" t="str">
            <v>ガL3</v>
          </cell>
        </row>
        <row r="858">
          <cell r="A858" t="str">
            <v>乗0ガ4BA</v>
          </cell>
          <cell r="B858" t="str">
            <v>乗用(ガソリン・LPG)</v>
          </cell>
          <cell r="C858" t="str">
            <v>乗0ガ</v>
          </cell>
          <cell r="D858" t="str">
            <v>H30</v>
          </cell>
          <cell r="E858" t="str">
            <v>4BA</v>
          </cell>
          <cell r="F858">
            <v>3.7499999999999999E-2</v>
          </cell>
          <cell r="G858">
            <v>0</v>
          </cell>
          <cell r="H858">
            <v>2.3199999999999998</v>
          </cell>
          <cell r="I858" t="str">
            <v>ガL2</v>
          </cell>
        </row>
        <row r="859">
          <cell r="A859" t="str">
            <v>乗0ガ5BA</v>
          </cell>
          <cell r="B859" t="str">
            <v>乗用(ガソリン・LPG)</v>
          </cell>
          <cell r="C859" t="str">
            <v>乗0ガ</v>
          </cell>
          <cell r="D859" t="str">
            <v>H30</v>
          </cell>
          <cell r="E859" t="str">
            <v>5BA</v>
          </cell>
          <cell r="F859">
            <v>2.5000000000000001E-2</v>
          </cell>
          <cell r="G859">
            <v>0</v>
          </cell>
          <cell r="H859">
            <v>2.3199999999999998</v>
          </cell>
          <cell r="I859" t="str">
            <v>ガL2</v>
          </cell>
        </row>
        <row r="860">
          <cell r="A860" t="str">
            <v>乗0ガ6BA</v>
          </cell>
          <cell r="B860" t="str">
            <v>乗用(ガソリン・LPG)</v>
          </cell>
          <cell r="C860" t="str">
            <v>乗0ガ</v>
          </cell>
          <cell r="D860" t="str">
            <v>H30</v>
          </cell>
          <cell r="E860" t="str">
            <v>6BA</v>
          </cell>
          <cell r="F860">
            <v>1.2500000000000001E-2</v>
          </cell>
          <cell r="G860">
            <v>0</v>
          </cell>
          <cell r="H860">
            <v>2.3199999999999998</v>
          </cell>
          <cell r="I860" t="str">
            <v>ガL3</v>
          </cell>
        </row>
        <row r="861">
          <cell r="A861" t="str">
            <v>乗0L-</v>
          </cell>
          <cell r="B861" t="str">
            <v>乗用(ガソリン・LPG)</v>
          </cell>
          <cell r="C861" t="str">
            <v>乗0L</v>
          </cell>
          <cell r="D861" t="str">
            <v>S50前</v>
          </cell>
          <cell r="E861" t="str">
            <v>-</v>
          </cell>
          <cell r="F861">
            <v>2.1800000000000002</v>
          </cell>
          <cell r="G861">
            <v>0</v>
          </cell>
          <cell r="H861">
            <v>3</v>
          </cell>
          <cell r="I861" t="str">
            <v>ガL3</v>
          </cell>
        </row>
        <row r="862">
          <cell r="A862" t="str">
            <v>乗0LA</v>
          </cell>
          <cell r="B862" t="str">
            <v>乗用(ガソリン・LPG)</v>
          </cell>
          <cell r="C862" t="str">
            <v>乗0L</v>
          </cell>
          <cell r="D862" t="str">
            <v>S50</v>
          </cell>
          <cell r="E862" t="str">
            <v>A</v>
          </cell>
          <cell r="F862">
            <v>1.2</v>
          </cell>
          <cell r="G862">
            <v>0</v>
          </cell>
          <cell r="H862">
            <v>3</v>
          </cell>
          <cell r="I862" t="str">
            <v>ガL3</v>
          </cell>
        </row>
        <row r="863">
          <cell r="A863" t="str">
            <v>乗0LB</v>
          </cell>
          <cell r="B863" t="str">
            <v>乗用(ガソリン・LPG)</v>
          </cell>
          <cell r="C863" t="str">
            <v>乗0L</v>
          </cell>
          <cell r="D863" t="str">
            <v>S51</v>
          </cell>
          <cell r="E863" t="str">
            <v>B</v>
          </cell>
          <cell r="F863">
            <v>0.6</v>
          </cell>
          <cell r="G863">
            <v>0</v>
          </cell>
          <cell r="H863">
            <v>3</v>
          </cell>
          <cell r="I863" t="str">
            <v>ガL3</v>
          </cell>
        </row>
        <row r="864">
          <cell r="A864" t="str">
            <v>乗0LC</v>
          </cell>
          <cell r="B864" t="str">
            <v>乗用(ガソリン・LPG)</v>
          </cell>
          <cell r="C864" t="str">
            <v>乗0L</v>
          </cell>
          <cell r="D864" t="str">
            <v>S51</v>
          </cell>
          <cell r="E864" t="str">
            <v>C</v>
          </cell>
          <cell r="F864">
            <v>0.6</v>
          </cell>
          <cell r="G864">
            <v>0</v>
          </cell>
          <cell r="H864">
            <v>3</v>
          </cell>
          <cell r="I864" t="str">
            <v>ガL3</v>
          </cell>
        </row>
        <row r="865">
          <cell r="A865" t="str">
            <v>乗0LE</v>
          </cell>
          <cell r="B865" t="str">
            <v>乗用(ガソリン・LPG)</v>
          </cell>
          <cell r="C865" t="str">
            <v>乗0L</v>
          </cell>
          <cell r="D865" t="str">
            <v>S53,H10</v>
          </cell>
          <cell r="E865" t="str">
            <v>E</v>
          </cell>
          <cell r="F865">
            <v>0.25</v>
          </cell>
          <cell r="G865">
            <v>0</v>
          </cell>
          <cell r="H865">
            <v>3</v>
          </cell>
          <cell r="I865" t="str">
            <v>ガL3</v>
          </cell>
        </row>
        <row r="866">
          <cell r="A866" t="str">
            <v>乗0LGF</v>
          </cell>
          <cell r="B866" t="str">
            <v>乗用(ガソリン・LPG)</v>
          </cell>
          <cell r="C866" t="str">
            <v>乗0L</v>
          </cell>
          <cell r="D866" t="str">
            <v>S53,H10</v>
          </cell>
          <cell r="E866" t="str">
            <v>GF</v>
          </cell>
          <cell r="F866">
            <v>0.25</v>
          </cell>
          <cell r="G866">
            <v>0</v>
          </cell>
          <cell r="H866">
            <v>3</v>
          </cell>
          <cell r="I866" t="str">
            <v>ガL3</v>
          </cell>
        </row>
        <row r="867">
          <cell r="A867" t="str">
            <v>乗0LHK</v>
          </cell>
          <cell r="B867" t="str">
            <v>乗用(ガソリン・LPG)</v>
          </cell>
          <cell r="C867" t="str">
            <v>乗0L</v>
          </cell>
          <cell r="D867" t="str">
            <v>S53,H10</v>
          </cell>
          <cell r="E867" t="str">
            <v>HK</v>
          </cell>
          <cell r="F867">
            <v>0.125</v>
          </cell>
          <cell r="G867">
            <v>0</v>
          </cell>
          <cell r="H867">
            <v>3</v>
          </cell>
          <cell r="I867" t="str">
            <v>ハ</v>
          </cell>
        </row>
        <row r="868">
          <cell r="A868" t="str">
            <v>乗0LGH</v>
          </cell>
          <cell r="B868" t="str">
            <v>乗用(ガソリン・LPG)</v>
          </cell>
          <cell r="C868" t="str">
            <v>乗0L</v>
          </cell>
          <cell r="D868" t="str">
            <v>H12</v>
          </cell>
          <cell r="E868" t="str">
            <v>GH</v>
          </cell>
          <cell r="F868">
            <v>0.08</v>
          </cell>
          <cell r="G868">
            <v>0</v>
          </cell>
          <cell r="H868">
            <v>3</v>
          </cell>
          <cell r="I868" t="str">
            <v>ガL3</v>
          </cell>
        </row>
        <row r="869">
          <cell r="A869" t="str">
            <v>乗0LHN</v>
          </cell>
          <cell r="B869" t="str">
            <v>乗用(ガソリン・LPG)</v>
          </cell>
          <cell r="C869" t="str">
            <v>乗0L</v>
          </cell>
          <cell r="D869" t="str">
            <v>H12</v>
          </cell>
          <cell r="E869" t="str">
            <v>HN</v>
          </cell>
          <cell r="F869">
            <v>0.04</v>
          </cell>
          <cell r="G869">
            <v>0</v>
          </cell>
          <cell r="H869">
            <v>3</v>
          </cell>
          <cell r="I869" t="str">
            <v>ハ</v>
          </cell>
        </row>
        <row r="870">
          <cell r="A870" t="str">
            <v>乗0LTA</v>
          </cell>
          <cell r="B870" t="str">
            <v>乗用(ガソリン・LPG)</v>
          </cell>
          <cell r="C870" t="str">
            <v>乗0L</v>
          </cell>
          <cell r="D870" t="str">
            <v>H12</v>
          </cell>
          <cell r="E870" t="str">
            <v>TA</v>
          </cell>
          <cell r="F870">
            <v>0.06</v>
          </cell>
          <cell r="G870">
            <v>0</v>
          </cell>
          <cell r="H870">
            <v>3</v>
          </cell>
          <cell r="I870" t="str">
            <v>ガL3</v>
          </cell>
        </row>
        <row r="871">
          <cell r="A871" t="str">
            <v>乗0LXA</v>
          </cell>
          <cell r="B871" t="str">
            <v>乗用(ガソリン・LPG)</v>
          </cell>
          <cell r="C871" t="str">
            <v>乗0L</v>
          </cell>
          <cell r="D871" t="str">
            <v>H12</v>
          </cell>
          <cell r="E871" t="str">
            <v>XA</v>
          </cell>
          <cell r="F871">
            <v>0.06</v>
          </cell>
          <cell r="G871">
            <v>0</v>
          </cell>
          <cell r="H871">
            <v>3</v>
          </cell>
          <cell r="I871" t="str">
            <v>ハ</v>
          </cell>
        </row>
        <row r="872">
          <cell r="A872" t="str">
            <v>乗0LLA</v>
          </cell>
          <cell r="B872" t="str">
            <v>乗用(ガソリン・LPG)</v>
          </cell>
          <cell r="C872" t="str">
            <v>乗0L</v>
          </cell>
          <cell r="D872" t="str">
            <v>H12</v>
          </cell>
          <cell r="E872" t="str">
            <v>LA</v>
          </cell>
          <cell r="F872">
            <v>0.04</v>
          </cell>
          <cell r="G872">
            <v>0</v>
          </cell>
          <cell r="H872">
            <v>3</v>
          </cell>
          <cell r="I872" t="str">
            <v>ガL3</v>
          </cell>
        </row>
        <row r="873">
          <cell r="A873" t="str">
            <v>乗0LYA</v>
          </cell>
          <cell r="B873" t="str">
            <v>乗用(ガソリン・LPG)</v>
          </cell>
          <cell r="C873" t="str">
            <v>乗0L</v>
          </cell>
          <cell r="D873" t="str">
            <v>H12</v>
          </cell>
          <cell r="E873" t="str">
            <v>YA</v>
          </cell>
          <cell r="F873">
            <v>0.04</v>
          </cell>
          <cell r="G873">
            <v>0</v>
          </cell>
          <cell r="H873">
            <v>3</v>
          </cell>
          <cell r="I873" t="str">
            <v>ハ</v>
          </cell>
        </row>
        <row r="874">
          <cell r="A874" t="str">
            <v>乗0LUA</v>
          </cell>
          <cell r="B874" t="str">
            <v>乗用(ガソリン・LPG)</v>
          </cell>
          <cell r="C874" t="str">
            <v>乗0L</v>
          </cell>
          <cell r="D874" t="str">
            <v>H12</v>
          </cell>
          <cell r="E874" t="str">
            <v>UA</v>
          </cell>
          <cell r="F874">
            <v>0.02</v>
          </cell>
          <cell r="G874">
            <v>0</v>
          </cell>
          <cell r="H874">
            <v>3</v>
          </cell>
          <cell r="I874" t="str">
            <v>ガL3</v>
          </cell>
        </row>
        <row r="875">
          <cell r="A875" t="str">
            <v>乗0LZA</v>
          </cell>
          <cell r="B875" t="str">
            <v>乗用(ガソリン・LPG)</v>
          </cell>
          <cell r="C875" t="str">
            <v>乗0L</v>
          </cell>
          <cell r="D875" t="str">
            <v>H12</v>
          </cell>
          <cell r="E875" t="str">
            <v>ZA</v>
          </cell>
          <cell r="F875">
            <v>0.02</v>
          </cell>
          <cell r="G875">
            <v>0</v>
          </cell>
          <cell r="H875">
            <v>3</v>
          </cell>
          <cell r="I875" t="str">
            <v>ハ</v>
          </cell>
        </row>
        <row r="876">
          <cell r="A876" t="str">
            <v>乗0LABA</v>
          </cell>
          <cell r="B876" t="str">
            <v>乗用(ガソリン・LPG)</v>
          </cell>
          <cell r="C876" t="str">
            <v>乗0L</v>
          </cell>
          <cell r="D876" t="str">
            <v>H17</v>
          </cell>
          <cell r="E876" t="str">
            <v>ABA</v>
          </cell>
          <cell r="F876">
            <v>0.05</v>
          </cell>
          <cell r="G876">
            <v>0</v>
          </cell>
          <cell r="H876">
            <v>3</v>
          </cell>
          <cell r="I876" t="str">
            <v>ガL3</v>
          </cell>
        </row>
        <row r="877">
          <cell r="A877" t="str">
            <v>乗0LAAA</v>
          </cell>
          <cell r="B877" t="str">
            <v>乗用(ガソリン・LPG)</v>
          </cell>
          <cell r="C877" t="str">
            <v>乗0L</v>
          </cell>
          <cell r="D877" t="str">
            <v>H17</v>
          </cell>
          <cell r="E877" t="str">
            <v>AAA</v>
          </cell>
          <cell r="F877">
            <v>2.5000000000000001E-2</v>
          </cell>
          <cell r="G877">
            <v>0</v>
          </cell>
          <cell r="H877">
            <v>3</v>
          </cell>
          <cell r="I877" t="str">
            <v>ハ</v>
          </cell>
        </row>
        <row r="878">
          <cell r="A878" t="str">
            <v>乗0LALA</v>
          </cell>
          <cell r="B878" t="str">
            <v>乗用(ガソリン・LPG)</v>
          </cell>
          <cell r="C878" t="str">
            <v>乗0L</v>
          </cell>
          <cell r="D878" t="str">
            <v>H17</v>
          </cell>
          <cell r="E878" t="str">
            <v>ALA</v>
          </cell>
          <cell r="F878">
            <v>1.2500000000000001E-2</v>
          </cell>
          <cell r="G878">
            <v>0</v>
          </cell>
          <cell r="H878">
            <v>3</v>
          </cell>
          <cell r="I878" t="str">
            <v>Pハ</v>
          </cell>
        </row>
        <row r="879">
          <cell r="A879" t="str">
            <v>乗0LCAA</v>
          </cell>
          <cell r="B879" t="str">
            <v>乗用(ガソリン・LPG)</v>
          </cell>
          <cell r="C879" t="str">
            <v>乗0L</v>
          </cell>
          <cell r="D879" t="str">
            <v>H17</v>
          </cell>
          <cell r="E879" t="str">
            <v>CAA</v>
          </cell>
          <cell r="F879">
            <v>2.5000000000000001E-2</v>
          </cell>
          <cell r="G879">
            <v>0</v>
          </cell>
          <cell r="H879">
            <v>3</v>
          </cell>
          <cell r="I879" t="str">
            <v>ハ</v>
          </cell>
        </row>
        <row r="880">
          <cell r="A880" t="str">
            <v>乗0LCBA</v>
          </cell>
          <cell r="B880" t="str">
            <v>乗用(ガソリン・LPG)</v>
          </cell>
          <cell r="C880" t="str">
            <v>乗0L</v>
          </cell>
          <cell r="D880" t="str">
            <v>H17</v>
          </cell>
          <cell r="E880" t="str">
            <v>CBA</v>
          </cell>
          <cell r="F880">
            <v>2.5000000000000001E-2</v>
          </cell>
          <cell r="G880">
            <v>0</v>
          </cell>
          <cell r="H880">
            <v>3</v>
          </cell>
          <cell r="I880" t="str">
            <v>ガL1</v>
          </cell>
        </row>
        <row r="881">
          <cell r="A881" t="str">
            <v>乗0LCLA</v>
          </cell>
          <cell r="B881" t="str">
            <v>乗用(ガソリン・LPG)</v>
          </cell>
          <cell r="C881" t="str">
            <v>乗0L</v>
          </cell>
          <cell r="D881" t="str">
            <v>H17</v>
          </cell>
          <cell r="E881" t="str">
            <v>CLA</v>
          </cell>
          <cell r="F881">
            <v>2.5000000000000001E-2</v>
          </cell>
          <cell r="G881">
            <v>0</v>
          </cell>
          <cell r="H881">
            <v>3</v>
          </cell>
          <cell r="I881" t="str">
            <v>Pハ</v>
          </cell>
        </row>
        <row r="882">
          <cell r="A882" t="str">
            <v>乗0LDAA</v>
          </cell>
          <cell r="B882" t="str">
            <v>乗用(ガソリン・LPG)</v>
          </cell>
          <cell r="C882" t="str">
            <v>乗0L</v>
          </cell>
          <cell r="D882" t="str">
            <v>H17</v>
          </cell>
          <cell r="E882" t="str">
            <v>DAA</v>
          </cell>
          <cell r="F882">
            <v>1.2500000000000001E-2</v>
          </cell>
          <cell r="G882">
            <v>0</v>
          </cell>
          <cell r="H882">
            <v>3</v>
          </cell>
          <cell r="I882" t="str">
            <v>ハ</v>
          </cell>
        </row>
        <row r="883">
          <cell r="A883" t="str">
            <v>乗0LDBA</v>
          </cell>
          <cell r="B883" t="str">
            <v>乗用(ガソリン・LPG)</v>
          </cell>
          <cell r="C883" t="str">
            <v>乗0L</v>
          </cell>
          <cell r="D883" t="str">
            <v>H17</v>
          </cell>
          <cell r="E883" t="str">
            <v>DBA</v>
          </cell>
          <cell r="F883">
            <v>1.2500000000000001E-2</v>
          </cell>
          <cell r="G883">
            <v>0</v>
          </cell>
          <cell r="H883">
            <v>3</v>
          </cell>
          <cell r="I883" t="str">
            <v>ガL2</v>
          </cell>
        </row>
        <row r="884">
          <cell r="A884" t="str">
            <v>乗0LDLA</v>
          </cell>
          <cell r="B884" t="str">
            <v>乗用(ガソリン・LPG)</v>
          </cell>
          <cell r="C884" t="str">
            <v>乗0L</v>
          </cell>
          <cell r="D884" t="str">
            <v>H17</v>
          </cell>
          <cell r="E884" t="str">
            <v>DLA</v>
          </cell>
          <cell r="F884">
            <v>1.2500000000000001E-2</v>
          </cell>
          <cell r="G884">
            <v>0</v>
          </cell>
          <cell r="H884">
            <v>3</v>
          </cell>
          <cell r="I884" t="str">
            <v>Pハ</v>
          </cell>
        </row>
        <row r="885">
          <cell r="A885" t="str">
            <v>乗0LLBA</v>
          </cell>
          <cell r="B885" t="str">
            <v>乗用(ガソリン・LPG)</v>
          </cell>
          <cell r="C885" t="str">
            <v>乗0L</v>
          </cell>
          <cell r="D885" t="str">
            <v>H21</v>
          </cell>
          <cell r="E885" t="str">
            <v>LBA</v>
          </cell>
          <cell r="F885">
            <v>0.05</v>
          </cell>
          <cell r="G885">
            <v>0</v>
          </cell>
          <cell r="H885">
            <v>3</v>
          </cell>
          <cell r="I885" t="str">
            <v>ガL3</v>
          </cell>
        </row>
        <row r="886">
          <cell r="A886" t="str">
            <v>乗0LLAA</v>
          </cell>
          <cell r="B886" t="str">
            <v>乗用(ガソリン・LPG)</v>
          </cell>
          <cell r="C886" t="str">
            <v>乗0L</v>
          </cell>
          <cell r="D886" t="str">
            <v>H21</v>
          </cell>
          <cell r="E886" t="str">
            <v>LAA</v>
          </cell>
          <cell r="F886">
            <v>2.5000000000000001E-2</v>
          </cell>
          <cell r="G886">
            <v>0</v>
          </cell>
          <cell r="H886">
            <v>3</v>
          </cell>
          <cell r="I886" t="str">
            <v>ハ</v>
          </cell>
        </row>
        <row r="887">
          <cell r="A887" t="str">
            <v>乗0LLLA</v>
          </cell>
          <cell r="B887" t="str">
            <v>乗用(ガソリン・LPG)</v>
          </cell>
          <cell r="C887" t="str">
            <v>乗0L</v>
          </cell>
          <cell r="D887" t="str">
            <v>H21</v>
          </cell>
          <cell r="E887" t="str">
            <v>LLA</v>
          </cell>
          <cell r="F887">
            <v>1.2500000000000001E-2</v>
          </cell>
          <cell r="G887">
            <v>0</v>
          </cell>
          <cell r="H887">
            <v>3</v>
          </cell>
          <cell r="I887" t="str">
            <v>Pハ</v>
          </cell>
        </row>
        <row r="888">
          <cell r="A888" t="str">
            <v>乗0LMBA</v>
          </cell>
          <cell r="B888" t="str">
            <v>乗用(ガソリン・LPG)</v>
          </cell>
          <cell r="C888" t="str">
            <v>乗0L</v>
          </cell>
          <cell r="D888" t="str">
            <v>H21</v>
          </cell>
          <cell r="E888" t="str">
            <v>MBA</v>
          </cell>
          <cell r="F888">
            <v>2.5000000000000001E-2</v>
          </cell>
          <cell r="G888">
            <v>0</v>
          </cell>
          <cell r="H888">
            <v>3</v>
          </cell>
          <cell r="I888" t="str">
            <v>ガL1</v>
          </cell>
        </row>
        <row r="889">
          <cell r="A889" t="str">
            <v>乗0LMAA</v>
          </cell>
          <cell r="B889" t="str">
            <v>乗用(ガソリン・LPG)</v>
          </cell>
          <cell r="C889" t="str">
            <v>乗0L</v>
          </cell>
          <cell r="D889" t="str">
            <v>H21</v>
          </cell>
          <cell r="E889" t="str">
            <v>MAA</v>
          </cell>
          <cell r="F889">
            <v>2.5000000000000001E-2</v>
          </cell>
          <cell r="G889">
            <v>0</v>
          </cell>
          <cell r="H889">
            <v>3</v>
          </cell>
          <cell r="I889" t="str">
            <v>ハ</v>
          </cell>
        </row>
        <row r="890">
          <cell r="A890" t="str">
            <v>乗0LMLA</v>
          </cell>
          <cell r="B890" t="str">
            <v>乗用(ガソリン・LPG)</v>
          </cell>
          <cell r="C890" t="str">
            <v>乗0L</v>
          </cell>
          <cell r="D890" t="str">
            <v>H21</v>
          </cell>
          <cell r="E890" t="str">
            <v>MLA</v>
          </cell>
          <cell r="F890">
            <v>2.5000000000000001E-2</v>
          </cell>
          <cell r="G890">
            <v>0</v>
          </cell>
          <cell r="H890">
            <v>3</v>
          </cell>
          <cell r="I890" t="str">
            <v>Pハ</v>
          </cell>
        </row>
        <row r="891">
          <cell r="A891" t="str">
            <v>乗0LRBA</v>
          </cell>
          <cell r="B891" t="str">
            <v>乗用(ガソリン・LPG)</v>
          </cell>
          <cell r="C891" t="str">
            <v>乗0L</v>
          </cell>
          <cell r="D891" t="str">
            <v>H21</v>
          </cell>
          <cell r="E891" t="str">
            <v>RBA</v>
          </cell>
          <cell r="F891">
            <v>1.2500000000000001E-2</v>
          </cell>
          <cell r="G891">
            <v>0</v>
          </cell>
          <cell r="H891">
            <v>3</v>
          </cell>
          <cell r="I891" t="str">
            <v>ガL2</v>
          </cell>
        </row>
        <row r="892">
          <cell r="A892" t="str">
            <v>乗0LRAA</v>
          </cell>
          <cell r="B892" t="str">
            <v>乗用(ガソリン・LPG)</v>
          </cell>
          <cell r="C892" t="str">
            <v>乗0L</v>
          </cell>
          <cell r="D892" t="str">
            <v>H21</v>
          </cell>
          <cell r="E892" t="str">
            <v>RAA</v>
          </cell>
          <cell r="F892">
            <v>1.2500000000000001E-2</v>
          </cell>
          <cell r="G892">
            <v>0</v>
          </cell>
          <cell r="H892">
            <v>3</v>
          </cell>
          <cell r="I892" t="str">
            <v>ハ</v>
          </cell>
        </row>
        <row r="893">
          <cell r="A893" t="str">
            <v>乗0LRLA</v>
          </cell>
          <cell r="B893" t="str">
            <v>乗用(ガソリン・LPG)</v>
          </cell>
          <cell r="C893" t="str">
            <v>乗0L</v>
          </cell>
          <cell r="D893" t="str">
            <v>H21</v>
          </cell>
          <cell r="E893" t="str">
            <v>RLA</v>
          </cell>
          <cell r="F893">
            <v>1.2500000000000001E-2</v>
          </cell>
          <cell r="G893">
            <v>0</v>
          </cell>
          <cell r="H893">
            <v>3</v>
          </cell>
          <cell r="I893" t="str">
            <v>Pハ</v>
          </cell>
        </row>
        <row r="894">
          <cell r="A894" t="str">
            <v>乗0LQBA</v>
          </cell>
          <cell r="B894" t="str">
            <v>乗用(ガソリン・LPG)</v>
          </cell>
          <cell r="C894" t="str">
            <v>乗0L</v>
          </cell>
          <cell r="D894" t="str">
            <v>H21</v>
          </cell>
          <cell r="E894" t="str">
            <v>QBA</v>
          </cell>
          <cell r="F894">
            <v>4.4999999999999998E-2</v>
          </cell>
          <cell r="G894">
            <v>0</v>
          </cell>
          <cell r="H894">
            <v>3</v>
          </cell>
          <cell r="I894" t="str">
            <v>ガL3</v>
          </cell>
        </row>
        <row r="895">
          <cell r="A895" t="str">
            <v>乗0LQAA</v>
          </cell>
          <cell r="B895" t="str">
            <v>乗用(ガソリン・LPG)</v>
          </cell>
          <cell r="C895" t="str">
            <v>乗0L</v>
          </cell>
          <cell r="D895" t="str">
            <v>H21</v>
          </cell>
          <cell r="E895" t="str">
            <v>QAA</v>
          </cell>
          <cell r="F895">
            <v>4.4999999999999998E-2</v>
          </cell>
          <cell r="G895">
            <v>0</v>
          </cell>
          <cell r="H895">
            <v>3</v>
          </cell>
          <cell r="I895" t="str">
            <v>ハ</v>
          </cell>
        </row>
        <row r="896">
          <cell r="A896" t="str">
            <v>乗0LQLA</v>
          </cell>
          <cell r="B896" t="str">
            <v>乗用(ガソリン・LPG)</v>
          </cell>
          <cell r="C896" t="str">
            <v>乗0L</v>
          </cell>
          <cell r="D896" t="str">
            <v>H21</v>
          </cell>
          <cell r="E896" t="str">
            <v>QLA</v>
          </cell>
          <cell r="F896">
            <v>4.4999999999999998E-2</v>
          </cell>
          <cell r="G896">
            <v>0</v>
          </cell>
          <cell r="H896">
            <v>3</v>
          </cell>
          <cell r="I896" t="str">
            <v>Pハ</v>
          </cell>
        </row>
        <row r="897">
          <cell r="A897" t="str">
            <v>乗0軽-</v>
          </cell>
          <cell r="B897" t="str">
            <v>乗用(軽油)</v>
          </cell>
          <cell r="C897" t="str">
            <v>乗0軽</v>
          </cell>
          <cell r="D897" t="str">
            <v>S54前</v>
          </cell>
          <cell r="E897" t="str">
            <v>-</v>
          </cell>
          <cell r="F897">
            <v>1.34</v>
          </cell>
          <cell r="G897">
            <v>0.2</v>
          </cell>
          <cell r="H897">
            <v>2.58</v>
          </cell>
          <cell r="I897" t="str">
            <v>軽3</v>
          </cell>
        </row>
        <row r="898">
          <cell r="A898" t="str">
            <v>乗0軽K</v>
          </cell>
          <cell r="B898" t="str">
            <v>乗用(軽油)</v>
          </cell>
          <cell r="C898" t="str">
            <v>乗0軽</v>
          </cell>
          <cell r="D898" t="str">
            <v>S54</v>
          </cell>
          <cell r="E898" t="str">
            <v>K</v>
          </cell>
          <cell r="F898">
            <v>1.2</v>
          </cell>
          <cell r="G898">
            <v>0.2</v>
          </cell>
          <cell r="H898">
            <v>2.58</v>
          </cell>
          <cell r="I898" t="str">
            <v>軽3</v>
          </cell>
        </row>
        <row r="899">
          <cell r="A899" t="str">
            <v>乗0軽N</v>
          </cell>
          <cell r="B899" t="str">
            <v>乗用(軽油)</v>
          </cell>
          <cell r="C899" t="str">
            <v>乗0軽</v>
          </cell>
          <cell r="D899" t="str">
            <v>S57,S58</v>
          </cell>
          <cell r="E899" t="str">
            <v>N</v>
          </cell>
          <cell r="F899">
            <v>1.02</v>
          </cell>
          <cell r="G899">
            <v>0.2</v>
          </cell>
          <cell r="H899">
            <v>2.58</v>
          </cell>
          <cell r="I899" t="str">
            <v>軽3</v>
          </cell>
        </row>
        <row r="900">
          <cell r="A900" t="str">
            <v>乗0軽P</v>
          </cell>
          <cell r="B900" t="str">
            <v>乗用(軽油)</v>
          </cell>
          <cell r="C900" t="str">
            <v>乗0軽</v>
          </cell>
          <cell r="D900" t="str">
            <v>S57,S58</v>
          </cell>
          <cell r="E900" t="str">
            <v>P</v>
          </cell>
          <cell r="F900">
            <v>1.02</v>
          </cell>
          <cell r="G900">
            <v>0.2</v>
          </cell>
          <cell r="H900">
            <v>2.58</v>
          </cell>
          <cell r="I900" t="str">
            <v>軽3</v>
          </cell>
        </row>
        <row r="901">
          <cell r="A901" t="str">
            <v>乗0軽Q</v>
          </cell>
          <cell r="B901" t="str">
            <v>乗用(軽油)</v>
          </cell>
          <cell r="C901" t="str">
            <v>乗0軽</v>
          </cell>
          <cell r="D901" t="str">
            <v>S61,S62</v>
          </cell>
          <cell r="E901" t="str">
            <v>Q</v>
          </cell>
          <cell r="F901">
            <v>0.7</v>
          </cell>
          <cell r="G901">
            <v>0.2</v>
          </cell>
          <cell r="H901">
            <v>2.58</v>
          </cell>
          <cell r="I901" t="str">
            <v>軽3</v>
          </cell>
        </row>
        <row r="902">
          <cell r="A902" t="str">
            <v>乗0軽X</v>
          </cell>
          <cell r="B902" t="str">
            <v>乗用(軽油)</v>
          </cell>
          <cell r="C902" t="str">
            <v>乗0軽</v>
          </cell>
          <cell r="D902" t="str">
            <v>H2,H4</v>
          </cell>
          <cell r="E902" t="str">
            <v>X</v>
          </cell>
          <cell r="F902">
            <v>0.5</v>
          </cell>
          <cell r="G902">
            <v>0.2</v>
          </cell>
          <cell r="H902">
            <v>2.58</v>
          </cell>
          <cell r="I902" t="str">
            <v>軽3</v>
          </cell>
        </row>
        <row r="903">
          <cell r="A903" t="str">
            <v>乗0軽Y</v>
          </cell>
          <cell r="B903" t="str">
            <v>乗用(軽油)</v>
          </cell>
          <cell r="C903" t="str">
            <v>乗0軽</v>
          </cell>
          <cell r="D903" t="str">
            <v>H2,H4</v>
          </cell>
          <cell r="E903" t="str">
            <v>Y</v>
          </cell>
          <cell r="F903">
            <v>0.5</v>
          </cell>
          <cell r="G903">
            <v>0.2</v>
          </cell>
          <cell r="H903">
            <v>2.58</v>
          </cell>
          <cell r="I903" t="str">
            <v>軽3</v>
          </cell>
        </row>
        <row r="904">
          <cell r="A904" t="str">
            <v>乗0軽KD</v>
          </cell>
          <cell r="B904" t="str">
            <v>乗用(軽油)</v>
          </cell>
          <cell r="C904" t="str">
            <v>乗0軽</v>
          </cell>
          <cell r="D904" t="str">
            <v>H6</v>
          </cell>
          <cell r="E904" t="str">
            <v>KD</v>
          </cell>
          <cell r="F904">
            <v>0.5</v>
          </cell>
          <cell r="G904">
            <v>0.2</v>
          </cell>
          <cell r="H904">
            <v>2.58</v>
          </cell>
          <cell r="I904" t="str">
            <v>軽3</v>
          </cell>
        </row>
        <row r="905">
          <cell r="A905" t="str">
            <v>乗0軽KE</v>
          </cell>
          <cell r="B905" t="str">
            <v>乗用(軽油)</v>
          </cell>
          <cell r="C905" t="str">
            <v>乗0軽</v>
          </cell>
          <cell r="D905" t="str">
            <v>H9,H10</v>
          </cell>
          <cell r="E905" t="str">
            <v>KE</v>
          </cell>
          <cell r="F905">
            <v>0.4</v>
          </cell>
          <cell r="G905">
            <v>0.08</v>
          </cell>
          <cell r="H905">
            <v>2.58</v>
          </cell>
          <cell r="I905" t="str">
            <v>軽3</v>
          </cell>
        </row>
        <row r="906">
          <cell r="A906" t="str">
            <v>乗0軽HA</v>
          </cell>
          <cell r="B906" t="str">
            <v>乗用(軽油)</v>
          </cell>
          <cell r="C906" t="str">
            <v>乗0軽</v>
          </cell>
          <cell r="D906" t="str">
            <v>H9,H10</v>
          </cell>
          <cell r="E906" t="str">
            <v>HA</v>
          </cell>
          <cell r="F906">
            <v>0.2</v>
          </cell>
          <cell r="G906">
            <v>0.04</v>
          </cell>
          <cell r="H906">
            <v>2.58</v>
          </cell>
          <cell r="I906" t="str">
            <v>ハ</v>
          </cell>
        </row>
        <row r="907">
          <cell r="A907" t="str">
            <v>乗0軽KH</v>
          </cell>
          <cell r="B907" t="str">
            <v>乗用(軽油)</v>
          </cell>
          <cell r="C907" t="str">
            <v>乗0軽</v>
          </cell>
          <cell r="D907" t="str">
            <v>H9,H10</v>
          </cell>
          <cell r="E907" t="str">
            <v>KH</v>
          </cell>
          <cell r="F907">
            <v>0.4</v>
          </cell>
          <cell r="G907">
            <v>0.08</v>
          </cell>
          <cell r="H907">
            <v>2.58</v>
          </cell>
          <cell r="I907" t="str">
            <v>軽3</v>
          </cell>
        </row>
        <row r="908">
          <cell r="A908" t="str">
            <v>乗0軽HD</v>
          </cell>
          <cell r="B908" t="str">
            <v>乗用(軽油)</v>
          </cell>
          <cell r="C908" t="str">
            <v>乗0軽</v>
          </cell>
          <cell r="D908" t="str">
            <v>H9,H10</v>
          </cell>
          <cell r="E908" t="str">
            <v>HD</v>
          </cell>
          <cell r="F908">
            <v>0.2</v>
          </cell>
          <cell r="G908">
            <v>0.04</v>
          </cell>
          <cell r="H908">
            <v>2.58</v>
          </cell>
          <cell r="I908" t="str">
            <v>ハ</v>
          </cell>
        </row>
        <row r="909">
          <cell r="A909" t="str">
            <v>乗0軽DA</v>
          </cell>
          <cell r="B909" t="str">
            <v>乗用(軽油)</v>
          </cell>
          <cell r="C909" t="str">
            <v>乗0軽</v>
          </cell>
          <cell r="D909" t="str">
            <v>H9,H10</v>
          </cell>
          <cell r="E909" t="str">
            <v>DA</v>
          </cell>
          <cell r="F909">
            <v>0.3</v>
          </cell>
          <cell r="G909">
            <v>0.06</v>
          </cell>
          <cell r="H909">
            <v>2.58</v>
          </cell>
          <cell r="I909" t="str">
            <v>軽3</v>
          </cell>
        </row>
        <row r="910">
          <cell r="A910" t="str">
            <v>乗0軽WA</v>
          </cell>
          <cell r="B910" t="str">
            <v>乗用(軽油)</v>
          </cell>
          <cell r="C910" t="str">
            <v>乗0軽</v>
          </cell>
          <cell r="D910" t="str">
            <v>H9,H10</v>
          </cell>
          <cell r="E910" t="str">
            <v>WA</v>
          </cell>
          <cell r="F910">
            <v>0.3</v>
          </cell>
          <cell r="G910">
            <v>0.06</v>
          </cell>
          <cell r="H910">
            <v>2.58</v>
          </cell>
          <cell r="I910" t="str">
            <v>ハ</v>
          </cell>
        </row>
        <row r="911">
          <cell r="A911" t="str">
            <v>乗0軽DB</v>
          </cell>
          <cell r="B911" t="str">
            <v>乗用(軽油)</v>
          </cell>
          <cell r="C911" t="str">
            <v>乗0軽</v>
          </cell>
          <cell r="D911" t="str">
            <v>H9,H10</v>
          </cell>
          <cell r="E911" t="str">
            <v>DB</v>
          </cell>
          <cell r="F911">
            <v>0.2</v>
          </cell>
          <cell r="G911">
            <v>0.04</v>
          </cell>
          <cell r="H911">
            <v>2.58</v>
          </cell>
          <cell r="I911" t="str">
            <v>軽3</v>
          </cell>
        </row>
        <row r="912">
          <cell r="A912" t="str">
            <v>乗0軽WB</v>
          </cell>
          <cell r="B912" t="str">
            <v>乗用(軽油)</v>
          </cell>
          <cell r="C912" t="str">
            <v>乗0軽</v>
          </cell>
          <cell r="D912" t="str">
            <v>H9,H10</v>
          </cell>
          <cell r="E912" t="str">
            <v>WB</v>
          </cell>
          <cell r="F912">
            <v>0.2</v>
          </cell>
          <cell r="G912">
            <v>0.04</v>
          </cell>
          <cell r="H912">
            <v>2.58</v>
          </cell>
          <cell r="I912" t="str">
            <v>ハ</v>
          </cell>
        </row>
        <row r="913">
          <cell r="A913" t="str">
            <v>乗0軽DC</v>
          </cell>
          <cell r="B913" t="str">
            <v>乗用(軽油)</v>
          </cell>
          <cell r="C913" t="str">
            <v>乗0軽</v>
          </cell>
          <cell r="D913" t="str">
            <v>H9,H10</v>
          </cell>
          <cell r="E913" t="str">
            <v>DC</v>
          </cell>
          <cell r="F913">
            <v>0.1</v>
          </cell>
          <cell r="G913">
            <v>0.02</v>
          </cell>
          <cell r="H913">
            <v>2.58</v>
          </cell>
          <cell r="I913" t="str">
            <v>軽3</v>
          </cell>
        </row>
        <row r="914">
          <cell r="A914" t="str">
            <v>乗0軽WC</v>
          </cell>
          <cell r="B914" t="str">
            <v>乗用(軽油)</v>
          </cell>
          <cell r="C914" t="str">
            <v>乗0軽</v>
          </cell>
          <cell r="D914" t="str">
            <v>H9,H10</v>
          </cell>
          <cell r="E914" t="str">
            <v>WC</v>
          </cell>
          <cell r="F914">
            <v>0.1</v>
          </cell>
          <cell r="G914">
            <v>0.02</v>
          </cell>
          <cell r="H914">
            <v>2.58</v>
          </cell>
          <cell r="I914" t="str">
            <v>ハ</v>
          </cell>
        </row>
        <row r="915">
          <cell r="A915" t="str">
            <v>乗0軽DK</v>
          </cell>
          <cell r="B915" t="str">
            <v>乗用(軽油)</v>
          </cell>
          <cell r="C915" t="str">
            <v>乗0軽</v>
          </cell>
          <cell r="D915" t="str">
            <v>H9,H10</v>
          </cell>
          <cell r="E915" t="str">
            <v>DK</v>
          </cell>
          <cell r="F915">
            <v>0.3</v>
          </cell>
          <cell r="G915">
            <v>0.06</v>
          </cell>
          <cell r="H915">
            <v>2.58</v>
          </cell>
          <cell r="I915" t="str">
            <v>軽3</v>
          </cell>
        </row>
        <row r="916">
          <cell r="A916" t="str">
            <v>乗0軽WK</v>
          </cell>
          <cell r="B916" t="str">
            <v>乗用(軽油)</v>
          </cell>
          <cell r="C916" t="str">
            <v>乗0軽</v>
          </cell>
          <cell r="D916" t="str">
            <v>H9,H10</v>
          </cell>
          <cell r="E916" t="str">
            <v>WK</v>
          </cell>
          <cell r="F916">
            <v>0.3</v>
          </cell>
          <cell r="G916">
            <v>0.06</v>
          </cell>
          <cell r="H916">
            <v>2.58</v>
          </cell>
          <cell r="I916" t="str">
            <v>ハ</v>
          </cell>
        </row>
        <row r="917">
          <cell r="A917" t="str">
            <v>乗0軽DL</v>
          </cell>
          <cell r="B917" t="str">
            <v>乗用(軽油)</v>
          </cell>
          <cell r="C917" t="str">
            <v>乗0軽</v>
          </cell>
          <cell r="D917" t="str">
            <v>H9,H10</v>
          </cell>
          <cell r="E917" t="str">
            <v>DL</v>
          </cell>
          <cell r="F917">
            <v>0.2</v>
          </cell>
          <cell r="G917">
            <v>0.04</v>
          </cell>
          <cell r="H917">
            <v>2.58</v>
          </cell>
          <cell r="I917" t="str">
            <v>軽3</v>
          </cell>
        </row>
        <row r="918">
          <cell r="A918" t="str">
            <v>乗0軽WL</v>
          </cell>
          <cell r="B918" t="str">
            <v>乗用(軽油)</v>
          </cell>
          <cell r="C918" t="str">
            <v>乗0軽</v>
          </cell>
          <cell r="D918" t="str">
            <v>H9,H10</v>
          </cell>
          <cell r="E918" t="str">
            <v>WL</v>
          </cell>
          <cell r="F918">
            <v>0.2</v>
          </cell>
          <cell r="G918">
            <v>0.04</v>
          </cell>
          <cell r="H918">
            <v>2.58</v>
          </cell>
          <cell r="I918" t="str">
            <v>ハ</v>
          </cell>
        </row>
        <row r="919">
          <cell r="A919" t="str">
            <v>乗0軽DM</v>
          </cell>
          <cell r="B919" t="str">
            <v>乗用(軽油)</v>
          </cell>
          <cell r="C919" t="str">
            <v>乗0軽</v>
          </cell>
          <cell r="D919" t="str">
            <v>H9,H10</v>
          </cell>
          <cell r="E919" t="str">
            <v>DM</v>
          </cell>
          <cell r="F919">
            <v>0.1</v>
          </cell>
          <cell r="G919">
            <v>0.02</v>
          </cell>
          <cell r="H919">
            <v>2.58</v>
          </cell>
          <cell r="I919" t="str">
            <v>軽3</v>
          </cell>
        </row>
        <row r="920">
          <cell r="A920" t="str">
            <v>乗0軽WM</v>
          </cell>
          <cell r="B920" t="str">
            <v>乗用(軽油)</v>
          </cell>
          <cell r="C920" t="str">
            <v>乗0軽</v>
          </cell>
          <cell r="D920" t="str">
            <v>H9,H10</v>
          </cell>
          <cell r="E920" t="str">
            <v>WM</v>
          </cell>
          <cell r="F920">
            <v>0.1</v>
          </cell>
          <cell r="G920">
            <v>0.02</v>
          </cell>
          <cell r="H920">
            <v>2.58</v>
          </cell>
          <cell r="I920" t="str">
            <v>ハ</v>
          </cell>
        </row>
        <row r="921">
          <cell r="A921" t="str">
            <v>乗0軽KM</v>
          </cell>
          <cell r="B921" t="str">
            <v>乗用(軽油)</v>
          </cell>
          <cell r="C921" t="str">
            <v>乗0軽</v>
          </cell>
          <cell r="D921" t="str">
            <v>H14</v>
          </cell>
          <cell r="E921" t="str">
            <v>KM</v>
          </cell>
          <cell r="F921">
            <v>0.28000000000000003</v>
          </cell>
          <cell r="G921">
            <v>5.1999999999999998E-2</v>
          </cell>
          <cell r="H921">
            <v>2.58</v>
          </cell>
          <cell r="I921" t="str">
            <v>軽3</v>
          </cell>
        </row>
        <row r="922">
          <cell r="A922" t="str">
            <v>乗0軽HT</v>
          </cell>
          <cell r="B922" t="str">
            <v>乗用(軽油)</v>
          </cell>
          <cell r="C922" t="str">
            <v>乗0軽</v>
          </cell>
          <cell r="D922" t="str">
            <v>H14</v>
          </cell>
          <cell r="E922" t="str">
            <v>HT</v>
          </cell>
          <cell r="F922">
            <v>0.14000000000000001</v>
          </cell>
          <cell r="G922">
            <v>2.5999999999999999E-2</v>
          </cell>
          <cell r="H922">
            <v>2.58</v>
          </cell>
          <cell r="I922" t="str">
            <v>ハ</v>
          </cell>
        </row>
        <row r="923">
          <cell r="A923" t="str">
            <v>乗0軽KN</v>
          </cell>
          <cell r="B923" t="str">
            <v>乗用(軽油)</v>
          </cell>
          <cell r="C923" t="str">
            <v>乗0軽</v>
          </cell>
          <cell r="D923" t="str">
            <v>H14</v>
          </cell>
          <cell r="E923" t="str">
            <v>KN</v>
          </cell>
          <cell r="F923">
            <v>0.28000000000000003</v>
          </cell>
          <cell r="G923">
            <v>5.1999999999999998E-2</v>
          </cell>
          <cell r="H923">
            <v>2.58</v>
          </cell>
          <cell r="I923" t="str">
            <v>軽3</v>
          </cell>
        </row>
        <row r="924">
          <cell r="A924" t="str">
            <v>乗0軽HU</v>
          </cell>
          <cell r="B924" t="str">
            <v>乗用(軽油)</v>
          </cell>
          <cell r="C924" t="str">
            <v>乗0軽</v>
          </cell>
          <cell r="D924" t="str">
            <v>H14</v>
          </cell>
          <cell r="E924" t="str">
            <v>HU</v>
          </cell>
          <cell r="F924">
            <v>0.14000000000000001</v>
          </cell>
          <cell r="G924">
            <v>2.5999999999999999E-2</v>
          </cell>
          <cell r="H924">
            <v>2.58</v>
          </cell>
          <cell r="I924" t="str">
            <v>ハ</v>
          </cell>
        </row>
        <row r="925">
          <cell r="A925" t="str">
            <v>乗0軽TF</v>
          </cell>
          <cell r="B925" t="str">
            <v>乗用(軽油)</v>
          </cell>
          <cell r="C925" t="str">
            <v>乗0軽</v>
          </cell>
          <cell r="D925" t="str">
            <v>H14</v>
          </cell>
          <cell r="E925" t="str">
            <v>TF</v>
          </cell>
          <cell r="F925">
            <v>0.21</v>
          </cell>
          <cell r="G925">
            <v>3.9E-2</v>
          </cell>
          <cell r="H925">
            <v>2.58</v>
          </cell>
          <cell r="I925" t="str">
            <v>軽3</v>
          </cell>
        </row>
        <row r="926">
          <cell r="A926" t="str">
            <v>乗0軽XF</v>
          </cell>
          <cell r="B926" t="str">
            <v>乗用(軽油)</v>
          </cell>
          <cell r="C926" t="str">
            <v>乗0軽</v>
          </cell>
          <cell r="D926" t="str">
            <v>H14</v>
          </cell>
          <cell r="E926" t="str">
            <v>XF</v>
          </cell>
          <cell r="F926">
            <v>0.21</v>
          </cell>
          <cell r="G926">
            <v>3.9E-2</v>
          </cell>
          <cell r="H926">
            <v>2.58</v>
          </cell>
          <cell r="I926" t="str">
            <v>ハ</v>
          </cell>
        </row>
        <row r="927">
          <cell r="A927" t="str">
            <v>乗0軽TG</v>
          </cell>
          <cell r="B927" t="str">
            <v>乗用(軽油)</v>
          </cell>
          <cell r="C927" t="str">
            <v>乗0軽</v>
          </cell>
          <cell r="D927" t="str">
            <v>H14</v>
          </cell>
          <cell r="E927" t="str">
            <v>TG</v>
          </cell>
          <cell r="F927">
            <v>0.21</v>
          </cell>
          <cell r="G927">
            <v>3.9E-2</v>
          </cell>
          <cell r="H927">
            <v>2.58</v>
          </cell>
          <cell r="I927" t="str">
            <v>軽3</v>
          </cell>
        </row>
        <row r="928">
          <cell r="A928" t="str">
            <v>乗0軽XG</v>
          </cell>
          <cell r="B928" t="str">
            <v>乗用(軽油)</v>
          </cell>
          <cell r="C928" t="str">
            <v>乗0軽</v>
          </cell>
          <cell r="D928" t="str">
            <v>H14</v>
          </cell>
          <cell r="E928" t="str">
            <v>XG</v>
          </cell>
          <cell r="F928">
            <v>0.21</v>
          </cell>
          <cell r="G928">
            <v>3.9E-2</v>
          </cell>
          <cell r="H928">
            <v>2.58</v>
          </cell>
          <cell r="I928" t="str">
            <v>ハ</v>
          </cell>
        </row>
        <row r="929">
          <cell r="A929" t="str">
            <v>乗0軽LF</v>
          </cell>
          <cell r="B929" t="str">
            <v>乗用(軽油)</v>
          </cell>
          <cell r="C929" t="str">
            <v>乗0軽</v>
          </cell>
          <cell r="D929" t="str">
            <v>H14</v>
          </cell>
          <cell r="E929" t="str">
            <v>LF</v>
          </cell>
          <cell r="F929">
            <v>0.14000000000000001</v>
          </cell>
          <cell r="G929">
            <v>2.5999999999999999E-2</v>
          </cell>
          <cell r="H929">
            <v>2.58</v>
          </cell>
          <cell r="I929" t="str">
            <v>軽3</v>
          </cell>
        </row>
        <row r="930">
          <cell r="A930" t="str">
            <v>乗0軽YF</v>
          </cell>
          <cell r="B930" t="str">
            <v>乗用(軽油)</v>
          </cell>
          <cell r="C930" t="str">
            <v>乗0軽</v>
          </cell>
          <cell r="D930" t="str">
            <v>H14</v>
          </cell>
          <cell r="E930" t="str">
            <v>YF</v>
          </cell>
          <cell r="F930">
            <v>0.14000000000000001</v>
          </cell>
          <cell r="G930">
            <v>2.5999999999999999E-2</v>
          </cell>
          <cell r="H930">
            <v>2.58</v>
          </cell>
          <cell r="I930" t="str">
            <v>ハ</v>
          </cell>
        </row>
        <row r="931">
          <cell r="A931" t="str">
            <v>乗0軽LG</v>
          </cell>
          <cell r="B931" t="str">
            <v>乗用(軽油)</v>
          </cell>
          <cell r="C931" t="str">
            <v>乗0軽</v>
          </cell>
          <cell r="D931" t="str">
            <v>H14</v>
          </cell>
          <cell r="E931" t="str">
            <v>LG</v>
          </cell>
          <cell r="F931">
            <v>0.14000000000000001</v>
          </cell>
          <cell r="G931">
            <v>2.5999999999999999E-2</v>
          </cell>
          <cell r="H931">
            <v>2.58</v>
          </cell>
          <cell r="I931" t="str">
            <v>軽3</v>
          </cell>
        </row>
        <row r="932">
          <cell r="A932" t="str">
            <v>乗0軽YG</v>
          </cell>
          <cell r="B932" t="str">
            <v>乗用(軽油)</v>
          </cell>
          <cell r="C932" t="str">
            <v>乗0軽</v>
          </cell>
          <cell r="D932" t="str">
            <v>H14</v>
          </cell>
          <cell r="E932" t="str">
            <v>YG</v>
          </cell>
          <cell r="F932">
            <v>0.14000000000000001</v>
          </cell>
          <cell r="G932">
            <v>2.5999999999999999E-2</v>
          </cell>
          <cell r="H932">
            <v>2.58</v>
          </cell>
          <cell r="I932" t="str">
            <v>ハ</v>
          </cell>
        </row>
        <row r="933">
          <cell r="A933" t="str">
            <v>乗0軽UF</v>
          </cell>
          <cell r="B933" t="str">
            <v>乗用(軽油)</v>
          </cell>
          <cell r="C933" t="str">
            <v>乗0軽</v>
          </cell>
          <cell r="D933" t="str">
            <v>H14</v>
          </cell>
          <cell r="E933" t="str">
            <v>UF</v>
          </cell>
          <cell r="F933">
            <v>7.0000000000000007E-2</v>
          </cell>
          <cell r="G933">
            <v>1.2999999999999999E-2</v>
          </cell>
          <cell r="H933">
            <v>2.58</v>
          </cell>
          <cell r="I933" t="str">
            <v>軽3</v>
          </cell>
        </row>
        <row r="934">
          <cell r="A934" t="str">
            <v>乗0軽ZF</v>
          </cell>
          <cell r="B934" t="str">
            <v>乗用(軽油)</v>
          </cell>
          <cell r="C934" t="str">
            <v>乗0軽</v>
          </cell>
          <cell r="D934" t="str">
            <v>H14</v>
          </cell>
          <cell r="E934" t="str">
            <v>ZF</v>
          </cell>
          <cell r="F934">
            <v>7.0000000000000007E-2</v>
          </cell>
          <cell r="G934">
            <v>1.2999999999999999E-2</v>
          </cell>
          <cell r="H934">
            <v>2.58</v>
          </cell>
          <cell r="I934" t="str">
            <v>ハ</v>
          </cell>
        </row>
        <row r="935">
          <cell r="A935" t="str">
            <v>乗0軽UG</v>
          </cell>
          <cell r="B935" t="str">
            <v>乗用(軽油)</v>
          </cell>
          <cell r="C935" t="str">
            <v>乗0軽</v>
          </cell>
          <cell r="D935" t="str">
            <v>H14</v>
          </cell>
          <cell r="E935" t="str">
            <v>UG</v>
          </cell>
          <cell r="F935">
            <v>7.0000000000000007E-2</v>
          </cell>
          <cell r="G935">
            <v>1.2999999999999999E-2</v>
          </cell>
          <cell r="H935">
            <v>2.58</v>
          </cell>
          <cell r="I935" t="str">
            <v>軽3</v>
          </cell>
        </row>
        <row r="936">
          <cell r="A936" t="str">
            <v>乗0軽ZG</v>
          </cell>
          <cell r="B936" t="str">
            <v>乗用(軽油)</v>
          </cell>
          <cell r="C936" t="str">
            <v>乗0軽</v>
          </cell>
          <cell r="D936" t="str">
            <v>H14</v>
          </cell>
          <cell r="E936" t="str">
            <v>ZG</v>
          </cell>
          <cell r="F936">
            <v>7.0000000000000007E-2</v>
          </cell>
          <cell r="G936">
            <v>1.2999999999999999E-2</v>
          </cell>
          <cell r="H936">
            <v>2.58</v>
          </cell>
          <cell r="I936" t="str">
            <v>ハ</v>
          </cell>
        </row>
        <row r="937">
          <cell r="A937" t="str">
            <v>乗0軽ADB</v>
          </cell>
          <cell r="B937" t="str">
            <v>乗用(軽油)</v>
          </cell>
          <cell r="C937" t="str">
            <v>乗0軽</v>
          </cell>
          <cell r="D937" t="str">
            <v>H17</v>
          </cell>
          <cell r="E937" t="str">
            <v>ADB</v>
          </cell>
          <cell r="F937">
            <v>0.14000000000000001</v>
          </cell>
          <cell r="G937">
            <v>1.2999999999999999E-2</v>
          </cell>
          <cell r="H937">
            <v>2.58</v>
          </cell>
          <cell r="I937" t="str">
            <v>軽新長</v>
          </cell>
        </row>
        <row r="938">
          <cell r="A938" t="str">
            <v>乗0軽ADC</v>
          </cell>
          <cell r="B938" t="str">
            <v>乗用(軽油)</v>
          </cell>
          <cell r="C938" t="str">
            <v>乗0軽</v>
          </cell>
          <cell r="D938" t="str">
            <v>H17</v>
          </cell>
          <cell r="E938" t="str">
            <v>ADC</v>
          </cell>
          <cell r="F938">
            <v>0.14000000000000001</v>
          </cell>
          <cell r="G938">
            <v>1.2999999999999999E-2</v>
          </cell>
          <cell r="H938">
            <v>2.58</v>
          </cell>
          <cell r="I938" t="str">
            <v>軽新長</v>
          </cell>
        </row>
        <row r="939">
          <cell r="A939" t="str">
            <v>乗0軽ACB</v>
          </cell>
          <cell r="B939" t="str">
            <v>乗用(軽油)</v>
          </cell>
          <cell r="C939" t="str">
            <v>乗0軽</v>
          </cell>
          <cell r="D939" t="str">
            <v>H17</v>
          </cell>
          <cell r="E939" t="str">
            <v>ACB</v>
          </cell>
          <cell r="F939">
            <v>7.0000000000000007E-2</v>
          </cell>
          <cell r="G939">
            <v>6.4999999999999997E-3</v>
          </cell>
          <cell r="H939">
            <v>2.58</v>
          </cell>
          <cell r="I939" t="str">
            <v>ハ</v>
          </cell>
        </row>
        <row r="940">
          <cell r="A940" t="str">
            <v>乗0軽ACC</v>
          </cell>
          <cell r="B940" t="str">
            <v>乗用(軽油)</v>
          </cell>
          <cell r="C940" t="str">
            <v>乗0軽</v>
          </cell>
          <cell r="D940" t="str">
            <v>H17</v>
          </cell>
          <cell r="E940" t="str">
            <v>ACC</v>
          </cell>
          <cell r="F940">
            <v>7.0000000000000007E-2</v>
          </cell>
          <cell r="G940">
            <v>6.4999999999999997E-3</v>
          </cell>
          <cell r="H940">
            <v>2.58</v>
          </cell>
          <cell r="I940" t="str">
            <v>ハ</v>
          </cell>
        </row>
        <row r="941">
          <cell r="A941" t="str">
            <v>乗0軽AMB</v>
          </cell>
          <cell r="B941" t="str">
            <v>乗用(軽油)</v>
          </cell>
          <cell r="C941" t="str">
            <v>乗0軽</v>
          </cell>
          <cell r="D941" t="str">
            <v>H17</v>
          </cell>
          <cell r="E941" t="str">
            <v>AMB</v>
          </cell>
          <cell r="F941">
            <v>3.5000000000000003E-2</v>
          </cell>
          <cell r="G941">
            <v>3.2499999999999999E-3</v>
          </cell>
          <cell r="H941">
            <v>2.58</v>
          </cell>
          <cell r="I941" t="str">
            <v>Pハ</v>
          </cell>
        </row>
        <row r="942">
          <cell r="A942" t="str">
            <v>乗0軽AMC</v>
          </cell>
          <cell r="B942" t="str">
            <v>乗用(軽油)</v>
          </cell>
          <cell r="C942" t="str">
            <v>乗0軽</v>
          </cell>
          <cell r="D942" t="str">
            <v>H17</v>
          </cell>
          <cell r="E942" t="str">
            <v>AMC</v>
          </cell>
          <cell r="F942">
            <v>3.5000000000000003E-2</v>
          </cell>
          <cell r="G942">
            <v>3.2499999999999999E-3</v>
          </cell>
          <cell r="H942">
            <v>2.58</v>
          </cell>
          <cell r="I942" t="str">
            <v>Pハ</v>
          </cell>
        </row>
        <row r="943">
          <cell r="A943" t="str">
            <v>乗0軽CCB</v>
          </cell>
          <cell r="B943" t="str">
            <v>乗用(軽油)</v>
          </cell>
          <cell r="C943" t="str">
            <v>乗0軽</v>
          </cell>
          <cell r="D943" t="str">
            <v>H17</v>
          </cell>
          <cell r="E943" t="str">
            <v>CCB</v>
          </cell>
          <cell r="F943">
            <v>7.0000000000000007E-2</v>
          </cell>
          <cell r="G943">
            <v>6.4999999999999997E-3</v>
          </cell>
          <cell r="H943">
            <v>2.58</v>
          </cell>
          <cell r="I943" t="str">
            <v>ハ</v>
          </cell>
        </row>
        <row r="944">
          <cell r="A944" t="str">
            <v>乗0軽CCC</v>
          </cell>
          <cell r="B944" t="str">
            <v>乗用(軽油)</v>
          </cell>
          <cell r="C944" t="str">
            <v>乗0軽</v>
          </cell>
          <cell r="D944" t="str">
            <v>H17</v>
          </cell>
          <cell r="E944" t="str">
            <v>CCC</v>
          </cell>
          <cell r="F944">
            <v>7.0000000000000007E-2</v>
          </cell>
          <cell r="G944">
            <v>6.4999999999999997E-3</v>
          </cell>
          <cell r="H944">
            <v>2.58</v>
          </cell>
          <cell r="I944" t="str">
            <v>ハ</v>
          </cell>
        </row>
        <row r="945">
          <cell r="A945" t="str">
            <v>乗0軽CDB</v>
          </cell>
          <cell r="B945" t="str">
            <v>乗用(軽油)</v>
          </cell>
          <cell r="C945" t="str">
            <v>乗0軽</v>
          </cell>
          <cell r="D945" t="str">
            <v>H17</v>
          </cell>
          <cell r="E945" t="str">
            <v>CDB</v>
          </cell>
          <cell r="F945">
            <v>7.0000000000000007E-2</v>
          </cell>
          <cell r="G945">
            <v>6.4999999999999997E-3</v>
          </cell>
          <cell r="H945">
            <v>2.58</v>
          </cell>
          <cell r="I945" t="str">
            <v>軽新長</v>
          </cell>
        </row>
        <row r="946">
          <cell r="A946" t="str">
            <v>乗0軽CDC</v>
          </cell>
          <cell r="B946" t="str">
            <v>乗用(軽油)</v>
          </cell>
          <cell r="C946" t="str">
            <v>乗0軽</v>
          </cell>
          <cell r="D946" t="str">
            <v>H17</v>
          </cell>
          <cell r="E946" t="str">
            <v>CDC</v>
          </cell>
          <cell r="F946">
            <v>7.0000000000000007E-2</v>
          </cell>
          <cell r="G946">
            <v>6.4999999999999997E-3</v>
          </cell>
          <cell r="H946">
            <v>2.58</v>
          </cell>
          <cell r="I946" t="str">
            <v>軽新長</v>
          </cell>
        </row>
        <row r="947">
          <cell r="A947" t="str">
            <v>乗0軽CMB</v>
          </cell>
          <cell r="B947" t="str">
            <v>乗用(軽油)</v>
          </cell>
          <cell r="C947" t="str">
            <v>乗0軽</v>
          </cell>
          <cell r="D947" t="str">
            <v>H17</v>
          </cell>
          <cell r="E947" t="str">
            <v>CMB</v>
          </cell>
          <cell r="F947">
            <v>7.0000000000000007E-2</v>
          </cell>
          <cell r="G947">
            <v>6.4999999999999997E-3</v>
          </cell>
          <cell r="H947">
            <v>2.58</v>
          </cell>
          <cell r="I947" t="str">
            <v>Pハ</v>
          </cell>
        </row>
        <row r="948">
          <cell r="A948" t="str">
            <v>乗0軽CMC</v>
          </cell>
          <cell r="B948" t="str">
            <v>乗用(軽油)</v>
          </cell>
          <cell r="C948" t="str">
            <v>乗0軽</v>
          </cell>
          <cell r="D948" t="str">
            <v>H17</v>
          </cell>
          <cell r="E948" t="str">
            <v>CMC</v>
          </cell>
          <cell r="F948">
            <v>7.0000000000000007E-2</v>
          </cell>
          <cell r="G948">
            <v>6.4999999999999997E-3</v>
          </cell>
          <cell r="H948">
            <v>2.58</v>
          </cell>
          <cell r="I948" t="str">
            <v>Pハ</v>
          </cell>
        </row>
        <row r="949">
          <cell r="A949" t="str">
            <v>乗0軽DCB</v>
          </cell>
          <cell r="B949" t="str">
            <v>乗用(軽油)</v>
          </cell>
          <cell r="C949" t="str">
            <v>乗0軽</v>
          </cell>
          <cell r="D949" t="str">
            <v>H17</v>
          </cell>
          <cell r="E949" t="str">
            <v>DCB</v>
          </cell>
          <cell r="F949">
            <v>3.5000000000000003E-2</v>
          </cell>
          <cell r="G949">
            <v>3.2499999999999999E-3</v>
          </cell>
          <cell r="H949">
            <v>2.58</v>
          </cell>
          <cell r="I949" t="str">
            <v>ハ</v>
          </cell>
        </row>
        <row r="950">
          <cell r="A950" t="str">
            <v>乗0軽DCC</v>
          </cell>
          <cell r="B950" t="str">
            <v>乗用(軽油)</v>
          </cell>
          <cell r="C950" t="str">
            <v>乗0軽</v>
          </cell>
          <cell r="D950" t="str">
            <v>H17</v>
          </cell>
          <cell r="E950" t="str">
            <v>DCC</v>
          </cell>
          <cell r="F950">
            <v>3.5000000000000003E-2</v>
          </cell>
          <cell r="G950">
            <v>3.2499999999999999E-3</v>
          </cell>
          <cell r="H950">
            <v>2.58</v>
          </cell>
          <cell r="I950" t="str">
            <v>ハ</v>
          </cell>
        </row>
        <row r="951">
          <cell r="A951" t="str">
            <v>乗0軽DDB</v>
          </cell>
          <cell r="B951" t="str">
            <v>乗用(軽油)</v>
          </cell>
          <cell r="C951" t="str">
            <v>乗0軽</v>
          </cell>
          <cell r="D951" t="str">
            <v>H17</v>
          </cell>
          <cell r="E951" t="str">
            <v>DDB</v>
          </cell>
          <cell r="F951">
            <v>3.5000000000000003E-2</v>
          </cell>
          <cell r="G951">
            <v>3.2499999999999999E-3</v>
          </cell>
          <cell r="H951">
            <v>2.58</v>
          </cell>
          <cell r="I951" t="str">
            <v>軽新長</v>
          </cell>
        </row>
        <row r="952">
          <cell r="A952" t="str">
            <v>乗0軽DDC</v>
          </cell>
          <cell r="B952" t="str">
            <v>乗用(軽油)</v>
          </cell>
          <cell r="C952" t="str">
            <v>乗0軽</v>
          </cell>
          <cell r="D952" t="str">
            <v>H17</v>
          </cell>
          <cell r="E952" t="str">
            <v>DDC</v>
          </cell>
          <cell r="F952">
            <v>3.5000000000000003E-2</v>
          </cell>
          <cell r="G952">
            <v>3.2499999999999999E-3</v>
          </cell>
          <cell r="H952">
            <v>2.58</v>
          </cell>
          <cell r="I952" t="str">
            <v>軽新長</v>
          </cell>
        </row>
        <row r="953">
          <cell r="A953" t="str">
            <v>乗0軽DMB</v>
          </cell>
          <cell r="B953" t="str">
            <v>乗用(軽油)</v>
          </cell>
          <cell r="C953" t="str">
            <v>乗0軽</v>
          </cell>
          <cell r="D953" t="str">
            <v>H17</v>
          </cell>
          <cell r="E953" t="str">
            <v>DMB</v>
          </cell>
          <cell r="F953">
            <v>3.5000000000000003E-2</v>
          </cell>
          <cell r="G953">
            <v>3.2499999999999999E-3</v>
          </cell>
          <cell r="H953">
            <v>2.58</v>
          </cell>
          <cell r="I953" t="str">
            <v>Pハ</v>
          </cell>
        </row>
        <row r="954">
          <cell r="A954" t="str">
            <v>乗0軽DMC</v>
          </cell>
          <cell r="B954" t="str">
            <v>乗用(軽油)</v>
          </cell>
          <cell r="C954" t="str">
            <v>乗0軽</v>
          </cell>
          <cell r="D954" t="str">
            <v>H17</v>
          </cell>
          <cell r="E954" t="str">
            <v>DMC</v>
          </cell>
          <cell r="F954">
            <v>3.5000000000000003E-2</v>
          </cell>
          <cell r="G954">
            <v>3.2499999999999999E-3</v>
          </cell>
          <cell r="H954">
            <v>2.58</v>
          </cell>
          <cell r="I954" t="str">
            <v>Pハ</v>
          </cell>
        </row>
        <row r="955">
          <cell r="A955" t="str">
            <v>乗0軽LDA</v>
          </cell>
          <cell r="B955" t="str">
            <v>乗用(軽油)</v>
          </cell>
          <cell r="C955" t="str">
            <v>乗0軽</v>
          </cell>
          <cell r="D955" t="str">
            <v>H21</v>
          </cell>
          <cell r="E955" t="str">
            <v>LDA</v>
          </cell>
          <cell r="F955">
            <v>0.08</v>
          </cell>
          <cell r="G955">
            <v>5.0000000000000001E-3</v>
          </cell>
          <cell r="H955">
            <v>2.58</v>
          </cell>
          <cell r="I955" t="str">
            <v>軽ポ</v>
          </cell>
        </row>
        <row r="956">
          <cell r="A956" t="str">
            <v>乗0軽LDB</v>
          </cell>
          <cell r="B956" t="str">
            <v>乗用(軽油)</v>
          </cell>
          <cell r="C956" t="str">
            <v>乗0軽</v>
          </cell>
          <cell r="D956" t="str">
            <v>H21</v>
          </cell>
          <cell r="E956" t="str">
            <v>LDB</v>
          </cell>
          <cell r="F956">
            <v>0.08</v>
          </cell>
          <cell r="G956">
            <v>5.0000000000000001E-3</v>
          </cell>
          <cell r="H956">
            <v>2.58</v>
          </cell>
          <cell r="I956" t="str">
            <v>軽ポ</v>
          </cell>
        </row>
        <row r="957">
          <cell r="A957" t="str">
            <v>乗0軽LDC</v>
          </cell>
          <cell r="B957" t="str">
            <v>乗用(軽油)</v>
          </cell>
          <cell r="C957" t="str">
            <v>乗0軽</v>
          </cell>
          <cell r="D957" t="str">
            <v>H21</v>
          </cell>
          <cell r="E957" t="str">
            <v>LDC</v>
          </cell>
          <cell r="F957">
            <v>0.08</v>
          </cell>
          <cell r="G957">
            <v>5.0000000000000001E-3</v>
          </cell>
          <cell r="H957">
            <v>2.58</v>
          </cell>
          <cell r="I957" t="str">
            <v>軽ポ</v>
          </cell>
        </row>
        <row r="958">
          <cell r="A958" t="str">
            <v>乗0軽LCA</v>
          </cell>
          <cell r="B958" t="str">
            <v>乗用(軽油)</v>
          </cell>
          <cell r="C958" t="str">
            <v>乗0軽</v>
          </cell>
          <cell r="D958" t="str">
            <v>H21</v>
          </cell>
          <cell r="E958" t="str">
            <v>LCA</v>
          </cell>
          <cell r="F958">
            <v>0.04</v>
          </cell>
          <cell r="G958">
            <v>2.5000000000000001E-3</v>
          </cell>
          <cell r="H958">
            <v>2.58</v>
          </cell>
          <cell r="I958" t="str">
            <v>ハ</v>
          </cell>
        </row>
        <row r="959">
          <cell r="A959" t="str">
            <v>乗0軽LCB</v>
          </cell>
          <cell r="B959" t="str">
            <v>乗用(軽油)</v>
          </cell>
          <cell r="C959" t="str">
            <v>乗0軽</v>
          </cell>
          <cell r="D959" t="str">
            <v>H21</v>
          </cell>
          <cell r="E959" t="str">
            <v>LCB</v>
          </cell>
          <cell r="F959">
            <v>0.04</v>
          </cell>
          <cell r="G959">
            <v>2.5000000000000001E-3</v>
          </cell>
          <cell r="H959">
            <v>2.58</v>
          </cell>
          <cell r="I959" t="str">
            <v>ハ</v>
          </cell>
        </row>
        <row r="960">
          <cell r="A960" t="str">
            <v>乗0軽LCC</v>
          </cell>
          <cell r="B960" t="str">
            <v>乗用(軽油)</v>
          </cell>
          <cell r="C960" t="str">
            <v>乗0軽</v>
          </cell>
          <cell r="D960" t="str">
            <v>H21</v>
          </cell>
          <cell r="E960" t="str">
            <v>LCC</v>
          </cell>
          <cell r="F960">
            <v>0.04</v>
          </cell>
          <cell r="G960">
            <v>2.5000000000000001E-3</v>
          </cell>
          <cell r="H960">
            <v>2.58</v>
          </cell>
          <cell r="I960" t="str">
            <v>ハ</v>
          </cell>
        </row>
        <row r="961">
          <cell r="A961" t="str">
            <v>乗0軽LMA</v>
          </cell>
          <cell r="B961" t="str">
            <v>乗用(軽油)</v>
          </cell>
          <cell r="C961" t="str">
            <v>乗0軽</v>
          </cell>
          <cell r="D961" t="str">
            <v>H21</v>
          </cell>
          <cell r="E961" t="str">
            <v>LMA</v>
          </cell>
          <cell r="F961">
            <v>0.02</v>
          </cell>
          <cell r="G961">
            <v>1.25E-3</v>
          </cell>
          <cell r="H961">
            <v>2.58</v>
          </cell>
          <cell r="I961" t="str">
            <v>Pハ</v>
          </cell>
        </row>
        <row r="962">
          <cell r="A962" t="str">
            <v>乗0軽LMB</v>
          </cell>
          <cell r="B962" t="str">
            <v>乗用(軽油)</v>
          </cell>
          <cell r="C962" t="str">
            <v>乗0軽</v>
          </cell>
          <cell r="D962" t="str">
            <v>H21</v>
          </cell>
          <cell r="E962" t="str">
            <v>LMB</v>
          </cell>
          <cell r="F962">
            <v>0.02</v>
          </cell>
          <cell r="G962">
            <v>1.25E-3</v>
          </cell>
          <cell r="H962">
            <v>2.58</v>
          </cell>
          <cell r="I962" t="str">
            <v>Pハ</v>
          </cell>
        </row>
        <row r="963">
          <cell r="A963" t="str">
            <v>乗0軽LMC</v>
          </cell>
          <cell r="B963" t="str">
            <v>乗用(軽油)</v>
          </cell>
          <cell r="C963" t="str">
            <v>乗0軽</v>
          </cell>
          <cell r="D963" t="str">
            <v>H21</v>
          </cell>
          <cell r="E963" t="str">
            <v>LMC</v>
          </cell>
          <cell r="F963">
            <v>0.02</v>
          </cell>
          <cell r="G963">
            <v>1.25E-3</v>
          </cell>
          <cell r="H963">
            <v>2.58</v>
          </cell>
          <cell r="I963" t="str">
            <v>Pハ</v>
          </cell>
        </row>
        <row r="964">
          <cell r="A964" t="str">
            <v>乗0軽FDA</v>
          </cell>
          <cell r="B964" t="str">
            <v>乗用(軽油)</v>
          </cell>
          <cell r="C964" t="str">
            <v>乗0軽</v>
          </cell>
          <cell r="D964" t="str">
            <v>H21</v>
          </cell>
          <cell r="E964" t="str">
            <v>FDA</v>
          </cell>
          <cell r="F964">
            <v>0.08</v>
          </cell>
          <cell r="G964">
            <v>5.0000000000000001E-3</v>
          </cell>
          <cell r="H964">
            <v>2.58</v>
          </cell>
          <cell r="I964" t="str">
            <v>軽ポ</v>
          </cell>
        </row>
        <row r="965">
          <cell r="A965" t="str">
            <v>乗0軽FDB</v>
          </cell>
          <cell r="B965" t="str">
            <v>乗用(軽油)</v>
          </cell>
          <cell r="C965" t="str">
            <v>乗0軽</v>
          </cell>
          <cell r="D965" t="str">
            <v>H21</v>
          </cell>
          <cell r="E965" t="str">
            <v>FDB</v>
          </cell>
          <cell r="F965">
            <v>0.08</v>
          </cell>
          <cell r="G965">
            <v>5.0000000000000001E-3</v>
          </cell>
          <cell r="H965">
            <v>2.58</v>
          </cell>
          <cell r="I965" t="str">
            <v>軽ポ</v>
          </cell>
        </row>
        <row r="966">
          <cell r="A966" t="str">
            <v>乗0軽FDC</v>
          </cell>
          <cell r="B966" t="str">
            <v>乗用(軽油)</v>
          </cell>
          <cell r="C966" t="str">
            <v>乗0軽</v>
          </cell>
          <cell r="D966" t="str">
            <v>H21</v>
          </cell>
          <cell r="E966" t="str">
            <v>FDC</v>
          </cell>
          <cell r="F966">
            <v>0.08</v>
          </cell>
          <cell r="G966">
            <v>5.0000000000000001E-3</v>
          </cell>
          <cell r="H966">
            <v>2.58</v>
          </cell>
          <cell r="I966" t="str">
            <v>軽ポ</v>
          </cell>
        </row>
        <row r="967">
          <cell r="A967" t="str">
            <v>乗0軽FCA</v>
          </cell>
          <cell r="B967" t="str">
            <v>乗用(軽油)</v>
          </cell>
          <cell r="C967" t="str">
            <v>乗0軽</v>
          </cell>
          <cell r="D967" t="str">
            <v>H21</v>
          </cell>
          <cell r="E967" t="str">
            <v>FCA</v>
          </cell>
          <cell r="F967">
            <v>0.04</v>
          </cell>
          <cell r="G967">
            <v>2.5000000000000001E-3</v>
          </cell>
          <cell r="H967">
            <v>2.58</v>
          </cell>
          <cell r="I967" t="str">
            <v>ハ</v>
          </cell>
        </row>
        <row r="968">
          <cell r="A968" t="str">
            <v>乗0軽FCB</v>
          </cell>
          <cell r="B968" t="str">
            <v>乗用(軽油)</v>
          </cell>
          <cell r="C968" t="str">
            <v>乗0軽</v>
          </cell>
          <cell r="D968" t="str">
            <v>H21</v>
          </cell>
          <cell r="E968" t="str">
            <v>FCB</v>
          </cell>
          <cell r="F968">
            <v>0.04</v>
          </cell>
          <cell r="G968">
            <v>2.5000000000000001E-3</v>
          </cell>
          <cell r="H968">
            <v>2.58</v>
          </cell>
          <cell r="I968" t="str">
            <v>ハ</v>
          </cell>
        </row>
        <row r="969">
          <cell r="A969" t="str">
            <v>乗0軽FCC</v>
          </cell>
          <cell r="B969" t="str">
            <v>乗用(軽油)</v>
          </cell>
          <cell r="C969" t="str">
            <v>乗0軽</v>
          </cell>
          <cell r="D969" t="str">
            <v>H21</v>
          </cell>
          <cell r="E969" t="str">
            <v>FCC</v>
          </cell>
          <cell r="F969">
            <v>0.04</v>
          </cell>
          <cell r="G969">
            <v>2.5000000000000001E-3</v>
          </cell>
          <cell r="H969">
            <v>2.58</v>
          </cell>
          <cell r="I969" t="str">
            <v>ハ</v>
          </cell>
        </row>
        <row r="970">
          <cell r="A970" t="str">
            <v>乗0軽FMA</v>
          </cell>
          <cell r="B970" t="str">
            <v>乗用(軽油)</v>
          </cell>
          <cell r="C970" t="str">
            <v>乗0軽</v>
          </cell>
          <cell r="D970" t="str">
            <v>H21</v>
          </cell>
          <cell r="E970" t="str">
            <v>FMA</v>
          </cell>
          <cell r="F970">
            <v>0.02</v>
          </cell>
          <cell r="G970">
            <v>1.25E-3</v>
          </cell>
          <cell r="H970">
            <v>2.58</v>
          </cell>
          <cell r="I970" t="str">
            <v>Pハ</v>
          </cell>
        </row>
        <row r="971">
          <cell r="A971" t="str">
            <v>乗0軽FMB</v>
          </cell>
          <cell r="B971" t="str">
            <v>乗用(軽油)</v>
          </cell>
          <cell r="C971" t="str">
            <v>乗0軽</v>
          </cell>
          <cell r="D971" t="str">
            <v>H21</v>
          </cell>
          <cell r="E971" t="str">
            <v>FMB</v>
          </cell>
          <cell r="F971">
            <v>0.02</v>
          </cell>
          <cell r="G971">
            <v>1.25E-3</v>
          </cell>
          <cell r="H971">
            <v>2.58</v>
          </cell>
          <cell r="I971" t="str">
            <v>Pハ</v>
          </cell>
        </row>
        <row r="972">
          <cell r="A972" t="str">
            <v>乗0軽FMC</v>
          </cell>
          <cell r="B972" t="str">
            <v>乗用(軽油)</v>
          </cell>
          <cell r="C972" t="str">
            <v>乗0軽</v>
          </cell>
          <cell r="D972" t="str">
            <v>H21</v>
          </cell>
          <cell r="E972" t="str">
            <v>FMC</v>
          </cell>
          <cell r="F972">
            <v>0.02</v>
          </cell>
          <cell r="G972">
            <v>1.25E-3</v>
          </cell>
          <cell r="H972">
            <v>2.58</v>
          </cell>
          <cell r="I972" t="str">
            <v>Pハ</v>
          </cell>
        </row>
        <row r="973">
          <cell r="A973" t="str">
            <v>乗0軽MDA</v>
          </cell>
          <cell r="B973" t="str">
            <v>乗用(軽油)</v>
          </cell>
          <cell r="C973" t="str">
            <v>乗0軽</v>
          </cell>
          <cell r="D973" t="str">
            <v>H21</v>
          </cell>
          <cell r="E973" t="str">
            <v>MDA</v>
          </cell>
          <cell r="F973">
            <v>0.04</v>
          </cell>
          <cell r="G973">
            <v>2.5000000000000001E-3</v>
          </cell>
          <cell r="H973">
            <v>2.58</v>
          </cell>
          <cell r="I973" t="str">
            <v>軽ポ</v>
          </cell>
        </row>
        <row r="974">
          <cell r="A974" t="str">
            <v>乗0軽MDB</v>
          </cell>
          <cell r="B974" t="str">
            <v>乗用(軽油)</v>
          </cell>
          <cell r="C974" t="str">
            <v>乗0軽</v>
          </cell>
          <cell r="D974" t="str">
            <v>H21</v>
          </cell>
          <cell r="E974" t="str">
            <v>MDB</v>
          </cell>
          <cell r="F974">
            <v>0.04</v>
          </cell>
          <cell r="G974">
            <v>2.5000000000000001E-3</v>
          </cell>
          <cell r="H974">
            <v>2.58</v>
          </cell>
          <cell r="I974" t="str">
            <v>軽ポ</v>
          </cell>
        </row>
        <row r="975">
          <cell r="A975" t="str">
            <v>乗0軽MDC</v>
          </cell>
          <cell r="B975" t="str">
            <v>乗用(軽油)</v>
          </cell>
          <cell r="C975" t="str">
            <v>乗0軽</v>
          </cell>
          <cell r="D975" t="str">
            <v>H21</v>
          </cell>
          <cell r="E975" t="str">
            <v>MDC</v>
          </cell>
          <cell r="F975">
            <v>0.04</v>
          </cell>
          <cell r="G975">
            <v>2.5000000000000001E-3</v>
          </cell>
          <cell r="H975">
            <v>2.58</v>
          </cell>
          <cell r="I975" t="str">
            <v>軽ポ</v>
          </cell>
        </row>
        <row r="976">
          <cell r="A976" t="str">
            <v>乗0軽MCA</v>
          </cell>
          <cell r="B976" t="str">
            <v>乗用(軽油)</v>
          </cell>
          <cell r="C976" t="str">
            <v>乗0軽</v>
          </cell>
          <cell r="D976" t="str">
            <v>H21</v>
          </cell>
          <cell r="E976" t="str">
            <v>MCA</v>
          </cell>
          <cell r="F976">
            <v>0.04</v>
          </cell>
          <cell r="G976">
            <v>2.5000000000000001E-3</v>
          </cell>
          <cell r="H976">
            <v>2.58</v>
          </cell>
          <cell r="I976" t="str">
            <v>ハ</v>
          </cell>
        </row>
        <row r="977">
          <cell r="A977" t="str">
            <v>乗0軽MCB</v>
          </cell>
          <cell r="B977" t="str">
            <v>乗用(軽油)</v>
          </cell>
          <cell r="C977" t="str">
            <v>乗0軽</v>
          </cell>
          <cell r="D977" t="str">
            <v>H21</v>
          </cell>
          <cell r="E977" t="str">
            <v>MCB</v>
          </cell>
          <cell r="F977">
            <v>0.04</v>
          </cell>
          <cell r="G977">
            <v>2.5000000000000001E-3</v>
          </cell>
          <cell r="H977">
            <v>2.58</v>
          </cell>
          <cell r="I977" t="str">
            <v>ハ</v>
          </cell>
        </row>
        <row r="978">
          <cell r="A978" t="str">
            <v>乗0軽MCC</v>
          </cell>
          <cell r="B978" t="str">
            <v>乗用(軽油)</v>
          </cell>
          <cell r="C978" t="str">
            <v>乗0軽</v>
          </cell>
          <cell r="D978" t="str">
            <v>H21</v>
          </cell>
          <cell r="E978" t="str">
            <v>MCC</v>
          </cell>
          <cell r="F978">
            <v>0.04</v>
          </cell>
          <cell r="G978">
            <v>2.5000000000000001E-3</v>
          </cell>
          <cell r="H978">
            <v>2.58</v>
          </cell>
          <cell r="I978" t="str">
            <v>ハ</v>
          </cell>
        </row>
        <row r="979">
          <cell r="A979" t="str">
            <v>乗0軽MMA</v>
          </cell>
          <cell r="B979" t="str">
            <v>乗用(軽油)</v>
          </cell>
          <cell r="C979" t="str">
            <v>乗0軽</v>
          </cell>
          <cell r="D979" t="str">
            <v>H21</v>
          </cell>
          <cell r="E979" t="str">
            <v>MMA</v>
          </cell>
          <cell r="F979">
            <v>0.04</v>
          </cell>
          <cell r="G979">
            <v>2.5000000000000001E-3</v>
          </cell>
          <cell r="H979">
            <v>2.58</v>
          </cell>
          <cell r="I979" t="str">
            <v>Pハ</v>
          </cell>
        </row>
        <row r="980">
          <cell r="A980" t="str">
            <v>乗0軽MMB</v>
          </cell>
          <cell r="B980" t="str">
            <v>乗用(軽油)</v>
          </cell>
          <cell r="C980" t="str">
            <v>乗0軽</v>
          </cell>
          <cell r="D980" t="str">
            <v>H21</v>
          </cell>
          <cell r="E980" t="str">
            <v>MMB</v>
          </cell>
          <cell r="F980">
            <v>0.04</v>
          </cell>
          <cell r="G980">
            <v>2.5000000000000001E-3</v>
          </cell>
          <cell r="H980">
            <v>2.58</v>
          </cell>
          <cell r="I980" t="str">
            <v>Pハ</v>
          </cell>
        </row>
        <row r="981">
          <cell r="A981" t="str">
            <v>乗0軽MMC</v>
          </cell>
          <cell r="B981" t="str">
            <v>乗用(軽油)</v>
          </cell>
          <cell r="C981" t="str">
            <v>乗0軽</v>
          </cell>
          <cell r="D981" t="str">
            <v>H21</v>
          </cell>
          <cell r="E981" t="str">
            <v>MMC</v>
          </cell>
          <cell r="F981">
            <v>0.04</v>
          </cell>
          <cell r="G981">
            <v>2.5000000000000001E-3</v>
          </cell>
          <cell r="H981">
            <v>2.58</v>
          </cell>
          <cell r="I981" t="str">
            <v>Pハ</v>
          </cell>
        </row>
        <row r="982">
          <cell r="A982" t="str">
            <v>乗0軽RDA</v>
          </cell>
          <cell r="B982" t="str">
            <v>乗用(軽油)</v>
          </cell>
          <cell r="C982" t="str">
            <v>乗0軽</v>
          </cell>
          <cell r="D982" t="str">
            <v>H21</v>
          </cell>
          <cell r="E982" t="str">
            <v>RDA</v>
          </cell>
          <cell r="F982">
            <v>0.02</v>
          </cell>
          <cell r="G982">
            <v>1.25E-3</v>
          </cell>
          <cell r="H982">
            <v>2.58</v>
          </cell>
          <cell r="I982" t="str">
            <v>軽ポ</v>
          </cell>
        </row>
        <row r="983">
          <cell r="A983" t="str">
            <v>乗0軽RDB</v>
          </cell>
          <cell r="B983" t="str">
            <v>乗用(軽油)</v>
          </cell>
          <cell r="C983" t="str">
            <v>乗0軽</v>
          </cell>
          <cell r="D983" t="str">
            <v>H21</v>
          </cell>
          <cell r="E983" t="str">
            <v>RDB</v>
          </cell>
          <cell r="F983">
            <v>0.02</v>
          </cell>
          <cell r="G983">
            <v>1.25E-3</v>
          </cell>
          <cell r="H983">
            <v>2.58</v>
          </cell>
          <cell r="I983" t="str">
            <v>軽ポ</v>
          </cell>
        </row>
        <row r="984">
          <cell r="A984" t="str">
            <v>乗0軽RDC</v>
          </cell>
          <cell r="B984" t="str">
            <v>乗用(軽油)</v>
          </cell>
          <cell r="C984" t="str">
            <v>乗0軽</v>
          </cell>
          <cell r="D984" t="str">
            <v>H21</v>
          </cell>
          <cell r="E984" t="str">
            <v>RDC</v>
          </cell>
          <cell r="F984">
            <v>0.02</v>
          </cell>
          <cell r="G984">
            <v>1.25E-3</v>
          </cell>
          <cell r="H984">
            <v>2.58</v>
          </cell>
          <cell r="I984" t="str">
            <v>軽ポ</v>
          </cell>
        </row>
        <row r="985">
          <cell r="A985" t="str">
            <v>乗0軽RCA</v>
          </cell>
          <cell r="B985" t="str">
            <v>乗用(軽油)</v>
          </cell>
          <cell r="C985" t="str">
            <v>乗0軽</v>
          </cell>
          <cell r="D985" t="str">
            <v>H21</v>
          </cell>
          <cell r="E985" t="str">
            <v>RCA</v>
          </cell>
          <cell r="F985">
            <v>0.02</v>
          </cell>
          <cell r="G985">
            <v>1.25E-3</v>
          </cell>
          <cell r="H985">
            <v>2.58</v>
          </cell>
          <cell r="I985" t="str">
            <v>ハ</v>
          </cell>
        </row>
        <row r="986">
          <cell r="A986" t="str">
            <v>乗0軽RCB</v>
          </cell>
          <cell r="B986" t="str">
            <v>乗用(軽油)</v>
          </cell>
          <cell r="C986" t="str">
            <v>乗0軽</v>
          </cell>
          <cell r="D986" t="str">
            <v>H21</v>
          </cell>
          <cell r="E986" t="str">
            <v>RCB</v>
          </cell>
          <cell r="F986">
            <v>0.02</v>
          </cell>
          <cell r="G986">
            <v>1.25E-3</v>
          </cell>
          <cell r="H986">
            <v>2.58</v>
          </cell>
          <cell r="I986" t="str">
            <v>ハ</v>
          </cell>
        </row>
        <row r="987">
          <cell r="A987" t="str">
            <v>乗0軽RCC</v>
          </cell>
          <cell r="B987" t="str">
            <v>乗用(軽油)</v>
          </cell>
          <cell r="C987" t="str">
            <v>乗0軽</v>
          </cell>
          <cell r="D987" t="str">
            <v>H21</v>
          </cell>
          <cell r="E987" t="str">
            <v>RCC</v>
          </cell>
          <cell r="F987">
            <v>0.02</v>
          </cell>
          <cell r="G987">
            <v>1.25E-3</v>
          </cell>
          <cell r="H987">
            <v>2.58</v>
          </cell>
          <cell r="I987" t="str">
            <v>ハ</v>
          </cell>
        </row>
        <row r="988">
          <cell r="A988" t="str">
            <v>乗0軽RMA</v>
          </cell>
          <cell r="B988" t="str">
            <v>乗用(軽油)</v>
          </cell>
          <cell r="C988" t="str">
            <v>乗0軽</v>
          </cell>
          <cell r="D988" t="str">
            <v>H21</v>
          </cell>
          <cell r="E988" t="str">
            <v>RMA</v>
          </cell>
          <cell r="F988">
            <v>0.02</v>
          </cell>
          <cell r="G988">
            <v>1.25E-3</v>
          </cell>
          <cell r="H988">
            <v>2.58</v>
          </cell>
          <cell r="I988" t="str">
            <v>Pハ</v>
          </cell>
        </row>
        <row r="989">
          <cell r="A989" t="str">
            <v>乗0軽RMB</v>
          </cell>
          <cell r="B989" t="str">
            <v>乗用(軽油)</v>
          </cell>
          <cell r="C989" t="str">
            <v>乗0軽</v>
          </cell>
          <cell r="D989" t="str">
            <v>H21</v>
          </cell>
          <cell r="E989" t="str">
            <v>RMB</v>
          </cell>
          <cell r="F989">
            <v>0.02</v>
          </cell>
          <cell r="G989">
            <v>1.25E-3</v>
          </cell>
          <cell r="H989">
            <v>2.58</v>
          </cell>
          <cell r="I989" t="str">
            <v>Pハ</v>
          </cell>
        </row>
        <row r="990">
          <cell r="A990" t="str">
            <v>乗0軽RMC</v>
          </cell>
          <cell r="B990" t="str">
            <v>乗用(軽油)</v>
          </cell>
          <cell r="C990" t="str">
            <v>乗0軽</v>
          </cell>
          <cell r="D990" t="str">
            <v>H21</v>
          </cell>
          <cell r="E990" t="str">
            <v>RMC</v>
          </cell>
          <cell r="F990">
            <v>0.02</v>
          </cell>
          <cell r="G990">
            <v>1.25E-3</v>
          </cell>
          <cell r="H990">
            <v>2.58</v>
          </cell>
          <cell r="I990" t="str">
            <v>Pハ</v>
          </cell>
        </row>
        <row r="991">
          <cell r="A991" t="str">
            <v>乗0軽QDA</v>
          </cell>
          <cell r="B991" t="str">
            <v>乗用(軽油)</v>
          </cell>
          <cell r="C991" t="str">
            <v>乗0軽</v>
          </cell>
          <cell r="D991" t="str">
            <v>H21</v>
          </cell>
          <cell r="E991" t="str">
            <v>QDA</v>
          </cell>
          <cell r="F991">
            <v>7.2000000000000008E-2</v>
          </cell>
          <cell r="G991">
            <v>4.5000000000000005E-3</v>
          </cell>
          <cell r="H991">
            <v>2.58</v>
          </cell>
          <cell r="I991" t="str">
            <v>軽ポ</v>
          </cell>
        </row>
        <row r="992">
          <cell r="A992" t="str">
            <v>乗0軽QDB</v>
          </cell>
          <cell r="B992" t="str">
            <v>乗用(軽油)</v>
          </cell>
          <cell r="C992" t="str">
            <v>乗0軽</v>
          </cell>
          <cell r="D992" t="str">
            <v>H21</v>
          </cell>
          <cell r="E992" t="str">
            <v>QDB</v>
          </cell>
          <cell r="F992">
            <v>7.2000000000000008E-2</v>
          </cell>
          <cell r="G992">
            <v>4.5000000000000005E-3</v>
          </cell>
          <cell r="H992">
            <v>2.58</v>
          </cell>
          <cell r="I992" t="str">
            <v>軽ポ</v>
          </cell>
        </row>
        <row r="993">
          <cell r="A993" t="str">
            <v>乗0軽QDC</v>
          </cell>
          <cell r="B993" t="str">
            <v>乗用(軽油)</v>
          </cell>
          <cell r="C993" t="str">
            <v>乗0軽</v>
          </cell>
          <cell r="D993" t="str">
            <v>H21</v>
          </cell>
          <cell r="E993" t="str">
            <v>QDC</v>
          </cell>
          <cell r="F993">
            <v>7.2000000000000008E-2</v>
          </cell>
          <cell r="G993">
            <v>4.5000000000000005E-3</v>
          </cell>
          <cell r="H993">
            <v>2.58</v>
          </cell>
          <cell r="I993" t="str">
            <v>軽ポ</v>
          </cell>
        </row>
        <row r="994">
          <cell r="A994" t="str">
            <v>乗0軽QCA</v>
          </cell>
          <cell r="B994" t="str">
            <v>乗用(軽油)</v>
          </cell>
          <cell r="C994" t="str">
            <v>乗0軽</v>
          </cell>
          <cell r="D994" t="str">
            <v>H21</v>
          </cell>
          <cell r="E994" t="str">
            <v>QCA</v>
          </cell>
          <cell r="F994">
            <v>7.2000000000000008E-2</v>
          </cell>
          <cell r="G994">
            <v>4.5000000000000005E-3</v>
          </cell>
          <cell r="H994">
            <v>2.58</v>
          </cell>
          <cell r="I994" t="str">
            <v>ハ</v>
          </cell>
        </row>
        <row r="995">
          <cell r="A995" t="str">
            <v>乗0軽QCB</v>
          </cell>
          <cell r="B995" t="str">
            <v>乗用(軽油)</v>
          </cell>
          <cell r="C995" t="str">
            <v>乗0軽</v>
          </cell>
          <cell r="D995" t="str">
            <v>H21</v>
          </cell>
          <cell r="E995" t="str">
            <v>QCB</v>
          </cell>
          <cell r="F995">
            <v>7.2000000000000008E-2</v>
          </cell>
          <cell r="G995">
            <v>4.5000000000000005E-3</v>
          </cell>
          <cell r="H995">
            <v>2.58</v>
          </cell>
          <cell r="I995" t="str">
            <v>ハ</v>
          </cell>
        </row>
        <row r="996">
          <cell r="A996" t="str">
            <v>乗0軽QCC</v>
          </cell>
          <cell r="B996" t="str">
            <v>乗用(軽油)</v>
          </cell>
          <cell r="C996" t="str">
            <v>乗0軽</v>
          </cell>
          <cell r="D996" t="str">
            <v>H21</v>
          </cell>
          <cell r="E996" t="str">
            <v>QCC</v>
          </cell>
          <cell r="F996">
            <v>7.2000000000000008E-2</v>
          </cell>
          <cell r="G996">
            <v>4.5000000000000005E-3</v>
          </cell>
          <cell r="H996">
            <v>2.58</v>
          </cell>
          <cell r="I996" t="str">
            <v>ハ</v>
          </cell>
        </row>
        <row r="997">
          <cell r="A997" t="str">
            <v>乗0軽QMA</v>
          </cell>
          <cell r="B997" t="str">
            <v>乗用(軽油)</v>
          </cell>
          <cell r="C997" t="str">
            <v>乗0軽</v>
          </cell>
          <cell r="D997" t="str">
            <v>H21</v>
          </cell>
          <cell r="E997" t="str">
            <v>QMA</v>
          </cell>
          <cell r="F997">
            <v>7.2000000000000008E-2</v>
          </cell>
          <cell r="G997">
            <v>4.5000000000000005E-3</v>
          </cell>
          <cell r="H997">
            <v>2.58</v>
          </cell>
          <cell r="I997" t="str">
            <v>Pハ</v>
          </cell>
        </row>
        <row r="998">
          <cell r="A998" t="str">
            <v>乗0軽QMB</v>
          </cell>
          <cell r="B998" t="str">
            <v>乗用(軽油)</v>
          </cell>
          <cell r="C998" t="str">
            <v>乗0軽</v>
          </cell>
          <cell r="D998" t="str">
            <v>H21</v>
          </cell>
          <cell r="E998" t="str">
            <v>QMB</v>
          </cell>
          <cell r="F998">
            <v>7.2000000000000008E-2</v>
          </cell>
          <cell r="G998">
            <v>4.5000000000000005E-3</v>
          </cell>
          <cell r="H998">
            <v>2.58</v>
          </cell>
          <cell r="I998" t="str">
            <v>Pハ</v>
          </cell>
        </row>
        <row r="999">
          <cell r="A999" t="str">
            <v>乗0軽QMC</v>
          </cell>
          <cell r="B999" t="str">
            <v>乗用(軽油)</v>
          </cell>
          <cell r="C999" t="str">
            <v>乗0軽</v>
          </cell>
          <cell r="D999" t="str">
            <v>H21</v>
          </cell>
          <cell r="E999" t="str">
            <v>QMC</v>
          </cell>
          <cell r="F999">
            <v>7.2000000000000008E-2</v>
          </cell>
          <cell r="G999">
            <v>4.5000000000000005E-3</v>
          </cell>
          <cell r="H999">
            <v>2.58</v>
          </cell>
          <cell r="I999" t="str">
            <v>Pハ</v>
          </cell>
        </row>
        <row r="1000">
          <cell r="A1000" t="str">
            <v>乗0CTN</v>
          </cell>
          <cell r="B1000" t="str">
            <v>乗用(CNG)</v>
          </cell>
          <cell r="C1000" t="str">
            <v>乗0C</v>
          </cell>
          <cell r="D1000" t="str">
            <v>H12</v>
          </cell>
          <cell r="E1000" t="str">
            <v>TN</v>
          </cell>
          <cell r="F1000">
            <v>0.03</v>
          </cell>
          <cell r="G1000">
            <v>0</v>
          </cell>
          <cell r="H1000">
            <v>2.23</v>
          </cell>
          <cell r="I1000" t="str">
            <v>C</v>
          </cell>
        </row>
        <row r="1001">
          <cell r="A1001" t="str">
            <v>乗0CLN</v>
          </cell>
          <cell r="B1001" t="str">
            <v>乗用(CNG)</v>
          </cell>
          <cell r="C1001" t="str">
            <v>乗0C</v>
          </cell>
          <cell r="D1001" t="str">
            <v>H12</v>
          </cell>
          <cell r="E1001" t="str">
            <v>LN</v>
          </cell>
          <cell r="F1001">
            <v>0.02</v>
          </cell>
          <cell r="G1001">
            <v>0</v>
          </cell>
          <cell r="H1001">
            <v>2.23</v>
          </cell>
          <cell r="I1001" t="str">
            <v>C</v>
          </cell>
        </row>
        <row r="1002">
          <cell r="A1002" t="str">
            <v>乗0CUN</v>
          </cell>
          <cell r="B1002" t="str">
            <v>乗用(CNG)</v>
          </cell>
          <cell r="C1002" t="str">
            <v>乗0C</v>
          </cell>
          <cell r="D1002" t="str">
            <v>H12</v>
          </cell>
          <cell r="E1002" t="str">
            <v>UN</v>
          </cell>
          <cell r="F1002">
            <v>0.01</v>
          </cell>
          <cell r="G1002">
            <v>0</v>
          </cell>
          <cell r="H1002">
            <v>2.23</v>
          </cell>
          <cell r="I1002" t="str">
            <v>C</v>
          </cell>
        </row>
        <row r="1003">
          <cell r="A1003" t="str">
            <v>乗0CAFA</v>
          </cell>
          <cell r="B1003" t="str">
            <v>乗用(CNG)</v>
          </cell>
          <cell r="C1003" t="str">
            <v>乗0C</v>
          </cell>
          <cell r="D1003" t="str">
            <v>H17</v>
          </cell>
          <cell r="E1003" t="str">
            <v>AFA</v>
          </cell>
          <cell r="F1003">
            <v>2.5000000000000001E-2</v>
          </cell>
          <cell r="G1003">
            <v>0</v>
          </cell>
          <cell r="H1003">
            <v>2.23</v>
          </cell>
          <cell r="I1003" t="str">
            <v>C</v>
          </cell>
        </row>
        <row r="1004">
          <cell r="A1004" t="str">
            <v>乗0CAFB</v>
          </cell>
          <cell r="B1004" t="str">
            <v>乗用(CNG)</v>
          </cell>
          <cell r="C1004" t="str">
            <v>乗0C</v>
          </cell>
          <cell r="D1004" t="str">
            <v>H17</v>
          </cell>
          <cell r="E1004" t="str">
            <v>AFB</v>
          </cell>
          <cell r="F1004">
            <v>2.5000000000000001E-2</v>
          </cell>
          <cell r="G1004">
            <v>0</v>
          </cell>
          <cell r="H1004">
            <v>2.23</v>
          </cell>
          <cell r="I1004" t="str">
            <v>C</v>
          </cell>
        </row>
        <row r="1005">
          <cell r="A1005" t="str">
            <v>乗0CAEA</v>
          </cell>
          <cell r="B1005" t="str">
            <v>乗用(CNG)</v>
          </cell>
          <cell r="C1005" t="str">
            <v>乗0C</v>
          </cell>
          <cell r="D1005" t="str">
            <v>H17</v>
          </cell>
          <cell r="E1005" t="str">
            <v>AEA</v>
          </cell>
          <cell r="F1005">
            <v>1.2500000000000001E-2</v>
          </cell>
          <cell r="G1005">
            <v>0</v>
          </cell>
          <cell r="H1005">
            <v>2.23</v>
          </cell>
          <cell r="I1005" t="str">
            <v>C</v>
          </cell>
        </row>
        <row r="1006">
          <cell r="A1006" t="str">
            <v>乗0CAEB</v>
          </cell>
          <cell r="B1006" t="str">
            <v>乗用(CNG)</v>
          </cell>
          <cell r="C1006" t="str">
            <v>乗0C</v>
          </cell>
          <cell r="D1006" t="str">
            <v>H17</v>
          </cell>
          <cell r="E1006" t="str">
            <v>AEB</v>
          </cell>
          <cell r="F1006">
            <v>1.2500000000000001E-2</v>
          </cell>
          <cell r="G1006">
            <v>0</v>
          </cell>
          <cell r="H1006">
            <v>2.23</v>
          </cell>
          <cell r="I1006" t="str">
            <v>C</v>
          </cell>
        </row>
        <row r="1007">
          <cell r="A1007" t="str">
            <v>乗0CCEA</v>
          </cell>
          <cell r="B1007" t="str">
            <v>乗用(CNG)</v>
          </cell>
          <cell r="C1007" t="str">
            <v>乗0C</v>
          </cell>
          <cell r="D1007" t="str">
            <v>H17</v>
          </cell>
          <cell r="E1007" t="str">
            <v>CEA</v>
          </cell>
          <cell r="F1007">
            <v>1.2500000000000001E-2</v>
          </cell>
          <cell r="G1007">
            <v>0</v>
          </cell>
          <cell r="H1007">
            <v>2.23</v>
          </cell>
          <cell r="I1007" t="str">
            <v>C</v>
          </cell>
        </row>
        <row r="1008">
          <cell r="A1008" t="str">
            <v>乗0CCFA</v>
          </cell>
          <cell r="B1008" t="str">
            <v>乗用(CNG)</v>
          </cell>
          <cell r="C1008" t="str">
            <v>乗0C</v>
          </cell>
          <cell r="D1008" t="str">
            <v>H17</v>
          </cell>
          <cell r="E1008" t="str">
            <v>CFA</v>
          </cell>
          <cell r="F1008">
            <v>1.2500000000000001E-2</v>
          </cell>
          <cell r="G1008">
            <v>0</v>
          </cell>
          <cell r="H1008">
            <v>2.23</v>
          </cell>
          <cell r="I1008" t="str">
            <v>C</v>
          </cell>
        </row>
        <row r="1009">
          <cell r="A1009" t="str">
            <v>乗0CDEA</v>
          </cell>
          <cell r="B1009" t="str">
            <v>乗用(CNG)</v>
          </cell>
          <cell r="C1009" t="str">
            <v>乗0C</v>
          </cell>
          <cell r="D1009" t="str">
            <v>H17</v>
          </cell>
          <cell r="E1009" t="str">
            <v>DEA</v>
          </cell>
          <cell r="F1009">
            <v>6.2500000000000003E-3</v>
          </cell>
          <cell r="G1009">
            <v>0</v>
          </cell>
          <cell r="H1009">
            <v>2.23</v>
          </cell>
          <cell r="I1009" t="str">
            <v>C</v>
          </cell>
        </row>
        <row r="1010">
          <cell r="A1010" t="str">
            <v>乗0CDFA</v>
          </cell>
          <cell r="B1010" t="str">
            <v>乗用(CNG)</v>
          </cell>
          <cell r="C1010" t="str">
            <v>乗0C</v>
          </cell>
          <cell r="D1010" t="str">
            <v>H17</v>
          </cell>
          <cell r="E1010" t="str">
            <v>DFA</v>
          </cell>
          <cell r="F1010">
            <v>6.2500000000000003E-3</v>
          </cell>
          <cell r="G1010">
            <v>0</v>
          </cell>
          <cell r="H1010">
            <v>2.23</v>
          </cell>
          <cell r="I1010" t="str">
            <v>C</v>
          </cell>
        </row>
        <row r="1011">
          <cell r="A1011" t="str">
            <v>乗0CLFA</v>
          </cell>
          <cell r="B1011" t="str">
            <v>乗用(CNG)</v>
          </cell>
          <cell r="C1011" t="str">
            <v>乗0C</v>
          </cell>
          <cell r="D1011" t="str">
            <v>H21</v>
          </cell>
          <cell r="E1011" t="str">
            <v>LFA</v>
          </cell>
          <cell r="F1011">
            <v>2.5000000000000001E-2</v>
          </cell>
          <cell r="G1011">
            <v>0</v>
          </cell>
          <cell r="H1011">
            <v>2.23</v>
          </cell>
          <cell r="I1011" t="str">
            <v>C</v>
          </cell>
        </row>
        <row r="1012">
          <cell r="A1012" t="str">
            <v>乗0CLEA</v>
          </cell>
          <cell r="B1012" t="str">
            <v>乗用(CNG)</v>
          </cell>
          <cell r="C1012" t="str">
            <v>乗0C</v>
          </cell>
          <cell r="D1012" t="str">
            <v>H21</v>
          </cell>
          <cell r="E1012" t="str">
            <v>LEA</v>
          </cell>
          <cell r="F1012">
            <v>1.2500000000000001E-2</v>
          </cell>
          <cell r="G1012">
            <v>0</v>
          </cell>
          <cell r="H1012">
            <v>2.23</v>
          </cell>
          <cell r="I1012" t="str">
            <v>C</v>
          </cell>
        </row>
        <row r="1013">
          <cell r="A1013" t="str">
            <v>乗0CMFA</v>
          </cell>
          <cell r="B1013" t="str">
            <v>乗用(CNG)</v>
          </cell>
          <cell r="C1013" t="str">
            <v>乗0C</v>
          </cell>
          <cell r="D1013" t="str">
            <v>H21</v>
          </cell>
          <cell r="E1013" t="str">
            <v>MFA</v>
          </cell>
          <cell r="F1013">
            <v>1.2500000000000001E-2</v>
          </cell>
          <cell r="G1013">
            <v>0</v>
          </cell>
          <cell r="H1013">
            <v>2.23</v>
          </cell>
          <cell r="I1013" t="str">
            <v>C</v>
          </cell>
        </row>
        <row r="1014">
          <cell r="A1014" t="str">
            <v>乗0CMEA</v>
          </cell>
          <cell r="B1014" t="str">
            <v>乗用(CNG)</v>
          </cell>
          <cell r="C1014" t="str">
            <v>乗0C</v>
          </cell>
          <cell r="D1014" t="str">
            <v>H21</v>
          </cell>
          <cell r="E1014" t="str">
            <v>MEA</v>
          </cell>
          <cell r="F1014">
            <v>1.2500000000000001E-2</v>
          </cell>
          <cell r="G1014">
            <v>0</v>
          </cell>
          <cell r="H1014">
            <v>2.23</v>
          </cell>
          <cell r="I1014" t="str">
            <v>C</v>
          </cell>
        </row>
        <row r="1015">
          <cell r="A1015" t="str">
            <v>乗0CRFA</v>
          </cell>
          <cell r="B1015" t="str">
            <v>乗用(CNG)</v>
          </cell>
          <cell r="C1015" t="str">
            <v>乗0C</v>
          </cell>
          <cell r="D1015" t="str">
            <v>H21</v>
          </cell>
          <cell r="E1015" t="str">
            <v>RFA</v>
          </cell>
          <cell r="F1015">
            <v>6.2500000000000003E-3</v>
          </cell>
          <cell r="G1015">
            <v>0</v>
          </cell>
          <cell r="H1015">
            <v>2.23</v>
          </cell>
          <cell r="I1015" t="str">
            <v>C</v>
          </cell>
        </row>
        <row r="1016">
          <cell r="A1016" t="str">
            <v>乗0CREA</v>
          </cell>
          <cell r="B1016" t="str">
            <v>乗用(CNG)</v>
          </cell>
          <cell r="C1016" t="str">
            <v>乗0C</v>
          </cell>
          <cell r="D1016" t="str">
            <v>H21</v>
          </cell>
          <cell r="E1016" t="str">
            <v>REA</v>
          </cell>
          <cell r="F1016">
            <v>6.2500000000000003E-3</v>
          </cell>
          <cell r="G1016">
            <v>0</v>
          </cell>
          <cell r="H1016">
            <v>2.23</v>
          </cell>
          <cell r="I1016" t="str">
            <v>C</v>
          </cell>
        </row>
        <row r="1017">
          <cell r="A1017" t="str">
            <v>乗0CQFA</v>
          </cell>
          <cell r="B1017" t="str">
            <v>乗用(CNG)</v>
          </cell>
          <cell r="C1017" t="str">
            <v>乗0C</v>
          </cell>
          <cell r="D1017" t="str">
            <v>H21</v>
          </cell>
          <cell r="E1017" t="str">
            <v>QFA</v>
          </cell>
          <cell r="F1017">
            <v>2.2499999999999999E-2</v>
          </cell>
          <cell r="G1017">
            <v>0</v>
          </cell>
          <cell r="H1017">
            <v>2.23</v>
          </cell>
          <cell r="I1017" t="str">
            <v>C</v>
          </cell>
        </row>
        <row r="1018">
          <cell r="A1018" t="str">
            <v>乗0CQEA</v>
          </cell>
          <cell r="B1018" t="str">
            <v>乗用(CNG)</v>
          </cell>
          <cell r="C1018" t="str">
            <v>乗0C</v>
          </cell>
          <cell r="D1018" t="str">
            <v>H21</v>
          </cell>
          <cell r="E1018" t="str">
            <v>QEA</v>
          </cell>
          <cell r="F1018">
            <v>2.2499999999999999E-2</v>
          </cell>
          <cell r="G1018">
            <v>0</v>
          </cell>
          <cell r="H1018">
            <v>2.23</v>
          </cell>
          <cell r="I1018" t="str">
            <v>C</v>
          </cell>
        </row>
        <row r="1019">
          <cell r="A1019" t="str">
            <v>乗0メTN</v>
          </cell>
          <cell r="B1019" t="str">
            <v>乗用(メタノール)</v>
          </cell>
          <cell r="C1019" t="str">
            <v>乗0メ</v>
          </cell>
          <cell r="D1019" t="str">
            <v>H14</v>
          </cell>
          <cell r="E1019" t="str">
            <v>TN</v>
          </cell>
          <cell r="F1019">
            <v>0.105</v>
          </cell>
          <cell r="G1019">
            <v>0</v>
          </cell>
          <cell r="H1019">
            <v>1.37</v>
          </cell>
          <cell r="I1019" t="str">
            <v>メ</v>
          </cell>
        </row>
        <row r="1020">
          <cell r="A1020" t="str">
            <v>乗0メLN</v>
          </cell>
          <cell r="B1020" t="str">
            <v>乗用(メタノール)</v>
          </cell>
          <cell r="C1020" t="str">
            <v>乗0メ</v>
          </cell>
          <cell r="D1020" t="str">
            <v>H14</v>
          </cell>
          <cell r="E1020" t="str">
            <v>LN</v>
          </cell>
          <cell r="F1020">
            <v>7.0000000000000007E-2</v>
          </cell>
          <cell r="G1020">
            <v>0</v>
          </cell>
          <cell r="H1020">
            <v>1.37</v>
          </cell>
          <cell r="I1020" t="str">
            <v>メ</v>
          </cell>
        </row>
        <row r="1021">
          <cell r="A1021" t="str">
            <v>乗0メUN</v>
          </cell>
          <cell r="B1021" t="str">
            <v>乗用(メタノール)</v>
          </cell>
          <cell r="C1021" t="str">
            <v>乗0メ</v>
          </cell>
          <cell r="D1021" t="str">
            <v>H14</v>
          </cell>
          <cell r="E1021" t="str">
            <v>UN</v>
          </cell>
          <cell r="F1021">
            <v>3.5000000000000003E-2</v>
          </cell>
          <cell r="G1021">
            <v>0</v>
          </cell>
          <cell r="H1021">
            <v>1.37</v>
          </cell>
          <cell r="I1021" t="str">
            <v>メ</v>
          </cell>
        </row>
        <row r="1022">
          <cell r="A1022" t="str">
            <v>乗0メAHA</v>
          </cell>
          <cell r="B1022" t="str">
            <v>乗用(メタノール)</v>
          </cell>
          <cell r="C1022" t="str">
            <v>乗0メ</v>
          </cell>
          <cell r="D1022" t="str">
            <v>H17</v>
          </cell>
          <cell r="E1022" t="str">
            <v>AHA</v>
          </cell>
          <cell r="F1022">
            <v>7.0000000000000007E-2</v>
          </cell>
          <cell r="G1022">
            <v>0</v>
          </cell>
          <cell r="H1022">
            <v>1.37</v>
          </cell>
          <cell r="I1022" t="str">
            <v>メ</v>
          </cell>
        </row>
        <row r="1023">
          <cell r="A1023" t="str">
            <v>乗0メAGA</v>
          </cell>
          <cell r="B1023" t="str">
            <v>乗用(メタノール)</v>
          </cell>
          <cell r="C1023" t="str">
            <v>乗0メ</v>
          </cell>
          <cell r="D1023" t="str">
            <v>H17</v>
          </cell>
          <cell r="E1023" t="str">
            <v>AGA</v>
          </cell>
          <cell r="F1023">
            <v>3.5000000000000003E-2</v>
          </cell>
          <cell r="G1023">
            <v>0</v>
          </cell>
          <cell r="H1023">
            <v>1.37</v>
          </cell>
          <cell r="I1023" t="str">
            <v>メ</v>
          </cell>
        </row>
        <row r="1024">
          <cell r="A1024" t="str">
            <v>乗0メCGA</v>
          </cell>
          <cell r="B1024" t="str">
            <v>乗用(メタノール)</v>
          </cell>
          <cell r="C1024" t="str">
            <v>乗0メ</v>
          </cell>
          <cell r="D1024" t="str">
            <v>H17</v>
          </cell>
          <cell r="E1024" t="str">
            <v>CGA</v>
          </cell>
          <cell r="F1024">
            <v>3.5000000000000003E-2</v>
          </cell>
          <cell r="G1024">
            <v>0</v>
          </cell>
          <cell r="H1024">
            <v>1.37</v>
          </cell>
          <cell r="I1024" t="str">
            <v>メ</v>
          </cell>
        </row>
        <row r="1025">
          <cell r="A1025" t="str">
            <v>乗0メCHA</v>
          </cell>
          <cell r="B1025" t="str">
            <v>乗用(メタノール)</v>
          </cell>
          <cell r="C1025" t="str">
            <v>乗0メ</v>
          </cell>
          <cell r="D1025" t="str">
            <v>H17</v>
          </cell>
          <cell r="E1025" t="str">
            <v>CHA</v>
          </cell>
          <cell r="F1025">
            <v>3.5000000000000003E-2</v>
          </cell>
          <cell r="G1025">
            <v>0</v>
          </cell>
          <cell r="H1025">
            <v>1.37</v>
          </cell>
          <cell r="I1025" t="str">
            <v>メ</v>
          </cell>
        </row>
        <row r="1026">
          <cell r="A1026" t="str">
            <v>乗0メDGA</v>
          </cell>
          <cell r="B1026" t="str">
            <v>乗用(メタノール)</v>
          </cell>
          <cell r="C1026" t="str">
            <v>乗0メ</v>
          </cell>
          <cell r="D1026" t="str">
            <v>H17</v>
          </cell>
          <cell r="E1026" t="str">
            <v>DGA</v>
          </cell>
          <cell r="F1026">
            <v>1.7500000000000002E-2</v>
          </cell>
          <cell r="G1026">
            <v>0</v>
          </cell>
          <cell r="H1026">
            <v>1.37</v>
          </cell>
          <cell r="I1026" t="str">
            <v>メ</v>
          </cell>
        </row>
        <row r="1027">
          <cell r="A1027" t="str">
            <v>乗0メDHA</v>
          </cell>
          <cell r="B1027" t="str">
            <v>乗用(メタノール)</v>
          </cell>
          <cell r="C1027" t="str">
            <v>乗0メ</v>
          </cell>
          <cell r="D1027" t="str">
            <v>H17</v>
          </cell>
          <cell r="E1027" t="str">
            <v>DHA</v>
          </cell>
          <cell r="F1027">
            <v>1.7500000000000002E-2</v>
          </cell>
          <cell r="G1027">
            <v>0</v>
          </cell>
          <cell r="H1027">
            <v>1.37</v>
          </cell>
          <cell r="I1027" t="str">
            <v>メ</v>
          </cell>
        </row>
        <row r="1028">
          <cell r="A1028" t="str">
            <v>乗0メLHA</v>
          </cell>
          <cell r="B1028" t="str">
            <v>乗用(メタノール)</v>
          </cell>
          <cell r="C1028" t="str">
            <v>乗0メ</v>
          </cell>
          <cell r="D1028" t="str">
            <v>H21</v>
          </cell>
          <cell r="E1028" t="str">
            <v>LHA</v>
          </cell>
          <cell r="F1028">
            <v>0.04</v>
          </cell>
          <cell r="G1028">
            <v>0</v>
          </cell>
          <cell r="H1028">
            <v>1.37</v>
          </cell>
          <cell r="I1028" t="str">
            <v>メ</v>
          </cell>
        </row>
        <row r="1029">
          <cell r="A1029" t="str">
            <v>乗0メLGA</v>
          </cell>
          <cell r="B1029" t="str">
            <v>乗用(メタノール)</v>
          </cell>
          <cell r="C1029" t="str">
            <v>乗0メ</v>
          </cell>
          <cell r="D1029" t="str">
            <v>H21</v>
          </cell>
          <cell r="E1029" t="str">
            <v>LGA</v>
          </cell>
          <cell r="F1029">
            <v>0.02</v>
          </cell>
          <cell r="G1029">
            <v>0</v>
          </cell>
          <cell r="H1029">
            <v>1.37</v>
          </cell>
          <cell r="I1029" t="str">
            <v>メ</v>
          </cell>
        </row>
        <row r="1030">
          <cell r="A1030" t="str">
            <v>乗0メMHA</v>
          </cell>
          <cell r="B1030" t="str">
            <v>乗用(メタノール)</v>
          </cell>
          <cell r="C1030" t="str">
            <v>乗0メ</v>
          </cell>
          <cell r="D1030" t="str">
            <v>H21</v>
          </cell>
          <cell r="E1030" t="str">
            <v>MHA</v>
          </cell>
          <cell r="F1030">
            <v>0.02</v>
          </cell>
          <cell r="G1030">
            <v>0</v>
          </cell>
          <cell r="H1030">
            <v>1.37</v>
          </cell>
          <cell r="I1030" t="str">
            <v>メ</v>
          </cell>
        </row>
        <row r="1031">
          <cell r="A1031" t="str">
            <v>乗0メMGA</v>
          </cell>
          <cell r="B1031" t="str">
            <v>乗用(メタノール)</v>
          </cell>
          <cell r="C1031" t="str">
            <v>乗0メ</v>
          </cell>
          <cell r="D1031" t="str">
            <v>H21</v>
          </cell>
          <cell r="E1031" t="str">
            <v>MGA</v>
          </cell>
          <cell r="F1031">
            <v>0.02</v>
          </cell>
          <cell r="G1031">
            <v>0</v>
          </cell>
          <cell r="H1031">
            <v>1.37</v>
          </cell>
          <cell r="I1031" t="str">
            <v>メ</v>
          </cell>
        </row>
        <row r="1032">
          <cell r="A1032" t="str">
            <v>乗0メRHA</v>
          </cell>
          <cell r="B1032" t="str">
            <v>乗用(メタノール)</v>
          </cell>
          <cell r="C1032" t="str">
            <v>乗0メ</v>
          </cell>
          <cell r="D1032" t="str">
            <v>H21</v>
          </cell>
          <cell r="E1032" t="str">
            <v>RHA</v>
          </cell>
          <cell r="F1032">
            <v>0.01</v>
          </cell>
          <cell r="G1032">
            <v>0</v>
          </cell>
          <cell r="H1032">
            <v>1.37</v>
          </cell>
          <cell r="I1032" t="str">
            <v>メ</v>
          </cell>
        </row>
        <row r="1033">
          <cell r="A1033" t="str">
            <v>乗0メRGA</v>
          </cell>
          <cell r="B1033" t="str">
            <v>乗用(メタノール)</v>
          </cell>
          <cell r="C1033" t="str">
            <v>乗0メ</v>
          </cell>
          <cell r="D1033" t="str">
            <v>H21</v>
          </cell>
          <cell r="E1033" t="str">
            <v>RGA</v>
          </cell>
          <cell r="F1033">
            <v>0.01</v>
          </cell>
          <cell r="G1033">
            <v>0</v>
          </cell>
          <cell r="H1033">
            <v>1.37</v>
          </cell>
          <cell r="I1033" t="str">
            <v>メ</v>
          </cell>
        </row>
        <row r="1034">
          <cell r="A1034" t="str">
            <v>乗0メQHA</v>
          </cell>
          <cell r="B1034" t="str">
            <v>乗用(メタノール)</v>
          </cell>
          <cell r="C1034" t="str">
            <v>乗0メ</v>
          </cell>
          <cell r="D1034" t="str">
            <v>H21</v>
          </cell>
          <cell r="E1034" t="str">
            <v>QHA</v>
          </cell>
          <cell r="F1034">
            <v>3.5999999999999997E-2</v>
          </cell>
          <cell r="G1034">
            <v>0</v>
          </cell>
          <cell r="H1034">
            <v>1.37</v>
          </cell>
          <cell r="I1034" t="str">
            <v>メ</v>
          </cell>
        </row>
        <row r="1035">
          <cell r="A1035" t="str">
            <v>乗0メQGA</v>
          </cell>
          <cell r="B1035" t="str">
            <v>乗用(メタノール)</v>
          </cell>
          <cell r="C1035" t="str">
            <v>乗0メ</v>
          </cell>
          <cell r="D1035" t="str">
            <v>H21</v>
          </cell>
          <cell r="E1035" t="str">
            <v>QGA</v>
          </cell>
          <cell r="F1035">
            <v>3.5999999999999997E-2</v>
          </cell>
          <cell r="G1035">
            <v>0</v>
          </cell>
          <cell r="H1035">
            <v>1.37</v>
          </cell>
          <cell r="I1035" t="str">
            <v>メ</v>
          </cell>
        </row>
        <row r="1036">
          <cell r="A1036" t="str">
            <v>乗0電EA</v>
          </cell>
          <cell r="B1036" t="str">
            <v>乗用(電気)</v>
          </cell>
          <cell r="C1036" t="str">
            <v>乗0電</v>
          </cell>
          <cell r="E1036" t="str">
            <v>EA</v>
          </cell>
          <cell r="F1036">
            <v>0</v>
          </cell>
          <cell r="G1036">
            <v>0</v>
          </cell>
          <cell r="H1036">
            <v>0</v>
          </cell>
          <cell r="I1036" t="str">
            <v>電</v>
          </cell>
        </row>
        <row r="1037">
          <cell r="A1037" t="str">
            <v>貨1電EB</v>
          </cell>
          <cell r="B1037" t="str">
            <v>貨物～1.7t(電気)</v>
          </cell>
          <cell r="C1037" t="str">
            <v>貨1電</v>
          </cell>
          <cell r="E1037" t="str">
            <v>EB</v>
          </cell>
          <cell r="F1037">
            <v>0</v>
          </cell>
          <cell r="G1037">
            <v>0</v>
          </cell>
          <cell r="H1037">
            <v>0</v>
          </cell>
          <cell r="I1037" t="str">
            <v>電</v>
          </cell>
        </row>
        <row r="1038">
          <cell r="A1038" t="str">
            <v>貨2電EC</v>
          </cell>
          <cell r="B1038" t="str">
            <v>貨物1.7～2.5t(電気)</v>
          </cell>
          <cell r="C1038" t="str">
            <v>貨2電</v>
          </cell>
          <cell r="E1038" t="str">
            <v>EC</v>
          </cell>
          <cell r="F1038">
            <v>0</v>
          </cell>
          <cell r="G1038">
            <v>0</v>
          </cell>
          <cell r="H1038">
            <v>0</v>
          </cell>
          <cell r="I1038" t="str">
            <v>電</v>
          </cell>
        </row>
        <row r="1039">
          <cell r="A1039" t="str">
            <v>貨3電EC</v>
          </cell>
          <cell r="B1039" t="str">
            <v>貨物2.5～3.5t(電気)</v>
          </cell>
          <cell r="C1039" t="str">
            <v>貨3電</v>
          </cell>
          <cell r="E1039" t="str">
            <v>EC</v>
          </cell>
          <cell r="F1039">
            <v>0</v>
          </cell>
          <cell r="G1039">
            <v>0</v>
          </cell>
          <cell r="H1039">
            <v>0</v>
          </cell>
          <cell r="I1039" t="str">
            <v>電</v>
          </cell>
        </row>
      </sheetData>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6"/>
  <sheetViews>
    <sheetView showGridLines="0" tabSelected="1" zoomScaleNormal="100" workbookViewId="0">
      <selection sqref="A1:C1"/>
    </sheetView>
  </sheetViews>
  <sheetFormatPr defaultRowHeight="13.5"/>
  <cols>
    <col min="1" max="1" width="3.625" customWidth="1"/>
    <col min="12" max="12" width="5.625" customWidth="1"/>
    <col min="13" max="13" width="6" customWidth="1"/>
  </cols>
  <sheetData>
    <row r="1" spans="1:14" ht="18.75">
      <c r="A1" s="527" t="s">
        <v>1652</v>
      </c>
      <c r="B1" s="527"/>
      <c r="C1" s="527"/>
    </row>
    <row r="2" spans="1:14" ht="19.5" customHeight="1">
      <c r="B2" s="523" t="s">
        <v>1797</v>
      </c>
      <c r="C2" s="523"/>
      <c r="D2" s="523"/>
      <c r="E2" s="523"/>
      <c r="F2" s="523"/>
      <c r="G2" s="523"/>
      <c r="H2" s="523"/>
      <c r="I2" s="523"/>
      <c r="J2" s="523"/>
      <c r="K2" s="523"/>
      <c r="L2" s="523"/>
      <c r="M2" s="523"/>
      <c r="N2" s="523"/>
    </row>
    <row r="3" spans="1:14" ht="30" customHeight="1">
      <c r="B3" s="526" t="s">
        <v>1798</v>
      </c>
      <c r="C3" s="526"/>
      <c r="D3" s="526"/>
      <c r="E3" s="526"/>
      <c r="F3" s="526"/>
      <c r="G3" s="526"/>
      <c r="H3" s="526"/>
      <c r="I3" s="526"/>
      <c r="J3" s="526"/>
      <c r="K3" s="526"/>
      <c r="L3" s="526"/>
      <c r="M3" s="526"/>
      <c r="N3" s="526"/>
    </row>
    <row r="4" spans="1:14">
      <c r="A4" s="524" t="s">
        <v>1653</v>
      </c>
      <c r="B4" s="524"/>
      <c r="C4" s="524"/>
    </row>
    <row r="5" spans="1:14">
      <c r="B5" s="528" t="s">
        <v>2429</v>
      </c>
      <c r="C5" s="528"/>
      <c r="D5" s="528"/>
      <c r="E5" s="528"/>
      <c r="F5" s="528"/>
      <c r="G5" s="528"/>
      <c r="H5" s="528"/>
      <c r="I5" s="528"/>
      <c r="J5" s="528"/>
      <c r="K5" s="528"/>
      <c r="L5" s="528"/>
      <c r="M5" s="528"/>
      <c r="N5" s="528"/>
    </row>
    <row r="6" spans="1:14">
      <c r="B6" s="528"/>
      <c r="C6" s="528"/>
      <c r="D6" s="528"/>
      <c r="E6" s="528"/>
      <c r="F6" s="528"/>
      <c r="G6" s="528"/>
      <c r="H6" s="528"/>
      <c r="I6" s="528"/>
      <c r="J6" s="528"/>
      <c r="K6" s="528"/>
      <c r="L6" s="528"/>
      <c r="M6" s="528"/>
      <c r="N6" s="528"/>
    </row>
    <row r="7" spans="1:14" ht="13.5" customHeight="1">
      <c r="B7" s="528" t="s">
        <v>2437</v>
      </c>
      <c r="C7" s="528"/>
      <c r="D7" s="528"/>
      <c r="E7" s="528"/>
      <c r="F7" s="528"/>
      <c r="G7" s="528"/>
      <c r="H7" s="528"/>
      <c r="I7" s="528"/>
      <c r="J7" s="528"/>
      <c r="K7" s="528"/>
      <c r="L7" s="528"/>
      <c r="M7" s="528"/>
      <c r="N7" s="528"/>
    </row>
    <row r="8" spans="1:14" ht="13.5" customHeight="1">
      <c r="B8" s="528"/>
      <c r="C8" s="528"/>
      <c r="D8" s="528"/>
      <c r="E8" s="528"/>
      <c r="F8" s="528"/>
      <c r="G8" s="528"/>
      <c r="H8" s="528"/>
      <c r="I8" s="528"/>
      <c r="J8" s="528"/>
      <c r="K8" s="528"/>
      <c r="L8" s="528"/>
      <c r="M8" s="528"/>
      <c r="N8" s="528"/>
    </row>
    <row r="9" spans="1:14" ht="13.5" customHeight="1">
      <c r="B9" s="528"/>
      <c r="C9" s="528"/>
      <c r="D9" s="528"/>
      <c r="E9" s="528"/>
      <c r="F9" s="528"/>
      <c r="G9" s="528"/>
      <c r="H9" s="528"/>
      <c r="I9" s="528"/>
      <c r="J9" s="528"/>
      <c r="K9" s="528"/>
      <c r="L9" s="528"/>
      <c r="M9" s="528"/>
      <c r="N9" s="528"/>
    </row>
    <row r="10" spans="1:14" ht="13.5" customHeight="1">
      <c r="B10" s="528"/>
      <c r="C10" s="528"/>
      <c r="D10" s="528"/>
      <c r="E10" s="528"/>
      <c r="F10" s="528"/>
      <c r="G10" s="528"/>
      <c r="H10" s="528"/>
      <c r="I10" s="528"/>
      <c r="J10" s="528"/>
      <c r="K10" s="528"/>
      <c r="L10" s="528"/>
      <c r="M10" s="528"/>
      <c r="N10" s="528"/>
    </row>
    <row r="11" spans="1:14" ht="13.5" customHeight="1">
      <c r="B11" s="528"/>
      <c r="C11" s="528"/>
      <c r="D11" s="528"/>
      <c r="E11" s="528"/>
      <c r="F11" s="528"/>
      <c r="G11" s="528"/>
      <c r="H11" s="528"/>
      <c r="I11" s="528"/>
      <c r="J11" s="528"/>
      <c r="K11" s="528"/>
      <c r="L11" s="528"/>
      <c r="M11" s="528"/>
      <c r="N11" s="528"/>
    </row>
    <row r="12" spans="1:14" ht="13.5" customHeight="1">
      <c r="B12" s="523" t="s">
        <v>1659</v>
      </c>
      <c r="C12" s="523"/>
      <c r="D12" s="523"/>
      <c r="E12" s="523"/>
      <c r="F12" s="523"/>
      <c r="G12" s="523"/>
      <c r="H12" s="523"/>
      <c r="I12" s="523"/>
      <c r="J12" s="523"/>
      <c r="K12" s="523"/>
      <c r="L12" s="523"/>
      <c r="M12" s="523"/>
      <c r="N12" s="523"/>
    </row>
    <row r="13" spans="1:14">
      <c r="A13" s="524" t="s">
        <v>1654</v>
      </c>
      <c r="B13" s="524"/>
      <c r="C13" s="524"/>
    </row>
    <row r="14" spans="1:14">
      <c r="B14" t="s">
        <v>1502</v>
      </c>
    </row>
    <row r="15" spans="1:14">
      <c r="B15" s="81"/>
      <c r="C15" t="s">
        <v>1405</v>
      </c>
    </row>
    <row r="16" spans="1:14">
      <c r="B16" s="84"/>
      <c r="C16" t="s">
        <v>1406</v>
      </c>
    </row>
    <row r="17" spans="1:15">
      <c r="B17" s="82"/>
      <c r="C17" t="s">
        <v>1408</v>
      </c>
      <c r="O17" s="341"/>
    </row>
    <row r="18" spans="1:15">
      <c r="B18" s="83"/>
      <c r="C18" t="s">
        <v>1409</v>
      </c>
    </row>
    <row r="19" spans="1:15">
      <c r="A19" s="524" t="s">
        <v>1660</v>
      </c>
      <c r="B19" s="524"/>
      <c r="C19" s="524"/>
      <c r="D19" s="525"/>
    </row>
    <row r="20" spans="1:15">
      <c r="B20" t="s">
        <v>1655</v>
      </c>
    </row>
    <row r="21" spans="1:15">
      <c r="B21" t="s">
        <v>1503</v>
      </c>
      <c r="D21" t="s">
        <v>1504</v>
      </c>
    </row>
    <row r="22" spans="1:15">
      <c r="B22" t="s">
        <v>1505</v>
      </c>
    </row>
    <row r="23" spans="1:15">
      <c r="B23" s="79"/>
      <c r="C23" s="42"/>
      <c r="D23" s="80"/>
      <c r="E23" s="80"/>
      <c r="F23" s="80"/>
      <c r="G23" s="80"/>
    </row>
    <row r="24" spans="1:15">
      <c r="B24" t="s">
        <v>1656</v>
      </c>
    </row>
    <row r="25" spans="1:15" ht="31.5" customHeight="1">
      <c r="B25" s="526" t="s">
        <v>1419</v>
      </c>
      <c r="C25" s="525"/>
      <c r="D25" s="525"/>
      <c r="E25" s="525"/>
      <c r="F25" s="525"/>
      <c r="G25" s="525"/>
      <c r="H25" s="525"/>
      <c r="I25" s="525"/>
      <c r="J25" s="525"/>
      <c r="K25" s="525"/>
      <c r="L25" s="525"/>
    </row>
    <row r="26" spans="1:15" ht="14.25" thickBot="1">
      <c r="B26" t="s">
        <v>1418</v>
      </c>
    </row>
    <row r="27" spans="1:15" ht="14.25" thickBot="1">
      <c r="B27" s="184"/>
      <c r="N27" s="198">
        <v>1</v>
      </c>
    </row>
    <row r="28" spans="1:15">
      <c r="B28" t="s">
        <v>1657</v>
      </c>
    </row>
    <row r="29" spans="1:15">
      <c r="B29" t="s">
        <v>1552</v>
      </c>
    </row>
    <row r="30" spans="1:15">
      <c r="B30" t="s">
        <v>1505</v>
      </c>
    </row>
    <row r="34" spans="2:7">
      <c r="B34" t="s">
        <v>1416</v>
      </c>
      <c r="F34" s="1" t="s">
        <v>1412</v>
      </c>
    </row>
    <row r="35" spans="2:7">
      <c r="B35" t="s">
        <v>1802</v>
      </c>
      <c r="F35" s="1" t="s">
        <v>1413</v>
      </c>
    </row>
    <row r="36" spans="2:7">
      <c r="B36" t="s">
        <v>1658</v>
      </c>
      <c r="F36" s="1" t="s">
        <v>1414</v>
      </c>
    </row>
    <row r="37" spans="2:7">
      <c r="B37" t="s">
        <v>1410</v>
      </c>
      <c r="F37" s="1" t="s">
        <v>1415</v>
      </c>
    </row>
    <row r="38" spans="2:7">
      <c r="B38" t="s">
        <v>1411</v>
      </c>
      <c r="F38" s="1" t="s">
        <v>1417</v>
      </c>
    </row>
    <row r="39" spans="2:7">
      <c r="B39" t="s">
        <v>1558</v>
      </c>
    </row>
    <row r="40" spans="2:7">
      <c r="B40" s="345"/>
      <c r="C40" s="345"/>
      <c r="D40" s="345"/>
      <c r="E40" s="345"/>
      <c r="F40" s="345"/>
      <c r="G40" s="345"/>
    </row>
    <row r="41" spans="2:7">
      <c r="B41" s="345"/>
      <c r="C41" s="345"/>
      <c r="D41" s="345"/>
      <c r="E41" s="345"/>
      <c r="F41" s="345"/>
      <c r="G41" s="345"/>
    </row>
    <row r="42" spans="2:7">
      <c r="B42" s="345"/>
      <c r="C42" s="345"/>
      <c r="D42" s="345"/>
      <c r="E42" s="345"/>
      <c r="F42" s="345"/>
      <c r="G42" s="345"/>
    </row>
    <row r="43" spans="2:7">
      <c r="B43" s="345"/>
      <c r="C43" s="345"/>
      <c r="D43" s="345"/>
      <c r="E43" s="345"/>
      <c r="F43" s="345"/>
      <c r="G43" s="345"/>
    </row>
    <row r="44" spans="2:7">
      <c r="B44" s="345"/>
      <c r="C44" s="345"/>
      <c r="D44" s="345"/>
      <c r="E44" s="345"/>
      <c r="F44" s="345"/>
      <c r="G44" s="345"/>
    </row>
    <row r="45" spans="2:7">
      <c r="B45" s="345"/>
      <c r="C45" s="345"/>
      <c r="D45" s="345"/>
      <c r="E45" s="345"/>
      <c r="F45" s="345"/>
      <c r="G45" s="345"/>
    </row>
    <row r="46" spans="2:7">
      <c r="B46" s="345"/>
      <c r="C46" s="345"/>
      <c r="D46" s="345"/>
      <c r="E46" s="345"/>
      <c r="F46" s="345"/>
      <c r="G46" s="345"/>
    </row>
  </sheetData>
  <sheetProtection password="E798" sheet="1"/>
  <mergeCells count="10">
    <mergeCell ref="B2:N2"/>
    <mergeCell ref="B12:N12"/>
    <mergeCell ref="A13:C13"/>
    <mergeCell ref="A19:D19"/>
    <mergeCell ref="B25:L25"/>
    <mergeCell ref="A1:C1"/>
    <mergeCell ref="B3:N3"/>
    <mergeCell ref="A4:C4"/>
    <mergeCell ref="B5:N6"/>
    <mergeCell ref="B7:N11"/>
  </mergeCells>
  <phoneticPr fontId="3"/>
  <dataValidations count="1">
    <dataValidation type="list" allowBlank="1" showInputMessage="1" showErrorMessage="1" sqref="B27">
      <formula1>$N$27:$N$29</formula1>
    </dataValidation>
  </dataValidations>
  <pageMargins left="0.7" right="0.7" top="0.75" bottom="0.75" header="0.3" footer="0.3"/>
  <pageSetup paperSize="9" scale="78"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U44"/>
  <sheetViews>
    <sheetView showGridLines="0" showZeros="0" zoomScaleNormal="100" workbookViewId="0"/>
  </sheetViews>
  <sheetFormatPr defaultRowHeight="12"/>
  <cols>
    <col min="1" max="2" width="3.125" style="1" customWidth="1"/>
    <col min="3" max="3" width="4.25" style="1" bestFit="1" customWidth="1"/>
    <col min="4" max="4" width="8.25" style="1" customWidth="1"/>
    <col min="5" max="5" width="10.25" style="1" customWidth="1"/>
    <col min="6" max="6" width="5.125" style="1" customWidth="1"/>
    <col min="7" max="8" width="6.375" style="1" customWidth="1"/>
    <col min="9" max="9" width="5.125" style="1" customWidth="1"/>
    <col min="10" max="11" width="6.375" style="1" customWidth="1"/>
    <col min="12" max="12" width="5.125" style="1" customWidth="1"/>
    <col min="13" max="14" width="6.375" style="1" customWidth="1"/>
    <col min="15" max="15" width="5.125" style="1" customWidth="1"/>
    <col min="16" max="17" width="6.375" style="1" customWidth="1"/>
    <col min="18" max="18" width="5.125" style="1" customWidth="1"/>
    <col min="19" max="19" width="6.375" style="1" customWidth="1"/>
    <col min="20" max="20" width="5.125" style="1" customWidth="1"/>
    <col min="21" max="21" width="6.375" style="1" customWidth="1"/>
    <col min="22" max="22" width="11.25" style="1" bestFit="1" customWidth="1"/>
    <col min="23" max="23" width="4.125" style="1" customWidth="1"/>
    <col min="24" max="25" width="10.25" style="1" customWidth="1"/>
    <col min="26" max="26" width="4.125" style="1" hidden="1" customWidth="1"/>
    <col min="27" max="31" width="4.125" style="1" customWidth="1"/>
    <col min="32" max="34" width="4.125" style="1" hidden="1" customWidth="1"/>
    <col min="35" max="35" width="3.875" style="1" hidden="1" customWidth="1"/>
    <col min="36" max="36" width="8" style="1" hidden="1" customWidth="1"/>
    <col min="37" max="37" width="9" style="1" hidden="1" customWidth="1"/>
    <col min="38" max="38" width="11.375" style="1" hidden="1" customWidth="1"/>
    <col min="39" max="41" width="9" style="1" hidden="1" customWidth="1"/>
    <col min="42" max="42" width="10.375" style="1" hidden="1" customWidth="1"/>
    <col min="43" max="47" width="9" style="1" hidden="1" customWidth="1"/>
    <col min="48" max="16384" width="9" style="1"/>
  </cols>
  <sheetData>
    <row r="1" spans="1:47" ht="21" customHeight="1" thickBot="1">
      <c r="A1" s="246" t="s">
        <v>1776</v>
      </c>
      <c r="B1" s="100"/>
      <c r="C1" s="100"/>
      <c r="D1" s="100"/>
      <c r="F1" s="73" t="s">
        <v>2436</v>
      </c>
      <c r="G1" s="101"/>
      <c r="H1" s="101"/>
      <c r="I1" s="19"/>
      <c r="J1" s="19"/>
      <c r="K1" s="19"/>
      <c r="L1" s="19"/>
      <c r="M1" s="19"/>
      <c r="N1" s="19"/>
      <c r="O1" s="19"/>
      <c r="P1" s="19"/>
      <c r="Q1" s="19"/>
      <c r="R1" s="19"/>
      <c r="S1" s="19"/>
      <c r="T1" s="19"/>
      <c r="U1" s="19"/>
      <c r="V1" s="19"/>
      <c r="W1" s="19"/>
    </row>
    <row r="2" spans="1:47" ht="10.5" customHeight="1">
      <c r="A2" s="97"/>
      <c r="B2" s="98"/>
      <c r="C2" s="98"/>
      <c r="D2" s="99"/>
      <c r="E2" s="671" t="s">
        <v>1425</v>
      </c>
      <c r="F2" s="673" t="s">
        <v>1805</v>
      </c>
      <c r="G2" s="680"/>
      <c r="H2" s="805"/>
      <c r="I2" s="677" t="s">
        <v>1806</v>
      </c>
      <c r="J2" s="680"/>
      <c r="K2" s="805"/>
      <c r="L2" s="677" t="s">
        <v>1807</v>
      </c>
      <c r="M2" s="680"/>
      <c r="N2" s="805"/>
      <c r="O2" s="677" t="s">
        <v>1808</v>
      </c>
      <c r="P2" s="680"/>
      <c r="Q2" s="805"/>
      <c r="R2" s="679" t="s">
        <v>1821</v>
      </c>
      <c r="S2" s="682"/>
      <c r="T2" s="684" t="s">
        <v>206</v>
      </c>
      <c r="U2" s="680"/>
      <c r="V2" s="674"/>
    </row>
    <row r="3" spans="1:47" ht="18.75" customHeight="1">
      <c r="A3" s="89"/>
      <c r="B3" s="90"/>
      <c r="C3" s="90"/>
      <c r="D3" s="91"/>
      <c r="E3" s="672"/>
      <c r="F3" s="675"/>
      <c r="G3" s="681"/>
      <c r="H3" s="806"/>
      <c r="I3" s="678"/>
      <c r="J3" s="681"/>
      <c r="K3" s="806"/>
      <c r="L3" s="678"/>
      <c r="M3" s="681"/>
      <c r="N3" s="806"/>
      <c r="O3" s="678"/>
      <c r="P3" s="681"/>
      <c r="Q3" s="806"/>
      <c r="R3" s="681"/>
      <c r="S3" s="683"/>
      <c r="T3" s="675"/>
      <c r="U3" s="681"/>
      <c r="V3" s="676"/>
    </row>
    <row r="4" spans="1:47" ht="13.5" customHeight="1">
      <c r="A4" s="89"/>
      <c r="B4" s="90"/>
      <c r="C4" s="90"/>
      <c r="D4" s="91"/>
      <c r="E4" s="809" t="str">
        <f>'様式1-4（計画代替）'!$E$4:$E$5</f>
        <v>令和　年　月　日
現在　　　　　</v>
      </c>
      <c r="F4" s="811" t="s">
        <v>1686</v>
      </c>
      <c r="G4" s="812" t="s">
        <v>1795</v>
      </c>
      <c r="H4" s="693" t="s">
        <v>1750</v>
      </c>
      <c r="I4" s="807" t="s">
        <v>1686</v>
      </c>
      <c r="J4" s="695" t="s">
        <v>207</v>
      </c>
      <c r="K4" s="693" t="s">
        <v>1750</v>
      </c>
      <c r="L4" s="807" t="s">
        <v>1686</v>
      </c>
      <c r="M4" s="695" t="s">
        <v>207</v>
      </c>
      <c r="N4" s="693" t="s">
        <v>1750</v>
      </c>
      <c r="O4" s="807" t="s">
        <v>1686</v>
      </c>
      <c r="P4" s="695" t="s">
        <v>207</v>
      </c>
      <c r="Q4" s="693" t="s">
        <v>1750</v>
      </c>
      <c r="R4" s="691" t="s">
        <v>1686</v>
      </c>
      <c r="S4" s="695" t="s">
        <v>207</v>
      </c>
      <c r="T4" s="697" t="s">
        <v>208</v>
      </c>
      <c r="U4" s="695" t="s">
        <v>207</v>
      </c>
      <c r="V4" s="699" t="s">
        <v>1707</v>
      </c>
      <c r="X4" s="823" t="s">
        <v>1793</v>
      </c>
      <c r="Y4" s="823"/>
      <c r="AF4" s="19"/>
      <c r="AG4" s="19"/>
      <c r="AH4" s="19"/>
      <c r="AI4" s="19"/>
      <c r="AJ4" s="822" t="s">
        <v>2343</v>
      </c>
      <c r="AK4" s="822"/>
      <c r="AL4" s="822"/>
      <c r="AM4" s="822"/>
      <c r="AN4" s="822" t="s">
        <v>2349</v>
      </c>
      <c r="AO4" s="822"/>
      <c r="AP4" s="822"/>
      <c r="AQ4" s="822"/>
      <c r="AR4" s="822"/>
    </row>
    <row r="5" spans="1:47" ht="14.25" thickBot="1">
      <c r="A5" s="92"/>
      <c r="B5" s="93"/>
      <c r="C5" s="93"/>
      <c r="D5" s="94"/>
      <c r="E5" s="810"/>
      <c r="F5" s="688"/>
      <c r="G5" s="813"/>
      <c r="H5" s="814"/>
      <c r="I5" s="808"/>
      <c r="J5" s="696"/>
      <c r="K5" s="814"/>
      <c r="L5" s="808"/>
      <c r="M5" s="696"/>
      <c r="N5" s="814"/>
      <c r="O5" s="808"/>
      <c r="P5" s="696"/>
      <c r="Q5" s="814"/>
      <c r="R5" s="692"/>
      <c r="S5" s="696"/>
      <c r="T5" s="698"/>
      <c r="U5" s="696"/>
      <c r="V5" s="700"/>
      <c r="X5" s="322" t="s">
        <v>1794</v>
      </c>
      <c r="Y5" s="322" t="s">
        <v>1796</v>
      </c>
      <c r="AF5" s="19"/>
      <c r="AG5" s="19" t="s">
        <v>2344</v>
      </c>
      <c r="AH5" s="19" t="s">
        <v>2345</v>
      </c>
      <c r="AI5" s="19" t="s">
        <v>2346</v>
      </c>
      <c r="AJ5" s="19" t="s">
        <v>1668</v>
      </c>
      <c r="AK5" s="19" t="s">
        <v>1669</v>
      </c>
      <c r="AL5" s="19" t="s">
        <v>1859</v>
      </c>
      <c r="AM5" s="19" t="s">
        <v>1453</v>
      </c>
      <c r="AN5" s="19" t="s">
        <v>60</v>
      </c>
      <c r="AO5" s="19" t="s">
        <v>1711</v>
      </c>
      <c r="AP5" s="1" t="s">
        <v>1703</v>
      </c>
      <c r="AQ5" s="1" t="s">
        <v>2340</v>
      </c>
      <c r="AR5" s="1" t="s">
        <v>213</v>
      </c>
      <c r="AS5" s="1" t="s">
        <v>2347</v>
      </c>
      <c r="AT5" s="1" t="s">
        <v>1389</v>
      </c>
      <c r="AU5" s="1" t="s">
        <v>2348</v>
      </c>
    </row>
    <row r="6" spans="1:47" ht="48" customHeight="1" thickTop="1">
      <c r="A6" s="815" t="s">
        <v>209</v>
      </c>
      <c r="B6" s="816"/>
      <c r="C6" s="816"/>
      <c r="D6" s="817"/>
      <c r="E6" s="326">
        <f>'様式1-4（計画代替）'!$E6</f>
        <v>0</v>
      </c>
      <c r="F6" s="334"/>
      <c r="G6" s="335"/>
      <c r="H6" s="259" t="str">
        <f>IF(OR(F6="",G6=""),"",E6-F6+G6)</f>
        <v/>
      </c>
      <c r="I6" s="338"/>
      <c r="J6" s="335"/>
      <c r="K6" s="258" t="str">
        <f>IF(OR(I6="",J6=""),"",H6-I6+J6)</f>
        <v/>
      </c>
      <c r="L6" s="338"/>
      <c r="M6" s="335"/>
      <c r="N6" s="258" t="str">
        <f>IF(OR(L6="",M6=""),"",K6-L6+M6)</f>
        <v/>
      </c>
      <c r="O6" s="338"/>
      <c r="P6" s="335"/>
      <c r="Q6" s="258" t="str">
        <f>IF(OR(O6="",P6=""),"",N6-O6+P6)</f>
        <v/>
      </c>
      <c r="R6" s="338"/>
      <c r="S6" s="335"/>
      <c r="T6" s="213">
        <f>F6+I6+L6+O6+R6</f>
        <v>0</v>
      </c>
      <c r="U6" s="214">
        <f>G6+J6+M6+P6+S6</f>
        <v>0</v>
      </c>
      <c r="V6" s="219">
        <f>IF(OR(T6="",U6=""),"",E6-T6+U6)</f>
        <v>0</v>
      </c>
      <c r="X6" s="333">
        <f>COUNTIFS('様式2-2(実績自動車）'!$AG$16:$AG$515,"C",'様式2-2(実績自動車）'!$T$16:$T$515,"廃止")+
COUNTIFS('様式2-2(実績自動車）'!$AG$16:$AG$515,"C",'様式2-2(実績自動車）'!$T$16:$T$515,"新規廃止")</f>
        <v>0</v>
      </c>
      <c r="Y6" s="330">
        <f>COUNTIFS('様式2-2(実績自動車）'!$AG$16:$AG$515,"C",'様式2-2(実績自動車）'!$T$16:$T$515,"新規")+
COUNTIFS('様式2-2(実績自動車）'!$AG$16:$AG$515,"C",'様式2-2(実績自動車）'!$T$16:$T$515,"新規廃止")</f>
        <v>0</v>
      </c>
      <c r="Z6" s="255" t="s">
        <v>1688</v>
      </c>
      <c r="AF6" s="19" t="s">
        <v>2342</v>
      </c>
      <c r="AG6" s="357">
        <f>COUNTIFS('様式2-2(実績自動車）'!$AG$16:$AG$515,"C",'様式2-2(実績自動車）'!$T$16:$T$515,"廃止")+
COUNTIFS('様式2-2(実績自動車）'!$AG$16:$AG$515,"C",'様式2-2(実績自動車）'!$T$16:$T$515,"新規廃止")</f>
        <v>0</v>
      </c>
      <c r="AH6" s="332">
        <f>COUNTIFS('様式2-2(実績自動車）'!$AG$16:$AG$515,"ハ",'様式2-2(実績自動車）'!$T$16:$T$515,"廃止")+
COUNTIFS('様式2-2(実績自動車）'!$AG$16:$AG$515,"ハ",'様式2-2(実績自動車）'!$T$16:$T$515,"新規廃止")</f>
        <v>0</v>
      </c>
      <c r="AI6" s="332">
        <f>COUNTIFS('様式2-2(実績自動車）'!$AG$16:$AG$515,"Pハ",'様式2-2(実績自動車）'!$T$16:$T$515,"廃止")+
COUNTIFS('様式2-2(実績自動車）'!$AG$16:$AG$515,"Pハ",'様式2-2(実績自動車）'!$T$16:$T$515,"新規廃止")</f>
        <v>0</v>
      </c>
      <c r="AJ6" s="332">
        <f>COUNTIFS('様式2-2(実績自動車）'!$AG$16:$AG$515,"ガL1",'様式2-2(実績自動車）'!$T$16:$T$515,"廃止")+
COUNTIFS('様式2-2(実績自動車）'!$AG$16:$AG$515,"ガL1",'様式2-2(実績自動車）'!$T$16:$T$515,"新規廃止")</f>
        <v>0</v>
      </c>
      <c r="AK6" s="332">
        <f>COUNTIFS('様式2-2(実績自動車）'!$AG$16:$AG$515,"ガL2",'様式2-2(実績自動車）'!$T$16:$T$515,"廃止")+
COUNTIFS('様式2-2(実績自動車）'!$AG$16:$AG$515,"ガL2",'様式2-2(実績自動車）'!$T$16:$T$515,"新規廃止")</f>
        <v>0</v>
      </c>
      <c r="AL6" s="332">
        <f>COUNTIFS('様式2-2(実績自動車）'!$AG$16:$AG$515,"ガL4",'様式2-2(実績自動車）'!$T$16:$T$515,"廃止")+
COUNTIFS('様式2-2(実績自動車）'!$AG$16:$AG$515,"ガL4",'様式2-2(実績自動車）'!$T$16:$T$515,"新規廃止")</f>
        <v>0</v>
      </c>
      <c r="AM6" s="332">
        <f>COUNTIFS('様式2-2(実績自動車）'!$AG$16:$AG$515,"ガL3",'様式2-2(実績自動車）'!$T$16:$T$515,"廃止")+
COUNTIFS('様式2-2(実績自動車）'!$AG$16:$AG$515,"ガL3",'様式2-2(実績自動車）'!$T$16:$T$515,"新規廃止")</f>
        <v>0</v>
      </c>
      <c r="AN6" s="332">
        <f>COUNTIFS('様式2-2(実績自動車）'!$AG$16:$AG$515,"軽新長",'様式2-2(実績自動車）'!$T$16:$T$515,"廃止")+
COUNTIFS('様式2-2(実績自動車）'!$AG$16:$AG$515,"軽新長",'様式2-2(実績自動車）'!$T$16:$T$515,"新規廃止")</f>
        <v>0</v>
      </c>
      <c r="AO6" s="332">
        <f>COUNTIFS('様式2-2(実績自動車）'!$AG$16:$AG$515,"軽新長1",'様式2-2(実績自動車）'!$T$16:$T$515,"廃止")+
COUNTIFS('様式2-2(実績自動車）'!$AG$16:$AG$515,"軽新長1",'様式2-2(実績自動車）'!$T$16:$T$515,"新規廃止")</f>
        <v>0</v>
      </c>
      <c r="AP6" s="332">
        <f>COUNTIFS('様式2-2(実績自動車）'!$AG$16:$AG$515,"軽ポ",'様式2-2(実績自動車）'!$T$16:$T$515,"廃止")+
COUNTIFS('様式2-2(実績自動車）'!$AG$16:$AG$515,"軽ポ",'様式2-2(実績自動車）'!$T$16:$T$515,"新規廃止")</f>
        <v>0</v>
      </c>
      <c r="AQ6" s="332">
        <f>COUNTIFS('様式2-2(実績自動車）'!$AG$16:$AG$515,"軽ポポ",'様式2-2(実績自動車）'!$T$16:$T$515,"廃止")+
COUNTIFS('様式2-2(実績自動車）'!$AG$16:$AG$515,"軽ポポ",'様式2-2(実績自動車）'!$T$16:$T$515,"新規廃止")</f>
        <v>0</v>
      </c>
      <c r="AR6" s="332">
        <f>COUNTIFS('様式2-2(実績自動車）'!$AG$16:$AG$515,"軽3",'様式2-2(実績自動車）'!$T$16:$T$515,"廃止")+
COUNTIFS('様式2-2(実績自動車）'!$AG$16:$AG$515,"軽3",'様式2-2(実績自動車）'!$T$16:$T$515,"新規廃止")</f>
        <v>0</v>
      </c>
      <c r="AS6" s="373">
        <f>X18</f>
        <v>0</v>
      </c>
      <c r="AT6" s="332">
        <f>COUNTIFS('様式2-2(実績自動車）'!$AG$16:$AG$515,"メ",'様式2-2(実績自動車）'!$T$16:$T$515,"廃止")+
COUNTIFS('様式2-2(実績自動車）'!$AG$16:$AG$515,"メ",'様式2-2(実績自動車）'!$T$16:$T$515,"新規廃止")</f>
        <v>0</v>
      </c>
      <c r="AU6" s="373">
        <f>X20</f>
        <v>0</v>
      </c>
    </row>
    <row r="7" spans="1:47" ht="48" customHeight="1">
      <c r="A7" s="707" t="s">
        <v>1648</v>
      </c>
      <c r="B7" s="708"/>
      <c r="C7" s="708"/>
      <c r="D7" s="709"/>
      <c r="E7" s="327">
        <f>'様式1-4（計画代替）'!$E7</f>
        <v>0</v>
      </c>
      <c r="F7" s="336"/>
      <c r="G7" s="337"/>
      <c r="H7" s="259" t="str">
        <f>IF(OR(F7="",G7=""),"",E7-F7+G7)</f>
        <v/>
      </c>
      <c r="I7" s="339"/>
      <c r="J7" s="337"/>
      <c r="K7" s="259" t="str">
        <f t="shared" ref="K7:K20" si="0">IF(OR(I7="",J7=""),"",H7-I7+J7)</f>
        <v/>
      </c>
      <c r="L7" s="339"/>
      <c r="M7" s="337"/>
      <c r="N7" s="259" t="str">
        <f t="shared" ref="N7:N19" si="1">IF(OR(L7="",M7=""),"",K7-L7+M7)</f>
        <v/>
      </c>
      <c r="O7" s="339"/>
      <c r="P7" s="337"/>
      <c r="Q7" s="259" t="str">
        <f t="shared" ref="Q7:Q20" si="2">IF(OR(O7="",P7=""),"",N7-O7+P7)</f>
        <v/>
      </c>
      <c r="R7" s="339"/>
      <c r="S7" s="337"/>
      <c r="T7" s="213">
        <f t="shared" ref="T7:T20" si="3">F7+I7+L7+O7+R7</f>
        <v>0</v>
      </c>
      <c r="U7" s="214">
        <f t="shared" ref="U7:U19" si="4">G7+J7+M7+P7+S7</f>
        <v>0</v>
      </c>
      <c r="V7" s="219">
        <f t="shared" ref="V7:V19" si="5">IF(OR(T7="",U7=""),"",E7-T7+U7)</f>
        <v>0</v>
      </c>
      <c r="X7" s="331">
        <f>COUNTIFS('様式2-2(実績自動車）'!$AG$16:$AG$515,"ハ",'様式2-2(実績自動車）'!$T$16:$T$515,"廃止")+
COUNTIFS('様式2-2(実績自動車）'!$AG$16:$AG$515,"ハ",'様式2-2(実績自動車）'!$T$16:$T$515,"新規廃止")</f>
        <v>0</v>
      </c>
      <c r="Y7" s="332">
        <f>COUNTIFS('様式2-2(実績自動車）'!$AG$16:$AG$515,"ハ",'様式2-2(実績自動車）'!$T$16:$T$515,"新規")+
COUNTIFS('様式2-2(実績自動車）'!$AG$16:$AG$515,"ハ",'様式2-2(実績自動車）'!$T$16:$T$515,"新規廃止")</f>
        <v>0</v>
      </c>
      <c r="Z7" s="256" t="s">
        <v>1424</v>
      </c>
      <c r="AF7" s="19" t="s">
        <v>1770</v>
      </c>
      <c r="AG7" s="332">
        <f>COUNTIFS('様式2-2(実績自動車）'!$AG$16:$AG$515,"C",'様式2-2(実績自動車）'!$T$16:$T$515,"新規")+
COUNTIFS('様式2-2(実績自動車）'!$AG$16:$AG$515,"C",'様式2-2(実績自動車）'!$T$16:$T$515,"新規廃止")</f>
        <v>0</v>
      </c>
      <c r="AH7" s="332">
        <f>COUNTIFS('様式2-2(実績自動車）'!$AG$16:$AG$515,"ハ",'様式2-2(実績自動車）'!$T$16:$T$515,"新規")+
COUNTIFS('様式2-2(実績自動車）'!$AG$16:$AG$515,"ハ",'様式2-2(実績自動車）'!$T$16:$T$515,"新規廃止")</f>
        <v>0</v>
      </c>
      <c r="AI7" s="332">
        <f>COUNTIFS('様式2-2(実績自動車）'!$AG$16:$AG$515,"Pハ",'様式2-2(実績自動車）'!$T$16:$T$515,"新規")+
COUNTIFS('様式2-2(実績自動車）'!$AG$16:$AG$515,"Pハ",'様式2-2(実績自動車）'!$T$16:$T$515,"新規廃止")</f>
        <v>0</v>
      </c>
      <c r="AJ7" s="332">
        <f>COUNTIFS('様式2-2(実績自動車）'!$AG$16:$AG$515,"ガL1",'様式2-2(実績自動車）'!$T$16:$T$515,"新規")+
COUNTIFS('様式2-2(実績自動車）'!$AG$16:$AG$515,"ガL1",'様式2-2(実績自動車）'!$T$16:$T$515,"新規廃止")</f>
        <v>0</v>
      </c>
      <c r="AK7" s="332">
        <f>COUNTIFS('様式2-2(実績自動車）'!$AG$16:$AG$515,"ガL2",'様式2-2(実績自動車）'!$T$16:$T$515,"新規")+
COUNTIFS('様式2-2(実績自動車）'!$AG$16:$AG$515,"ガL2",'様式2-2(実績自動車）'!$T$16:$T$515,"新規廃止")</f>
        <v>0</v>
      </c>
      <c r="AL7" s="332">
        <f>COUNTIFS('様式2-2(実績自動車）'!$AG$16:$AG$515,"ガL4",'様式2-2(実績自動車）'!$T$16:$T$515,"新規")+
COUNTIFS('様式2-2(実績自動車）'!$AG$16:$AG$515,"ガL4",'様式2-2(実績自動車）'!$T$16:$T$515,"新規廃止")</f>
        <v>0</v>
      </c>
      <c r="AM7" s="332">
        <f>COUNTIFS('様式2-2(実績自動車）'!$AG$16:$AG$515,"ガL3",'様式2-2(実績自動車）'!$T$16:$T$515,"新規")+
COUNTIFS('様式2-2(実績自動車）'!$AG$16:$AG$515,"ガL3",'様式2-2(実績自動車）'!$T$16:$T$515,"新規廃止")</f>
        <v>0</v>
      </c>
      <c r="AN7" s="332">
        <f>COUNTIFS('様式2-2(実績自動車）'!$AG$16:$AG$515,"軽新長",'様式2-2(実績自動車）'!$T$16:$T$515,"新規")+
COUNTIFS('様式2-2(実績自動車）'!$AG$16:$AG$515,"軽新長",'様式2-2(実績自動車）'!$T$16:$T$515,"新規廃止")</f>
        <v>0</v>
      </c>
      <c r="AO7" s="332">
        <f>COUNTIFS('様式2-2(実績自動車）'!$AG$16:$AG$515,"軽新長1",'様式2-2(実績自動車）'!$T$16:$T$515,"新規")+
COUNTIFS('様式2-2(実績自動車）'!$AG$16:$AG$515,"軽新長1",'様式2-2(実績自動車）'!$T$16:$T$515,"新規廃止")</f>
        <v>0</v>
      </c>
      <c r="AP7" s="332">
        <f>COUNTIFS('様式2-2(実績自動車）'!$AG$16:$AG$515,"軽ポ",'様式2-2(実績自動車）'!$T$16:$T$515,"新規")+
COUNTIFS('様式2-2(実績自動車）'!$AG$16:$AG$515,"軽ポ",'様式2-2(実績自動車）'!$T$16:$T$515,"新規廃止")</f>
        <v>0</v>
      </c>
      <c r="AQ7" s="332">
        <f>COUNTIFS('様式2-2(実績自動車）'!$AG$16:$AG$515,"軽ポポ",'様式2-2(実績自動車）'!$T$16:$T$515,"新規")+
COUNTIFS('様式2-2(実績自動車）'!$AG$16:$AG$515,"軽ポポ",'様式2-2(実績自動車）'!$T$16:$T$515,"新規廃止")</f>
        <v>0</v>
      </c>
      <c r="AR7" s="332">
        <f>COUNTIFS('様式2-2(実績自動車）'!$AG$16:$AG$515,"軽3",'様式2-2(実績自動車）'!$T$16:$T$515,"新規")+
COUNTIFS('様式2-2(実績自動車）'!$AG$16:$AG$515,"軽3",'様式2-2(実績自動車）'!$T$16:$T$515,"新規廃止")</f>
        <v>0</v>
      </c>
      <c r="AS7" s="373">
        <f>Y18</f>
        <v>0</v>
      </c>
      <c r="AT7" s="332">
        <f>COUNTIFS('様式2-2(実績自動車）'!$AG$16:$AG$515,"メ",'様式2-2(実績自動車）'!$T$16:$T$515,"新規")+
COUNTIFS('様式2-2(実績自動車）'!$AG$16:$AG$515,"メ",'様式2-2(実績自動車）'!$T$16:$T$515,"新規廃止")</f>
        <v>0</v>
      </c>
      <c r="AU7" s="373">
        <f>Y20</f>
        <v>0</v>
      </c>
    </row>
    <row r="8" spans="1:47" ht="48" customHeight="1">
      <c r="A8" s="707" t="s">
        <v>1705</v>
      </c>
      <c r="B8" s="708"/>
      <c r="C8" s="708"/>
      <c r="D8" s="709"/>
      <c r="E8" s="327">
        <f>'様式1-4（計画代替）'!$E8</f>
        <v>0</v>
      </c>
      <c r="F8" s="336"/>
      <c r="G8" s="337"/>
      <c r="H8" s="259" t="str">
        <f t="shared" ref="H8:H19" si="6">IF(OR(F8="",G8=""),"",E8-F8+G8)</f>
        <v/>
      </c>
      <c r="I8" s="339"/>
      <c r="J8" s="337"/>
      <c r="K8" s="259" t="str">
        <f t="shared" si="0"/>
        <v/>
      </c>
      <c r="L8" s="339"/>
      <c r="M8" s="337"/>
      <c r="N8" s="259" t="str">
        <f t="shared" si="1"/>
        <v/>
      </c>
      <c r="O8" s="339"/>
      <c r="P8" s="337"/>
      <c r="Q8" s="259" t="str">
        <f t="shared" si="2"/>
        <v/>
      </c>
      <c r="R8" s="339"/>
      <c r="S8" s="337"/>
      <c r="T8" s="213">
        <f t="shared" si="3"/>
        <v>0</v>
      </c>
      <c r="U8" s="214">
        <f t="shared" si="4"/>
        <v>0</v>
      </c>
      <c r="V8" s="219">
        <f t="shared" si="5"/>
        <v>0</v>
      </c>
      <c r="X8" s="331">
        <f>COUNTIFS('様式2-2(実績自動車）'!$AG$16:$AG$515,"Pハ",'様式2-2(実績自動車）'!$T$16:$T$515,"廃止")+
COUNTIFS('様式2-2(実績自動車）'!$AG$16:$AG$515,"Pハ",'様式2-2(実績自動車）'!$T$16:$T$515,"新規廃止")</f>
        <v>0</v>
      </c>
      <c r="Y8" s="332">
        <f>COUNTIFS('様式2-2(実績自動車）'!$AG$16:$AG$515,"Pハ",'様式2-2(実績自動車）'!$T$16:$T$515,"新規")+
COUNTIFS('様式2-2(実績自動車）'!$AG$16:$AG$515,"Pハ",'様式2-2(実績自動車）'!$T$16:$T$515,"新規廃止")</f>
        <v>0</v>
      </c>
      <c r="Z8" s="256" t="s">
        <v>1783</v>
      </c>
    </row>
    <row r="9" spans="1:47" ht="56.1" customHeight="1">
      <c r="A9" s="710" t="s">
        <v>2350</v>
      </c>
      <c r="B9" s="711"/>
      <c r="C9" s="716" t="s">
        <v>2438</v>
      </c>
      <c r="D9" s="717"/>
      <c r="E9" s="327">
        <f>'様式1-4（計画代替）'!$E9</f>
        <v>0</v>
      </c>
      <c r="F9" s="336"/>
      <c r="G9" s="337"/>
      <c r="H9" s="259" t="str">
        <f t="shared" si="6"/>
        <v/>
      </c>
      <c r="I9" s="339"/>
      <c r="J9" s="337"/>
      <c r="K9" s="259" t="str">
        <f t="shared" si="0"/>
        <v/>
      </c>
      <c r="L9" s="339"/>
      <c r="M9" s="337"/>
      <c r="N9" s="259" t="str">
        <f t="shared" si="1"/>
        <v/>
      </c>
      <c r="O9" s="339"/>
      <c r="P9" s="337"/>
      <c r="Q9" s="259" t="str">
        <f t="shared" si="2"/>
        <v/>
      </c>
      <c r="R9" s="339"/>
      <c r="S9" s="337"/>
      <c r="T9" s="213">
        <f t="shared" si="3"/>
        <v>0</v>
      </c>
      <c r="U9" s="214">
        <f t="shared" si="4"/>
        <v>0</v>
      </c>
      <c r="V9" s="219">
        <f t="shared" si="5"/>
        <v>0</v>
      </c>
      <c r="X9" s="331">
        <f>COUNTIFS('様式2-2(実績自動車）'!$AG$16:$AG$515,"ガL1",'様式2-2(実績自動車）'!$T$16:$T$515,"廃止")+
COUNTIFS('様式2-2(実績自動車）'!$AG$16:$AG$515,"ガL1",'様式2-2(実績自動車）'!$T$16:$T$515,"新規廃止")</f>
        <v>0</v>
      </c>
      <c r="Y9" s="332">
        <f>COUNTIFS('様式2-2(実績自動車）'!$AG$16:$AG$515,"ガL1",'様式2-2(実績自動車）'!$T$16:$T$515,"新規")+
COUNTIFS('様式2-2(実績自動車）'!$AG$16:$AG$515,"ガL1",'様式2-2(実績自動車）'!$T$16:$T$515,"新規廃止")</f>
        <v>0</v>
      </c>
      <c r="Z9" s="256" t="s">
        <v>1645</v>
      </c>
    </row>
    <row r="10" spans="1:47" ht="56.1" customHeight="1">
      <c r="A10" s="712"/>
      <c r="B10" s="713"/>
      <c r="C10" s="716" t="s">
        <v>2439</v>
      </c>
      <c r="D10" s="717"/>
      <c r="E10" s="327">
        <f>'様式1-4（計画代替）'!$E10</f>
        <v>0</v>
      </c>
      <c r="F10" s="336"/>
      <c r="G10" s="337"/>
      <c r="H10" s="259" t="str">
        <f t="shared" si="6"/>
        <v/>
      </c>
      <c r="I10" s="339"/>
      <c r="J10" s="337"/>
      <c r="K10" s="259" t="str">
        <f t="shared" si="0"/>
        <v/>
      </c>
      <c r="L10" s="339"/>
      <c r="M10" s="337"/>
      <c r="N10" s="259" t="str">
        <f t="shared" si="1"/>
        <v/>
      </c>
      <c r="O10" s="339"/>
      <c r="P10" s="337"/>
      <c r="Q10" s="259" t="str">
        <f t="shared" si="2"/>
        <v/>
      </c>
      <c r="R10" s="339"/>
      <c r="S10" s="337"/>
      <c r="T10" s="213">
        <f t="shared" si="3"/>
        <v>0</v>
      </c>
      <c r="U10" s="214">
        <f t="shared" si="4"/>
        <v>0</v>
      </c>
      <c r="V10" s="219">
        <f t="shared" si="5"/>
        <v>0</v>
      </c>
      <c r="X10" s="331">
        <f>COUNTIFS('様式2-2(実績自動車）'!$AG$16:$AG$515,"ガL2",'様式2-2(実績自動車）'!$T$16:$T$515,"廃止")+
COUNTIFS('様式2-2(実績自動車）'!$AG$16:$AG$515,"ガL2",'様式2-2(実績自動車）'!$T$16:$T$515,"新規廃止")</f>
        <v>0</v>
      </c>
      <c r="Y10" s="332">
        <f>COUNTIFS('様式2-2(実績自動車）'!$AG$16:$AG$515,"ガL2",'様式2-2(実績自動車）'!$T$16:$T$515,"新規")+
COUNTIFS('様式2-2(実績自動車）'!$AG$16:$AG$515,"ガL2",'様式2-2(実績自動車）'!$T$16:$T$515,"新規廃止")</f>
        <v>0</v>
      </c>
      <c r="Z10" s="256" t="s">
        <v>1784</v>
      </c>
    </row>
    <row r="11" spans="1:47" ht="48" customHeight="1">
      <c r="A11" s="712"/>
      <c r="B11" s="713"/>
      <c r="C11" s="716" t="s">
        <v>2434</v>
      </c>
      <c r="D11" s="717"/>
      <c r="E11" s="327">
        <f>'様式1-4（計画代替）'!$E11</f>
        <v>0</v>
      </c>
      <c r="F11" s="336"/>
      <c r="G11" s="337"/>
      <c r="H11" s="259" t="str">
        <f t="shared" si="6"/>
        <v/>
      </c>
      <c r="I11" s="339"/>
      <c r="J11" s="337"/>
      <c r="K11" s="259" t="str">
        <f t="shared" si="0"/>
        <v/>
      </c>
      <c r="L11" s="339"/>
      <c r="M11" s="337"/>
      <c r="N11" s="259" t="str">
        <f t="shared" si="1"/>
        <v/>
      </c>
      <c r="O11" s="339"/>
      <c r="P11" s="337"/>
      <c r="Q11" s="259" t="str">
        <f t="shared" si="2"/>
        <v/>
      </c>
      <c r="R11" s="339"/>
      <c r="S11" s="337"/>
      <c r="T11" s="213">
        <f t="shared" si="3"/>
        <v>0</v>
      </c>
      <c r="U11" s="214">
        <f t="shared" si="4"/>
        <v>0</v>
      </c>
      <c r="V11" s="219">
        <f>IF(OR(T11="",U11=""),"",E11-T11+U11)</f>
        <v>0</v>
      </c>
      <c r="X11" s="331">
        <f>COUNTIFS('様式2-2(実績自動車）'!$AG$16:$AG$515,"ガL4",'様式2-2(実績自動車）'!$T$16:$T$515,"廃止")+
COUNTIFS('様式2-2(実績自動車）'!$AG$16:$AG$515,"ガL4",'様式2-2(実績自動車）'!$T$16:$T$515,"新規廃止")</f>
        <v>0</v>
      </c>
      <c r="Y11" s="332">
        <f>COUNTIFS('様式2-2(実績自動車）'!$AG$16:$AG$515,"ガL4",'様式2-2(実績自動車）'!$T$16:$T$515,"新規")+
COUNTIFS('様式2-2(実績自動車）'!$AG$16:$AG$515,"ガL4",'様式2-2(実績自動車）'!$T$16:$T$515,"新規廃止")</f>
        <v>0</v>
      </c>
      <c r="Z11" s="256" t="s">
        <v>1857</v>
      </c>
    </row>
    <row r="12" spans="1:47" ht="48" customHeight="1">
      <c r="A12" s="714"/>
      <c r="B12" s="715"/>
      <c r="C12" s="716" t="s">
        <v>2339</v>
      </c>
      <c r="D12" s="717"/>
      <c r="E12" s="327">
        <f>'様式1-4（計画代替）'!$E12</f>
        <v>0</v>
      </c>
      <c r="F12" s="336"/>
      <c r="G12" s="337"/>
      <c r="H12" s="259" t="str">
        <f t="shared" si="6"/>
        <v/>
      </c>
      <c r="I12" s="339"/>
      <c r="J12" s="337"/>
      <c r="K12" s="259" t="str">
        <f t="shared" si="0"/>
        <v/>
      </c>
      <c r="L12" s="339"/>
      <c r="M12" s="337"/>
      <c r="N12" s="259" t="str">
        <f t="shared" si="1"/>
        <v/>
      </c>
      <c r="O12" s="339"/>
      <c r="P12" s="337"/>
      <c r="Q12" s="259" t="str">
        <f t="shared" si="2"/>
        <v/>
      </c>
      <c r="R12" s="339"/>
      <c r="S12" s="337"/>
      <c r="T12" s="213">
        <f t="shared" si="3"/>
        <v>0</v>
      </c>
      <c r="U12" s="214">
        <f t="shared" si="4"/>
        <v>0</v>
      </c>
      <c r="V12" s="219">
        <f t="shared" si="5"/>
        <v>0</v>
      </c>
      <c r="X12" s="331">
        <f>COUNTIFS('様式2-2(実績自動車）'!$AG$16:$AG$515,"ガL3",'様式2-2(実績自動車）'!$T$16:$T$515,"廃止")+
COUNTIFS('様式2-2(実績自動車）'!$AG$16:$AG$515,"ガL3",'様式2-2(実績自動車）'!$T$16:$T$515,"新規廃止")</f>
        <v>0</v>
      </c>
      <c r="Y12" s="332">
        <f>COUNTIFS('様式2-2(実績自動車）'!$AG$16:$AG$515,"ガL3",'様式2-2(実績自動車）'!$T$16:$T$515,"新規")+
COUNTIFS('様式2-2(実績自動車）'!$AG$16:$AG$515,"ガL3",'様式2-2(実績自動車）'!$T$16:$T$515,"新規廃止")</f>
        <v>0</v>
      </c>
      <c r="Z12" s="256" t="s">
        <v>1785</v>
      </c>
    </row>
    <row r="13" spans="1:47" ht="48" customHeight="1">
      <c r="A13" s="710" t="s">
        <v>1704</v>
      </c>
      <c r="B13" s="719"/>
      <c r="C13" s="718" t="s">
        <v>60</v>
      </c>
      <c r="D13" s="717"/>
      <c r="E13" s="327">
        <f>'様式1-4（計画代替）'!$E13</f>
        <v>0</v>
      </c>
      <c r="F13" s="336"/>
      <c r="G13" s="337"/>
      <c r="H13" s="259" t="str">
        <f t="shared" si="6"/>
        <v/>
      </c>
      <c r="I13" s="339"/>
      <c r="J13" s="337"/>
      <c r="K13" s="259" t="str">
        <f t="shared" si="0"/>
        <v/>
      </c>
      <c r="L13" s="339"/>
      <c r="M13" s="337"/>
      <c r="N13" s="259" t="str">
        <f t="shared" si="1"/>
        <v/>
      </c>
      <c r="O13" s="339"/>
      <c r="P13" s="337"/>
      <c r="Q13" s="259" t="str">
        <f t="shared" si="2"/>
        <v/>
      </c>
      <c r="R13" s="339"/>
      <c r="S13" s="337"/>
      <c r="T13" s="213">
        <f t="shared" si="3"/>
        <v>0</v>
      </c>
      <c r="U13" s="214">
        <f t="shared" si="4"/>
        <v>0</v>
      </c>
      <c r="V13" s="219">
        <f t="shared" si="5"/>
        <v>0</v>
      </c>
      <c r="X13" s="331">
        <f>COUNTIFS('様式2-2(実績自動車）'!$AG$16:$AG$515,"軽新長",'様式2-2(実績自動車）'!$T$16:$T$515,"廃止")+
COUNTIFS('様式2-2(実績自動車）'!$AG$16:$AG$515,"軽新長",'様式2-2(実績自動車）'!$T$16:$T$515,"新規廃止")</f>
        <v>0</v>
      </c>
      <c r="Y13" s="332">
        <f>COUNTIFS('様式2-2(実績自動車）'!$AG$16:$AG$515,"軽新長",'様式2-2(実績自動車）'!$T$16:$T$515,"新規")+
COUNTIFS('様式2-2(実績自動車）'!$AG$16:$AG$515,"軽新長",'様式2-2(実績自動車）'!$T$16:$T$515,"新規廃止")</f>
        <v>0</v>
      </c>
      <c r="Z13" s="256" t="s">
        <v>1786</v>
      </c>
    </row>
    <row r="14" spans="1:47" ht="48" customHeight="1">
      <c r="A14" s="712"/>
      <c r="B14" s="720"/>
      <c r="C14" s="716" t="s">
        <v>1712</v>
      </c>
      <c r="D14" s="717"/>
      <c r="E14" s="327">
        <f>'様式1-4（計画代替）'!$E14</f>
        <v>0</v>
      </c>
      <c r="F14" s="336"/>
      <c r="G14" s="337"/>
      <c r="H14" s="259" t="str">
        <f t="shared" si="6"/>
        <v/>
      </c>
      <c r="I14" s="339"/>
      <c r="J14" s="337"/>
      <c r="K14" s="259" t="str">
        <f t="shared" si="0"/>
        <v/>
      </c>
      <c r="L14" s="339"/>
      <c r="M14" s="337"/>
      <c r="N14" s="259" t="str">
        <f t="shared" si="1"/>
        <v/>
      </c>
      <c r="O14" s="339"/>
      <c r="P14" s="337"/>
      <c r="Q14" s="259" t="str">
        <f t="shared" si="2"/>
        <v/>
      </c>
      <c r="R14" s="339"/>
      <c r="S14" s="337"/>
      <c r="T14" s="213">
        <f t="shared" si="3"/>
        <v>0</v>
      </c>
      <c r="U14" s="214">
        <f t="shared" si="4"/>
        <v>0</v>
      </c>
      <c r="V14" s="219">
        <f t="shared" si="5"/>
        <v>0</v>
      </c>
      <c r="X14" s="331">
        <f>COUNTIFS('様式2-2(実績自動車）'!$AG$16:$AG$515,"軽新長1",'様式2-2(実績自動車）'!$T$16:$T$515,"廃止")+
COUNTIFS('様式2-2(実績自動車）'!$AG$16:$AG$515,"軽新長1",'様式2-2(実績自動車）'!$T$16:$T$515,"新規廃止")</f>
        <v>0</v>
      </c>
      <c r="Y14" s="332">
        <f>COUNTIFS('様式2-2(実績自動車）'!$AG$16:$AG$515,"軽新長1",'様式2-2(実績自動車）'!$T$16:$T$515,"新規")+
COUNTIFS('様式2-2(実績自動車）'!$AG$16:$AG$515,"軽新長1",'様式2-2(実績自動車）'!$T$16:$T$515,"新規廃止")</f>
        <v>0</v>
      </c>
      <c r="Z14" s="256" t="s">
        <v>1788</v>
      </c>
    </row>
    <row r="15" spans="1:47" ht="48" customHeight="1">
      <c r="A15" s="712"/>
      <c r="B15" s="720"/>
      <c r="C15" s="724" t="s">
        <v>1703</v>
      </c>
      <c r="D15" s="709"/>
      <c r="E15" s="327">
        <f>'様式1-4（計画代替）'!$E15</f>
        <v>0</v>
      </c>
      <c r="F15" s="336"/>
      <c r="G15" s="337"/>
      <c r="H15" s="259" t="str">
        <f t="shared" si="6"/>
        <v/>
      </c>
      <c r="I15" s="339"/>
      <c r="J15" s="337"/>
      <c r="K15" s="259" t="str">
        <f t="shared" si="0"/>
        <v/>
      </c>
      <c r="L15" s="339"/>
      <c r="M15" s="337"/>
      <c r="N15" s="259" t="str">
        <f t="shared" si="1"/>
        <v/>
      </c>
      <c r="O15" s="339"/>
      <c r="P15" s="337"/>
      <c r="Q15" s="259" t="str">
        <f t="shared" si="2"/>
        <v/>
      </c>
      <c r="R15" s="339"/>
      <c r="S15" s="337"/>
      <c r="T15" s="213">
        <f t="shared" si="3"/>
        <v>0</v>
      </c>
      <c r="U15" s="214">
        <f t="shared" si="4"/>
        <v>0</v>
      </c>
      <c r="V15" s="219">
        <f t="shared" si="5"/>
        <v>0</v>
      </c>
      <c r="X15" s="331">
        <f>COUNTIFS('様式2-2(実績自動車）'!$AG$16:$AG$515,"軽ポ",'様式2-2(実績自動車）'!$T$16:$T$515,"廃止")+
COUNTIFS('様式2-2(実績自動車）'!$AG$16:$AG$515,"軽ポ",'様式2-2(実績自動車）'!$T$16:$T$515,"新規廃止")</f>
        <v>0</v>
      </c>
      <c r="Y15" s="332">
        <f>COUNTIFS('様式2-2(実績自動車）'!$AG$16:$AG$515,"軽ポ",'様式2-2(実績自動車）'!$T$16:$T$515,"新規")+
COUNTIFS('様式2-2(実績自動車）'!$AG$16:$AG$515,"軽ポ",'様式2-2(実績自動車）'!$T$16:$T$515,"新規廃止")</f>
        <v>0</v>
      </c>
      <c r="Z15" s="257" t="s">
        <v>1787</v>
      </c>
    </row>
    <row r="16" spans="1:47" ht="48" customHeight="1">
      <c r="A16" s="712"/>
      <c r="B16" s="720"/>
      <c r="C16" s="724" t="s">
        <v>2340</v>
      </c>
      <c r="D16" s="709"/>
      <c r="E16" s="327">
        <f>'様式1-4（計画代替）'!$E16</f>
        <v>0</v>
      </c>
      <c r="F16" s="336"/>
      <c r="G16" s="337"/>
      <c r="H16" s="259" t="str">
        <f t="shared" si="6"/>
        <v/>
      </c>
      <c r="I16" s="339"/>
      <c r="J16" s="337"/>
      <c r="K16" s="259" t="str">
        <f t="shared" si="0"/>
        <v/>
      </c>
      <c r="L16" s="339"/>
      <c r="M16" s="337"/>
      <c r="N16" s="259" t="str">
        <f t="shared" si="1"/>
        <v/>
      </c>
      <c r="O16" s="339"/>
      <c r="P16" s="337"/>
      <c r="Q16" s="259" t="str">
        <f t="shared" si="2"/>
        <v/>
      </c>
      <c r="R16" s="339"/>
      <c r="S16" s="337"/>
      <c r="T16" s="213">
        <f t="shared" si="3"/>
        <v>0</v>
      </c>
      <c r="U16" s="214">
        <f t="shared" si="4"/>
        <v>0</v>
      </c>
      <c r="V16" s="219">
        <f t="shared" si="5"/>
        <v>0</v>
      </c>
      <c r="X16" s="331">
        <f>COUNTIFS('様式2-2(実績自動車）'!$AG$16:$AG$515,"軽ポポ",'様式2-2(実績自動車）'!$T$16:$T$515,"廃止")+
COUNTIFS('様式2-2(実績自動車）'!$AG$16:$AG$515,"軽ポポ",'様式2-2(実績自動車）'!$T$16:$T$515,"新規廃止")</f>
        <v>0</v>
      </c>
      <c r="Y16" s="332">
        <f>COUNTIFS('様式2-2(実績自動車）'!$AG$16:$AG$515,"軽ポポ",'様式2-2(実績自動車）'!$T$16:$T$515,"新規")+
COUNTIFS('様式2-2(実績自動車）'!$AG$16:$AG$515,"軽ポポ",'様式2-2(実績自動車）'!$T$16:$T$515,"新規廃止")</f>
        <v>0</v>
      </c>
      <c r="Z16" s="257" t="s">
        <v>2021</v>
      </c>
    </row>
    <row r="17" spans="1:36" ht="48" customHeight="1">
      <c r="A17" s="721"/>
      <c r="B17" s="722"/>
      <c r="C17" s="724" t="s">
        <v>213</v>
      </c>
      <c r="D17" s="709"/>
      <c r="E17" s="327">
        <f>'様式1-4（計画代替）'!$E17</f>
        <v>0</v>
      </c>
      <c r="F17" s="336"/>
      <c r="G17" s="337"/>
      <c r="H17" s="259" t="str">
        <f t="shared" si="6"/>
        <v/>
      </c>
      <c r="I17" s="339"/>
      <c r="J17" s="337"/>
      <c r="K17" s="259" t="str">
        <f t="shared" si="0"/>
        <v/>
      </c>
      <c r="L17" s="339"/>
      <c r="M17" s="337"/>
      <c r="N17" s="259" t="str">
        <f t="shared" si="1"/>
        <v/>
      </c>
      <c r="O17" s="339"/>
      <c r="P17" s="337"/>
      <c r="Q17" s="259" t="str">
        <f t="shared" si="2"/>
        <v/>
      </c>
      <c r="R17" s="339"/>
      <c r="S17" s="337"/>
      <c r="T17" s="213">
        <f t="shared" si="3"/>
        <v>0</v>
      </c>
      <c r="U17" s="214">
        <f t="shared" si="4"/>
        <v>0</v>
      </c>
      <c r="V17" s="219">
        <f t="shared" si="5"/>
        <v>0</v>
      </c>
      <c r="X17" s="331">
        <f>COUNTIFS('様式2-2(実績自動車）'!$AG$16:$AG$515,"軽3",'様式2-2(実績自動車）'!$T$16:$T$515,"廃止")+
COUNTIFS('様式2-2(実績自動車）'!$AG$16:$AG$515,"軽3",'様式2-2(実績自動車）'!$T$16:$T$515,"新規廃止")</f>
        <v>0</v>
      </c>
      <c r="Y17" s="332">
        <f>COUNTIFS('様式2-2(実績自動車）'!$AG$16:$AG$515,"軽3",'様式2-2(実績自動車）'!$T$16:$T$515,"新規")+
COUNTIFS('様式2-2(実績自動車）'!$AG$16:$AG$515,"軽3",'様式2-2(実績自動車）'!$T$16:$T$515,"新規廃止")</f>
        <v>0</v>
      </c>
      <c r="Z17" s="257" t="s">
        <v>1789</v>
      </c>
    </row>
    <row r="18" spans="1:36" ht="48" customHeight="1">
      <c r="A18" s="704" t="s">
        <v>194</v>
      </c>
      <c r="B18" s="705"/>
      <c r="C18" s="705"/>
      <c r="D18" s="818"/>
      <c r="E18" s="327">
        <f>'様式1-4（計画代替）'!$E18</f>
        <v>0</v>
      </c>
      <c r="F18" s="384"/>
      <c r="G18" s="385"/>
      <c r="H18" s="259" t="str">
        <f t="shared" si="6"/>
        <v/>
      </c>
      <c r="I18" s="386"/>
      <c r="J18" s="385"/>
      <c r="K18" s="259" t="str">
        <f t="shared" si="0"/>
        <v/>
      </c>
      <c r="L18" s="387"/>
      <c r="M18" s="385"/>
      <c r="N18" s="259" t="str">
        <f t="shared" si="1"/>
        <v/>
      </c>
      <c r="O18" s="387"/>
      <c r="P18" s="385"/>
      <c r="Q18" s="259" t="str">
        <f t="shared" si="2"/>
        <v/>
      </c>
      <c r="R18" s="387"/>
      <c r="S18" s="385"/>
      <c r="T18" s="213">
        <f t="shared" si="3"/>
        <v>0</v>
      </c>
      <c r="U18" s="214">
        <f t="shared" si="4"/>
        <v>0</v>
      </c>
      <c r="V18" s="219">
        <f t="shared" si="5"/>
        <v>0</v>
      </c>
      <c r="X18" s="385"/>
      <c r="Y18" s="385"/>
      <c r="Z18" s="255" t="s">
        <v>1790</v>
      </c>
    </row>
    <row r="19" spans="1:36" ht="48" customHeight="1">
      <c r="A19" s="704" t="s">
        <v>1389</v>
      </c>
      <c r="B19" s="705"/>
      <c r="C19" s="705"/>
      <c r="D19" s="818"/>
      <c r="E19" s="327">
        <f>'様式1-4（計画代替）'!$E19</f>
        <v>0</v>
      </c>
      <c r="F19" s="336"/>
      <c r="G19" s="337"/>
      <c r="H19" s="259" t="str">
        <f t="shared" si="6"/>
        <v/>
      </c>
      <c r="I19" s="339"/>
      <c r="J19" s="337"/>
      <c r="K19" s="259" t="str">
        <f t="shared" si="0"/>
        <v/>
      </c>
      <c r="L19" s="339"/>
      <c r="M19" s="337"/>
      <c r="N19" s="259" t="str">
        <f t="shared" si="1"/>
        <v/>
      </c>
      <c r="O19" s="339"/>
      <c r="P19" s="337"/>
      <c r="Q19" s="259" t="str">
        <f t="shared" si="2"/>
        <v/>
      </c>
      <c r="R19" s="339"/>
      <c r="S19" s="337"/>
      <c r="T19" s="213">
        <f t="shared" si="3"/>
        <v>0</v>
      </c>
      <c r="U19" s="214">
        <f t="shared" si="4"/>
        <v>0</v>
      </c>
      <c r="V19" s="219">
        <f t="shared" si="5"/>
        <v>0</v>
      </c>
      <c r="X19" s="331">
        <f>COUNTIFS('様式2-2(実績自動車）'!$AG$16:$AG$515,"メ",'様式2-2(実績自動車）'!$T$16:$T$515,"廃止")+
COUNTIFS('様式2-2(実績自動車）'!$AG$16:$AG$515,"メ",'様式2-2(実績自動車）'!$T$16:$T$515,"新規廃止")</f>
        <v>0</v>
      </c>
      <c r="Y19" s="332">
        <f>COUNTIFS('様式2-2(実績自動車）'!$AG$16:$AG$515,"メ",'様式2-2(実績自動車）'!$T$16:$T$515,"新規")+
COUNTIFS('様式2-2(実績自動車）'!$AG$16:$AG$515,"メ",'様式2-2(実績自動車）'!$T$16:$T$515,"新規廃止")</f>
        <v>0</v>
      </c>
      <c r="Z19" s="255" t="s">
        <v>1791</v>
      </c>
    </row>
    <row r="20" spans="1:36" ht="48" customHeight="1" thickBot="1">
      <c r="A20" s="820" t="s">
        <v>1521</v>
      </c>
      <c r="B20" s="728"/>
      <c r="C20" s="728"/>
      <c r="D20" s="821"/>
      <c r="E20" s="328">
        <f>'様式1-4（計画代替）'!$E20</f>
        <v>0</v>
      </c>
      <c r="F20" s="325"/>
      <c r="G20" s="172"/>
      <c r="H20" s="260" t="str">
        <f>IF(OR(F20="",G20=""),"",E20-F20+G20)</f>
        <v/>
      </c>
      <c r="I20" s="395"/>
      <c r="J20" s="172"/>
      <c r="K20" s="260" t="str">
        <f t="shared" si="0"/>
        <v/>
      </c>
      <c r="L20" s="395"/>
      <c r="M20" s="172"/>
      <c r="N20" s="260" t="str">
        <f>IF(OR(L20="",M20=""),"",K20-L20+M20)</f>
        <v/>
      </c>
      <c r="O20" s="395"/>
      <c r="P20" s="172"/>
      <c r="Q20" s="260" t="str">
        <f t="shared" si="2"/>
        <v/>
      </c>
      <c r="R20" s="395"/>
      <c r="S20" s="172"/>
      <c r="T20" s="217">
        <f t="shared" si="3"/>
        <v>0</v>
      </c>
      <c r="U20" s="218">
        <f>G20+J20+M20+P20+S20</f>
        <v>0</v>
      </c>
      <c r="V20" s="219">
        <f>IF(OR(T20="",U20=""),"",E20-T20+U20)</f>
        <v>0</v>
      </c>
      <c r="X20" s="385"/>
      <c r="Y20" s="385"/>
      <c r="Z20" s="255" t="s">
        <v>1792</v>
      </c>
    </row>
    <row r="21" spans="1:36" ht="48" customHeight="1">
      <c r="A21" s="730" t="s">
        <v>211</v>
      </c>
      <c r="B21" s="731"/>
      <c r="C21" s="731"/>
      <c r="D21" s="819"/>
      <c r="E21" s="329">
        <f>'様式1-4（計画代替）'!$E21</f>
        <v>0</v>
      </c>
      <c r="F21" s="261">
        <f t="shared" ref="F21:U21" si="7">SUM(F6:F20)</f>
        <v>0</v>
      </c>
      <c r="G21" s="262">
        <f t="shared" si="7"/>
        <v>0</v>
      </c>
      <c r="H21" s="263">
        <f t="shared" si="7"/>
        <v>0</v>
      </c>
      <c r="I21" s="264">
        <f t="shared" si="7"/>
        <v>0</v>
      </c>
      <c r="J21" s="262">
        <f t="shared" si="7"/>
        <v>0</v>
      </c>
      <c r="K21" s="263">
        <f t="shared" si="7"/>
        <v>0</v>
      </c>
      <c r="L21" s="264">
        <f t="shared" si="7"/>
        <v>0</v>
      </c>
      <c r="M21" s="262">
        <f t="shared" si="7"/>
        <v>0</v>
      </c>
      <c r="N21" s="263">
        <f t="shared" si="7"/>
        <v>0</v>
      </c>
      <c r="O21" s="264">
        <f t="shared" si="7"/>
        <v>0</v>
      </c>
      <c r="P21" s="262">
        <f t="shared" si="7"/>
        <v>0</v>
      </c>
      <c r="Q21" s="263">
        <f t="shared" si="7"/>
        <v>0</v>
      </c>
      <c r="R21" s="264">
        <f t="shared" si="7"/>
        <v>0</v>
      </c>
      <c r="S21" s="265">
        <f t="shared" si="7"/>
        <v>0</v>
      </c>
      <c r="T21" s="213">
        <f t="shared" si="7"/>
        <v>0</v>
      </c>
      <c r="U21" s="244">
        <f t="shared" si="7"/>
        <v>0</v>
      </c>
      <c r="V21" s="243">
        <f>SUM(V6:V20)</f>
        <v>0</v>
      </c>
      <c r="X21" s="323"/>
      <c r="Y21" s="323"/>
    </row>
    <row r="22" spans="1:36" ht="48" customHeight="1" thickBot="1">
      <c r="A22" s="704" t="s">
        <v>212</v>
      </c>
      <c r="B22" s="705"/>
      <c r="C22" s="705"/>
      <c r="D22" s="818"/>
      <c r="E22" s="481">
        <f>'様式1-4（計画代替）'!$E22</f>
        <v>0</v>
      </c>
      <c r="F22" s="484">
        <f>F6+F7+F8+F9+F10+F11+F13+F14+F15+F16+F18+F19+F20</f>
        <v>0</v>
      </c>
      <c r="G22" s="505">
        <f>G6+G7+G8+G9+G10+G11+G13+G14+G15+G16+G18+G19+G20</f>
        <v>0</v>
      </c>
      <c r="H22" s="260">
        <f>E22-F22+G22</f>
        <v>0</v>
      </c>
      <c r="I22" s="505">
        <f>I6+I7+I8+I9+I10+I11+I13+I14+I15+I16+I18+I19+I20</f>
        <v>0</v>
      </c>
      <c r="J22" s="505">
        <f>J6+J7+J8+J9+J10+J11+J13+J14+J15+J16+J18+J19+J20</f>
        <v>0</v>
      </c>
      <c r="K22" s="506">
        <f>H22-I22+J22</f>
        <v>0</v>
      </c>
      <c r="L22" s="268">
        <f>L6+L7+L8+L9+L10+L11+L13+L14+L15+L16+L18+L19+L20</f>
        <v>0</v>
      </c>
      <c r="M22" s="505">
        <f>M6+M7+M8+M9+M10+M11+M13+M14+M15+M16+M18+M19+M20</f>
        <v>0</v>
      </c>
      <c r="N22" s="260">
        <f>K22-L22+M22</f>
        <v>0</v>
      </c>
      <c r="O22" s="483">
        <f>O6+O7+O8+O9+O10+O11+O13+O14+O15+O16+O18+O19+O20</f>
        <v>0</v>
      </c>
      <c r="P22" s="267">
        <f>P6+P7+P8+P9+P10+P11+P13+P14+P15+P16+P18+P19+P20</f>
        <v>0</v>
      </c>
      <c r="Q22" s="506">
        <f>N22-O22+P22</f>
        <v>0</v>
      </c>
      <c r="R22" s="268">
        <f>R6+R7+R8+R9+R10+R11+R13+R14+R15+R16+R18+R19+R20</f>
        <v>0</v>
      </c>
      <c r="S22" s="485">
        <f>S6+S7+S8+S9+S10+S11+S13+S14+S15+S16+S18+S19+S20</f>
        <v>0</v>
      </c>
      <c r="T22" s="266">
        <f>T6+T7+T8+T9+T10+T11+T13+T14+T15+T16+T18+T19+T20</f>
        <v>0</v>
      </c>
      <c r="U22" s="267">
        <f>U6+U7+U8+U9+U10+U11+U13+U14+U15+U16+U18+U19+U20</f>
        <v>0</v>
      </c>
      <c r="V22" s="517">
        <f>V6+V7+V8+V9+V10+V11+V13+V14+V15+V16+V18+V19+V20</f>
        <v>0</v>
      </c>
      <c r="W22" s="486"/>
      <c r="X22" s="324"/>
      <c r="Y22" s="324"/>
    </row>
    <row r="23" spans="1:36" ht="48" customHeight="1" thickBot="1">
      <c r="A23" s="735" t="s">
        <v>2362</v>
      </c>
      <c r="B23" s="736"/>
      <c r="C23" s="736"/>
      <c r="D23" s="736"/>
      <c r="E23" s="488">
        <f>'様式1-4（計画代替）'!$E23</f>
        <v>0</v>
      </c>
      <c r="F23" s="482">
        <f>SUM(F6:F17,F19)</f>
        <v>0</v>
      </c>
      <c r="G23" s="456">
        <f t="shared" ref="G23:U23" si="8">SUM(G6:G17,G19)</f>
        <v>0</v>
      </c>
      <c r="H23" s="487">
        <f t="shared" si="8"/>
        <v>0</v>
      </c>
      <c r="I23" s="457">
        <f t="shared" si="8"/>
        <v>0</v>
      </c>
      <c r="J23" s="456">
        <f t="shared" si="8"/>
        <v>0</v>
      </c>
      <c r="K23" s="487">
        <f t="shared" si="8"/>
        <v>0</v>
      </c>
      <c r="L23" s="457">
        <f t="shared" si="8"/>
        <v>0</v>
      </c>
      <c r="M23" s="456">
        <f t="shared" si="8"/>
        <v>0</v>
      </c>
      <c r="N23" s="487">
        <f t="shared" si="8"/>
        <v>0</v>
      </c>
      <c r="O23" s="457">
        <f t="shared" si="8"/>
        <v>0</v>
      </c>
      <c r="P23" s="456">
        <f t="shared" si="8"/>
        <v>0</v>
      </c>
      <c r="Q23" s="487">
        <f t="shared" si="8"/>
        <v>0</v>
      </c>
      <c r="R23" s="457">
        <f t="shared" si="8"/>
        <v>0</v>
      </c>
      <c r="S23" s="458">
        <f t="shared" si="8"/>
        <v>0</v>
      </c>
      <c r="T23" s="455">
        <f t="shared" si="8"/>
        <v>0</v>
      </c>
      <c r="U23" s="459">
        <f t="shared" si="8"/>
        <v>0</v>
      </c>
      <c r="V23" s="487">
        <f>SUM(V6:V17,V19)</f>
        <v>0</v>
      </c>
      <c r="X23" s="324"/>
      <c r="Y23" s="324"/>
    </row>
    <row r="24" spans="1:36" ht="12.75" customHeight="1">
      <c r="A24" s="324"/>
      <c r="B24" s="324"/>
      <c r="C24" s="324"/>
      <c r="D24" s="324"/>
      <c r="E24" s="324"/>
      <c r="F24" s="324"/>
      <c r="G24" s="324"/>
      <c r="H24" s="324"/>
      <c r="I24" s="324"/>
      <c r="J24" s="324"/>
      <c r="K24" s="324"/>
      <c r="L24" s="324"/>
      <c r="M24" s="324"/>
      <c r="N24" s="324"/>
      <c r="O24" s="324"/>
      <c r="P24" s="324"/>
      <c r="Q24" s="324"/>
      <c r="R24" s="324"/>
      <c r="S24" s="324"/>
      <c r="T24" s="324"/>
      <c r="U24" s="324"/>
      <c r="V24" s="324"/>
      <c r="X24" s="324"/>
      <c r="Y24" s="324"/>
    </row>
    <row r="25" spans="1:36">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row>
    <row r="26" spans="1:36" ht="48.75" customHeight="1">
      <c r="A26" s="670" t="s">
        <v>2860</v>
      </c>
      <c r="B26" s="670"/>
      <c r="C26" s="670"/>
      <c r="D26" s="670"/>
      <c r="E26" s="670"/>
      <c r="F26" s="670"/>
      <c r="G26" s="670"/>
      <c r="H26" s="670"/>
      <c r="I26" s="670"/>
      <c r="J26" s="670"/>
      <c r="K26" s="670"/>
      <c r="L26" s="670"/>
      <c r="M26" s="670"/>
      <c r="N26" s="670"/>
      <c r="O26" s="670"/>
      <c r="P26" s="670"/>
      <c r="Q26" s="670"/>
      <c r="R26" s="670"/>
      <c r="S26" s="670"/>
      <c r="T26" s="670"/>
      <c r="U26" s="670"/>
      <c r="V26" s="670"/>
    </row>
    <row r="27" spans="1:36">
      <c r="A27" s="19"/>
      <c r="B27" s="19"/>
      <c r="C27" s="19"/>
      <c r="D27" s="19"/>
      <c r="E27" s="19"/>
      <c r="F27" s="19"/>
      <c r="G27" s="19"/>
      <c r="H27" s="19"/>
      <c r="I27" s="19"/>
      <c r="J27" s="19"/>
      <c r="K27" s="19"/>
      <c r="L27" s="19"/>
      <c r="M27" s="19"/>
      <c r="N27" s="19"/>
      <c r="O27" s="19"/>
      <c r="P27" s="19"/>
      <c r="Q27" s="19"/>
      <c r="R27" s="19"/>
      <c r="S27" s="19"/>
      <c r="T27" s="19"/>
      <c r="U27" s="19"/>
    </row>
    <row r="28" spans="1:36">
      <c r="A28" s="670" t="s">
        <v>2363</v>
      </c>
      <c r="B28" s="670"/>
      <c r="C28" s="670"/>
      <c r="D28" s="670"/>
      <c r="E28" s="670"/>
      <c r="F28" s="670"/>
      <c r="G28" s="670"/>
      <c r="H28" s="670"/>
      <c r="I28" s="670"/>
      <c r="J28" s="670"/>
      <c r="K28" s="670"/>
      <c r="L28" s="670"/>
      <c r="M28" s="670"/>
      <c r="N28" s="670"/>
      <c r="O28" s="670"/>
      <c r="P28" s="670"/>
      <c r="Q28" s="670"/>
      <c r="R28" s="670"/>
      <c r="S28" s="670"/>
      <c r="T28" s="670"/>
      <c r="U28" s="670"/>
      <c r="V28" s="670"/>
    </row>
    <row r="29" spans="1:36" ht="18" customHeight="1">
      <c r="A29" s="670"/>
      <c r="B29" s="670"/>
      <c r="C29" s="670"/>
      <c r="D29" s="670"/>
      <c r="E29" s="670"/>
      <c r="F29" s="670"/>
      <c r="G29" s="670"/>
      <c r="H29" s="670"/>
      <c r="I29" s="670"/>
      <c r="J29" s="670"/>
      <c r="K29" s="670"/>
      <c r="L29" s="670"/>
      <c r="M29" s="670"/>
      <c r="N29" s="670"/>
      <c r="O29" s="670"/>
      <c r="P29" s="670"/>
      <c r="Q29" s="670"/>
      <c r="R29" s="670"/>
      <c r="S29" s="670"/>
      <c r="T29" s="670"/>
      <c r="U29" s="670"/>
      <c r="V29" s="670"/>
    </row>
    <row r="30" spans="1:36" ht="23.25" customHeight="1">
      <c r="A30" s="19"/>
      <c r="B30" s="19"/>
      <c r="C30" s="19"/>
      <c r="D30" s="19"/>
      <c r="E30" s="19"/>
      <c r="F30" s="19"/>
      <c r="G30" s="19"/>
      <c r="H30" s="19"/>
      <c r="I30" s="19"/>
      <c r="J30" s="19"/>
      <c r="K30" s="19"/>
      <c r="L30" s="19"/>
      <c r="M30" s="19"/>
      <c r="N30" s="19"/>
      <c r="O30" s="19"/>
      <c r="P30" s="19"/>
      <c r="Q30" s="19"/>
      <c r="R30" s="19"/>
      <c r="S30" s="19"/>
      <c r="T30" s="19"/>
      <c r="U30" s="19"/>
      <c r="V30" s="19"/>
    </row>
    <row r="31" spans="1:36">
      <c r="A31" s="19"/>
      <c r="B31" s="19"/>
      <c r="C31" s="19"/>
      <c r="D31" s="19"/>
      <c r="E31" s="19"/>
      <c r="F31" s="19"/>
      <c r="G31" s="19"/>
      <c r="H31" s="19"/>
      <c r="I31" s="19"/>
      <c r="J31" s="19"/>
      <c r="K31" s="19"/>
      <c r="L31" s="19"/>
      <c r="M31" s="19"/>
      <c r="N31" s="19"/>
      <c r="O31" s="19"/>
      <c r="P31" s="19"/>
      <c r="Q31" s="19"/>
      <c r="R31" s="19"/>
      <c r="S31" s="19"/>
      <c r="T31" s="19"/>
      <c r="U31" s="19"/>
      <c r="V31" s="19"/>
    </row>
    <row r="32" spans="1:36">
      <c r="A32" s="19"/>
      <c r="B32" s="19"/>
      <c r="C32" s="19"/>
      <c r="D32" s="19"/>
      <c r="E32" s="19"/>
      <c r="F32" s="19"/>
      <c r="G32" s="19"/>
      <c r="H32" s="19"/>
      <c r="I32" s="19"/>
      <c r="J32" s="19"/>
      <c r="K32" s="19"/>
      <c r="L32" s="19"/>
      <c r="M32" s="19"/>
      <c r="N32" s="19"/>
      <c r="O32" s="19"/>
      <c r="P32" s="19"/>
      <c r="Q32" s="19"/>
      <c r="R32" s="19"/>
      <c r="S32" s="19"/>
      <c r="T32" s="19"/>
      <c r="U32" s="19"/>
    </row>
    <row r="33" spans="1:21">
      <c r="A33" s="19"/>
      <c r="B33" s="19"/>
      <c r="C33" s="19"/>
      <c r="D33" s="19"/>
      <c r="E33" s="19"/>
      <c r="F33" s="19"/>
      <c r="G33" s="19"/>
      <c r="H33" s="19"/>
      <c r="I33" s="19"/>
      <c r="J33" s="19"/>
      <c r="K33" s="19"/>
      <c r="L33" s="19"/>
      <c r="M33" s="19"/>
      <c r="N33" s="19"/>
      <c r="O33" s="19"/>
      <c r="P33" s="19"/>
      <c r="Q33" s="19"/>
      <c r="R33" s="19"/>
      <c r="S33" s="19"/>
      <c r="T33" s="19"/>
      <c r="U33" s="19"/>
    </row>
    <row r="34" spans="1:21">
      <c r="A34" s="19"/>
      <c r="B34" s="19"/>
      <c r="C34" s="19"/>
      <c r="D34" s="19"/>
      <c r="E34" s="19"/>
      <c r="F34" s="19"/>
      <c r="G34" s="19"/>
      <c r="H34" s="19"/>
      <c r="I34" s="19"/>
      <c r="J34" s="19"/>
      <c r="K34" s="19"/>
      <c r="L34" s="19"/>
      <c r="M34" s="19"/>
      <c r="N34" s="19"/>
      <c r="O34" s="19"/>
      <c r="P34" s="19"/>
      <c r="Q34" s="19"/>
      <c r="R34" s="19"/>
      <c r="S34" s="19"/>
      <c r="T34" s="19"/>
      <c r="U34" s="19"/>
    </row>
    <row r="35" spans="1:21">
      <c r="A35" s="19"/>
      <c r="B35" s="19"/>
      <c r="C35" s="19"/>
      <c r="D35" s="19"/>
      <c r="E35" s="19"/>
      <c r="F35" s="19"/>
      <c r="G35" s="19"/>
      <c r="H35" s="19"/>
      <c r="I35" s="19"/>
      <c r="J35" s="19"/>
      <c r="K35" s="19"/>
      <c r="L35" s="19"/>
      <c r="M35" s="19"/>
      <c r="N35" s="19"/>
      <c r="O35" s="19"/>
      <c r="P35" s="19"/>
      <c r="Q35" s="19"/>
      <c r="R35" s="19"/>
      <c r="S35" s="19"/>
      <c r="T35" s="19"/>
      <c r="U35" s="19"/>
    </row>
    <row r="36" spans="1:21">
      <c r="A36" s="19"/>
      <c r="B36" s="19"/>
      <c r="C36" s="19"/>
      <c r="D36" s="19"/>
      <c r="E36" s="19"/>
      <c r="F36" s="19"/>
      <c r="G36" s="19"/>
      <c r="H36" s="19"/>
      <c r="I36" s="19"/>
      <c r="J36" s="19"/>
      <c r="K36" s="19"/>
      <c r="L36" s="19"/>
      <c r="M36" s="19"/>
      <c r="N36" s="19"/>
      <c r="O36" s="19"/>
      <c r="P36" s="19"/>
      <c r="Q36" s="19"/>
      <c r="R36" s="19"/>
      <c r="S36" s="19"/>
      <c r="T36" s="19"/>
      <c r="U36" s="19"/>
    </row>
    <row r="37" spans="1:21">
      <c r="A37" s="19"/>
      <c r="B37" s="19"/>
      <c r="C37" s="19"/>
      <c r="D37" s="19"/>
      <c r="E37" s="19"/>
      <c r="F37" s="19"/>
      <c r="G37" s="19"/>
      <c r="H37" s="19"/>
      <c r="I37" s="19"/>
      <c r="J37" s="19"/>
      <c r="K37" s="19"/>
      <c r="L37" s="19"/>
      <c r="M37" s="19"/>
      <c r="N37" s="19"/>
      <c r="O37" s="19"/>
      <c r="P37" s="19"/>
      <c r="Q37" s="19"/>
      <c r="R37" s="19"/>
      <c r="S37" s="19"/>
      <c r="T37" s="19"/>
      <c r="U37" s="19"/>
    </row>
    <row r="38" spans="1:21">
      <c r="A38" s="19"/>
      <c r="B38" s="19"/>
      <c r="C38" s="19"/>
      <c r="D38" s="19"/>
      <c r="E38" s="19"/>
      <c r="F38" s="19"/>
      <c r="G38" s="19"/>
      <c r="H38" s="19"/>
      <c r="I38" s="19"/>
      <c r="J38" s="19"/>
      <c r="K38" s="19"/>
      <c r="L38" s="19"/>
      <c r="M38" s="19"/>
      <c r="N38" s="19"/>
      <c r="O38" s="19"/>
      <c r="P38" s="19"/>
      <c r="Q38" s="19"/>
      <c r="R38" s="19"/>
      <c r="S38" s="19"/>
      <c r="T38" s="19"/>
      <c r="U38" s="19"/>
    </row>
    <row r="39" spans="1:21">
      <c r="A39" s="19"/>
      <c r="B39" s="19"/>
      <c r="C39" s="19"/>
      <c r="D39" s="19"/>
      <c r="E39" s="19"/>
      <c r="F39" s="19"/>
      <c r="G39" s="19"/>
      <c r="H39" s="19"/>
      <c r="I39" s="19"/>
      <c r="J39" s="19"/>
      <c r="K39" s="19"/>
      <c r="L39" s="19"/>
      <c r="M39" s="19"/>
      <c r="N39" s="19"/>
      <c r="O39" s="19"/>
      <c r="P39" s="19"/>
      <c r="Q39" s="19"/>
      <c r="R39" s="19"/>
      <c r="S39" s="19"/>
      <c r="T39" s="19"/>
      <c r="U39" s="19"/>
    </row>
    <row r="40" spans="1:21">
      <c r="A40" s="19"/>
      <c r="B40" s="19"/>
      <c r="C40" s="19"/>
      <c r="D40" s="19"/>
      <c r="E40" s="19"/>
      <c r="F40" s="19"/>
      <c r="G40" s="19"/>
      <c r="H40" s="19"/>
      <c r="I40" s="19"/>
      <c r="J40" s="19"/>
      <c r="K40" s="19"/>
      <c r="L40" s="19"/>
      <c r="M40" s="19"/>
      <c r="N40" s="19"/>
      <c r="O40" s="19"/>
      <c r="P40" s="19"/>
      <c r="Q40" s="19"/>
      <c r="R40" s="19"/>
      <c r="S40" s="19"/>
      <c r="T40" s="19"/>
      <c r="U40" s="19"/>
    </row>
    <row r="41" spans="1:21">
      <c r="A41" s="19"/>
      <c r="B41" s="19"/>
      <c r="C41" s="19"/>
      <c r="D41" s="19"/>
      <c r="E41" s="19"/>
      <c r="F41" s="19"/>
      <c r="G41" s="19"/>
      <c r="H41" s="19"/>
      <c r="I41" s="19"/>
      <c r="J41" s="19"/>
      <c r="K41" s="19"/>
      <c r="L41" s="19"/>
      <c r="M41" s="19"/>
      <c r="N41" s="19"/>
      <c r="O41" s="19"/>
      <c r="P41" s="19"/>
      <c r="Q41" s="19"/>
      <c r="R41" s="19"/>
      <c r="S41" s="19"/>
      <c r="T41" s="19"/>
      <c r="U41" s="19"/>
    </row>
    <row r="42" spans="1:21">
      <c r="A42" s="19"/>
      <c r="B42" s="19"/>
      <c r="C42" s="19"/>
      <c r="D42" s="19"/>
      <c r="E42" s="19"/>
      <c r="F42" s="19"/>
      <c r="G42" s="19"/>
      <c r="H42" s="19"/>
      <c r="I42" s="19"/>
      <c r="J42" s="19"/>
      <c r="K42" s="19"/>
      <c r="L42" s="19"/>
      <c r="M42" s="19"/>
      <c r="N42" s="19"/>
      <c r="O42" s="19"/>
      <c r="P42" s="19"/>
      <c r="Q42" s="19"/>
      <c r="R42" s="19"/>
      <c r="S42" s="19"/>
      <c r="T42" s="19"/>
      <c r="U42" s="19"/>
    </row>
    <row r="43" spans="1:21">
      <c r="A43" s="19"/>
      <c r="B43" s="19"/>
      <c r="C43" s="19"/>
      <c r="D43" s="19"/>
      <c r="E43" s="19"/>
      <c r="F43" s="19"/>
      <c r="G43" s="19"/>
      <c r="H43" s="19"/>
      <c r="I43" s="19"/>
      <c r="J43" s="19"/>
      <c r="K43" s="19"/>
      <c r="L43" s="19"/>
      <c r="M43" s="19"/>
      <c r="N43" s="19"/>
      <c r="O43" s="19"/>
      <c r="P43" s="19"/>
      <c r="Q43" s="19"/>
      <c r="R43" s="19"/>
      <c r="S43" s="19"/>
      <c r="T43" s="19"/>
      <c r="U43" s="19"/>
    </row>
    <row r="44" spans="1:21">
      <c r="A44" s="19"/>
      <c r="B44" s="19"/>
      <c r="C44" s="19"/>
      <c r="D44" s="19"/>
      <c r="E44" s="19"/>
      <c r="F44" s="19"/>
      <c r="G44" s="19"/>
      <c r="H44" s="19"/>
      <c r="I44" s="19"/>
      <c r="J44" s="19"/>
      <c r="K44" s="19"/>
      <c r="L44" s="19"/>
      <c r="M44" s="19"/>
      <c r="N44" s="19"/>
      <c r="O44" s="19"/>
      <c r="P44" s="19"/>
      <c r="Q44" s="19"/>
      <c r="R44" s="19"/>
      <c r="S44" s="19"/>
      <c r="T44" s="19"/>
      <c r="U44" s="19"/>
    </row>
  </sheetData>
  <sheetProtection password="E798" sheet="1"/>
  <mergeCells count="50">
    <mergeCell ref="AJ4:AM4"/>
    <mergeCell ref="AN4:AR4"/>
    <mergeCell ref="A19:D19"/>
    <mergeCell ref="A18:D18"/>
    <mergeCell ref="C11:D11"/>
    <mergeCell ref="C16:D16"/>
    <mergeCell ref="X4:Y4"/>
    <mergeCell ref="A9:B12"/>
    <mergeCell ref="C9:D9"/>
    <mergeCell ref="C10:D10"/>
    <mergeCell ref="A26:V26"/>
    <mergeCell ref="A22:D22"/>
    <mergeCell ref="A21:D21"/>
    <mergeCell ref="A20:D20"/>
    <mergeCell ref="A23:D23"/>
    <mergeCell ref="C12:D12"/>
    <mergeCell ref="A13:B17"/>
    <mergeCell ref="C13:D13"/>
    <mergeCell ref="C14:D14"/>
    <mergeCell ref="C15:D15"/>
    <mergeCell ref="C17:D17"/>
    <mergeCell ref="V4:V5"/>
    <mergeCell ref="A6:D6"/>
    <mergeCell ref="A7:D7"/>
    <mergeCell ref="A8:D8"/>
    <mergeCell ref="N4:N5"/>
    <mergeCell ref="O4:O5"/>
    <mergeCell ref="P4:P5"/>
    <mergeCell ref="Q4:Q5"/>
    <mergeCell ref="S4:S5"/>
    <mergeCell ref="T2:V3"/>
    <mergeCell ref="E4:E5"/>
    <mergeCell ref="F4:F5"/>
    <mergeCell ref="G4:G5"/>
    <mergeCell ref="H4:H5"/>
    <mergeCell ref="I4:I5"/>
    <mergeCell ref="J4:J5"/>
    <mergeCell ref="K4:K5"/>
    <mergeCell ref="T4:T5"/>
    <mergeCell ref="U4:U5"/>
    <mergeCell ref="A28:V29"/>
    <mergeCell ref="O2:Q3"/>
    <mergeCell ref="R2:S3"/>
    <mergeCell ref="L4:L5"/>
    <mergeCell ref="M4:M5"/>
    <mergeCell ref="E2:E3"/>
    <mergeCell ref="F2:H3"/>
    <mergeCell ref="I2:K3"/>
    <mergeCell ref="L2:N3"/>
    <mergeCell ref="R4:R5"/>
  </mergeCells>
  <phoneticPr fontId="3"/>
  <pageMargins left="0.70866141732283472" right="0.70866141732283472" top="0.74803149606299213" bottom="0.74803149606299213" header="0.31496062992125984" footer="0.31496062992125984"/>
  <pageSetup paperSize="9" scale="49" orientation="portrait" cellComments="asDisplayed" horizontalDpi="300" verticalDpi="300" r:id="rId1"/>
  <colBreaks count="1" manualBreakCount="1">
    <brk id="25" max="1048575" man="1"/>
  </colBreaks>
  <ignoredErrors>
    <ignoredError sqref="K22 N22" evalError="1" formula="1"/>
    <ignoredError sqref="Q22 H22" 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EX1075"/>
  <sheetViews>
    <sheetView showGridLines="0" zoomScaleNormal="100" zoomScaleSheetLayoutView="100" workbookViewId="0"/>
  </sheetViews>
  <sheetFormatPr defaultRowHeight="12"/>
  <cols>
    <col min="1" max="2" width="2.625" style="1" customWidth="1"/>
    <col min="3" max="4" width="6.5" style="1" bestFit="1" customWidth="1"/>
    <col min="5" max="154" width="15.625" style="1" customWidth="1"/>
    <col min="155" max="16384" width="9" style="1"/>
  </cols>
  <sheetData>
    <row r="1" spans="1:154" ht="21" customHeight="1" thickBot="1">
      <c r="A1" s="246" t="s">
        <v>1775</v>
      </c>
      <c r="B1" s="270"/>
      <c r="C1" s="270"/>
      <c r="D1" s="270"/>
      <c r="E1" s="225"/>
      <c r="F1" s="245" t="s">
        <v>1562</v>
      </c>
      <c r="I1" s="340" t="s">
        <v>1804</v>
      </c>
      <c r="J1" s="188" t="s">
        <v>1687</v>
      </c>
      <c r="K1" s="189"/>
      <c r="L1" s="189"/>
    </row>
    <row r="2" spans="1:154" ht="21" customHeight="1" thickBot="1">
      <c r="A2" s="824" t="s">
        <v>1561</v>
      </c>
      <c r="B2" s="825"/>
      <c r="C2" s="834"/>
      <c r="D2" s="195"/>
      <c r="E2" s="127">
        <v>1</v>
      </c>
      <c r="F2" s="126">
        <v>2</v>
      </c>
      <c r="G2" s="126">
        <v>3</v>
      </c>
      <c r="H2" s="126">
        <v>4</v>
      </c>
      <c r="I2" s="126">
        <v>5</v>
      </c>
      <c r="J2" s="127">
        <v>6</v>
      </c>
      <c r="K2" s="127">
        <v>7</v>
      </c>
      <c r="L2" s="126">
        <v>8</v>
      </c>
      <c r="M2" s="126">
        <v>9</v>
      </c>
      <c r="N2" s="309">
        <v>10</v>
      </c>
      <c r="O2" s="309">
        <v>11</v>
      </c>
      <c r="P2" s="309">
        <v>12</v>
      </c>
      <c r="Q2" s="309">
        <v>13</v>
      </c>
      <c r="R2" s="309">
        <v>14</v>
      </c>
      <c r="S2" s="309">
        <v>15</v>
      </c>
      <c r="T2" s="309">
        <v>16</v>
      </c>
      <c r="U2" s="309">
        <v>17</v>
      </c>
      <c r="V2" s="309">
        <v>18</v>
      </c>
      <c r="W2" s="309">
        <v>19</v>
      </c>
      <c r="X2" s="309">
        <v>20</v>
      </c>
      <c r="Y2" s="309">
        <v>21</v>
      </c>
      <c r="Z2" s="309">
        <v>22</v>
      </c>
      <c r="AA2" s="309">
        <v>23</v>
      </c>
      <c r="AB2" s="309">
        <v>24</v>
      </c>
      <c r="AC2" s="309">
        <v>25</v>
      </c>
      <c r="AD2" s="309">
        <v>26</v>
      </c>
      <c r="AE2" s="309">
        <v>27</v>
      </c>
      <c r="AF2" s="309">
        <v>28</v>
      </c>
      <c r="AG2" s="309">
        <v>29</v>
      </c>
      <c r="AH2" s="309">
        <v>30</v>
      </c>
      <c r="AI2" s="321"/>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247"/>
      <c r="DK2" s="247"/>
      <c r="DL2" s="247"/>
      <c r="DM2" s="247"/>
      <c r="DN2" s="247"/>
      <c r="DO2" s="247"/>
      <c r="DP2" s="247"/>
      <c r="DQ2" s="247"/>
      <c r="DR2" s="247"/>
      <c r="DS2" s="247"/>
      <c r="DT2" s="247"/>
      <c r="DU2" s="247"/>
      <c r="DV2" s="247"/>
      <c r="DW2" s="247"/>
      <c r="DX2" s="247"/>
      <c r="DY2" s="247"/>
      <c r="DZ2" s="247"/>
      <c r="EA2" s="247"/>
      <c r="EB2" s="247"/>
      <c r="EC2" s="247"/>
      <c r="ED2" s="247"/>
      <c r="EE2" s="247"/>
      <c r="EF2" s="247"/>
      <c r="EG2" s="247"/>
      <c r="EH2" s="247"/>
      <c r="EI2" s="247"/>
      <c r="EJ2" s="247"/>
      <c r="EK2" s="247"/>
      <c r="EL2" s="247"/>
      <c r="EM2" s="247"/>
      <c r="EN2" s="247"/>
      <c r="EO2" s="247"/>
      <c r="EP2" s="247"/>
      <c r="EQ2" s="247"/>
      <c r="ER2" s="247"/>
      <c r="ES2" s="247"/>
      <c r="ET2" s="247"/>
      <c r="EU2" s="247"/>
      <c r="EV2" s="247"/>
      <c r="EW2" s="247"/>
      <c r="EX2" s="247"/>
    </row>
    <row r="3" spans="1:154" ht="30" customHeight="1">
      <c r="A3" s="760" t="s">
        <v>1773</v>
      </c>
      <c r="B3" s="835"/>
      <c r="C3" s="836"/>
      <c r="D3" s="195"/>
      <c r="E3" s="174"/>
      <c r="F3" s="173"/>
      <c r="G3" s="173"/>
      <c r="H3" s="173"/>
      <c r="I3" s="173"/>
      <c r="J3" s="174"/>
      <c r="K3" s="174"/>
      <c r="L3" s="173"/>
      <c r="M3" s="173"/>
      <c r="N3" s="310"/>
      <c r="O3" s="310"/>
      <c r="P3" s="310"/>
      <c r="Q3" s="310"/>
      <c r="R3" s="310"/>
      <c r="S3" s="310"/>
      <c r="T3" s="310"/>
      <c r="U3" s="310"/>
      <c r="V3" s="310"/>
      <c r="W3" s="310"/>
      <c r="X3" s="310"/>
      <c r="Y3" s="310"/>
      <c r="Z3" s="310"/>
      <c r="AA3" s="310"/>
      <c r="AB3" s="310"/>
      <c r="AC3" s="310"/>
      <c r="AD3" s="310"/>
      <c r="AE3" s="310"/>
      <c r="AF3" s="310"/>
      <c r="AG3" s="310"/>
      <c r="AH3" s="310"/>
      <c r="AI3" s="321"/>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47"/>
      <c r="DM3" s="247"/>
      <c r="DN3" s="247"/>
      <c r="DO3" s="247"/>
      <c r="DP3" s="247"/>
      <c r="DQ3" s="247"/>
      <c r="DR3" s="247"/>
      <c r="DS3" s="247"/>
      <c r="DT3" s="247"/>
      <c r="DU3" s="247"/>
      <c r="DV3" s="247"/>
      <c r="DW3" s="247"/>
      <c r="DX3" s="247"/>
      <c r="DY3" s="247"/>
      <c r="DZ3" s="247"/>
      <c r="EA3" s="247"/>
      <c r="EB3" s="247"/>
      <c r="EC3" s="247"/>
      <c r="ED3" s="247"/>
      <c r="EE3" s="247"/>
      <c r="EF3" s="247"/>
      <c r="EG3" s="247"/>
      <c r="EH3" s="247"/>
      <c r="EI3" s="247"/>
      <c r="EJ3" s="247"/>
      <c r="EK3" s="247"/>
      <c r="EL3" s="247"/>
      <c r="EM3" s="247"/>
      <c r="EN3" s="247"/>
      <c r="EO3" s="247"/>
      <c r="EP3" s="247"/>
      <c r="EQ3" s="247"/>
      <c r="ER3" s="247"/>
      <c r="ES3" s="247"/>
      <c r="ET3" s="247"/>
      <c r="EU3" s="247"/>
      <c r="EV3" s="247"/>
      <c r="EW3" s="247"/>
      <c r="EX3" s="247"/>
    </row>
    <row r="4" spans="1:154" ht="60" customHeight="1" thickBot="1">
      <c r="A4" s="763" t="s">
        <v>1774</v>
      </c>
      <c r="B4" s="837"/>
      <c r="C4" s="838"/>
      <c r="D4" s="196"/>
      <c r="E4" s="176"/>
      <c r="F4" s="175"/>
      <c r="G4" s="175"/>
      <c r="H4" s="175"/>
      <c r="I4" s="175"/>
      <c r="J4" s="176"/>
      <c r="K4" s="176"/>
      <c r="L4" s="175"/>
      <c r="M4" s="175"/>
      <c r="N4" s="311"/>
      <c r="O4" s="311"/>
      <c r="P4" s="311"/>
      <c r="Q4" s="311"/>
      <c r="R4" s="311"/>
      <c r="S4" s="311"/>
      <c r="T4" s="311"/>
      <c r="U4" s="311"/>
      <c r="V4" s="311"/>
      <c r="W4" s="311"/>
      <c r="X4" s="311"/>
      <c r="Y4" s="311"/>
      <c r="Z4" s="311"/>
      <c r="AA4" s="311"/>
      <c r="AB4" s="311"/>
      <c r="AC4" s="311"/>
      <c r="AD4" s="311"/>
      <c r="AE4" s="311"/>
      <c r="AF4" s="311"/>
      <c r="AG4" s="311"/>
      <c r="AH4" s="311"/>
      <c r="AI4" s="321"/>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7"/>
      <c r="EB4" s="247"/>
      <c r="EC4" s="247"/>
      <c r="ED4" s="247"/>
      <c r="EE4" s="247"/>
      <c r="EF4" s="247"/>
      <c r="EG4" s="247"/>
      <c r="EH4" s="247"/>
      <c r="EI4" s="247"/>
      <c r="EJ4" s="247"/>
      <c r="EK4" s="247"/>
      <c r="EL4" s="247"/>
      <c r="EM4" s="247"/>
      <c r="EN4" s="247"/>
      <c r="EO4" s="247"/>
      <c r="EP4" s="247"/>
      <c r="EQ4" s="247"/>
      <c r="ER4" s="247"/>
      <c r="ES4" s="247"/>
      <c r="ET4" s="247"/>
      <c r="EU4" s="247"/>
      <c r="EV4" s="247"/>
      <c r="EW4" s="247"/>
      <c r="EX4" s="247"/>
    </row>
    <row r="5" spans="1:154" ht="30" hidden="1" customHeight="1" thickBot="1">
      <c r="A5" s="766"/>
      <c r="B5" s="767"/>
      <c r="C5" s="768"/>
      <c r="D5" s="197"/>
      <c r="E5" s="389"/>
      <c r="F5" s="390"/>
      <c r="G5" s="390"/>
      <c r="H5" s="390"/>
      <c r="I5" s="390"/>
      <c r="J5" s="389"/>
      <c r="K5" s="389"/>
      <c r="L5" s="390"/>
      <c r="M5" s="390"/>
      <c r="N5" s="391"/>
      <c r="O5" s="391"/>
      <c r="P5" s="391"/>
      <c r="Q5" s="391"/>
      <c r="R5" s="391"/>
      <c r="S5" s="391"/>
      <c r="T5" s="391"/>
      <c r="U5" s="391"/>
      <c r="V5" s="391"/>
      <c r="W5" s="391"/>
      <c r="X5" s="391"/>
      <c r="Y5" s="391"/>
      <c r="Z5" s="391"/>
      <c r="AA5" s="391"/>
      <c r="AB5" s="391"/>
      <c r="AC5" s="391"/>
      <c r="AD5" s="391"/>
      <c r="AE5" s="391"/>
      <c r="AF5" s="391"/>
      <c r="AG5" s="391"/>
      <c r="AH5" s="391"/>
      <c r="AI5" s="321"/>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247"/>
      <c r="CF5" s="247"/>
      <c r="CG5" s="247"/>
      <c r="CH5" s="247"/>
      <c r="CI5" s="247"/>
      <c r="CJ5" s="247"/>
      <c r="CK5" s="247"/>
      <c r="CL5" s="247"/>
      <c r="CM5" s="247"/>
      <c r="CN5" s="247"/>
      <c r="CO5" s="247"/>
      <c r="CP5" s="247"/>
      <c r="CQ5" s="247"/>
      <c r="CR5" s="247"/>
      <c r="CS5" s="247"/>
      <c r="CT5" s="247"/>
      <c r="CU5" s="247"/>
      <c r="CV5" s="247"/>
      <c r="CW5" s="247"/>
      <c r="CX5" s="247"/>
      <c r="CY5" s="247"/>
      <c r="CZ5" s="247"/>
      <c r="DA5" s="247"/>
      <c r="DB5" s="247"/>
      <c r="DC5" s="247"/>
      <c r="DD5" s="247"/>
      <c r="DE5" s="247"/>
      <c r="DF5" s="247"/>
      <c r="DG5" s="247"/>
      <c r="DH5" s="247"/>
      <c r="DI5" s="247"/>
      <c r="DJ5" s="247"/>
      <c r="DK5" s="247"/>
      <c r="DL5" s="247"/>
      <c r="DM5" s="247"/>
      <c r="DN5" s="247"/>
      <c r="DO5" s="247"/>
      <c r="DP5" s="247"/>
      <c r="DQ5" s="247"/>
      <c r="DR5" s="247"/>
      <c r="DS5" s="247"/>
      <c r="DT5" s="247"/>
      <c r="DU5" s="247"/>
      <c r="DV5" s="247"/>
      <c r="DW5" s="247"/>
      <c r="DX5" s="247"/>
      <c r="DY5" s="247"/>
      <c r="DZ5" s="247"/>
      <c r="EA5" s="247"/>
      <c r="EB5" s="247"/>
      <c r="EC5" s="247"/>
      <c r="ED5" s="247"/>
      <c r="EE5" s="247"/>
      <c r="EF5" s="247"/>
      <c r="EG5" s="247"/>
      <c r="EH5" s="247"/>
      <c r="EI5" s="247"/>
      <c r="EJ5" s="247"/>
      <c r="EK5" s="247"/>
      <c r="EL5" s="247"/>
      <c r="EM5" s="247"/>
      <c r="EN5" s="247"/>
      <c r="EO5" s="247"/>
      <c r="EP5" s="247"/>
      <c r="EQ5" s="247"/>
      <c r="ER5" s="247"/>
      <c r="ES5" s="247"/>
      <c r="ET5" s="247"/>
      <c r="EU5" s="247"/>
      <c r="EV5" s="247"/>
      <c r="EW5" s="247"/>
      <c r="EX5" s="247"/>
    </row>
    <row r="6" spans="1:154" ht="14.25" hidden="1" thickBot="1">
      <c r="A6" s="769"/>
      <c r="B6" s="770"/>
      <c r="C6" s="771"/>
      <c r="D6" s="120"/>
      <c r="E6" s="392"/>
      <c r="F6" s="393"/>
      <c r="G6" s="393"/>
      <c r="H6" s="393"/>
      <c r="I6" s="393"/>
      <c r="J6" s="392"/>
      <c r="K6" s="392"/>
      <c r="L6" s="393"/>
      <c r="M6" s="393"/>
      <c r="N6" s="394"/>
      <c r="O6" s="394"/>
      <c r="P6" s="394"/>
      <c r="Q6" s="394"/>
      <c r="R6" s="394"/>
      <c r="S6" s="394"/>
      <c r="T6" s="394"/>
      <c r="U6" s="394"/>
      <c r="V6" s="394"/>
      <c r="W6" s="394"/>
      <c r="X6" s="394"/>
      <c r="Y6" s="394"/>
      <c r="Z6" s="394"/>
      <c r="AA6" s="394"/>
      <c r="AB6" s="394"/>
      <c r="AC6" s="394"/>
      <c r="AD6" s="394"/>
      <c r="AE6" s="394"/>
      <c r="AF6" s="394"/>
      <c r="AG6" s="394"/>
      <c r="AH6" s="394"/>
      <c r="AI6" s="321"/>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7"/>
      <c r="DG6" s="247"/>
      <c r="DH6" s="247"/>
      <c r="DI6" s="247"/>
      <c r="DJ6" s="247"/>
      <c r="DK6" s="247"/>
      <c r="DL6" s="247"/>
      <c r="DM6" s="247"/>
      <c r="DN6" s="247"/>
      <c r="DO6" s="247"/>
      <c r="DP6" s="247"/>
      <c r="DQ6" s="247"/>
      <c r="DR6" s="247"/>
      <c r="DS6" s="247"/>
      <c r="DT6" s="247"/>
      <c r="DU6" s="247"/>
      <c r="DV6" s="247"/>
      <c r="DW6" s="247"/>
      <c r="DX6" s="247"/>
      <c r="DY6" s="247"/>
      <c r="DZ6" s="247"/>
      <c r="EA6" s="247"/>
      <c r="EB6" s="247"/>
      <c r="EC6" s="247"/>
      <c r="ED6" s="247"/>
      <c r="EE6" s="247"/>
      <c r="EF6" s="247"/>
      <c r="EG6" s="247"/>
      <c r="EH6" s="247"/>
      <c r="EI6" s="247"/>
      <c r="EJ6" s="247"/>
      <c r="EK6" s="247"/>
      <c r="EL6" s="247"/>
      <c r="EM6" s="247"/>
      <c r="EN6" s="247"/>
      <c r="EO6" s="247"/>
      <c r="EP6" s="247"/>
      <c r="EQ6" s="247"/>
      <c r="ER6" s="247"/>
      <c r="ES6" s="247"/>
      <c r="ET6" s="247"/>
      <c r="EU6" s="247"/>
      <c r="EV6" s="247"/>
      <c r="EW6" s="247"/>
      <c r="EX6" s="247"/>
    </row>
    <row r="7" spans="1:154" ht="27.75" thickBot="1">
      <c r="A7" s="826" t="s">
        <v>195</v>
      </c>
      <c r="B7" s="827"/>
      <c r="C7" s="112" t="s">
        <v>196</v>
      </c>
      <c r="D7" s="113" t="s">
        <v>1750</v>
      </c>
      <c r="E7" s="111" t="s">
        <v>197</v>
      </c>
      <c r="F7" s="114" t="s">
        <v>197</v>
      </c>
      <c r="G7" s="114" t="s">
        <v>197</v>
      </c>
      <c r="H7" s="115" t="s">
        <v>197</v>
      </c>
      <c r="I7" s="114" t="s">
        <v>197</v>
      </c>
      <c r="J7" s="111" t="s">
        <v>197</v>
      </c>
      <c r="K7" s="111" t="s">
        <v>197</v>
      </c>
      <c r="L7" s="114" t="s">
        <v>197</v>
      </c>
      <c r="M7" s="115" t="s">
        <v>197</v>
      </c>
      <c r="N7" s="115" t="s">
        <v>197</v>
      </c>
      <c r="O7" s="115" t="s">
        <v>197</v>
      </c>
      <c r="P7" s="115" t="s">
        <v>197</v>
      </c>
      <c r="Q7" s="115" t="s">
        <v>197</v>
      </c>
      <c r="R7" s="115" t="s">
        <v>197</v>
      </c>
      <c r="S7" s="115" t="s">
        <v>197</v>
      </c>
      <c r="T7" s="115" t="s">
        <v>197</v>
      </c>
      <c r="U7" s="115" t="s">
        <v>197</v>
      </c>
      <c r="V7" s="115" t="s">
        <v>197</v>
      </c>
      <c r="W7" s="115" t="s">
        <v>197</v>
      </c>
      <c r="X7" s="115" t="s">
        <v>197</v>
      </c>
      <c r="Y7" s="115" t="s">
        <v>197</v>
      </c>
      <c r="Z7" s="115" t="s">
        <v>197</v>
      </c>
      <c r="AA7" s="115" t="s">
        <v>197</v>
      </c>
      <c r="AB7" s="115" t="s">
        <v>197</v>
      </c>
      <c r="AC7" s="115" t="s">
        <v>197</v>
      </c>
      <c r="AD7" s="115" t="s">
        <v>197</v>
      </c>
      <c r="AE7" s="115" t="s">
        <v>197</v>
      </c>
      <c r="AF7" s="115" t="s">
        <v>197</v>
      </c>
      <c r="AG7" s="115" t="s">
        <v>197</v>
      </c>
      <c r="AH7" s="115" t="s">
        <v>197</v>
      </c>
      <c r="AI7" s="321"/>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47"/>
      <c r="CK7" s="247"/>
      <c r="CL7" s="247"/>
      <c r="CM7" s="247"/>
      <c r="CN7" s="247"/>
      <c r="CO7" s="247"/>
      <c r="CP7" s="247"/>
      <c r="CQ7" s="247"/>
      <c r="CR7" s="247"/>
      <c r="CS7" s="247"/>
      <c r="CT7" s="247"/>
      <c r="CU7" s="247"/>
      <c r="CV7" s="247"/>
      <c r="CW7" s="247"/>
      <c r="CX7" s="247"/>
      <c r="CY7" s="247"/>
      <c r="CZ7" s="247"/>
      <c r="DA7" s="247"/>
      <c r="DB7" s="247"/>
      <c r="DC7" s="247"/>
      <c r="DD7" s="247"/>
      <c r="DE7" s="247"/>
      <c r="DF7" s="247"/>
      <c r="DG7" s="247"/>
      <c r="DH7" s="247"/>
      <c r="DI7" s="247"/>
      <c r="DJ7" s="247"/>
      <c r="DK7" s="247"/>
      <c r="DL7" s="247"/>
      <c r="DM7" s="247"/>
      <c r="DN7" s="247"/>
      <c r="DO7" s="247"/>
      <c r="DP7" s="247"/>
      <c r="DQ7" s="247"/>
      <c r="DR7" s="247"/>
      <c r="DS7" s="247"/>
      <c r="DT7" s="247"/>
      <c r="DU7" s="247"/>
      <c r="DV7" s="247"/>
      <c r="DW7" s="247"/>
      <c r="DX7" s="247"/>
      <c r="DY7" s="247"/>
      <c r="DZ7" s="247"/>
      <c r="EA7" s="247"/>
      <c r="EB7" s="247"/>
      <c r="EC7" s="247"/>
      <c r="ED7" s="247"/>
      <c r="EE7" s="247"/>
      <c r="EF7" s="247"/>
      <c r="EG7" s="247"/>
      <c r="EH7" s="247"/>
      <c r="EI7" s="247"/>
      <c r="EJ7" s="247"/>
      <c r="EK7" s="247"/>
      <c r="EL7" s="247"/>
      <c r="EM7" s="247"/>
      <c r="EN7" s="247"/>
      <c r="EO7" s="247"/>
      <c r="EP7" s="247"/>
      <c r="EQ7" s="247"/>
      <c r="ER7" s="247"/>
      <c r="ES7" s="247"/>
      <c r="ET7" s="247"/>
      <c r="EU7" s="247"/>
      <c r="EV7" s="247"/>
      <c r="EW7" s="247"/>
      <c r="EX7" s="247"/>
    </row>
    <row r="8" spans="1:154" ht="27">
      <c r="A8" s="831" t="s">
        <v>198</v>
      </c>
      <c r="B8" s="754"/>
      <c r="C8" s="116" t="s">
        <v>1734</v>
      </c>
      <c r="D8" s="107">
        <f t="shared" ref="D8:D29" si="0">SUM(E8:AH8)</f>
        <v>0</v>
      </c>
      <c r="E8" s="107" t="str">
        <f>IF($B$64=0,"",IF(SUMIF($A$34:$A$63,E$2,$B$34:$B$63)=0,"",(SUMIF($A$34:$A$63,E$2,$B$34:$B$63)-$B$71)))</f>
        <v/>
      </c>
      <c r="F8" s="117" t="str">
        <f>IF($B$64=0,"",IF(SUMIF($A$34:$A$63,F$2,$B$34:$B$63)=0,"",(SUMIF($A$34:$A$63,F$2,$B$34:$B$63)-$B$72)))</f>
        <v/>
      </c>
      <c r="G8" s="108" t="str">
        <f>IF($B$64=0,"",IF(SUMIF($A$34:$A$63,G$2,$B$34:$B$63)=0,"",(SUMIF($A$34:$A$63,G$2,$B$34:$B$63)-$B$73)))</f>
        <v/>
      </c>
      <c r="H8" s="108" t="str">
        <f>IF($B$64=0,"",IF(SUMIF($A$34:$A$63,H$2,$B$34:$B$63)=0,"",(SUMIF($A$34:$A$63,H$2,$B$34:$B$63)-$B$74)))</f>
        <v/>
      </c>
      <c r="I8" s="108" t="str">
        <f>IF($B$64=0,"",IF(SUMIF($A$34:$A$63,I$2,$B$34:$B$63)=0,"",(SUMIF($A$34:$A$63,I$2,$B$34:$B$63)-$B$75)))</f>
        <v/>
      </c>
      <c r="J8" s="117" t="str">
        <f>IF($B$64=0,"",IF(SUMIF($A$34:$A$63,J$2,$B$34:$B$63)=0,"",(SUMIF($A$34:$A$63,J$2,$B$34:$B$63)-$B$76)))</f>
        <v/>
      </c>
      <c r="K8" s="117" t="str">
        <f>IF($B$64=0,"",IF(SUMIF($A$34:$A$63,K$2,$B$34:$B$63)=0,"",(SUMIF($A$34:$A$63,K$2,$B$34:$B$63)-$B$77)))</f>
        <v/>
      </c>
      <c r="L8" s="108" t="str">
        <f>IF($B$64=0,"",IF(SUMIF($A$34:$A$63,L$2,$B$34:$B$63)=0,"",(SUMIF($A$34:$A$63,L$2,$B$34:$B$63)-$B$78)))</f>
        <v/>
      </c>
      <c r="M8" s="108" t="str">
        <f>IF($B$64=0,"",IF(SUMIF($A$34:$A$63,M$2,$B$34:$B$63)=0,"",(SUMIF($A$34:$A$63,M$2,$B$34:$B$63)-$B$79)))</f>
        <v/>
      </c>
      <c r="N8" s="312" t="str">
        <f>IF($B$64=0,"",IF(SUMIF($A$34:$A$63,N$2,$B$34:$B$63)=0,"",(SUMIF($A$34:$A$63,N$2,$B$34:$B$63)-$B$80)))</f>
        <v/>
      </c>
      <c r="O8" s="312" t="str">
        <f>IF($B$64=0,"",IF(SUMIF($A$34:$A$63,O$2,$B$34:$B$63)=0,"",(SUMIF($A$34:$A$63,O$2,$B$34:$B$63)-$B$81)))</f>
        <v/>
      </c>
      <c r="P8" s="312" t="str">
        <f>IF($B$64=0,"",IF(SUMIF($A$34:$A$63,P$2,$B$34:$B$63)=0,"",(SUMIF($A$34:$A$63,P$2,$B$34:$B$63)-$B$82)))</f>
        <v/>
      </c>
      <c r="Q8" s="312" t="str">
        <f>IF($B$64=0,"",IF(SUMIF($A$34:$A$63,Q$2,$B$34:$B$63)=0,"",(SUMIF($A$34:$A$63,Q$2,$B$34:$B$63)-$B$83)))</f>
        <v/>
      </c>
      <c r="R8" s="312" t="str">
        <f>IF($B$64=0,"",IF(SUMIF($A$34:$A$63,R$2,$B$34:$B$63)=0,"",(SUMIF($A$34:$A$63,R$2,$B$34:$B$63)-$B$84)))</f>
        <v/>
      </c>
      <c r="S8" s="312" t="str">
        <f>IF($B$64=0,"",IF(SUMIF($A$34:$A$63,S$2,$B$34:$B$63)=0,"",(SUMIF($A$34:$A$63,S$2,$B$34:$B$63)-$B$85)))</f>
        <v/>
      </c>
      <c r="T8" s="312" t="str">
        <f>IF($B$64=0,"",IF(SUMIF($A$34:$A$63,T$2,$B$34:$B$63)=0,"",(SUMIF($A$34:$A$63,T$2,$B$34:$B$63)-$B$86)))</f>
        <v/>
      </c>
      <c r="U8" s="312" t="str">
        <f>IF($B$64=0,"",IF(SUMIF($A$34:$A$63,U$2,$B$34:$B$63)=0,"",(SUMIF($A$34:$A$63,U$2,$B$34:$B$63)-$B$87)))</f>
        <v/>
      </c>
      <c r="V8" s="312" t="str">
        <f>IF($B$64=0,"",IF(SUMIF($A$34:$A$63,V$2,$B$34:$B$63)=0,"",(SUMIF($A$34:$A$63,V$2,$B$34:$B$63)-$B$88)))</f>
        <v/>
      </c>
      <c r="W8" s="312" t="str">
        <f>IF($B$64=0,"",IF(SUMIF($A$34:$A$63,W$2,$B$34:$B$63)=0,"",(SUMIF($A$34:$A$63,W$2,$B$34:$B$63)-$B$89)))</f>
        <v/>
      </c>
      <c r="X8" s="312" t="str">
        <f>IF($B$64=0,"",IF(SUMIF($A$34:$A$63,X$2,$B$34:$B$63)=0,"",(SUMIF($A$34:$A$63,X$2,$B$34:$B$63)-$B$90)))</f>
        <v/>
      </c>
      <c r="Y8" s="312" t="str">
        <f>IF($B$64=0,"",IF(SUMIF($A$34:$A$63,Y$2,$B$34:$B$63)=0,"",(SUMIF($A$34:$A$63,Y$2,$B$34:$B$63)-$B$91)))</f>
        <v/>
      </c>
      <c r="Z8" s="312" t="str">
        <f>IF($B$64=0,"",IF(SUMIF($A$34:$A$63,Z$2,$B$34:$B$63)=0,"",(SUMIF($A$34:$A$63,Z$2,$B$34:$B$63)-$B$92)))</f>
        <v/>
      </c>
      <c r="AA8" s="312" t="str">
        <f>IF($B$64=0,"",IF(SUMIF($A$34:$A$63,AA$2,$B$34:$B$63)=0,"",(SUMIF($A$34:$A$63,AA$2,$B$34:$B$63)-$B$93)))</f>
        <v/>
      </c>
      <c r="AB8" s="312" t="str">
        <f>IF($B$64=0,"",IF(SUMIF($A$34:$A$63,AB$2,$B$34:$B$63)=0,"",(SUMIF($A$34:$A$63,AB$2,$B$34:$B$63)-$B$94)))</f>
        <v/>
      </c>
      <c r="AC8" s="312" t="str">
        <f>IF($B$64=0,"",IF(SUMIF($A$34:$A$63,AC$2,$B$34:$B$63)=0,"",(SUMIF($A$34:$A$63,AC$2,$B$34:$B$63)-$B$95)))</f>
        <v/>
      </c>
      <c r="AD8" s="312" t="str">
        <f>IF($B$64=0,"",IF(SUMIF($A$34:$A$63,AD$2,$B$34:$B$63)=0,"",(SUMIF($A$34:$A$63,AD$2,$B$34:$B$63)-$B$96)))</f>
        <v/>
      </c>
      <c r="AE8" s="312" t="str">
        <f>IF($B$64=0,"",IF(SUMIF($A$34:$A$63,AE$2,$B$34:$B$63)=0,"",(SUMIF($A$34:$A$63,AE$2,$B$34:$B$63)-$B$97)))</f>
        <v/>
      </c>
      <c r="AF8" s="312" t="str">
        <f>IF($B$64=0,"",IF(SUMIF($A$34:$A$63,AF$2,$B$34:$B$63)=0,"",(SUMIF($A$34:$A$63,AF$2,$B$34:$B$63)-$B$98)))</f>
        <v/>
      </c>
      <c r="AG8" s="312" t="str">
        <f>IF($B$64=0,"",IF(SUMIF($A$34:$A$63,AG$2,$B$34:$B$63)=0,"",(SUMIF($A$34:$A$63,AG$2,$B$34:$B$63)-$B$99)))</f>
        <v/>
      </c>
      <c r="AH8" s="312" t="str">
        <f>IF($B$64=0,"",IF(SUMIF($A$34:$A$63,AH$2,$B$34:$B$63)=0,"",(SUMIF($A$34:$A$63,AH$2,$B$34:$B$63)-$B$100)))</f>
        <v/>
      </c>
      <c r="AI8" s="321"/>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c r="CF8" s="247"/>
      <c r="CG8" s="247"/>
      <c r="CH8" s="247"/>
      <c r="CI8" s="247"/>
      <c r="CJ8" s="247"/>
      <c r="CK8" s="247"/>
      <c r="CL8" s="247"/>
      <c r="CM8" s="247"/>
      <c r="CN8" s="247"/>
      <c r="CO8" s="247"/>
      <c r="CP8" s="247"/>
      <c r="CQ8" s="247"/>
      <c r="CR8" s="247"/>
      <c r="CS8" s="247"/>
      <c r="CT8" s="247"/>
      <c r="CU8" s="247"/>
      <c r="CV8" s="247"/>
      <c r="CW8" s="247"/>
      <c r="CX8" s="247"/>
      <c r="CY8" s="247"/>
      <c r="CZ8" s="247"/>
      <c r="DA8" s="247"/>
      <c r="DB8" s="247"/>
      <c r="DC8" s="247"/>
      <c r="DD8" s="247"/>
      <c r="DE8" s="247"/>
      <c r="DF8" s="247"/>
      <c r="DG8" s="247"/>
      <c r="DH8" s="247"/>
      <c r="DI8" s="247"/>
      <c r="DJ8" s="247"/>
      <c r="DK8" s="247"/>
      <c r="DL8" s="247"/>
      <c r="DM8" s="247"/>
      <c r="DN8" s="247"/>
      <c r="DO8" s="247"/>
      <c r="DP8" s="247"/>
      <c r="DQ8" s="247"/>
      <c r="DR8" s="247"/>
      <c r="DS8" s="247"/>
      <c r="DT8" s="247"/>
      <c r="DU8" s="247"/>
      <c r="DV8" s="247"/>
      <c r="DW8" s="247"/>
      <c r="DX8" s="247"/>
      <c r="DY8" s="247"/>
      <c r="DZ8" s="247"/>
      <c r="EA8" s="247"/>
      <c r="EB8" s="247"/>
      <c r="EC8" s="247"/>
      <c r="ED8" s="247"/>
      <c r="EE8" s="247"/>
      <c r="EF8" s="247"/>
      <c r="EG8" s="247"/>
      <c r="EH8" s="247"/>
      <c r="EI8" s="247"/>
      <c r="EJ8" s="247"/>
      <c r="EK8" s="247"/>
      <c r="EL8" s="247"/>
      <c r="EM8" s="247"/>
      <c r="EN8" s="247"/>
      <c r="EO8" s="247"/>
      <c r="EP8" s="247"/>
      <c r="EQ8" s="247"/>
      <c r="ER8" s="247"/>
      <c r="ES8" s="247"/>
      <c r="ET8" s="247"/>
      <c r="EU8" s="247"/>
      <c r="EV8" s="247"/>
      <c r="EW8" s="247"/>
      <c r="EX8" s="247"/>
    </row>
    <row r="9" spans="1:154" ht="40.5">
      <c r="A9" s="832"/>
      <c r="B9" s="756"/>
      <c r="C9" s="118" t="s">
        <v>1735</v>
      </c>
      <c r="D9" s="110">
        <f t="shared" si="0"/>
        <v>0</v>
      </c>
      <c r="E9" s="110" t="str">
        <f>IF($C$64=0,"",IF(SUMIF($A$34:$A$63,E$2,$C$34:$C$63)=0,"",(SUMIF($A$34:$A$63,E$2,$C$34:$C$63)-$C$71)))</f>
        <v/>
      </c>
      <c r="F9" s="119" t="str">
        <f>IF($C$64=0,"",IF(SUMIF($A$34:$A$63,F$2,$C$34:$C$63)=0,"",(SUMIF($A$34:$A$63,F$2,$C$34:$C$63)-$C$72)))</f>
        <v/>
      </c>
      <c r="G9" s="109" t="str">
        <f>IF($C$64=0,"",IF(SUMIF($A$34:$A$63,G$2,$C$34:$C$63)=0,"",(SUMIF($A$34:$A$63,G$2,$C$34:$C$63)-$C$73)))</f>
        <v/>
      </c>
      <c r="H9" s="109" t="str">
        <f>IF($C$64=0,"",IF(SUMIF($A$34:$A$63,H$2,$C$34:$C$63)=0,"",(SUMIF($A$34:$A$63,H$2,$C$34:$C$63)-$C$74)))</f>
        <v/>
      </c>
      <c r="I9" s="109" t="str">
        <f>IF($C$64=0,"",IF(SUMIF($A$34:$A$63,I$2,$C$34:$C$63)=0,"",(SUMIF($A$34:$A$63,I$2,$C$34:$C$63)-$C$75)))</f>
        <v/>
      </c>
      <c r="J9" s="199" t="str">
        <f>IF($C$64=0,"",IF(SUMIF($A$34:$A$63,J$2,$C$34:$C$63)=0,"",(SUMIF($A$34:$A$63,J$2,$C$34:$C$63)-$C$76)))</f>
        <v/>
      </c>
      <c r="K9" s="119" t="str">
        <f>IF($C$64=0,"",IF(SUMIF($A$34:$A$63,K$2,$C$34:$C$63)=0,"",(SUMIF($A$34:$A$63,K$2,$C$34:$C$63)-$C$77)))</f>
        <v/>
      </c>
      <c r="L9" s="109" t="str">
        <f>IF($C$64=0,"",IF(SUMIF($A$34:$A$63,L$2,$C$34:$C$63)=0,"",(SUMIF($A$34:$A$63,L$2,$C$34:$C$63)-$C$78)))</f>
        <v/>
      </c>
      <c r="M9" s="109" t="str">
        <f>IF($C$64=0,"",IF(SUMIF($A$34:$A$63,M$2,$C$34:$C$63)=0,"",(SUMIF($A$34:$A$63,M$2,$C$34:$C$63)-$C$79)))</f>
        <v/>
      </c>
      <c r="N9" s="296" t="str">
        <f>IF($C$64=0,"",IF(SUMIF($A$34:$A$63,N$2,$C$34:$C$63)=0,"",(SUMIF($A$34:$A$63,N$2,$C$34:$C$63)-$C$80)))</f>
        <v/>
      </c>
      <c r="O9" s="296" t="str">
        <f>IF($C$64=0,"",IF(SUMIF($A$34:$A$63,O$2,$C$34:$C$63)=0,"",(SUMIF($A$34:$A$63,O$2,$C$34:$C$63)-$C$81)))</f>
        <v/>
      </c>
      <c r="P9" s="296" t="str">
        <f>IF($C$64=0,"",IF(SUMIF($A$34:$A$63,P$2,$C$34:$C$63)=0,"",(SUMIF($A$34:$A$63,P$2,$C$34:$C$63)-$C$82)))</f>
        <v/>
      </c>
      <c r="Q9" s="296" t="str">
        <f>IF($C$64=0,"",IF(SUMIF($A$34:$A$63,Q$2,$C$34:$C$63)=0,"",(SUMIF($A$34:$A$63,Q$2,$C$34:$C$63)-$C$83)))</f>
        <v/>
      </c>
      <c r="R9" s="296" t="str">
        <f>IF($C$64=0,"",IF(SUMIF($A$34:$A$63,R$2,$C$34:$C$63)=0,"",(SUMIF($A$34:$A$63,R$2,$C$34:$C$63)-$C$84)))</f>
        <v/>
      </c>
      <c r="S9" s="296" t="str">
        <f>IF($C$64=0,"",IF(SUMIF($A$34:$A$63,S$2,$C$34:$C$63)=0,"",(SUMIF($A$34:$A$63,S$2,$C$34:$C$63)-$C$85)))</f>
        <v/>
      </c>
      <c r="T9" s="296" t="str">
        <f>IF($C$64=0,"",IF(SUMIF($A$34:$A$63,T$2,$C$34:$C$63)=0,"",(SUMIF($A$34:$A$63,T$2,$C$34:$C$63)-$C$86)))</f>
        <v/>
      </c>
      <c r="U9" s="296" t="str">
        <f>IF($C$64=0,"",IF(SUMIF($A$34:$A$63,U$2,$C$34:$C$63)=0,"",(SUMIF($A$34:$A$63,U$2,$C$34:$C$63)-$C$87)))</f>
        <v/>
      </c>
      <c r="V9" s="296" t="str">
        <f>IF($C$64=0,"",IF(SUMIF($A$34:$A$63,V$2,$C$34:$C$63)=0,"",(SUMIF($A$34:$A$63,V$2,$C$34:$C$63)-$C$88)))</f>
        <v/>
      </c>
      <c r="W9" s="296" t="str">
        <f>IF($C$64=0,"",IF(SUMIF($A$34:$A$63,W$2,$C$34:$C$63)=0,"",(SUMIF($A$34:$A$63,W$2,$C$34:$C$63)-$C$89)))</f>
        <v/>
      </c>
      <c r="X9" s="296" t="str">
        <f>IF($C$64=0,"",IF(SUMIF($A$34:$A$63,X$2,$C$34:$C$63)=0,"",(SUMIF($A$34:$A$63,X$2,$C$34:$C$63)-$C$90)))</f>
        <v/>
      </c>
      <c r="Y9" s="296" t="str">
        <f>IF($C$64=0,"",IF(SUMIF($A$34:$A$63,Y$2,$C$34:$C$63)=0,"",(SUMIF($A$34:$A$63,Y$2,$C$34:$C$63)-$C$91)))</f>
        <v/>
      </c>
      <c r="Z9" s="296" t="str">
        <f>IF($C$64=0,"",IF(SUMIF($A$34:$A$63,Z$2,$C$34:$C$63)=0,"",(SUMIF($A$34:$A$63,Z$2,$C$34:$C$63)-$C$92)))</f>
        <v/>
      </c>
      <c r="AA9" s="296" t="str">
        <f>IF($C$64=0,"",IF(SUMIF($A$34:$A$63,AA$2,$C$34:$C$63)=0,"",(SUMIF($A$34:$A$63,AA$2,$C$34:$C$63)-$C$93)))</f>
        <v/>
      </c>
      <c r="AB9" s="296" t="str">
        <f>IF($C$64=0,"",IF(SUMIF($A$34:$A$63,AB$2,$C$34:$C$63)=0,"",(SUMIF($A$34:$A$63,AB$2,$C$34:$C$63)-$C$94)))</f>
        <v/>
      </c>
      <c r="AC9" s="296" t="str">
        <f>IF($C$64=0,"",IF(SUMIF($A$34:$A$63,AC$2,$C$34:$C$63)=0,"",(SUMIF($A$34:$A$63,AC$2,$C$34:$C$63)-$C$95)))</f>
        <v/>
      </c>
      <c r="AD9" s="296" t="str">
        <f>IF($C$64=0,"",IF(SUMIF($A$34:$A$63,AD$2,$C$34:$C$63)=0,"",(SUMIF($A$34:$A$63,AD$2,$C$34:$C$63)-$C$96)))</f>
        <v/>
      </c>
      <c r="AE9" s="296" t="str">
        <f>IF($C$64=0,"",IF(SUMIF($A$34:$A$63,AE$2,$C$34:$C$63)=0,"",(SUMIF($A$34:$A$63,AE$2,$C$34:$C$63)-$C$97)))</f>
        <v/>
      </c>
      <c r="AF9" s="296" t="str">
        <f>IF($C$64=0,"",IF(SUMIF($A$34:$A$63,AF$2,$C$34:$C$63)=0,"",(SUMIF($A$34:$A$63,AF$2,$C$34:$C$63)-$C$98)))</f>
        <v/>
      </c>
      <c r="AG9" s="296" t="str">
        <f>IF($C$64=0,"",IF(SUMIF($A$34:$A$63,AG$2,$C$34:$C$63)=0,"",(SUMIF($A$34:$A$63,AG$2,$C$34:$C$63)-$C$99)))</f>
        <v/>
      </c>
      <c r="AH9" s="296" t="str">
        <f>IF($C$64=0,"",IF(SUMIF($A$34:$A$63,AH$2,$C$34:$C$63)=0,"",(SUMIF($A$34:$A$63,AH$2,$C$34:$C$63)-$C$100)))</f>
        <v/>
      </c>
      <c r="AI9" s="321"/>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247"/>
      <c r="CO9" s="247"/>
      <c r="CP9" s="247"/>
      <c r="CQ9" s="247"/>
      <c r="CR9" s="247"/>
      <c r="CS9" s="247"/>
      <c r="CT9" s="247"/>
      <c r="CU9" s="247"/>
      <c r="CV9" s="247"/>
      <c r="CW9" s="247"/>
      <c r="CX9" s="247"/>
      <c r="CY9" s="247"/>
      <c r="CZ9" s="247"/>
      <c r="DA9" s="247"/>
      <c r="DB9" s="247"/>
      <c r="DC9" s="247"/>
      <c r="DD9" s="247"/>
      <c r="DE9" s="247"/>
      <c r="DF9" s="247"/>
      <c r="DG9" s="247"/>
      <c r="DH9" s="247"/>
      <c r="DI9" s="247"/>
      <c r="DJ9" s="247"/>
      <c r="DK9" s="247"/>
      <c r="DL9" s="247"/>
      <c r="DM9" s="247"/>
      <c r="DN9" s="247"/>
      <c r="DO9" s="247"/>
      <c r="DP9" s="247"/>
      <c r="DQ9" s="247"/>
      <c r="DR9" s="247"/>
      <c r="DS9" s="247"/>
      <c r="DT9" s="247"/>
      <c r="DU9" s="247"/>
      <c r="DV9" s="247"/>
      <c r="DW9" s="247"/>
      <c r="DX9" s="247"/>
      <c r="DY9" s="247"/>
      <c r="DZ9" s="247"/>
      <c r="EA9" s="247"/>
      <c r="EB9" s="247"/>
      <c r="EC9" s="247"/>
      <c r="ED9" s="247"/>
      <c r="EE9" s="247"/>
      <c r="EF9" s="247"/>
      <c r="EG9" s="247"/>
      <c r="EH9" s="247"/>
      <c r="EI9" s="247"/>
      <c r="EJ9" s="247"/>
      <c r="EK9" s="247"/>
      <c r="EL9" s="247"/>
      <c r="EM9" s="247"/>
      <c r="EN9" s="247"/>
      <c r="EO9" s="247"/>
      <c r="EP9" s="247"/>
      <c r="EQ9" s="247"/>
      <c r="ER9" s="247"/>
      <c r="ES9" s="247"/>
      <c r="ET9" s="247"/>
      <c r="EU9" s="247"/>
      <c r="EV9" s="247"/>
      <c r="EW9" s="247"/>
      <c r="EX9" s="247"/>
    </row>
    <row r="10" spans="1:154" ht="40.5">
      <c r="A10" s="832"/>
      <c r="B10" s="756"/>
      <c r="C10" s="118" t="s">
        <v>1736</v>
      </c>
      <c r="D10" s="110">
        <f t="shared" si="0"/>
        <v>0</v>
      </c>
      <c r="E10" s="110" t="str">
        <f>IF($D$64=0,"",IF(SUMIF($A$34:$A$63,E$2,$D$34:$D$63)=0,"",(SUMIF($A$34:$A$63,E$2,$D$34:$D$63)-$D$71)))</f>
        <v/>
      </c>
      <c r="F10" s="119" t="str">
        <f>IF($D$64=0,"",IF(SUMIF($A$34:$A$63,F$2,$D$34:$D$63)=0,"",(SUMIF($A$34:$A$63,F$2,$D$34:$D$63)-$D$72)))</f>
        <v/>
      </c>
      <c r="G10" s="109" t="str">
        <f>IF($D$64=0,"",IF(SUMIF($A$34:$A$63,G$2,$D$34:$D$63)=0,"",(SUMIF($A$34:$A$63,G$2,$D$34:$D$63)-$D$73)))</f>
        <v/>
      </c>
      <c r="H10" s="109" t="str">
        <f>IF($D$64=0,"",IF(SUMIF($A$34:$A$63,H$2,$D$34:$D$63)=0,"",(SUMIF($A$34:$A$63,H$2,$D$34:$D$63)-$D$74)))</f>
        <v/>
      </c>
      <c r="I10" s="109" t="str">
        <f>IF($D$64=0,"",IF(SUMIF($A$34:$A$63,I$2,$D$34:$D$63)=0,"",(SUMIF($A$34:$A$63,I$2,$D$34:$D$63)-$D$75)))</f>
        <v/>
      </c>
      <c r="J10" s="199" t="str">
        <f>IF($D$64=0,"",IF(SUMIF($A$34:$A$63,J$2,$D$34:$D$63)=0,"",(SUMIF($A$34:$A$63,J$2,$D$34:$D$63)-$E$76)))</f>
        <v/>
      </c>
      <c r="K10" s="119" t="str">
        <f>IF($D$64=0,"",IF(SUMIF($A$34:$A$63,K$2,$D$34:$D$63)=0,"",(SUMIF($A$34:$A$63,K$2,$D$34:$D$63)-$D$77)))</f>
        <v/>
      </c>
      <c r="L10" s="109" t="str">
        <f>IF($D$64=0,"",IF(SUMIF($A$34:$A$63,L$2,$D$34:$D$63)=0,"",(SUMIF($A$34:$A$63,L$2,$D$34:$D$63)-$D$78)))</f>
        <v/>
      </c>
      <c r="M10" s="109" t="str">
        <f>IF($D$64=0,"",IF(SUMIF($A$34:$A$63,M$2,$D$34:$D$63)=0,"",(SUMIF($A$34:$A$63,M$2,$D$34:$D$63)-$D$79)))</f>
        <v/>
      </c>
      <c r="N10" s="296" t="str">
        <f>IF($D$64=0,"",IF(SUMIF($A$34:$A$63,N$2,$D$34:$D$63)=0,"",(SUMIF($A$34:$A$63,N$2,$D$34:$D$63)-$D$80)))</f>
        <v/>
      </c>
      <c r="O10" s="296" t="str">
        <f>IF($D$64=0,"",IF(SUMIF($A$34:$A$63,O$2,$D$34:$D$63)=0,"",(SUMIF($A$34:$A$63,O$2,$D$34:$D$63)-$D$81)))</f>
        <v/>
      </c>
      <c r="P10" s="296" t="str">
        <f>IF($D$64=0,"",IF(SUMIF($A$34:$A$63,P$2,$D$34:$D$63)=0,"",(SUMIF($A$34:$A$63,P$2,$D$34:$D$63)-$D$82)))</f>
        <v/>
      </c>
      <c r="Q10" s="296" t="str">
        <f>IF($D$64=0,"",IF(SUMIF($A$34:$A$63,Q$2,$D$34:$D$63)=0,"",(SUMIF($A$34:$A$63,Q$2,$D$34:$D$63)-$D$83)))</f>
        <v/>
      </c>
      <c r="R10" s="296" t="str">
        <f>IF($D$64=0,"",IF(SUMIF($A$34:$A$63,R$2,$D$34:$D$63)=0,"",(SUMIF($A$34:$A$63,R$2,$D$34:$D$63)-$D$84)))</f>
        <v/>
      </c>
      <c r="S10" s="296" t="str">
        <f>IF($D$64=0,"",IF(SUMIF($A$34:$A$63,S$2,$D$34:$D$63)=0,"",(SUMIF($A$34:$A$63,S$2,$D$34:$D$63)-$D$85)))</f>
        <v/>
      </c>
      <c r="T10" s="296" t="str">
        <f>IF($D$64=0,"",IF(SUMIF($A$34:$A$63,T$2,$D$34:$D$63)=0,"",(SUMIF($A$34:$A$63,T$2,$D$34:$D$63)-$D$86)))</f>
        <v/>
      </c>
      <c r="U10" s="296" t="str">
        <f>IF($D$64=0,"",IF(SUMIF($A$34:$A$63,U$2,$D$34:$D$63)=0,"",(SUMIF($A$34:$A$63,U$2,$D$34:$D$63)-$D$87)))</f>
        <v/>
      </c>
      <c r="V10" s="296" t="str">
        <f>IF($D$64=0,"",IF(SUMIF($A$34:$A$63,V$2,$D$34:$D$63)=0,"",(SUMIF($A$34:$A$63,V$2,$D$34:$D$63)-$D$88)))</f>
        <v/>
      </c>
      <c r="W10" s="296" t="str">
        <f>IF($D$64=0,"",IF(SUMIF($A$34:$A$63,W$2,$D$34:$D$63)=0,"",(SUMIF($A$34:$A$63,W$2,$D$34:$D$63)-$D$89)))</f>
        <v/>
      </c>
      <c r="X10" s="296" t="str">
        <f>IF($D$64=0,"",IF(SUMIF($A$34:$A$63,X$2,$D$34:$D$63)=0,"",(SUMIF($A$34:$A$63,X$2,$D$34:$D$63)-$D$90)))</f>
        <v/>
      </c>
      <c r="Y10" s="296" t="str">
        <f>IF($D$64=0,"",IF(SUMIF($A$34:$A$63,Y$2,$D$34:$D$63)=0,"",(SUMIF($A$34:$A$63,Y$2,$D$34:$D$63)-$D$91)))</f>
        <v/>
      </c>
      <c r="Z10" s="296" t="str">
        <f>IF($D$64=0,"",IF(SUMIF($A$34:$A$63,Z$2,$D$34:$D$63)=0,"",(SUMIF($A$34:$A$63,Z$2,$D$34:$D$63)-$D$92)))</f>
        <v/>
      </c>
      <c r="AA10" s="296" t="str">
        <f>IF($D$64=0,"",IF(SUMIF($A$34:$A$63,AA$2,$D$34:$D$63)=0,"",(SUMIF($A$34:$A$63,AA$2,$D$34:$D$63)-$D$93)))</f>
        <v/>
      </c>
      <c r="AB10" s="296" t="str">
        <f>IF($D$64=0,"",IF(SUMIF($A$34:$A$63,AB$2,$D$34:$D$63)=0,"",(SUMIF($A$34:$A$63,AB$2,$D$34:$D$63)-$D$94)))</f>
        <v/>
      </c>
      <c r="AC10" s="296" t="str">
        <f>IF($D$64=0,"",IF(SUMIF($A$34:$A$63,AC$2,$D$34:$D$63)=0,"",(SUMIF($A$34:$A$63,AC$2,$D$34:$D$63)-$D$95)))</f>
        <v/>
      </c>
      <c r="AD10" s="296" t="str">
        <f>IF($D$64=0,"",IF(SUMIF($A$34:$A$63,AD$2,$D$34:$D$63)=0,"",(SUMIF($A$34:$A$63,AD$2,$D$34:$D$63)-$D$96)))</f>
        <v/>
      </c>
      <c r="AE10" s="296" t="str">
        <f>IF($D$64=0,"",IF(SUMIF($A$34:$A$63,AE$2,$D$34:$D$63)=0,"",(SUMIF($A$34:$A$63,AE$2,$D$34:$D$63)-$D$97)))</f>
        <v/>
      </c>
      <c r="AF10" s="296" t="str">
        <f>IF($D$64=0,"",IF(SUMIF($A$34:$A$63,AF$2,$D$34:$D$63)=0,"",(SUMIF($A$34:$A$63,AF$2,$D$34:$D$63)-$D$98)))</f>
        <v/>
      </c>
      <c r="AG10" s="296" t="str">
        <f>IF($D$64=0,"",IF(SUMIF($A$34:$A$63,AG$2,$D$34:$D$63)=0,"",(SUMIF($A$34:$A$63,AG$2,$D$34:$D$63)-$D$99)))</f>
        <v/>
      </c>
      <c r="AH10" s="296" t="str">
        <f>IF($D$64=0,"",IF(SUMIF($A$34:$A$63,AH$2,$D$34:$D$63)=0,"",(SUMIF($A$34:$A$63,AH$2,$D$34:$D$63)-$D$100)))</f>
        <v/>
      </c>
      <c r="AI10" s="321"/>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47"/>
      <c r="BW10" s="247"/>
      <c r="BX10" s="247"/>
      <c r="BY10" s="247"/>
      <c r="BZ10" s="247"/>
      <c r="CA10" s="247"/>
      <c r="CB10" s="247"/>
      <c r="CC10" s="247"/>
      <c r="CD10" s="247"/>
      <c r="CE10" s="247"/>
      <c r="CF10" s="247"/>
      <c r="CG10" s="247"/>
      <c r="CH10" s="247"/>
      <c r="CI10" s="247"/>
      <c r="CJ10" s="247"/>
      <c r="CK10" s="247"/>
      <c r="CL10" s="247"/>
      <c r="CM10" s="247"/>
      <c r="CN10" s="247"/>
      <c r="CO10" s="247"/>
      <c r="CP10" s="247"/>
      <c r="CQ10" s="247"/>
      <c r="CR10" s="247"/>
      <c r="CS10" s="247"/>
      <c r="CT10" s="247"/>
      <c r="CU10" s="247"/>
      <c r="CV10" s="247"/>
      <c r="CW10" s="247"/>
      <c r="CX10" s="247"/>
      <c r="CY10" s="247"/>
      <c r="CZ10" s="247"/>
      <c r="DA10" s="247"/>
      <c r="DB10" s="247"/>
      <c r="DC10" s="247"/>
      <c r="DD10" s="247"/>
      <c r="DE10" s="247"/>
      <c r="DF10" s="247"/>
      <c r="DG10" s="247"/>
      <c r="DH10" s="247"/>
      <c r="DI10" s="247"/>
      <c r="DJ10" s="247"/>
      <c r="DK10" s="247"/>
      <c r="DL10" s="247"/>
      <c r="DM10" s="247"/>
      <c r="DN10" s="247"/>
      <c r="DO10" s="247"/>
      <c r="DP10" s="247"/>
      <c r="DQ10" s="247"/>
      <c r="DR10" s="247"/>
      <c r="DS10" s="247"/>
      <c r="DT10" s="247"/>
      <c r="DU10" s="247"/>
      <c r="DV10" s="247"/>
      <c r="DW10" s="247"/>
      <c r="DX10" s="247"/>
      <c r="DY10" s="247"/>
      <c r="DZ10" s="247"/>
      <c r="EA10" s="247"/>
      <c r="EB10" s="247"/>
      <c r="EC10" s="247"/>
      <c r="ED10" s="247"/>
      <c r="EE10" s="247"/>
      <c r="EF10" s="247"/>
      <c r="EG10" s="247"/>
      <c r="EH10" s="247"/>
      <c r="EI10" s="247"/>
      <c r="EJ10" s="247"/>
      <c r="EK10" s="247"/>
      <c r="EL10" s="247"/>
      <c r="EM10" s="247"/>
      <c r="EN10" s="247"/>
      <c r="EO10" s="247"/>
      <c r="EP10" s="247"/>
      <c r="EQ10" s="247"/>
      <c r="ER10" s="247"/>
      <c r="ES10" s="247"/>
      <c r="ET10" s="247"/>
      <c r="EU10" s="247"/>
      <c r="EV10" s="247"/>
      <c r="EW10" s="247"/>
      <c r="EX10" s="247"/>
    </row>
    <row r="11" spans="1:154" ht="14.25" thickBot="1">
      <c r="A11" s="833"/>
      <c r="B11" s="758"/>
      <c r="C11" s="118" t="s">
        <v>1737</v>
      </c>
      <c r="D11" s="110">
        <f t="shared" si="0"/>
        <v>0</v>
      </c>
      <c r="E11" s="110" t="str">
        <f>IF($E$64=0,"",IF(SUMIF($A$34:$A$63,E$2,$E$34:$E$63)=0,"",(SUMIF($A$34:$A$63,E$2,$E$34:$E$63)-$E$71)))</f>
        <v/>
      </c>
      <c r="F11" s="119" t="str">
        <f>IF($E$64=0,"",IF(SUMIF($A$34:$A$63,F$2,$E$34:$E$63)=0,"",(SUMIF($A$34:$A$63,F$2,$E$34:$E$63)-$E$72)))</f>
        <v/>
      </c>
      <c r="G11" s="109" t="str">
        <f>IF($E$64=0,"",IF(SUMIF($A$34:$A$63,G$2,$E$34:$E$63)=0,"",(SUMIF($A$34:$A$63,G$2,$E$34:$E$63)-$E$73)))</f>
        <v/>
      </c>
      <c r="H11" s="109" t="str">
        <f>IF($E$64=0,"",IF(SUMIF($A$34:$A$63,H$2,$E$34:$E$63)=0,"",(SUMIF($A$34:$A$63,H$2,$E$34:$E$63)-$E$74)))</f>
        <v/>
      </c>
      <c r="I11" s="109" t="str">
        <f>IF($E$64=0,"",IF(SUMIF($A$34:$A$63,I$2,$E$34:$E$63)=0,"",(SUMIF($A$34:$A$63,I$2,$E$34:$E$63)-$E$75)))</f>
        <v/>
      </c>
      <c r="J11" s="199" t="str">
        <f>IF($E$64=0,"",IF(SUMIF($A$34:$A$63,J$2,$E$34:$E$63)=0,"",(SUMIF($A$34:$A$63,J$2,$E$34:$E$63)-$E$76)))</f>
        <v/>
      </c>
      <c r="K11" s="119" t="str">
        <f>IF($E$64=0,"",IF(SUMIF($A$34:$A$63,K$2,$E$34:$E$63)=0,"",(SUMIF($A$34:$A$63,K$2,$E$34:$E$63)-$E$77)))</f>
        <v/>
      </c>
      <c r="L11" s="109" t="str">
        <f>IF($E$64=0,"",IF(SUMIF($A$34:$A$63,L$2,$E$34:$E$63)=0,"",(SUMIF($A$34:$A$63,L$2,$E$34:$E$63)-$E$78)))</f>
        <v/>
      </c>
      <c r="M11" s="109" t="str">
        <f>IF($E$64=0,"",IF(SUMIF($A$34:$A$63,M$2,$E$34:$E$63)=0,"",(SUMIF($A$34:$A$63,M$2,$E$34:$E$63)-$E$79)))</f>
        <v/>
      </c>
      <c r="N11" s="296" t="str">
        <f>IF($E$64=0,"",IF(SUMIF($A$34:$A$63,N$2,$E$34:$E$63)=0,"",(SUMIF($A$34:$A$63,N$2,$E$34:$E$63)-$E$80)))</f>
        <v/>
      </c>
      <c r="O11" s="296" t="str">
        <f>IF($E$64=0,"",IF(SUMIF($A$34:$A$63,O$2,$E$34:$E$63)=0,"",(SUMIF($A$34:$A$63,O$2,$E$34:$E$63)-$E$81)))</f>
        <v/>
      </c>
      <c r="P11" s="296" t="str">
        <f>IF($E$64=0,"",IF(SUMIF($A$34:$A$63,P$2,$E$34:$E$63)=0,"",(SUMIF($A$34:$A$63,P$2,$E$34:$E$63)-$E$82)))</f>
        <v/>
      </c>
      <c r="Q11" s="296" t="str">
        <f>IF($E$64=0,"",IF(SUMIF($A$34:$A$63,Q$2,$E$34:$E$63)=0,"",(SUMIF($A$34:$A$63,Q$2,$E$34:$E$63)-$E$83)))</f>
        <v/>
      </c>
      <c r="R11" s="296" t="str">
        <f>IF($E$64=0,"",IF(SUMIF($A$34:$A$63,R$2,$E$34:$E$63)=0,"",(SUMIF($A$34:$A$63,R$2,$E$34:$E$63)-$E$84)))</f>
        <v/>
      </c>
      <c r="S11" s="296" t="str">
        <f>IF($E$64=0,"",IF(SUMIF($A$34:$A$63,S$2,$E$34:$E$63)=0,"",(SUMIF($A$34:$A$63,S$2,$E$34:$E$63)-$E$85)))</f>
        <v/>
      </c>
      <c r="T11" s="296" t="str">
        <f>IF($E$64=0,"",IF(SUMIF($A$34:$A$63,T$2,$E$34:$E$63)=0,"",(SUMIF($A$34:$A$63,T$2,$E$34:$E$63)-$E$86)))</f>
        <v/>
      </c>
      <c r="U11" s="296" t="str">
        <f>IF($E$64=0,"",IF(SUMIF($A$34:$A$63,U$2,$E$34:$E$63)=0,"",(SUMIF($A$34:$A$63,U$2,$E$34:$E$63)-$E$87)))</f>
        <v/>
      </c>
      <c r="V11" s="296" t="str">
        <f>IF($E$64=0,"",IF(SUMIF($A$34:$A$63,V$2,$E$34:$E$63)=0,"",(SUMIF($A$34:$A$63,V$2,$E$34:$E$63)-$E$88)))</f>
        <v/>
      </c>
      <c r="W11" s="296" t="str">
        <f>IF($E$64=0,"",IF(SUMIF($A$34:$A$63,W$2,$E$34:$E$63)=0,"",(SUMIF($A$34:$A$63,W$2,$E$34:$E$63)-$E$89)))</f>
        <v/>
      </c>
      <c r="X11" s="296" t="str">
        <f>IF($E$64=0,"",IF(SUMIF($A$34:$A$63,X$2,$E$34:$E$63)=0,"",(SUMIF($A$34:$A$63,X$2,$E$34:$E$63)-$E$90)))</f>
        <v/>
      </c>
      <c r="Y11" s="296" t="str">
        <f>IF($E$64=0,"",IF(SUMIF($A$34:$A$63,Y$2,$E$34:$E$63)=0,"",(SUMIF($A$34:$A$63,Y$2,$E$34:$E$63)-$E$91)))</f>
        <v/>
      </c>
      <c r="Z11" s="296" t="str">
        <f>IF($E$64=0,"",IF(SUMIF($A$34:$A$63,Z$2,$E$34:$E$63)=0,"",(SUMIF($A$34:$A$63,Z$2,$E$34:$E$63)-$E$92)))</f>
        <v/>
      </c>
      <c r="AA11" s="296" t="str">
        <f>IF($E$64=0,"",IF(SUMIF($A$34:$A$63,AA$2,$E$34:$E$63)=0,"",(SUMIF($A$34:$A$63,AA$2,$E$34:$E$63)-$E$93)))</f>
        <v/>
      </c>
      <c r="AB11" s="296" t="str">
        <f>IF($E$64=0,"",IF(SUMIF($A$34:$A$63,AB$2,$E$34:$E$63)=0,"",(SUMIF($A$34:$A$63,AB$2,$E$34:$E$63)-$E$94)))</f>
        <v/>
      </c>
      <c r="AC11" s="296" t="str">
        <f>IF($E$64=0,"",IF(SUMIF($A$34:$A$63,AC$2,$E$34:$E$63)=0,"",(SUMIF($A$34:$A$63,AC$2,$E$34:$E$63)-$E$95)))</f>
        <v/>
      </c>
      <c r="AD11" s="296" t="str">
        <f>IF($E$64=0,"",IF(SUMIF($A$34:$A$63,AD$2,$E$34:$E$63)=0,"",(SUMIF($A$34:$A$63,AD$2,$E$34:$E$63)-$E$96)))</f>
        <v/>
      </c>
      <c r="AE11" s="296" t="str">
        <f>IF($E$64=0,"",IF(SUMIF($A$34:$A$63,AE$2,$E$34:$E$63)=0,"",(SUMIF($A$34:$A$63,AE$2,$E$34:$E$63)-$E$97)))</f>
        <v/>
      </c>
      <c r="AF11" s="296" t="str">
        <f>IF($E$64=0,"",IF(SUMIF($A$34:$A$63,AF$2,$E$34:$E$63)=0,"",(SUMIF($A$34:$A$63,AF$2,$E$34:$E$63)-$E$98)))</f>
        <v/>
      </c>
      <c r="AG11" s="296" t="str">
        <f>IF($E$64=0,"",IF(SUMIF($A$34:$A$63,AG$2,$E$34:$E$63)=0,"",(SUMIF($A$34:$A$63,AG$2,$E$34:$E$63)-$E$99)))</f>
        <v/>
      </c>
      <c r="AH11" s="296" t="str">
        <f>IF($E$64=0,"",IF(SUMIF($A$34:$A$63,AH$2,$E$34:$E$63)=0,"",(SUMIF($A$34:$A$63,AH$2,$E$34:$E$63)-$E$100)))</f>
        <v/>
      </c>
      <c r="AI11" s="321"/>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c r="BU11" s="247"/>
      <c r="BV11" s="247"/>
      <c r="BW11" s="247"/>
      <c r="BX11" s="247"/>
      <c r="BY11" s="247"/>
      <c r="BZ11" s="247"/>
      <c r="CA11" s="247"/>
      <c r="CB11" s="247"/>
      <c r="CC11" s="247"/>
      <c r="CD11" s="247"/>
      <c r="CE11" s="247"/>
      <c r="CF11" s="247"/>
      <c r="CG11" s="247"/>
      <c r="CH11" s="247"/>
      <c r="CI11" s="247"/>
      <c r="CJ11" s="247"/>
      <c r="CK11" s="247"/>
      <c r="CL11" s="247"/>
      <c r="CM11" s="247"/>
      <c r="CN11" s="247"/>
      <c r="CO11" s="247"/>
      <c r="CP11" s="247"/>
      <c r="CQ11" s="247"/>
      <c r="CR11" s="247"/>
      <c r="CS11" s="247"/>
      <c r="CT11" s="247"/>
      <c r="CU11" s="247"/>
      <c r="CV11" s="247"/>
      <c r="CW11" s="247"/>
      <c r="CX11" s="247"/>
      <c r="CY11" s="247"/>
      <c r="CZ11" s="247"/>
      <c r="DA11" s="247"/>
      <c r="DB11" s="247"/>
      <c r="DC11" s="247"/>
      <c r="DD11" s="247"/>
      <c r="DE11" s="247"/>
      <c r="DF11" s="247"/>
      <c r="DG11" s="247"/>
      <c r="DH11" s="247"/>
      <c r="DI11" s="247"/>
      <c r="DJ11" s="247"/>
      <c r="DK11" s="247"/>
      <c r="DL11" s="247"/>
      <c r="DM11" s="247"/>
      <c r="DN11" s="247"/>
      <c r="DO11" s="247"/>
      <c r="DP11" s="247"/>
      <c r="DQ11" s="247"/>
      <c r="DR11" s="247"/>
      <c r="DS11" s="247"/>
      <c r="DT11" s="247"/>
      <c r="DU11" s="247"/>
      <c r="DV11" s="247"/>
      <c r="DW11" s="247"/>
      <c r="DX11" s="247"/>
      <c r="DY11" s="247"/>
      <c r="DZ11" s="247"/>
      <c r="EA11" s="247"/>
      <c r="EB11" s="247"/>
      <c r="EC11" s="247"/>
      <c r="ED11" s="247"/>
      <c r="EE11" s="247"/>
      <c r="EF11" s="247"/>
      <c r="EG11" s="247"/>
      <c r="EH11" s="247"/>
      <c r="EI11" s="247"/>
      <c r="EJ11" s="247"/>
      <c r="EK11" s="247"/>
      <c r="EL11" s="247"/>
      <c r="EM11" s="247"/>
      <c r="EN11" s="247"/>
      <c r="EO11" s="247"/>
      <c r="EP11" s="247"/>
      <c r="EQ11" s="247"/>
      <c r="ER11" s="247"/>
      <c r="ES11" s="247"/>
      <c r="ET11" s="247"/>
      <c r="EU11" s="247"/>
      <c r="EV11" s="247"/>
      <c r="EW11" s="247"/>
      <c r="EX11" s="247"/>
    </row>
    <row r="12" spans="1:154" ht="27">
      <c r="A12" s="831" t="s">
        <v>199</v>
      </c>
      <c r="B12" s="754"/>
      <c r="C12" s="116" t="s">
        <v>1734</v>
      </c>
      <c r="D12" s="107">
        <f t="shared" si="0"/>
        <v>0</v>
      </c>
      <c r="E12" s="107" t="str">
        <f>IF($F$64=0,"",IF(SUMIF($A$34:$A$63,E$2,$F$34:$F$63)=0,"",(SUMIF($A$34:$A$63,E$2,$F$34:$F$63)-$F$71)))</f>
        <v/>
      </c>
      <c r="F12" s="117" t="str">
        <f>IF($F$64=0,"",IF(SUMIF($A$34:$A$63,F$2,$F$34:$F$63)=0,"",(SUMIF($A$34:$A$63,F$2,$F$34:$F$63)-$F$72)))</f>
        <v/>
      </c>
      <c r="G12" s="108" t="str">
        <f>IF($F$64=0,"",IF(SUMIF($A$34:$A$63,G$2,$F$34:$F$63)=0,"",(SUMIF($A$34:$A$63,G$2,$F$34:$F$63)-$F$73)))</f>
        <v/>
      </c>
      <c r="H12" s="108" t="str">
        <f>IF($F$64=0,"",IF(SUMIF($A$34:$A$63,H$2,$F$34:$F$63)=0,"",(SUMIF($A$34:$A$63,H$2,$F$34:$F$63)-$F$74)))</f>
        <v/>
      </c>
      <c r="I12" s="108" t="str">
        <f>IF($F$64=0,"",IF(SUMIF($A$34:$A$63,I$2,$F$34:$F$63)=0,"",(SUMIF($A$34:$A$63,I$2,$F$34:$F$63)-$F$75)))</f>
        <v/>
      </c>
      <c r="J12" s="117" t="str">
        <f>IF($F$64=0,"",IF(SUMIF($A$34:$A$63,J$2,$F$34:$F$63)=0,"",(SUMIF($A$34:$A$63,J$2,$F$34:$F$63)-$F$76)))</f>
        <v/>
      </c>
      <c r="K12" s="117" t="str">
        <f>IF($F$64=0,"",IF(SUMIF($A$34:$A$63,K$2,$F$34:$F$63)=0,"",(SUMIF($A$34:$A$63,K$2,$F$34:$F$63)-$F$77)))</f>
        <v/>
      </c>
      <c r="L12" s="108" t="str">
        <f>IF($F$64=0,"",IF(SUMIF($A$34:$A$63,L$2,$F$34:$F$63)=0,"",(SUMIF($A$34:$A$63,L$2,$F$34:$F$63)-$F$78)))</f>
        <v/>
      </c>
      <c r="M12" s="108" t="str">
        <f>IF($F$64=0,"",IF(SUMIF($A$34:$A$63,M$2,$F$34:$F$63)=0,"",(SUMIF($A$34:$A$63,M$2,$F$34:$F$63)-$F$79)))</f>
        <v/>
      </c>
      <c r="N12" s="312" t="str">
        <f>IF($F$64=0,"",IF(SUMIF($A$34:$A$63,N$2,$F$34:$F$63)=0,"",(SUMIF($A$34:$A$63,N$2,$F$34:$F$63)-$F$80)))</f>
        <v/>
      </c>
      <c r="O12" s="312" t="str">
        <f>IF($F$64=0,"",IF(SUMIF($A$34:$A$63,O$2,$F$34:$F$63)=0,"",(SUMIF($A$34:$A$63,O$2,$F$34:$F$63)-$F$81)))</f>
        <v/>
      </c>
      <c r="P12" s="312" t="str">
        <f>IF($F$64=0,"",IF(SUMIF($A$34:$A$63,P$2,$F$34:$F$63)=0,"",(SUMIF($A$34:$A$63,P$2,$F$34:$F$63)-$F$82)))</f>
        <v/>
      </c>
      <c r="Q12" s="312" t="str">
        <f>IF($F$64=0,"",IF(SUMIF($A$34:$A$63,Q$2,$F$34:$F$63)=0,"",(SUMIF($A$34:$A$63,Q$2,$F$34:$F$63)-$F$83)))</f>
        <v/>
      </c>
      <c r="R12" s="312" t="str">
        <f>IF($F$64=0,"",IF(SUMIF($A$34:$A$63,R$2,$F$34:$F$63)=0,"",(SUMIF($A$34:$A$63,R$2,$F$34:$F$63)-$F$84)))</f>
        <v/>
      </c>
      <c r="S12" s="312" t="str">
        <f>IF($F$64=0,"",IF(SUMIF($A$34:$A$63,S$2,$F$34:$F$63)=0,"",(SUMIF($A$34:$A$63,S$2,$F$34:$F$63)-$F$85)))</f>
        <v/>
      </c>
      <c r="T12" s="312" t="str">
        <f>IF($F$64=0,"",IF(SUMIF($A$34:$A$63,T$2,$F$34:$F$63)=0,"",(SUMIF($A$34:$A$63,T$2,$F$34:$F$63)-$F$86)))</f>
        <v/>
      </c>
      <c r="U12" s="312" t="str">
        <f>IF($F$64=0,"",IF(SUMIF($A$34:$A$63,U$2,$F$34:$F$63)=0,"",(SUMIF($A$34:$A$63,U$2,$F$34:$F$63)-$F$87)))</f>
        <v/>
      </c>
      <c r="V12" s="312" t="str">
        <f>IF($F$64=0,"",IF(SUMIF($A$34:$A$63,V$2,$F$34:$F$63)=0,"",(SUMIF($A$34:$A$63,V$2,$F$34:$F$63)-$F$88)))</f>
        <v/>
      </c>
      <c r="W12" s="312" t="str">
        <f>IF($F$64=0,"",IF(SUMIF($A$34:$A$63,W$2,$F$34:$F$63)=0,"",(SUMIF($A$34:$A$63,W$2,$F$34:$F$63)-$F$89)))</f>
        <v/>
      </c>
      <c r="X12" s="312" t="str">
        <f>IF($F$64=0,"",IF(SUMIF($A$34:$A$63,X$2,$F$34:$F$63)=0,"",(SUMIF($A$34:$A$63,X$2,$F$34:$F$63)-$F$90)))</f>
        <v/>
      </c>
      <c r="Y12" s="312" t="str">
        <f>IF($F$64=0,"",IF(SUMIF($A$34:$A$63,Y$2,$F$34:$F$63)=0,"",(SUMIF($A$34:$A$63,Y$2,$F$34:$F$63)-$F$91)))</f>
        <v/>
      </c>
      <c r="Z12" s="312" t="str">
        <f>IF($F$64=0,"",IF(SUMIF($A$34:$A$63,Z$2,$F$34:$F$63)=0,"",(SUMIF($A$34:$A$63,Z$2,$F$34:$F$63)-$F$92)))</f>
        <v/>
      </c>
      <c r="AA12" s="312" t="str">
        <f>IF($F$64=0,"",IF(SUMIF($A$34:$A$63,AA$2,$F$34:$F$63)=0,"",(SUMIF($A$34:$A$63,AA$2,$F$34:$F$63)-$F$93)))</f>
        <v/>
      </c>
      <c r="AB12" s="312" t="str">
        <f>IF($F$64=0,"",IF(SUMIF($A$34:$A$63,AB$2,$F$34:$F$63)=0,"",(SUMIF($A$34:$A$63,AB$2,$F$34:$F$63)-$F$94)))</f>
        <v/>
      </c>
      <c r="AC12" s="312" t="str">
        <f>IF($F$64=0,"",IF(SUMIF($A$34:$A$63,AC$2,$F$34:$F$63)=0,"",(SUMIF($A$34:$A$63,AC$2,$F$34:$F$63)-$F$95)))</f>
        <v/>
      </c>
      <c r="AD12" s="312" t="str">
        <f>IF($F$64=0,"",IF(SUMIF($A$34:$A$63,AD$2,$F$34:$F$63)=0,"",(SUMIF($A$34:$A$63,AD$2,$F$34:$F$63)-$F$96)))</f>
        <v/>
      </c>
      <c r="AE12" s="312" t="str">
        <f>IF($F$64=0,"",IF(SUMIF($A$34:$A$63,AE$2,$F$34:$F$63)=0,"",(SUMIF($A$34:$A$63,AE$2,$F$34:$F$63)-$F$97)))</f>
        <v/>
      </c>
      <c r="AF12" s="312" t="str">
        <f>IF($F$64=0,"",IF(SUMIF($A$34:$A$63,AF$2,$F$34:$F$63)=0,"",(SUMIF($A$34:$A$63,AF$2,$F$34:$F$63)-$F$98)))</f>
        <v/>
      </c>
      <c r="AG12" s="312" t="str">
        <f>IF($F$64=0,"",IF(SUMIF($A$34:$A$63,AG$2,$F$34:$F$63)=0,"",(SUMIF($A$34:$A$63,AG$2,$F$34:$F$63)-$F$99)))</f>
        <v/>
      </c>
      <c r="AH12" s="312" t="str">
        <f>IF($F$64=0,"",IF(SUMIF($A$34:$A$63,AH$2,$F$34:$F$63)=0,"",(SUMIF($A$34:$A$63,AH$2,$F$34:$F$63)-$F$100)))</f>
        <v/>
      </c>
      <c r="AI12" s="321"/>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47"/>
      <c r="CW12" s="247"/>
      <c r="CX12" s="247"/>
      <c r="CY12" s="247"/>
      <c r="CZ12" s="247"/>
      <c r="DA12" s="247"/>
      <c r="DB12" s="247"/>
      <c r="DC12" s="247"/>
      <c r="DD12" s="247"/>
      <c r="DE12" s="247"/>
      <c r="DF12" s="247"/>
      <c r="DG12" s="247"/>
      <c r="DH12" s="247"/>
      <c r="DI12" s="247"/>
      <c r="DJ12" s="247"/>
      <c r="DK12" s="247"/>
      <c r="DL12" s="247"/>
      <c r="DM12" s="247"/>
      <c r="DN12" s="247"/>
      <c r="DO12" s="247"/>
      <c r="DP12" s="247"/>
      <c r="DQ12" s="247"/>
      <c r="DR12" s="247"/>
      <c r="DS12" s="247"/>
      <c r="DT12" s="247"/>
      <c r="DU12" s="247"/>
      <c r="DV12" s="247"/>
      <c r="DW12" s="247"/>
      <c r="DX12" s="247"/>
      <c r="DY12" s="247"/>
      <c r="DZ12" s="247"/>
      <c r="EA12" s="247"/>
      <c r="EB12" s="247"/>
      <c r="EC12" s="247"/>
      <c r="ED12" s="247"/>
      <c r="EE12" s="247"/>
      <c r="EF12" s="247"/>
      <c r="EG12" s="247"/>
      <c r="EH12" s="247"/>
      <c r="EI12" s="247"/>
      <c r="EJ12" s="247"/>
      <c r="EK12" s="247"/>
      <c r="EL12" s="247"/>
      <c r="EM12" s="247"/>
      <c r="EN12" s="247"/>
      <c r="EO12" s="247"/>
      <c r="EP12" s="247"/>
      <c r="EQ12" s="247"/>
      <c r="ER12" s="247"/>
      <c r="ES12" s="247"/>
      <c r="ET12" s="247"/>
      <c r="EU12" s="247"/>
      <c r="EV12" s="247"/>
      <c r="EW12" s="247"/>
      <c r="EX12" s="247"/>
    </row>
    <row r="13" spans="1:154" ht="40.5">
      <c r="A13" s="832"/>
      <c r="B13" s="756"/>
      <c r="C13" s="118" t="s">
        <v>1735</v>
      </c>
      <c r="D13" s="110">
        <f t="shared" si="0"/>
        <v>0</v>
      </c>
      <c r="E13" s="110" t="str">
        <f>IF($G$64=0,"",IF(SUMIF($A$34:$A$63,E$2,$G$34:$G$63)=0,"",(SUMIF($A$34:$A$63,E$2,$G$34:$G$63)-$G$71)))</f>
        <v/>
      </c>
      <c r="F13" s="119" t="str">
        <f>IF($G$64=0,"",IF(SUMIF($A$34:$A$63,F$2,$G$34:$G$63)=0,"",(SUMIF($A$34:$A$63,F$2,$G$34:$G$63)-$G$72)))</f>
        <v/>
      </c>
      <c r="G13" s="109" t="str">
        <f>IF($G$64=0,"",IF(SUMIF($A$34:$A$63,G$2,$G$34:$G$63)=0,"",(SUMIF($A$34:$A$63,G$2,$G$34:$G$63)-$G$73)))</f>
        <v/>
      </c>
      <c r="H13" s="109" t="str">
        <f>IF($G$64=0,"",IF(SUMIF($A$34:$A$63,H$2,$G$34:$G$63)=0,"",(SUMIF($A$34:$A$63,H$2,$G$34:$G$63)-$G$74)))</f>
        <v/>
      </c>
      <c r="I13" s="109" t="str">
        <f>IF($G$64=0,"",IF(SUMIF($A$34:$A$63,I$2,$G$34:$G$63)=0,"",(SUMIF($A$34:$A$63,I$2,$G$34:$G$63)-$G$75)))</f>
        <v/>
      </c>
      <c r="J13" s="199" t="str">
        <f>IF($G$64=0,"",IF(SUMIF($A$34:$A$63,J$2,$G$34:$G$63)=0,"",(SUMIF($A$34:$A$63,J$2,$G$34:$G$63)-$G$76)))</f>
        <v/>
      </c>
      <c r="K13" s="119" t="str">
        <f>IF($G$64=0,"",IF(SUMIF($A$34:$A$63,K$2,$G$34:$G$63)=0,"",(SUMIF($A$34:$A$63,K$2,$G$34:$G$63)-$G$77)))</f>
        <v/>
      </c>
      <c r="L13" s="109" t="str">
        <f>IF($G$64=0,"",IF(SUMIF($A$34:$A$63,L$2,$G$34:$G$63)=0,"",(SUMIF($A$34:$A$63,L$2,$G$34:$G$63)-$G$78)))</f>
        <v/>
      </c>
      <c r="M13" s="109" t="str">
        <f>IF($G$64=0,"",IF(SUMIF($A$34:$A$63,M$2,$G$34:$G$63)=0,"",(SUMIF($A$34:$A$63,M$2,$G$34:$G$63)-$G$79)))</f>
        <v/>
      </c>
      <c r="N13" s="296" t="str">
        <f>IF($G$64=0,"",IF(SUMIF($A$34:$A$63,N$2,$G$34:$G$63)=0,"",(SUMIF($A$34:$A$63,N$2,$G$34:$G$63)-$G$80)))</f>
        <v/>
      </c>
      <c r="O13" s="296" t="str">
        <f>IF($G$64=0,"",IF(SUMIF($A$34:$A$63,O$2,$G$34:$G$63)=0,"",(SUMIF($A$34:$A$63,O$2,$G$34:$G$63)-$G$81)))</f>
        <v/>
      </c>
      <c r="P13" s="296" t="str">
        <f>IF($G$64=0,"",IF(SUMIF($A$34:$A$63,P$2,$G$34:$G$63)=0,"",(SUMIF($A$34:$A$63,P$2,$G$34:$G$63)-$G$82)))</f>
        <v/>
      </c>
      <c r="Q13" s="296" t="str">
        <f>IF($G$64=0,"",IF(SUMIF($A$34:$A$63,Q$2,$G$34:$G$63)=0,"",(SUMIF($A$34:$A$63,Q$2,$G$34:$G$63)-$G$83)))</f>
        <v/>
      </c>
      <c r="R13" s="296" t="str">
        <f>IF($G$64=0,"",IF(SUMIF($A$34:$A$63,R$2,$G$34:$G$63)=0,"",(SUMIF($A$34:$A$63,R$2,$G$34:$G$63)-$G$84)))</f>
        <v/>
      </c>
      <c r="S13" s="296" t="str">
        <f>IF($G$64=0,"",IF(SUMIF($A$34:$A$63,S$2,$G$34:$G$63)=0,"",(SUMIF($A$34:$A$63,S$2,$G$34:$G$63)-$G$85)))</f>
        <v/>
      </c>
      <c r="T13" s="296" t="str">
        <f>IF($G$64=0,"",IF(SUMIF($A$34:$A$63,T$2,$G$34:$G$63)=0,"",(SUMIF($A$34:$A$63,T$2,$G$34:$G$63)-$G$86)))</f>
        <v/>
      </c>
      <c r="U13" s="296" t="str">
        <f>IF($G$64=0,"",IF(SUMIF($A$34:$A$63,U$2,$G$34:$G$63)=0,"",(SUMIF($A$34:$A$63,U$2,$G$34:$G$63)-$G$87)))</f>
        <v/>
      </c>
      <c r="V13" s="296" t="str">
        <f>IF($G$64=0,"",IF(SUMIF($A$34:$A$63,V$2,$G$34:$G$63)=0,"",(SUMIF($A$34:$A$63,V$2,$G$34:$G$63)-$G$88)))</f>
        <v/>
      </c>
      <c r="W13" s="296" t="str">
        <f>IF($G$64=0,"",IF(SUMIF($A$34:$A$63,W$2,$G$34:$G$63)=0,"",(SUMIF($A$34:$A$63,W$2,$G$34:$G$63)-$G$89)))</f>
        <v/>
      </c>
      <c r="X13" s="296" t="str">
        <f>IF($G$64=0,"",IF(SUMIF($A$34:$A$63,X$2,$G$34:$G$63)=0,"",(SUMIF($A$34:$A$63,X$2,$G$34:$G$63)-$G$90)))</f>
        <v/>
      </c>
      <c r="Y13" s="296" t="str">
        <f>IF($G$64=0,"",IF(SUMIF($A$34:$A$63,Y$2,$G$34:$G$63)=0,"",(SUMIF($A$34:$A$63,Y$2,$G$34:$G$63)-$G$91)))</f>
        <v/>
      </c>
      <c r="Z13" s="296" t="str">
        <f>IF($G$64=0,"",IF(SUMIF($A$34:$A$63,Z$2,$G$34:$G$63)=0,"",(SUMIF($A$34:$A$63,Z$2,$G$34:$G$63)-$G$92)))</f>
        <v/>
      </c>
      <c r="AA13" s="296" t="str">
        <f>IF($G$64=0,"",IF(SUMIF($A$34:$A$63,AA$2,$G$34:$G$63)=0,"",(SUMIF($A$34:$A$63,AA$2,$G$34:$G$63)-$G$93)))</f>
        <v/>
      </c>
      <c r="AB13" s="296" t="str">
        <f>IF($G$64=0,"",IF(SUMIF($A$34:$A$63,AB$2,$G$34:$G$63)=0,"",(SUMIF($A$34:$A$63,AB$2,$G$34:$G$63)-$G$94)))</f>
        <v/>
      </c>
      <c r="AC13" s="296" t="str">
        <f>IF($G$64=0,"",IF(SUMIF($A$34:$A$63,AC$2,$G$34:$G$63)=0,"",(SUMIF($A$34:$A$63,AC$2,$G$34:$G$63)-$G$95)))</f>
        <v/>
      </c>
      <c r="AD13" s="296" t="str">
        <f>IF($G$64=0,"",IF(SUMIF($A$34:$A$63,AD$2,$G$34:$G$63)=0,"",(SUMIF($A$34:$A$63,AD$2,$G$34:$G$63)-$G$96)))</f>
        <v/>
      </c>
      <c r="AE13" s="296" t="str">
        <f>IF($G$64=0,"",IF(SUMIF($A$34:$A$63,AE$2,$G$34:$G$63)=0,"",(SUMIF($A$34:$A$63,AE$2,$G$34:$G$63)-$G$97)))</f>
        <v/>
      </c>
      <c r="AF13" s="296" t="str">
        <f>IF($G$64=0,"",IF(SUMIF($A$34:$A$63,AF$2,$G$34:$G$63)=0,"",(SUMIF($A$34:$A$63,AF$2,$G$34:$G$63)-$G$98)))</f>
        <v/>
      </c>
      <c r="AG13" s="296" t="str">
        <f>IF($G$64=0,"",IF(SUMIF($A$34:$A$63,AG$2,$G$34:$G$63)=0,"",(SUMIF($A$34:$A$63,AG$2,$G$34:$G$63)-$G$99)))</f>
        <v/>
      </c>
      <c r="AH13" s="296" t="str">
        <f>IF($G$64=0,"",IF(SUMIF($A$34:$A$63,AH$2,$G$34:$G$63)=0,"",(SUMIF($A$34:$A$63,AH$2,$G$34:$G$63)-$G$100)))</f>
        <v/>
      </c>
      <c r="AI13" s="321"/>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c r="EI13" s="247"/>
      <c r="EJ13" s="247"/>
      <c r="EK13" s="247"/>
      <c r="EL13" s="247"/>
      <c r="EM13" s="247"/>
      <c r="EN13" s="247"/>
      <c r="EO13" s="247"/>
      <c r="EP13" s="247"/>
      <c r="EQ13" s="247"/>
      <c r="ER13" s="247"/>
      <c r="ES13" s="247"/>
      <c r="ET13" s="247"/>
      <c r="EU13" s="247"/>
      <c r="EV13" s="247"/>
      <c r="EW13" s="247"/>
      <c r="EX13" s="247"/>
    </row>
    <row r="14" spans="1:154" ht="40.5">
      <c r="A14" s="832"/>
      <c r="B14" s="756"/>
      <c r="C14" s="118" t="s">
        <v>1736</v>
      </c>
      <c r="D14" s="110">
        <f t="shared" si="0"/>
        <v>0</v>
      </c>
      <c r="E14" s="110" t="str">
        <f>IF($H$64=0,"",IF(SUMIF($A$34:$A$63,E$2,$H$34:$H$63)=0,"",(SUMIF($A$34:$A$63,E$2,$H$34:$H$63)-$H$71)))</f>
        <v/>
      </c>
      <c r="F14" s="119" t="str">
        <f>IF($H$64=0,"",IF(SUMIF($A$34:$A$63,F$2,$H$34:$H$63)=0,"",(SUMIF($A$34:$A$63,F$2,$H$34:$H$63)-$H$72)))</f>
        <v/>
      </c>
      <c r="G14" s="109" t="str">
        <f>IF($H$64=0,"",IF(SUMIF($A$34:$A$63,G$2,$H$34:$H$63)=0,"",(SUMIF($A$34:$A$63,G$2,$H$34:$H$63)-$H$73)))</f>
        <v/>
      </c>
      <c r="H14" s="109" t="str">
        <f>IF($H$64=0,"",IF(SUMIF($A$34:$A$63,H$2,$H$34:$H$63)=0,"",(SUMIF($A$34:$A$63,H$2,$H$34:$H$63)-$H$74)))</f>
        <v/>
      </c>
      <c r="I14" s="109" t="str">
        <f>IF($H$64=0,"",IF(SUMIF($A$34:$A$63,I$2,$H$34:$H$63)=0,"",(SUMIF($A$34:$A$63,I$2,$H$34:$H$63)-$H$75)))</f>
        <v/>
      </c>
      <c r="J14" s="199" t="str">
        <f>IF($H$64=0,"",IF(SUMIF($A$34:$A$63,J$2,$H$34:$H$63)=0,"",(SUMIF($A$34:$A$63,J$2,$H$34:$H$63)-$H$76)))</f>
        <v/>
      </c>
      <c r="K14" s="119" t="str">
        <f>IF($H$64=0,"",IF(SUMIF($A$34:$A$63,K$2,$H$34:$H$63)=0,"",(SUMIF($A$34:$A$63,K$2,$H$34:$H$63)-$H$77)))</f>
        <v/>
      </c>
      <c r="L14" s="109" t="str">
        <f>IF($H$64=0,"",IF(SUMIF($A$34:$A$63,L$2,$H$34:$H$63)=0,"",(SUMIF($A$34:$A$63,L$2,$H$34:$H$63)-$H$78)))</f>
        <v/>
      </c>
      <c r="M14" s="109" t="str">
        <f>IF($H$64=0,"",IF(SUMIF($A$34:$A$63,M$2,$H$34:$H$63)=0,"",(SUMIF($A$34:$A$63,M$2,$H$34:$H$63)-$H$79)))</f>
        <v/>
      </c>
      <c r="N14" s="296" t="str">
        <f>IF($H$64=0,"",IF(SUMIF($A$34:$A$63,N$2,$H$34:$H$63)=0,"",(SUMIF($A$34:$A$63,N$2,$H$34:$H$63)-$H$80)))</f>
        <v/>
      </c>
      <c r="O14" s="296" t="str">
        <f>IF($H$64=0,"",IF(SUMIF($A$34:$A$63,O$2,$H$34:$H$63)=0,"",(SUMIF($A$34:$A$63,O$2,$H$34:$H$63)-$H$81)))</f>
        <v/>
      </c>
      <c r="P14" s="296" t="str">
        <f>IF($H$64=0,"",IF(SUMIF($A$34:$A$63,P$2,$H$34:$H$63)=0,"",(SUMIF($A$34:$A$63,P$2,$H$34:$H$63)-$H$82)))</f>
        <v/>
      </c>
      <c r="Q14" s="296" t="str">
        <f>IF($H$64=0,"",IF(SUMIF($A$34:$A$63,Q$2,$H$34:$H$63)=0,"",(SUMIF($A$34:$A$63,Q$2,$H$34:$H$63)-$H$83)))</f>
        <v/>
      </c>
      <c r="R14" s="296" t="str">
        <f>IF($H$64=0,"",IF(SUMIF($A$34:$A$63,R$2,$H$34:$H$63)=0,"",(SUMIF($A$34:$A$63,R$2,$H$34:$H$63)-$H$84)))</f>
        <v/>
      </c>
      <c r="S14" s="296" t="str">
        <f>IF($H$64=0,"",IF(SUMIF($A$34:$A$63,S$2,$H$34:$H$63)=0,"",(SUMIF($A$34:$A$63,S$2,$H$34:$H$63)-$H$85)))</f>
        <v/>
      </c>
      <c r="T14" s="296" t="str">
        <f>IF($H$64=0,"",IF(SUMIF($A$34:$A$63,T$2,$H$34:$H$63)=0,"",(SUMIF($A$34:$A$63,T$2,$H$34:$H$63)-$H$86)))</f>
        <v/>
      </c>
      <c r="U14" s="296" t="str">
        <f>IF($H$64=0,"",IF(SUMIF($A$34:$A$63,U$2,$H$34:$H$63)=0,"",(SUMIF($A$34:$A$63,U$2,$H$34:$H$63)-$H$87)))</f>
        <v/>
      </c>
      <c r="V14" s="296" t="str">
        <f>IF($H$64=0,"",IF(SUMIF($A$34:$A$63,V$2,$H$34:$H$63)=0,"",(SUMIF($A$34:$A$63,V$2,$H$34:$H$63)-$H$88)))</f>
        <v/>
      </c>
      <c r="W14" s="296" t="str">
        <f>IF($H$64=0,"",IF(SUMIF($A$34:$A$63,W$2,$H$34:$H$63)=0,"",(SUMIF($A$34:$A$63,W$2,$H$34:$H$63)-$H$89)))</f>
        <v/>
      </c>
      <c r="X14" s="296" t="str">
        <f>IF($H$64=0,"",IF(SUMIF($A$34:$A$63,X$2,$H$34:$H$63)=0,"",(SUMIF($A$34:$A$63,X$2,$H$34:$H$63)-$H$90)))</f>
        <v/>
      </c>
      <c r="Y14" s="296" t="str">
        <f>IF($H$64=0,"",IF(SUMIF($A$34:$A$63,Y$2,$H$34:$H$63)=0,"",(SUMIF($A$34:$A$63,Y$2,$H$34:$H$63)-$H$91)))</f>
        <v/>
      </c>
      <c r="Z14" s="296" t="str">
        <f>IF($H$64=0,"",IF(SUMIF($A$34:$A$63,Z$2,$H$34:$H$63)=0,"",(SUMIF($A$34:$A$63,Z$2,$H$34:$H$63)-$H$92)))</f>
        <v/>
      </c>
      <c r="AA14" s="296" t="str">
        <f>IF($H$64=0,"",IF(SUMIF($A$34:$A$63,AA$2,$H$34:$H$63)=0,"",(SUMIF($A$34:$A$63,AA$2,$H$34:$H$63)-$H$93)))</f>
        <v/>
      </c>
      <c r="AB14" s="296" t="str">
        <f>IF($H$64=0,"",IF(SUMIF($A$34:$A$63,AB$2,$H$34:$H$63)=0,"",(SUMIF($A$34:$A$63,AB$2,$H$34:$H$63)-$H$94)))</f>
        <v/>
      </c>
      <c r="AC14" s="296" t="str">
        <f>IF($H$64=0,"",IF(SUMIF($A$34:$A$63,AC$2,$H$34:$H$63)=0,"",(SUMIF($A$34:$A$63,AC$2,$H$34:$H$63)-$H$95)))</f>
        <v/>
      </c>
      <c r="AD14" s="296" t="str">
        <f>IF($H$64=0,"",IF(SUMIF($A$34:$A$63,AD$2,$H$34:$H$63)=0,"",(SUMIF($A$34:$A$63,AD$2,$H$34:$H$63)-$H$96)))</f>
        <v/>
      </c>
      <c r="AE14" s="296" t="str">
        <f>IF($H$64=0,"",IF(SUMIF($A$34:$A$63,AE$2,$H$34:$H$63)=0,"",(SUMIF($A$34:$A$63,AE$2,$H$34:$H$63)-$H$97)))</f>
        <v/>
      </c>
      <c r="AF14" s="296" t="str">
        <f>IF($H$64=0,"",IF(SUMIF($A$34:$A$63,AF$2,$H$34:$H$63)=0,"",(SUMIF($A$34:$A$63,AF$2,$H$34:$H$63)-$H$98)))</f>
        <v/>
      </c>
      <c r="AG14" s="296" t="str">
        <f>IF($H$64=0,"",IF(SUMIF($A$34:$A$63,AG$2,$H$34:$H$63)=0,"",(SUMIF($A$34:$A$63,AG$2,$H$34:$H$63)-$H$99)))</f>
        <v/>
      </c>
      <c r="AH14" s="296" t="str">
        <f>IF($H$64=0,"",IF(SUMIF($A$34:$A$63,AH$2,$H$34:$H$63)=0,"",(SUMIF($A$34:$A$63,AH$2,$H$34:$H$63)-$H$100)))</f>
        <v/>
      </c>
      <c r="AI14" s="321"/>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c r="DM14" s="247"/>
      <c r="DN14" s="247"/>
      <c r="DO14" s="247"/>
      <c r="DP14" s="247"/>
      <c r="DQ14" s="247"/>
      <c r="DR14" s="247"/>
      <c r="DS14" s="247"/>
      <c r="DT14" s="247"/>
      <c r="DU14" s="247"/>
      <c r="DV14" s="247"/>
      <c r="DW14" s="247"/>
      <c r="DX14" s="247"/>
      <c r="DY14" s="247"/>
      <c r="DZ14" s="247"/>
      <c r="EA14" s="247"/>
      <c r="EB14" s="247"/>
      <c r="EC14" s="247"/>
      <c r="ED14" s="247"/>
      <c r="EE14" s="247"/>
      <c r="EF14" s="247"/>
      <c r="EG14" s="247"/>
      <c r="EH14" s="247"/>
      <c r="EI14" s="247"/>
      <c r="EJ14" s="247"/>
      <c r="EK14" s="247"/>
      <c r="EL14" s="247"/>
      <c r="EM14" s="247"/>
      <c r="EN14" s="247"/>
      <c r="EO14" s="247"/>
      <c r="EP14" s="247"/>
      <c r="EQ14" s="247"/>
      <c r="ER14" s="247"/>
      <c r="ES14" s="247"/>
      <c r="ET14" s="247"/>
      <c r="EU14" s="247"/>
      <c r="EV14" s="247"/>
      <c r="EW14" s="247"/>
      <c r="EX14" s="247"/>
    </row>
    <row r="15" spans="1:154" ht="14.25" thickBot="1">
      <c r="A15" s="833"/>
      <c r="B15" s="758"/>
      <c r="C15" s="118" t="s">
        <v>1737</v>
      </c>
      <c r="D15" s="110">
        <f t="shared" si="0"/>
        <v>0</v>
      </c>
      <c r="E15" s="110" t="str">
        <f>IF($I$64=0,"",IF(SUMIF($A$34:$A$63,E$2,$I$34:$I$63)=0,"",(SUMIF($A$34:$A$63,E$2,$I$34:$I$63)-$I$71)))</f>
        <v/>
      </c>
      <c r="F15" s="119" t="str">
        <f>IF($I$64=0,"",IF(SUMIF($A$34:$A$63,F$2,$I$34:$I$63)=0,"",(SUMIF($A$34:$A$63,F$2,$I$34:$I$63)-$I$72)))</f>
        <v/>
      </c>
      <c r="G15" s="109" t="str">
        <f>IF($I$64=0,"",IF(SUMIF($A$34:$A$63,G$2,$I$34:$I$63)=0,"",(SUMIF($A$34:$A$63,G$2,$I$34:$I$63)-$I$73)))</f>
        <v/>
      </c>
      <c r="H15" s="109" t="str">
        <f>IF($I$64=0,"",IF(SUMIF($A$34:$A$63,H$2,$I$34:$I$63)=0,"",(SUMIF($A$34:$A$63,H$2,$I$34:$I$63)-$I$74)))</f>
        <v/>
      </c>
      <c r="I15" s="109" t="str">
        <f>IF($I$64=0,"",IF(SUMIF($A$34:$A$63,I$2,$I$34:$I$63)=0,"",(SUMIF($A$34:$A$63,I$2,$I$34:$I$63)-$I$75)))</f>
        <v/>
      </c>
      <c r="J15" s="199" t="str">
        <f>IF($I$64=0,"",IF(SUMIF($A$34:$A$63,J$2,$I$34:$I$63)=0,"",(SUMIF($A$34:$A$63,J$2,$I$34:$I$63)-$I$76)))</f>
        <v/>
      </c>
      <c r="K15" s="119" t="str">
        <f>IF($I$64=0,"",IF(SUMIF($A$34:$A$63,K$2,$I$34:$I$63)=0,"",(SUMIF($A$34:$A$63,K$2,$I$34:$I$63)-$I$77)))</f>
        <v/>
      </c>
      <c r="L15" s="109" t="str">
        <f>IF($I$64=0,"",IF(SUMIF($A$34:$A$63,L$2,$I$34:$I$63)=0,"",(SUMIF($A$34:$A$63,L$2,$I$34:$I$63)-$I$78)))</f>
        <v/>
      </c>
      <c r="M15" s="109" t="str">
        <f>IF($I$64=0,"",IF(SUMIF($A$34:$A$63,M$2,$I$34:$I$63)=0,"",(SUMIF($A$34:$A$63,M$2,$I$34:$I$63)-$I$79)))</f>
        <v/>
      </c>
      <c r="N15" s="296" t="str">
        <f>IF($I$64=0,"",IF(SUMIF($A$34:$A$63,N$2,$I$34:$I$63)=0,"",(SUMIF($A$34:$A$63,N$2,$I$34:$I$63)-$I$80)))</f>
        <v/>
      </c>
      <c r="O15" s="296" t="str">
        <f>IF($I$64=0,"",IF(SUMIF($A$34:$A$63,O$2,$I$34:$I$63)=0,"",(SUMIF($A$34:$A$63,O$2,$I$34:$I$63)-$I$81)))</f>
        <v/>
      </c>
      <c r="P15" s="296" t="str">
        <f>IF($I$64=0,"",IF(SUMIF($A$34:$A$63,P$2,$I$34:$I$63)=0,"",(SUMIF($A$34:$A$63,P$2,$I$34:$I$63)-$I$82)))</f>
        <v/>
      </c>
      <c r="Q15" s="296" t="str">
        <f>IF($I$64=0,"",IF(SUMIF($A$34:$A$63,Q$2,$I$34:$I$63)=0,"",(SUMIF($A$34:$A$63,Q$2,$I$34:$I$63)-$I$83)))</f>
        <v/>
      </c>
      <c r="R15" s="296" t="str">
        <f>IF($I$64=0,"",IF(SUMIF($A$34:$A$63,R$2,$I$34:$I$63)=0,"",(SUMIF($A$34:$A$63,R$2,$I$34:$I$63)-$I$84)))</f>
        <v/>
      </c>
      <c r="S15" s="296" t="str">
        <f>IF($I$64=0,"",IF(SUMIF($A$34:$A$63,S$2,$I$34:$I$63)=0,"",(SUMIF($A$34:$A$63,S$2,$I$34:$I$63)-$I$85)))</f>
        <v/>
      </c>
      <c r="T15" s="296" t="str">
        <f>IF($I$64=0,"",IF(SUMIF($A$34:$A$63,T$2,$I$34:$I$63)=0,"",(SUMIF($A$34:$A$63,T$2,$I$34:$I$63)-$I$86)))</f>
        <v/>
      </c>
      <c r="U15" s="296" t="str">
        <f>IF($I$64=0,"",IF(SUMIF($A$34:$A$63,U$2,$I$34:$I$63)=0,"",(SUMIF($A$34:$A$63,U$2,$I$34:$I$63)-$I$87)))</f>
        <v/>
      </c>
      <c r="V15" s="296" t="str">
        <f>IF($I$64=0,"",IF(SUMIF($A$34:$A$63,V$2,$I$34:$I$63)=0,"",(SUMIF($A$34:$A$63,V$2,$I$34:$I$63)-$I$88)))</f>
        <v/>
      </c>
      <c r="W15" s="296" t="str">
        <f>IF($I$64=0,"",IF(SUMIF($A$34:$A$63,W$2,$I$34:$I$63)=0,"",(SUMIF($A$34:$A$63,W$2,$I$34:$I$63)-$I$89)))</f>
        <v/>
      </c>
      <c r="X15" s="296" t="str">
        <f>IF($I$64=0,"",IF(SUMIF($A$34:$A$63,X$2,$I$34:$I$63)=0,"",(SUMIF($A$34:$A$63,X$2,$I$34:$I$63)-$I$90)))</f>
        <v/>
      </c>
      <c r="Y15" s="296" t="str">
        <f>IF($I$64=0,"",IF(SUMIF($A$34:$A$63,Y$2,$I$34:$I$63)=0,"",(SUMIF($A$34:$A$63,Y$2,$I$34:$I$63)-$I$91)))</f>
        <v/>
      </c>
      <c r="Z15" s="296" t="str">
        <f>IF($I$64=0,"",IF(SUMIF($A$34:$A$63,Z$2,$I$34:$I$63)=0,"",(SUMIF($A$34:$A$63,Z$2,$I$34:$I$63)-$I$92)))</f>
        <v/>
      </c>
      <c r="AA15" s="296" t="str">
        <f>IF($I$64=0,"",IF(SUMIF($A$34:$A$63,AA$2,$I$34:$I$63)=0,"",(SUMIF($A$34:$A$63,AA$2,$I$34:$I$63)-$I$93)))</f>
        <v/>
      </c>
      <c r="AB15" s="296" t="str">
        <f>IF($I$64=0,"",IF(SUMIF($A$34:$A$63,AB$2,$I$34:$I$63)=0,"",(SUMIF($A$34:$A$63,AB$2,$I$34:$I$63)-$I$94)))</f>
        <v/>
      </c>
      <c r="AC15" s="296" t="str">
        <f>IF($I$64=0,"",IF(SUMIF($A$34:$A$63,AC$2,$I$34:$I$63)=0,"",(SUMIF($A$34:$A$63,AC$2,$I$34:$I$63)-$I$95)))</f>
        <v/>
      </c>
      <c r="AD15" s="296" t="str">
        <f>IF($I$64=0,"",IF(SUMIF($A$34:$A$63,AD$2,$I$34:$I$63)=0,"",(SUMIF($A$34:$A$63,AD$2,$I$34:$I$63)-$I$96)))</f>
        <v/>
      </c>
      <c r="AE15" s="296" t="str">
        <f>IF($I$64=0,"",IF(SUMIF($A$34:$A$63,AE$2,$I$34:$I$63)=0,"",(SUMIF($A$34:$A$63,AE$2,$I$34:$I$63)-$I$97)))</f>
        <v/>
      </c>
      <c r="AF15" s="296" t="str">
        <f>IF($I$64=0,"",IF(SUMIF($A$34:$A$63,AF$2,$I$34:$I$63)=0,"",(SUMIF($A$34:$A$63,AF$2,$I$34:$I$63)-$I$98)))</f>
        <v/>
      </c>
      <c r="AG15" s="296" t="str">
        <f>IF($I$64=0,"",IF(SUMIF($A$34:$A$63,AG$2,$I$34:$I$63)=0,"",(SUMIF($A$34:$A$63,AG$2,$I$34:$I$63)-$I$99)))</f>
        <v/>
      </c>
      <c r="AH15" s="296" t="str">
        <f>IF($I$64=0,"",IF(SUMIF($A$34:$A$63,AH$2,$I$34:$I$63)=0,"",(SUMIF($A$34:$A$63,AH$2,$I$34:$I$63)-$I$100)))</f>
        <v/>
      </c>
      <c r="AI15" s="321"/>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7"/>
      <c r="DW15" s="247"/>
      <c r="DX15" s="247"/>
      <c r="DY15" s="247"/>
      <c r="DZ15" s="247"/>
      <c r="EA15" s="247"/>
      <c r="EB15" s="247"/>
      <c r="EC15" s="247"/>
      <c r="ED15" s="247"/>
      <c r="EE15" s="247"/>
      <c r="EF15" s="247"/>
      <c r="EG15" s="247"/>
      <c r="EH15" s="247"/>
      <c r="EI15" s="247"/>
      <c r="EJ15" s="247"/>
      <c r="EK15" s="247"/>
      <c r="EL15" s="247"/>
      <c r="EM15" s="247"/>
      <c r="EN15" s="247"/>
      <c r="EO15" s="247"/>
      <c r="EP15" s="247"/>
      <c r="EQ15" s="247"/>
      <c r="ER15" s="247"/>
      <c r="ES15" s="247"/>
      <c r="ET15" s="247"/>
      <c r="EU15" s="247"/>
      <c r="EV15" s="247"/>
      <c r="EW15" s="247"/>
      <c r="EX15" s="247"/>
    </row>
    <row r="16" spans="1:154" ht="27">
      <c r="A16" s="831" t="s">
        <v>200</v>
      </c>
      <c r="B16" s="754"/>
      <c r="C16" s="116" t="s">
        <v>1734</v>
      </c>
      <c r="D16" s="107">
        <f t="shared" si="0"/>
        <v>0</v>
      </c>
      <c r="E16" s="107" t="str">
        <f>IF($J$64=0,"",IF(SUMIF($A$34:$A$63,E$2,$J$34:$J$63)=0,"",(SUMIF($A$34:$A$63,E$2,$J$34:$J$63)-$J$71)))</f>
        <v/>
      </c>
      <c r="F16" s="117" t="str">
        <f>IF($J$64=0,"",IF(SUMIF($A$34:$A$63,F$2,$J$34:$J$63)=0,"",(SUMIF($A$34:$A$63,F$2,$J$34:$J$63)-$J$72)))</f>
        <v/>
      </c>
      <c r="G16" s="108" t="str">
        <f>IF($J$64=0,"",IF(SUMIF($A$34:$A$63,G$2,$J$34:$J$63)=0,"",(SUMIF($A$34:$A$63,G$2,$J$34:$J$63)-$J$73)))</f>
        <v/>
      </c>
      <c r="H16" s="108" t="str">
        <f>IF($J$64=0,"",IF(SUMIF($A$34:$A$63,H$2,$J$34:$J$63)=0,"",(SUMIF($A$34:$A$63,H$2,$J$34:$J$63)-$J$74)))</f>
        <v/>
      </c>
      <c r="I16" s="108" t="str">
        <f>IF($J$64=0,"",IF(SUMIF($A$34:$A$63,I$2,$J$34:$J$63)=0,"",(SUMIF($A$34:$A$63,I$2,$J$34:$J$63)-$J$75)))</f>
        <v/>
      </c>
      <c r="J16" s="117" t="str">
        <f>IF($J$64=0,"",IF(SUMIF($A$34:$A$63,J$2,$J$34:$J$63)=0,"",(SUMIF($A$34:$A$63,J$2,$J$34:$J$63)-$J$76)))</f>
        <v/>
      </c>
      <c r="K16" s="117" t="str">
        <f>IF($J$64=0,"",IF(SUMIF($A$34:$A$63,K$2,$J$34:$J$63)=0,"",(SUMIF($A$34:$A$63,K$2,$J$34:$J$63)-$J$77)))</f>
        <v/>
      </c>
      <c r="L16" s="108" t="str">
        <f>IF($J$64=0,"",IF(SUMIF($A$34:$A$63,L$2,$J$34:$J$63)=0,"",(SUMIF($A$34:$A$63,L$2,$J$34:$J$63)-$J$78)))</f>
        <v/>
      </c>
      <c r="M16" s="108" t="str">
        <f>IF($J$64=0,"",IF(SUMIF($A$34:$A$63,M$2,$J$34:$J$63)=0,"",(SUMIF($A$34:$A$63,M$2,$J$34:$J$63)-$J$79)))</f>
        <v/>
      </c>
      <c r="N16" s="312" t="str">
        <f>IF($J$64=0,"",IF(SUMIF($A$34:$A$63,N$2,$J$34:$J$63)=0,"",(SUMIF($A$34:$A$63,N$2,$J$34:$J$63)-$J$80)))</f>
        <v/>
      </c>
      <c r="O16" s="312" t="str">
        <f>IF($J$64=0,"",IF(SUMIF($A$34:$A$63,O$2,$J$34:$J$63)=0,"",(SUMIF($A$34:$A$63,O$2,$J$34:$J$63)-$J$81)))</f>
        <v/>
      </c>
      <c r="P16" s="312" t="str">
        <f>IF($J$64=0,"",IF(SUMIF($A$34:$A$63,P$2,$J$34:$J$63)=0,"",(SUMIF($A$34:$A$63,P$2,$J$34:$J$63)-$J$82)))</f>
        <v/>
      </c>
      <c r="Q16" s="312" t="str">
        <f>IF($J$64=0,"",IF(SUMIF($A$34:$A$63,Q$2,$J$34:$J$63)=0,"",(SUMIF($A$34:$A$63,Q$2,$J$34:$J$63)-$J$83)))</f>
        <v/>
      </c>
      <c r="R16" s="312" t="str">
        <f>IF($J$64=0,"",IF(SUMIF($A$34:$A$63,R$2,$J$34:$J$63)=0,"",(SUMIF($A$34:$A$63,R$2,$J$34:$J$63)-$J$84)))</f>
        <v/>
      </c>
      <c r="S16" s="312" t="str">
        <f>IF($J$64=0,"",IF(SUMIF($A$34:$A$63,S$2,$J$34:$J$63)=0,"",(SUMIF($A$34:$A$63,S$2,$J$34:$J$63)-$J$85)))</f>
        <v/>
      </c>
      <c r="T16" s="312" t="str">
        <f>IF($J$64=0,"",IF(SUMIF($A$34:$A$63,T$2,$J$34:$J$63)=0,"",(SUMIF($A$34:$A$63,T$2,$J$34:$J$63)-$J$86)))</f>
        <v/>
      </c>
      <c r="U16" s="312" t="str">
        <f>IF($J$64=0,"",IF(SUMIF($A$34:$A$63,U$2,$J$34:$J$63)=0,"",(SUMIF($A$34:$A$63,U$2,$J$34:$J$63)-$J$87)))</f>
        <v/>
      </c>
      <c r="V16" s="312" t="str">
        <f>IF($J$64=0,"",IF(SUMIF($A$34:$A$63,V$2,$J$34:$J$63)=0,"",(SUMIF($A$34:$A$63,V$2,$J$34:$J$63)-$J$88)))</f>
        <v/>
      </c>
      <c r="W16" s="312" t="str">
        <f>IF($J$64=0,"",IF(SUMIF($A$34:$A$63,W$2,$J$34:$J$63)=0,"",(SUMIF($A$34:$A$63,W$2,$J$34:$J$63)-$J$89)))</f>
        <v/>
      </c>
      <c r="X16" s="312" t="str">
        <f>IF($J$64=0,"",IF(SUMIF($A$34:$A$63,X$2,$J$34:$J$63)=0,"",(SUMIF($A$34:$A$63,X$2,$J$34:$J$63)-$J$90)))</f>
        <v/>
      </c>
      <c r="Y16" s="312" t="str">
        <f>IF($J$64=0,"",IF(SUMIF($A$34:$A$63,Y$2,$J$34:$J$63)=0,"",(SUMIF($A$34:$A$63,Y$2,$J$34:$J$63)-$J$91)))</f>
        <v/>
      </c>
      <c r="Z16" s="312" t="str">
        <f>IF($J$64=0,"",IF(SUMIF($A$34:$A$63,Z$2,$J$34:$J$63)=0,"",(SUMIF($A$34:$A$63,Z$2,$J$34:$J$63)-$J$92)))</f>
        <v/>
      </c>
      <c r="AA16" s="312" t="str">
        <f>IF($J$64=0,"",IF(SUMIF($A$34:$A$63,AA$2,$J$34:$J$63)=0,"",(SUMIF($A$34:$A$63,AA$2,$J$34:$J$63)-$J$93)))</f>
        <v/>
      </c>
      <c r="AB16" s="312" t="str">
        <f>IF($J$64=0,"",IF(SUMIF($A$34:$A$63,AB$2,$J$34:$J$63)=0,"",(SUMIF($A$34:$A$63,AB$2,$J$34:$J$63)-$J$94)))</f>
        <v/>
      </c>
      <c r="AC16" s="312" t="str">
        <f>IF($J$64=0,"",IF(SUMIF($A$34:$A$63,AC$2,$J$34:$J$63)=0,"",(SUMIF($A$34:$A$63,AC$2,$J$34:$J$63)-$J$95)))</f>
        <v/>
      </c>
      <c r="AD16" s="312" t="str">
        <f>IF($J$64=0,"",IF(SUMIF($A$34:$A$63,AD$2,$J$34:$J$63)=0,"",(SUMIF($A$34:$A$63,AD$2,$J$34:$J$63)-$J$96)))</f>
        <v/>
      </c>
      <c r="AE16" s="312" t="str">
        <f>IF($J$64=0,"",IF(SUMIF($A$34:$A$63,AE$2,$J$34:$J$63)=0,"",(SUMIF($A$34:$A$63,AE$2,$J$34:$J$63)-$J$97)))</f>
        <v/>
      </c>
      <c r="AF16" s="312" t="str">
        <f>IF($J$64=0,"",IF(SUMIF($A$34:$A$63,AF$2,$J$34:$J$63)=0,"",(SUMIF($A$34:$A$63,AF$2,$J$34:$J$63)-$J$98)))</f>
        <v/>
      </c>
      <c r="AG16" s="312" t="str">
        <f>IF($J$64=0,"",IF(SUMIF($A$34:$A$63,AG$2,$J$34:$J$63)=0,"",(SUMIF($A$34:$A$63,AG$2,$J$34:$J$63)-$J$99)))</f>
        <v/>
      </c>
      <c r="AH16" s="312" t="str">
        <f>IF($J$64=0,"",IF(SUMIF($A$34:$A$63,AH$2,$J$34:$J$63)=0,"",(SUMIF($A$34:$A$63,AH$2,$J$34:$J$63)-$J$100)))</f>
        <v/>
      </c>
      <c r="AI16" s="321"/>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7"/>
      <c r="CH16" s="247"/>
      <c r="CI16" s="247"/>
      <c r="CJ16" s="247"/>
      <c r="CK16" s="247"/>
      <c r="CL16" s="247"/>
      <c r="CM16" s="247"/>
      <c r="CN16" s="247"/>
      <c r="CO16" s="247"/>
      <c r="CP16" s="247"/>
      <c r="CQ16" s="247"/>
      <c r="CR16" s="247"/>
      <c r="CS16" s="247"/>
      <c r="CT16" s="247"/>
      <c r="CU16" s="247"/>
      <c r="CV16" s="247"/>
      <c r="CW16" s="247"/>
      <c r="CX16" s="247"/>
      <c r="CY16" s="247"/>
      <c r="CZ16" s="247"/>
      <c r="DA16" s="247"/>
      <c r="DB16" s="247"/>
      <c r="DC16" s="247"/>
      <c r="DD16" s="247"/>
      <c r="DE16" s="247"/>
      <c r="DF16" s="247"/>
      <c r="DG16" s="247"/>
      <c r="DH16" s="247"/>
      <c r="DI16" s="247"/>
      <c r="DJ16" s="247"/>
      <c r="DK16" s="247"/>
      <c r="DL16" s="247"/>
      <c r="DM16" s="247"/>
      <c r="DN16" s="247"/>
      <c r="DO16" s="247"/>
      <c r="DP16" s="247"/>
      <c r="DQ16" s="247"/>
      <c r="DR16" s="247"/>
      <c r="DS16" s="247"/>
      <c r="DT16" s="247"/>
      <c r="DU16" s="247"/>
      <c r="DV16" s="247"/>
      <c r="DW16" s="247"/>
      <c r="DX16" s="247"/>
      <c r="DY16" s="247"/>
      <c r="DZ16" s="247"/>
      <c r="EA16" s="247"/>
      <c r="EB16" s="247"/>
      <c r="EC16" s="247"/>
      <c r="ED16" s="247"/>
      <c r="EE16" s="247"/>
      <c r="EF16" s="247"/>
      <c r="EG16" s="247"/>
      <c r="EH16" s="247"/>
      <c r="EI16" s="247"/>
      <c r="EJ16" s="247"/>
      <c r="EK16" s="247"/>
      <c r="EL16" s="247"/>
      <c r="EM16" s="247"/>
      <c r="EN16" s="247"/>
      <c r="EO16" s="247"/>
      <c r="EP16" s="247"/>
      <c r="EQ16" s="247"/>
      <c r="ER16" s="247"/>
      <c r="ES16" s="247"/>
      <c r="ET16" s="247"/>
      <c r="EU16" s="247"/>
      <c r="EV16" s="247"/>
      <c r="EW16" s="247"/>
      <c r="EX16" s="247"/>
    </row>
    <row r="17" spans="1:154" ht="40.5">
      <c r="A17" s="832"/>
      <c r="B17" s="756"/>
      <c r="C17" s="118" t="s">
        <v>1735</v>
      </c>
      <c r="D17" s="110">
        <f t="shared" si="0"/>
        <v>0</v>
      </c>
      <c r="E17" s="110" t="str">
        <f>IF($K$64=0,"",IF(SUMIF($A$34:$A$63,E$2,$K$34:$K$63)=0,"",(SUMIF($A$34:$A$63,E$2,$K$34:$K$63)-$K$71)))</f>
        <v/>
      </c>
      <c r="F17" s="119" t="str">
        <f>IF($K$64=0,"",IF(SUMIF($A$34:$A$63,F$2,$K$34:$K$63)=0,"",(SUMIF($A$34:$A$63,F$2,$K$34:$K$63)-$K$72)))</f>
        <v/>
      </c>
      <c r="G17" s="109" t="str">
        <f>IF($K$64=0,"",IF(SUMIF($A$34:$A$63,G$2,$K$34:$K$63)=0,"",(SUMIF($A$34:$A$63,G$2,$K$34:$K$63)-$K$73)))</f>
        <v/>
      </c>
      <c r="H17" s="109" t="str">
        <f>IF($K$64=0,"",IF(SUMIF($A$34:$A$63,H$2,$K$34:$K$63)=0,"",(SUMIF($A$34:$A$63,H$2,$K$34:$K$63)-$K$74)))</f>
        <v/>
      </c>
      <c r="I17" s="109" t="str">
        <f>IF($K$64=0,"",IF(SUMIF($A$34:$A$63,I$2,$K$34:$K$63)=0,"",(SUMIF($A$34:$A$63,I$2,$K$34:$K$63)-$K$75)))</f>
        <v/>
      </c>
      <c r="J17" s="199" t="str">
        <f>IF($K$64=0,"",IF(SUMIF($A$34:$A$63,J$2,$K$34:$K$63)=0,"",(SUMIF($A$34:$A$63,J$2,$K$34:$K$63)-$K$76)))</f>
        <v/>
      </c>
      <c r="K17" s="119" t="str">
        <f>IF($K$64=0,"",IF(SUMIF($A$34:$A$63,K$2,$K$34:$K$63)=0,"",(SUMIF($A$34:$A$63,K$2,$K$34:$K$63)-$K$77)))</f>
        <v/>
      </c>
      <c r="L17" s="109" t="str">
        <f>IF($K$64=0,"",IF(SUMIF($A$34:$A$63,L$2,$K$34:$K$63)=0,"",(SUMIF($A$34:$A$63,L$2,$K$34:$K$63)-$K$78)))</f>
        <v/>
      </c>
      <c r="M17" s="109" t="str">
        <f>IF($K$64=0,"",IF(SUMIF($A$34:$A$63,M$2,$K$34:$K$63)=0,"",(SUMIF($A$34:$A$63,M$2,$K$34:$K$63)-$K$79)))</f>
        <v/>
      </c>
      <c r="N17" s="296" t="str">
        <f>IF($K$64=0,"",IF(SUMIF($A$34:$A$63,N$2,$K$34:$K$63)=0,"",(SUMIF($A$34:$A$63,N$2,$K$34:$K$63)-$K$80)))</f>
        <v/>
      </c>
      <c r="O17" s="296" t="str">
        <f>IF($K$64=0,"",IF(SUMIF($A$34:$A$63,O$2,$K$34:$K$63)=0,"",(SUMIF($A$34:$A$63,O$2,$K$34:$K$63)-$K$81)))</f>
        <v/>
      </c>
      <c r="P17" s="296" t="str">
        <f>IF($K$64=0,"",IF(SUMIF($A$34:$A$63,P$2,$K$34:$K$63)=0,"",(SUMIF($A$34:$A$63,P$2,$K$34:$K$63)-$K$82)))</f>
        <v/>
      </c>
      <c r="Q17" s="296" t="str">
        <f>IF($K$64=0,"",IF(SUMIF($A$34:$A$63,Q$2,$K$34:$K$63)=0,"",(SUMIF($A$34:$A$63,Q$2,$K$34:$K$63)-$K$83)))</f>
        <v/>
      </c>
      <c r="R17" s="296" t="str">
        <f>IF($K$64=0,"",IF(SUMIF($A$34:$A$63,R$2,$K$34:$K$63)=0,"",(SUMIF($A$34:$A$63,R$2,$K$34:$K$63)-$K$84)))</f>
        <v/>
      </c>
      <c r="S17" s="296" t="str">
        <f>IF($K$64=0,"",IF(SUMIF($A$34:$A$63,S$2,$K$34:$K$63)=0,"",(SUMIF($A$34:$A$63,S$2,$K$34:$K$63)-$K$85)))</f>
        <v/>
      </c>
      <c r="T17" s="296" t="str">
        <f>IF($K$64=0,"",IF(SUMIF($A$34:$A$63,T$2,$K$34:$K$63)=0,"",(SUMIF($A$34:$A$63,T$2,$K$34:$K$63)-$K$86)))</f>
        <v/>
      </c>
      <c r="U17" s="296" t="str">
        <f>IF($K$64=0,"",IF(SUMIF($A$34:$A$63,U$2,$K$34:$K$63)=0,"",(SUMIF($A$34:$A$63,U$2,$K$34:$K$63)-$K$87)))</f>
        <v/>
      </c>
      <c r="V17" s="296" t="str">
        <f>IF($K$64=0,"",IF(SUMIF($A$34:$A$63,V$2,$K$34:$K$63)=0,"",(SUMIF($A$34:$A$63,V$2,$K$34:$K$63)-$K$88)))</f>
        <v/>
      </c>
      <c r="W17" s="296" t="str">
        <f>IF($K$64=0,"",IF(SUMIF($A$34:$A$63,W$2,$K$34:$K$63)=0,"",(SUMIF($A$34:$A$63,W$2,$K$34:$K$63)-$K$89)))</f>
        <v/>
      </c>
      <c r="X17" s="296" t="str">
        <f>IF($K$64=0,"",IF(SUMIF($A$34:$A$63,X$2,$K$34:$K$63)=0,"",(SUMIF($A$34:$A$63,X$2,$K$34:$K$63)-$K$90)))</f>
        <v/>
      </c>
      <c r="Y17" s="296" t="str">
        <f>IF($K$64=0,"",IF(SUMIF($A$34:$A$63,Y$2,$K$34:$K$63)=0,"",(SUMIF($A$34:$A$63,Y$2,$K$34:$K$63)-$K$91)))</f>
        <v/>
      </c>
      <c r="Z17" s="296" t="str">
        <f>IF($K$64=0,"",IF(SUMIF($A$34:$A$63,Z$2,$K$34:$K$63)=0,"",(SUMIF($A$34:$A$63,Z$2,$K$34:$K$63)-$K$92)))</f>
        <v/>
      </c>
      <c r="AA17" s="296" t="str">
        <f>IF($K$64=0,"",IF(SUMIF($A$34:$A$63,AA$2,$K$34:$K$63)=0,"",(SUMIF($A$34:$A$63,AA$2,$K$34:$K$63)-$K$93)))</f>
        <v/>
      </c>
      <c r="AB17" s="296" t="str">
        <f>IF($K$64=0,"",IF(SUMIF($A$34:$A$63,AB$2,$K$34:$K$63)=0,"",(SUMIF($A$34:$A$63,AB$2,$K$34:$K$63)-$K$94)))</f>
        <v/>
      </c>
      <c r="AC17" s="296" t="str">
        <f>IF($K$64=0,"",IF(SUMIF($A$34:$A$63,AC$2,$K$34:$K$63)=0,"",(SUMIF($A$34:$A$63,AC$2,$K$34:$K$63)-$K$95)))</f>
        <v/>
      </c>
      <c r="AD17" s="296" t="str">
        <f>IF($K$64=0,"",IF(SUMIF($A$34:$A$63,AD$2,$K$34:$K$63)=0,"",(SUMIF($A$34:$A$63,AD$2,$K$34:$K$63)-$K$96)))</f>
        <v/>
      </c>
      <c r="AE17" s="296" t="str">
        <f>IF($K$64=0,"",IF(SUMIF($A$34:$A$63,AE$2,$K$34:$K$63)=0,"",(SUMIF($A$34:$A$63,AE$2,$K$34:$K$63)-$K$97)))</f>
        <v/>
      </c>
      <c r="AF17" s="296" t="str">
        <f>IF($K$64=0,"",IF(SUMIF($A$34:$A$63,AF$2,$K$34:$K$63)=0,"",(SUMIF($A$34:$A$63,AF$2,$K$34:$K$63)-$K$98)))</f>
        <v/>
      </c>
      <c r="AG17" s="296" t="str">
        <f>IF($K$64=0,"",IF(SUMIF($A$34:$A$63,AG$2,$K$34:$K$63)=0,"",(SUMIF($A$34:$A$63,AG$2,$K$34:$K$63)-$K$99)))</f>
        <v/>
      </c>
      <c r="AH17" s="296" t="str">
        <f>IF($K$64=0,"",IF(SUMIF($A$34:$A$63,AH$2,$K$34:$K$63)=0,"",(SUMIF($A$34:$A$63,AH$2,$K$34:$K$63)-$K$100)))</f>
        <v/>
      </c>
      <c r="AI17" s="321"/>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7"/>
      <c r="CH17" s="247"/>
      <c r="CI17" s="247"/>
      <c r="CJ17" s="247"/>
      <c r="CK17" s="247"/>
      <c r="CL17" s="247"/>
      <c r="CM17" s="247"/>
      <c r="CN17" s="247"/>
      <c r="CO17" s="247"/>
      <c r="CP17" s="247"/>
      <c r="CQ17" s="247"/>
      <c r="CR17" s="247"/>
      <c r="CS17" s="247"/>
      <c r="CT17" s="247"/>
      <c r="CU17" s="247"/>
      <c r="CV17" s="247"/>
      <c r="CW17" s="247"/>
      <c r="CX17" s="247"/>
      <c r="CY17" s="247"/>
      <c r="CZ17" s="247"/>
      <c r="DA17" s="247"/>
      <c r="DB17" s="247"/>
      <c r="DC17" s="247"/>
      <c r="DD17" s="247"/>
      <c r="DE17" s="247"/>
      <c r="DF17" s="247"/>
      <c r="DG17" s="247"/>
      <c r="DH17" s="247"/>
      <c r="DI17" s="247"/>
      <c r="DJ17" s="247"/>
      <c r="DK17" s="247"/>
      <c r="DL17" s="247"/>
      <c r="DM17" s="247"/>
      <c r="DN17" s="247"/>
      <c r="DO17" s="247"/>
      <c r="DP17" s="247"/>
      <c r="DQ17" s="247"/>
      <c r="DR17" s="247"/>
      <c r="DS17" s="247"/>
      <c r="DT17" s="247"/>
      <c r="DU17" s="247"/>
      <c r="DV17" s="247"/>
      <c r="DW17" s="247"/>
      <c r="DX17" s="247"/>
      <c r="DY17" s="247"/>
      <c r="DZ17" s="247"/>
      <c r="EA17" s="247"/>
      <c r="EB17" s="247"/>
      <c r="EC17" s="247"/>
      <c r="ED17" s="247"/>
      <c r="EE17" s="247"/>
      <c r="EF17" s="247"/>
      <c r="EG17" s="247"/>
      <c r="EH17" s="247"/>
      <c r="EI17" s="247"/>
      <c r="EJ17" s="247"/>
      <c r="EK17" s="247"/>
      <c r="EL17" s="247"/>
      <c r="EM17" s="247"/>
      <c r="EN17" s="247"/>
      <c r="EO17" s="247"/>
      <c r="EP17" s="247"/>
      <c r="EQ17" s="247"/>
      <c r="ER17" s="247"/>
      <c r="ES17" s="247"/>
      <c r="ET17" s="247"/>
      <c r="EU17" s="247"/>
      <c r="EV17" s="247"/>
      <c r="EW17" s="247"/>
      <c r="EX17" s="247"/>
    </row>
    <row r="18" spans="1:154" ht="40.5">
      <c r="A18" s="832"/>
      <c r="B18" s="756"/>
      <c r="C18" s="118" t="s">
        <v>1736</v>
      </c>
      <c r="D18" s="110">
        <f t="shared" si="0"/>
        <v>0</v>
      </c>
      <c r="E18" s="110" t="str">
        <f>IF($L$64=0,"",IF(SUMIF($A$34:$A$63,E$2,$L$34:$L$63)=0,"",(SUMIF($A$34:$A$63,E$2,$L$34:$L$63)-$L$71)))</f>
        <v/>
      </c>
      <c r="F18" s="119" t="str">
        <f>IF($L$64=0,"",IF(SUMIF($A$34:$A$63,F$2,$L$34:$L$63)=0,"",(SUMIF($A$34:$A$63,F$2,$L$34:$L$63)-$L$72)))</f>
        <v/>
      </c>
      <c r="G18" s="109" t="str">
        <f>IF($L$64=0,"",IF(SUMIF($A$34:$A$63,G$2,$L$34:$L$63)=0,"",(SUMIF($A$34:$A$63,G$2,$L$34:$L$63)-$L$73)))</f>
        <v/>
      </c>
      <c r="H18" s="109" t="str">
        <f>IF($L$64=0,"",IF(SUMIF($A$34:$A$63,H$2,$L$34:$L$63)=0,"",(SUMIF($A$34:$A$63,H$2,$L$34:$L$63)-$L$74)))</f>
        <v/>
      </c>
      <c r="I18" s="109" t="str">
        <f>IF($L$64=0,"",IF(SUMIF($A$34:$A$63,I$2,$L$34:$L$63)=0,"",(SUMIF($A$34:$A$63,I$2,$L$34:$L$63)-$L$75)))</f>
        <v/>
      </c>
      <c r="J18" s="199" t="str">
        <f>IF($L$64=0,"",IF(SUMIF($A$34:$A$63,J$2,$L$34:$L$63)=0,"",(SUMIF($A$34:$A$63,J$2,$L$34:$L$63)-$L$76)))</f>
        <v/>
      </c>
      <c r="K18" s="119" t="str">
        <f>IF($L$64=0,"",IF(SUMIF($A$34:$A$63,K$2,$L$34:$L$63)=0,"",(SUMIF($A$34:$A$63,K$2,$L$34:$L$63)-$L$77)))</f>
        <v/>
      </c>
      <c r="L18" s="109" t="str">
        <f>IF($L$64=0,"",IF(SUMIF($A$34:$A$63,L$2,$L$34:$L$63)=0,"",(SUMIF($A$34:$A$63,L$2,$L$34:$L$63)-$L$78)))</f>
        <v/>
      </c>
      <c r="M18" s="109" t="str">
        <f>IF($L$64=0,"",IF(SUMIF($A$34:$A$63,M$2,$L$34:$L$63)=0,"",(SUMIF($A$34:$A$63,M$2,$L$34:$L$63)-$L$79)))</f>
        <v/>
      </c>
      <c r="N18" s="296" t="str">
        <f>IF($L$64=0,"",IF(SUMIF($A$34:$A$63,N$2,$L$34:$L$63)=0,"",(SUMIF($A$34:$A$63,N$2,$L$34:$L$63)-$L$80)))</f>
        <v/>
      </c>
      <c r="O18" s="296" t="str">
        <f>IF($L$64=0,"",IF(SUMIF($A$34:$A$63,O$2,$L$34:$L$63)=0,"",(SUMIF($A$34:$A$63,O$2,$L$34:$L$63)-$L$81)))</f>
        <v/>
      </c>
      <c r="P18" s="296" t="str">
        <f>IF($L$64=0,"",IF(SUMIF($A$34:$A$63,P$2,$L$34:$L$63)=0,"",(SUMIF($A$34:$A$63,P$2,$L$34:$L$63)-$L$82)))</f>
        <v/>
      </c>
      <c r="Q18" s="296" t="str">
        <f>IF($L$64=0,"",IF(SUMIF($A$34:$A$63,Q$2,$L$34:$L$63)=0,"",(SUMIF($A$34:$A$63,Q$2,$L$34:$L$63)-$L$83)))</f>
        <v/>
      </c>
      <c r="R18" s="296" t="str">
        <f>IF($L$64=0,"",IF(SUMIF($A$34:$A$63,R$2,$L$34:$L$63)=0,"",(SUMIF($A$34:$A$63,R$2,$L$34:$L$63)-$L$84)))</f>
        <v/>
      </c>
      <c r="S18" s="296" t="str">
        <f>IF($L$64=0,"",IF(SUMIF($A$34:$A$63,S$2,$L$34:$L$63)=0,"",(SUMIF($A$34:$A$63,S$2,$L$34:$L$63)-$L$85)))</f>
        <v/>
      </c>
      <c r="T18" s="296" t="str">
        <f>IF($L$64=0,"",IF(SUMIF($A$34:$A$63,T$2,$L$34:$L$63)=0,"",(SUMIF($A$34:$A$63,T$2,$L$34:$L$63)-$L$86)))</f>
        <v/>
      </c>
      <c r="U18" s="296" t="str">
        <f>IF($L$64=0,"",IF(SUMIF($A$34:$A$63,U$2,$L$34:$L$63)=0,"",(SUMIF($A$34:$A$63,U$2,$L$34:$L$63)-$L$87)))</f>
        <v/>
      </c>
      <c r="V18" s="296" t="str">
        <f>IF($L$64=0,"",IF(SUMIF($A$34:$A$63,V$2,$L$34:$L$63)=0,"",(SUMIF($A$34:$A$63,V$2,$L$34:$L$63)-$L$88)))</f>
        <v/>
      </c>
      <c r="W18" s="296" t="str">
        <f>IF($L$64=0,"",IF(SUMIF($A$34:$A$63,W$2,$L$34:$L$63)=0,"",(SUMIF($A$34:$A$63,W$2,$L$34:$L$63)-$L$89)))</f>
        <v/>
      </c>
      <c r="X18" s="296" t="str">
        <f>IF($L$64=0,"",IF(SUMIF($A$34:$A$63,X$2,$L$34:$L$63)=0,"",(SUMIF($A$34:$A$63,X$2,$L$34:$L$63)-$L$90)))</f>
        <v/>
      </c>
      <c r="Y18" s="296" t="str">
        <f>IF($L$64=0,"",IF(SUMIF($A$34:$A$63,Y$2,$L$34:$L$63)=0,"",(SUMIF($A$34:$A$63,Y$2,$L$34:$L$63)-$L$91)))</f>
        <v/>
      </c>
      <c r="Z18" s="296" t="str">
        <f>IF($L$64=0,"",IF(SUMIF($A$34:$A$63,Z$2,$L$34:$L$63)=0,"",(SUMIF($A$34:$A$63,Z$2,$L$34:$L$63)-$L$92)))</f>
        <v/>
      </c>
      <c r="AA18" s="296" t="str">
        <f>IF($L$64=0,"",IF(SUMIF($A$34:$A$63,AA$2,$L$34:$L$63)=0,"",(SUMIF($A$34:$A$63,AA$2,$L$34:$L$63)-$L$93)))</f>
        <v/>
      </c>
      <c r="AB18" s="296" t="str">
        <f>IF($L$64=0,"",IF(SUMIF($A$34:$A$63,AB$2,$L$34:$L$63)=0,"",(SUMIF($A$34:$A$63,AB$2,$L$34:$L$63)-$L$94)))</f>
        <v/>
      </c>
      <c r="AC18" s="296" t="str">
        <f>IF($L$64=0,"",IF(SUMIF($A$34:$A$63,AC$2,$L$34:$L$63)=0,"",(SUMIF($A$34:$A$63,AC$2,$L$34:$L$63)-$L$95)))</f>
        <v/>
      </c>
      <c r="AD18" s="296" t="str">
        <f>IF($L$64=0,"",IF(SUMIF($A$34:$A$63,AD$2,$L$34:$L$63)=0,"",(SUMIF($A$34:$A$63,AD$2,$L$34:$L$63)-$L$96)))</f>
        <v/>
      </c>
      <c r="AE18" s="296" t="str">
        <f>IF($L$64=0,"",IF(SUMIF($A$34:$A$63,AE$2,$L$34:$L$63)=0,"",(SUMIF($A$34:$A$63,AE$2,$L$34:$L$63)-$L$97)))</f>
        <v/>
      </c>
      <c r="AF18" s="296" t="str">
        <f>IF($L$64=0,"",IF(SUMIF($A$34:$A$63,AF$2,$L$34:$L$63)=0,"",(SUMIF($A$34:$A$63,AF$2,$L$34:$L$63)-$L$98)))</f>
        <v/>
      </c>
      <c r="AG18" s="296" t="str">
        <f>IF($L$64=0,"",IF(SUMIF($A$34:$A$63,AG$2,$L$34:$L$63)=0,"",(SUMIF($A$34:$A$63,AG$2,$L$34:$L$63)-$L$99)))</f>
        <v/>
      </c>
      <c r="AH18" s="296" t="str">
        <f>IF($L$64=0,"",IF(SUMIF($A$34:$A$63,AH$2,$L$34:$L$63)=0,"",(SUMIF($A$34:$A$63,AH$2,$L$34:$L$63)-$L$100)))</f>
        <v/>
      </c>
      <c r="AI18" s="321"/>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7"/>
      <c r="CN18" s="247"/>
      <c r="CO18" s="247"/>
      <c r="CP18" s="247"/>
      <c r="CQ18" s="247"/>
      <c r="CR18" s="247"/>
      <c r="CS18" s="247"/>
      <c r="CT18" s="247"/>
      <c r="CU18" s="247"/>
      <c r="CV18" s="247"/>
      <c r="CW18" s="247"/>
      <c r="CX18" s="247"/>
      <c r="CY18" s="247"/>
      <c r="CZ18" s="247"/>
      <c r="DA18" s="247"/>
      <c r="DB18" s="247"/>
      <c r="DC18" s="247"/>
      <c r="DD18" s="247"/>
      <c r="DE18" s="247"/>
      <c r="DF18" s="247"/>
      <c r="DG18" s="247"/>
      <c r="DH18" s="247"/>
      <c r="DI18" s="247"/>
      <c r="DJ18" s="247"/>
      <c r="DK18" s="247"/>
      <c r="DL18" s="247"/>
      <c r="DM18" s="247"/>
      <c r="DN18" s="247"/>
      <c r="DO18" s="247"/>
      <c r="DP18" s="247"/>
      <c r="DQ18" s="247"/>
      <c r="DR18" s="247"/>
      <c r="DS18" s="247"/>
      <c r="DT18" s="247"/>
      <c r="DU18" s="247"/>
      <c r="DV18" s="247"/>
      <c r="DW18" s="247"/>
      <c r="DX18" s="247"/>
      <c r="DY18" s="247"/>
      <c r="DZ18" s="247"/>
      <c r="EA18" s="247"/>
      <c r="EB18" s="247"/>
      <c r="EC18" s="247"/>
      <c r="ED18" s="247"/>
      <c r="EE18" s="247"/>
      <c r="EF18" s="247"/>
      <c r="EG18" s="247"/>
      <c r="EH18" s="247"/>
      <c r="EI18" s="247"/>
      <c r="EJ18" s="247"/>
      <c r="EK18" s="247"/>
      <c r="EL18" s="247"/>
      <c r="EM18" s="247"/>
      <c r="EN18" s="247"/>
      <c r="EO18" s="247"/>
      <c r="EP18" s="247"/>
      <c r="EQ18" s="247"/>
      <c r="ER18" s="247"/>
      <c r="ES18" s="247"/>
      <c r="ET18" s="247"/>
      <c r="EU18" s="247"/>
      <c r="EV18" s="247"/>
      <c r="EW18" s="247"/>
      <c r="EX18" s="247"/>
    </row>
    <row r="19" spans="1:154" ht="14.25" thickBot="1">
      <c r="A19" s="833"/>
      <c r="B19" s="758"/>
      <c r="C19" s="118" t="s">
        <v>1737</v>
      </c>
      <c r="D19" s="110">
        <f t="shared" si="0"/>
        <v>0</v>
      </c>
      <c r="E19" s="110" t="str">
        <f>IF($M$64=0,"",IF(SUMIF($A$34:$A$63,E$2,$M$34:$M$63)=0,"",(SUMIF($A$34:$A$63,E$2,$M$34:$M$63)-$M$71)))</f>
        <v/>
      </c>
      <c r="F19" s="119" t="str">
        <f>IF($M$64=0,"",IF(SUMIF($A$34:$A$63,F$2,$M$34:$M$63)=0,"",(SUMIF($A$34:$A$63,F$2,$M$34:$M$63)-$M$72)))</f>
        <v/>
      </c>
      <c r="G19" s="109" t="str">
        <f>IF($M$64=0,"",IF(SUMIF($A$34:$A$63,G$2,$M$34:$M$63)=0,"",(SUMIF($A$34:$A$63,G$2,$M$34:$M$63)-$M$73)))</f>
        <v/>
      </c>
      <c r="H19" s="109" t="str">
        <f>IF($M$64=0,"",IF(SUMIF($A$34:$A$63,H$2,$M$34:$M$63)=0,"",(SUMIF($A$34:$A$63,H$2,$M$34:$M$63)-$M$74)))</f>
        <v/>
      </c>
      <c r="I19" s="109" t="str">
        <f>IF($M$64=0,"",IF(SUMIF($A$34:$A$63,I$2,$M$34:$M$63)=0,"",(SUMIF($A$34:$A$63,I$2,$M$34:$M$63)-$M$75)))</f>
        <v/>
      </c>
      <c r="J19" s="199" t="str">
        <f>IF($M$64=0,"",IF(SUMIF($A$34:$A$63,J$2,$M$34:$M$63)=0,"",(SUMIF($A$34:$A$63,J$2,$M$34:$M$63)-$M$76)))</f>
        <v/>
      </c>
      <c r="K19" s="119" t="str">
        <f>IF($M$64=0,"",IF(SUMIF($A$34:$A$63,K$2,$M$34:$M$63)=0,"",(SUMIF($A$34:$A$63,K$2,$M$34:$M$63)-$M$77)))</f>
        <v/>
      </c>
      <c r="L19" s="109" t="str">
        <f>IF($M$64=0,"",IF(SUMIF($A$34:$A$63,L$2,$M$34:$M$63)=0,"",(SUMIF($A$34:$A$63,L$2,$M$34:$M$63)-$M$78)))</f>
        <v/>
      </c>
      <c r="M19" s="109" t="str">
        <f>IF($M$64=0,"",IF(SUMIF($A$34:$A$63,M$2,$M$34:$M$63)=0,"",(SUMIF($A$34:$A$63,M$2,$M$34:$M$63)-$M$79)))</f>
        <v/>
      </c>
      <c r="N19" s="296" t="str">
        <f>IF($M$64=0,"",IF(SUMIF($A$34:$A$63,N$2,$M$34:$M$63)=0,"",(SUMIF($A$34:$A$63,N$2,$M$34:$M$63)-$M$80)))</f>
        <v/>
      </c>
      <c r="O19" s="296" t="str">
        <f>IF($M$64=0,"",IF(SUMIF($A$34:$A$63,O$2,$M$34:$M$63)=0,"",(SUMIF($A$34:$A$63,O$2,$M$34:$M$63)-$M$81)))</f>
        <v/>
      </c>
      <c r="P19" s="296" t="str">
        <f>IF($M$64=0,"",IF(SUMIF($A$34:$A$63,P$2,$M$34:$M$63)=0,"",(SUMIF($A$34:$A$63,P$2,$M$34:$M$63)-$M$82)))</f>
        <v/>
      </c>
      <c r="Q19" s="296" t="str">
        <f>IF($M$64=0,"",IF(SUMIF($A$34:$A$63,Q$2,$M$34:$M$63)=0,"",(SUMIF($A$34:$A$63,Q$2,$M$34:$M$63)-$M$83)))</f>
        <v/>
      </c>
      <c r="R19" s="296" t="str">
        <f>IF($M$64=0,"",IF(SUMIF($A$34:$A$63,R$2,$M$34:$M$63)=0,"",(SUMIF($A$34:$A$63,R$2,$M$34:$M$63)-$M$84)))</f>
        <v/>
      </c>
      <c r="S19" s="296" t="str">
        <f>IF($M$64=0,"",IF(SUMIF($A$34:$A$63,S$2,$M$34:$M$63)=0,"",(SUMIF($A$34:$A$63,S$2,$M$34:$M$63)-$M$85)))</f>
        <v/>
      </c>
      <c r="T19" s="296" t="str">
        <f>IF($M$64=0,"",IF(SUMIF($A$34:$A$63,T$2,$M$34:$M$63)=0,"",(SUMIF($A$34:$A$63,T$2,$M$34:$M$63)-$M$86)))</f>
        <v/>
      </c>
      <c r="U19" s="296" t="str">
        <f>IF($M$64=0,"",IF(SUMIF($A$34:$A$63,U$2,$M$34:$M$63)=0,"",(SUMIF($A$34:$A$63,U$2,$M$34:$M$63)-$M$87)))</f>
        <v/>
      </c>
      <c r="V19" s="296" t="str">
        <f>IF($M$64=0,"",IF(SUMIF($A$34:$A$63,V$2,$M$34:$M$63)=0,"",(SUMIF($A$34:$A$63,V$2,$M$34:$M$63)-$M$88)))</f>
        <v/>
      </c>
      <c r="W19" s="296" t="str">
        <f>IF($M$64=0,"",IF(SUMIF($A$34:$A$63,W$2,$M$34:$M$63)=0,"",(SUMIF($A$34:$A$63,W$2,$M$34:$M$63)-$M$89)))</f>
        <v/>
      </c>
      <c r="X19" s="296" t="str">
        <f>IF($M$64=0,"",IF(SUMIF($A$34:$A$63,X$2,$M$34:$M$63)=0,"",(SUMIF($A$34:$A$63,X$2,$M$34:$M$63)-$M$90)))</f>
        <v/>
      </c>
      <c r="Y19" s="296" t="str">
        <f>IF($M$64=0,"",IF(SUMIF($A$34:$A$63,Y$2,$M$34:$M$63)=0,"",(SUMIF($A$34:$A$63,Y$2,$M$34:$M$63)-$M$91)))</f>
        <v/>
      </c>
      <c r="Z19" s="296" t="str">
        <f>IF($M$64=0,"",IF(SUMIF($A$34:$A$63,Z$2,$M$34:$M$63)=0,"",(SUMIF($A$34:$A$63,Z$2,$M$34:$M$63)-$M$92)))</f>
        <v/>
      </c>
      <c r="AA19" s="296" t="str">
        <f>IF($M$64=0,"",IF(SUMIF($A$34:$A$63,AA$2,$M$34:$M$63)=0,"",(SUMIF($A$34:$A$63,AA$2,$M$34:$M$63)-$M$93)))</f>
        <v/>
      </c>
      <c r="AB19" s="296" t="str">
        <f>IF($M$64=0,"",IF(SUMIF($A$34:$A$63,AB$2,$M$34:$M$63)=0,"",(SUMIF($A$34:$A$63,AB$2,$M$34:$M$63)-$M$94)))</f>
        <v/>
      </c>
      <c r="AC19" s="296" t="str">
        <f>IF($M$64=0,"",IF(SUMIF($A$34:$A$63,AC$2,$M$34:$M$63)=0,"",(SUMIF($A$34:$A$63,AC$2,$M$34:$M$63)-$M$95)))</f>
        <v/>
      </c>
      <c r="AD19" s="296" t="str">
        <f>IF($M$64=0,"",IF(SUMIF($A$34:$A$63,AD$2,$M$34:$M$63)=0,"",(SUMIF($A$34:$A$63,AD$2,$M$34:$M$63)-$M$96)))</f>
        <v/>
      </c>
      <c r="AE19" s="296" t="str">
        <f>IF($M$64=0,"",IF(SUMIF($A$34:$A$63,AE$2,$M$34:$M$63)=0,"",(SUMIF($A$34:$A$63,AE$2,$M$34:$M$63)-$M$97)))</f>
        <v/>
      </c>
      <c r="AF19" s="296" t="str">
        <f>IF($M$64=0,"",IF(SUMIF($A$34:$A$63,AF$2,$M$34:$M$63)=0,"",(SUMIF($A$34:$A$63,AF$2,$M$34:$M$63)-$M$98)))</f>
        <v/>
      </c>
      <c r="AG19" s="296" t="str">
        <f>IF($M$64=0,"",IF(SUMIF($A$34:$A$63,AG$2,$M$34:$M$63)=0,"",(SUMIF($A$34:$A$63,AG$2,$M$34:$M$63)-$M$99)))</f>
        <v/>
      </c>
      <c r="AH19" s="296" t="str">
        <f>IF($M$64=0,"",IF(SUMIF($A$34:$A$63,AH$2,$M$34:$M$63)=0,"",(SUMIF($A$34:$A$63,AH$2,$M$34:$M$63)-$M$100)))</f>
        <v/>
      </c>
      <c r="AI19" s="321"/>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247"/>
      <c r="CO19" s="247"/>
      <c r="CP19" s="247"/>
      <c r="CQ19" s="247"/>
      <c r="CR19" s="247"/>
      <c r="CS19" s="247"/>
      <c r="CT19" s="247"/>
      <c r="CU19" s="247"/>
      <c r="CV19" s="247"/>
      <c r="CW19" s="247"/>
      <c r="CX19" s="247"/>
      <c r="CY19" s="247"/>
      <c r="CZ19" s="247"/>
      <c r="DA19" s="247"/>
      <c r="DB19" s="247"/>
      <c r="DC19" s="247"/>
      <c r="DD19" s="247"/>
      <c r="DE19" s="247"/>
      <c r="DF19" s="247"/>
      <c r="DG19" s="247"/>
      <c r="DH19" s="247"/>
      <c r="DI19" s="247"/>
      <c r="DJ19" s="247"/>
      <c r="DK19" s="247"/>
      <c r="DL19" s="247"/>
      <c r="DM19" s="247"/>
      <c r="DN19" s="247"/>
      <c r="DO19" s="247"/>
      <c r="DP19" s="247"/>
      <c r="DQ19" s="247"/>
      <c r="DR19" s="247"/>
      <c r="DS19" s="247"/>
      <c r="DT19" s="247"/>
      <c r="DU19" s="247"/>
      <c r="DV19" s="247"/>
      <c r="DW19" s="247"/>
      <c r="DX19" s="247"/>
      <c r="DY19" s="247"/>
      <c r="DZ19" s="247"/>
      <c r="EA19" s="247"/>
      <c r="EB19" s="247"/>
      <c r="EC19" s="247"/>
      <c r="ED19" s="247"/>
      <c r="EE19" s="247"/>
      <c r="EF19" s="247"/>
      <c r="EG19" s="247"/>
      <c r="EH19" s="247"/>
      <c r="EI19" s="247"/>
      <c r="EJ19" s="247"/>
      <c r="EK19" s="247"/>
      <c r="EL19" s="247"/>
      <c r="EM19" s="247"/>
      <c r="EN19" s="247"/>
      <c r="EO19" s="247"/>
      <c r="EP19" s="247"/>
      <c r="EQ19" s="247"/>
      <c r="ER19" s="247"/>
      <c r="ES19" s="247"/>
      <c r="ET19" s="247"/>
      <c r="EU19" s="247"/>
      <c r="EV19" s="247"/>
      <c r="EW19" s="247"/>
      <c r="EX19" s="247"/>
    </row>
    <row r="20" spans="1:154" ht="27">
      <c r="A20" s="831" t="s">
        <v>1563</v>
      </c>
      <c r="B20" s="754"/>
      <c r="C20" s="116" t="s">
        <v>1734</v>
      </c>
      <c r="D20" s="107">
        <f t="shared" si="0"/>
        <v>0</v>
      </c>
      <c r="E20" s="107" t="str">
        <f>IF($N$64=0,"",IF(SUMIF($A$34:$A$63,E$2,$N$34:$N$63)=0,"",(SUMIF($A$34:$A$63,E$2,$N$34:$N$63)-$N$71)))</f>
        <v/>
      </c>
      <c r="F20" s="117" t="str">
        <f>IF($N$64=0,"",IF(SUMIF($A$34:$A$63,F$2,$N$34:$N$63)=0,"",(SUMIF($A$34:$A$63,F$2,$N$34:$N$63)-$N$72)))</f>
        <v/>
      </c>
      <c r="G20" s="108" t="str">
        <f>IF($N$64=0,"",IF(SUMIF($A$34:$A$63,G$2,$N$34:$N$63)=0,"",(SUMIF($A$34:$A$63,G$2,$N$34:$N$63)-$N$73)))</f>
        <v/>
      </c>
      <c r="H20" s="108" t="str">
        <f>IF($N$64=0,"",IF(SUMIF($A$34:$A$63,H$2,$N$34:$N$63)=0,"",(SUMIF($A$34:$A$63,H$2,$N$34:$N$63)-$N$74)))</f>
        <v/>
      </c>
      <c r="I20" s="108" t="str">
        <f>IF($N$64=0,"",IF(SUMIF($A$34:$A$63,I$2,$N$34:$N$63)=0,"",(SUMIF($A$34:$A$63,I$2,$N$34:$N$63)-$N$75)))</f>
        <v/>
      </c>
      <c r="J20" s="117" t="str">
        <f>IF($N$64=0,"",IF(SUMIF($A$34:$A$63,J$2,$N$34:$N$63)=0,"",(SUMIF($A$34:$A$63,J$2,$N$34:$N$63)-$N$76)))</f>
        <v/>
      </c>
      <c r="K20" s="117" t="str">
        <f>IF($N$64=0,"",IF(SUMIF($A$34:$A$63,K$2,$N$34:$N$63)=0,"",(SUMIF($A$34:$A$63,K$2,$N$34:$N$63)-$N$77)))</f>
        <v/>
      </c>
      <c r="L20" s="108" t="str">
        <f>IF($N$64=0,"",IF(SUMIF($A$34:$A$63,L$2,$N$34:$N$63)=0,"",(SUMIF($A$34:$A$63,L$2,$N$34:$N$63)-$N$78)))</f>
        <v/>
      </c>
      <c r="M20" s="108" t="str">
        <f>IF($N$64=0,"",IF(SUMIF($A$34:$A$63,M$2,$N$34:$N$63)=0,"",(SUMIF($A$34:$A$63,M$2,$N$34:$N$63)-$N$79)))</f>
        <v/>
      </c>
      <c r="N20" s="312" t="str">
        <f>IF($N$64=0,"",IF(SUMIF($A$34:$A$63,N$2,$N$34:$N$63)=0,"",(SUMIF($A$34:$A$63,N$2,$N$34:$N$63)-$N$80)))</f>
        <v/>
      </c>
      <c r="O20" s="312" t="str">
        <f>IF($N$64=0,"",IF(SUMIF($A$34:$A$63,O$2,$N$34:$N$63)=0,"",(SUMIF($A$34:$A$63,O$2,$N$34:$N$63)-$N$81)))</f>
        <v/>
      </c>
      <c r="P20" s="312" t="str">
        <f>IF($N$64=0,"",IF(SUMIF($A$34:$A$63,P$2,$N$34:$N$63)=0,"",(SUMIF($A$34:$A$63,P$2,$N$34:$N$63)-$N$82)))</f>
        <v/>
      </c>
      <c r="Q20" s="312" t="str">
        <f>IF($N$64=0,"",IF(SUMIF($A$34:$A$63,Q$2,$N$34:$N$63)=0,"",(SUMIF($A$34:$A$63,Q$2,$N$34:$N$63)-$N$83)))</f>
        <v/>
      </c>
      <c r="R20" s="312" t="str">
        <f>IF($N$64=0,"",IF(SUMIF($A$34:$A$63,R$2,$N$34:$N$63)=0,"",(SUMIF($A$34:$A$63,R$2,$N$34:$N$63)-$N$84)))</f>
        <v/>
      </c>
      <c r="S20" s="312" t="str">
        <f>IF($N$64=0,"",IF(SUMIF($A$34:$A$63,S$2,$N$34:$N$63)=0,"",(SUMIF($A$34:$A$63,S$2,$N$34:$N$63)-$N$85)))</f>
        <v/>
      </c>
      <c r="T20" s="312" t="str">
        <f>IF($N$64=0,"",IF(SUMIF($A$34:$A$63,T$2,$N$34:$N$63)=0,"",(SUMIF($A$34:$A$63,T$2,$N$34:$N$63)-$N$86)))</f>
        <v/>
      </c>
      <c r="U20" s="312" t="str">
        <f>IF($N$64=0,"",IF(SUMIF($A$34:$A$63,U$2,$N$34:$N$63)=0,"",(SUMIF($A$34:$A$63,U$2,$N$34:$N$63)-$N$87)))</f>
        <v/>
      </c>
      <c r="V20" s="312" t="str">
        <f>IF($N$64=0,"",IF(SUMIF($A$34:$A$63,V$2,$N$34:$N$63)=0,"",(SUMIF($A$34:$A$63,V$2,$N$34:$N$63)-$N$88)))</f>
        <v/>
      </c>
      <c r="W20" s="312" t="str">
        <f>IF($N$64=0,"",IF(SUMIF($A$34:$A$63,W$2,$N$34:$N$63)=0,"",(SUMIF($A$34:$A$63,W$2,$N$34:$N$63)-$N$89)))</f>
        <v/>
      </c>
      <c r="X20" s="312" t="str">
        <f>IF($N$64=0,"",IF(SUMIF($A$34:$A$63,X$2,$N$34:$N$63)=0,"",(SUMIF($A$34:$A$63,X$2,$N$34:$N$63)-$N$90)))</f>
        <v/>
      </c>
      <c r="Y20" s="312" t="str">
        <f>IF($N$64=0,"",IF(SUMIF($A$34:$A$63,Y$2,$N$34:$N$63)=0,"",(SUMIF($A$34:$A$63,Y$2,$N$34:$N$63)-$N$91)))</f>
        <v/>
      </c>
      <c r="Z20" s="312" t="str">
        <f>IF($N$64=0,"",IF(SUMIF($A$34:$A$63,Z$2,$N$34:$N$63)=0,"",(SUMIF($A$34:$A$63,Z$2,$N$34:$N$63)-$N$92)))</f>
        <v/>
      </c>
      <c r="AA20" s="312" t="str">
        <f>IF($N$64=0,"",IF(SUMIF($A$34:$A$63,AA$2,$N$34:$N$63)=0,"",(SUMIF($A$34:$A$63,AA$2,$N$34:$N$63)-$N$93)))</f>
        <v/>
      </c>
      <c r="AB20" s="312" t="str">
        <f>IF($N$64=0,"",IF(SUMIF($A$34:$A$63,AB$2,$N$34:$N$63)=0,"",(SUMIF($A$34:$A$63,AB$2,$N$34:$N$63)-$N$94)))</f>
        <v/>
      </c>
      <c r="AC20" s="312" t="str">
        <f>IF($N$64=0,"",IF(SUMIF($A$34:$A$63,AC$2,$N$34:$N$63)=0,"",(SUMIF($A$34:$A$63,AC$2,$N$34:$N$63)-$N$95)))</f>
        <v/>
      </c>
      <c r="AD20" s="312" t="str">
        <f>IF($N$64=0,"",IF(SUMIF($A$34:$A$63,AD$2,$N$34:$N$63)=0,"",(SUMIF($A$34:$A$63,AD$2,$N$34:$N$63)-$N$96)))</f>
        <v/>
      </c>
      <c r="AE20" s="312" t="str">
        <f>IF($N$64=0,"",IF(SUMIF($A$34:$A$63,AE$2,$N$34:$N$63)=0,"",(SUMIF($A$34:$A$63,AE$2,$N$34:$N$63)-$N$97)))</f>
        <v/>
      </c>
      <c r="AF20" s="312" t="str">
        <f>IF($N$64=0,"",IF(SUMIF($A$34:$A$63,AF$2,$N$34:$N$63)=0,"",(SUMIF($A$34:$A$63,AF$2,$N$34:$N$63)-$N$98)))</f>
        <v/>
      </c>
      <c r="AG20" s="312" t="str">
        <f>IF($N$64=0,"",IF(SUMIF($A$34:$A$63,AG$2,$N$34:$N$63)=0,"",(SUMIF($A$34:$A$63,AG$2,$N$34:$N$63)-$N$99)))</f>
        <v/>
      </c>
      <c r="AH20" s="312" t="str">
        <f>IF($N$64=0,"",IF(SUMIF($A$34:$A$63,AH$2,$N$34:$N$63)=0,"",(SUMIF($A$34:$A$63,AH$2,$N$34:$N$63)-$N$100)))</f>
        <v/>
      </c>
      <c r="AI20" s="321"/>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c r="DM20" s="247"/>
      <c r="DN20" s="247"/>
      <c r="DO20" s="247"/>
      <c r="DP20" s="247"/>
      <c r="DQ20" s="247"/>
      <c r="DR20" s="247"/>
      <c r="DS20" s="247"/>
      <c r="DT20" s="247"/>
      <c r="DU20" s="247"/>
      <c r="DV20" s="247"/>
      <c r="DW20" s="247"/>
      <c r="DX20" s="247"/>
      <c r="DY20" s="247"/>
      <c r="DZ20" s="247"/>
      <c r="EA20" s="247"/>
      <c r="EB20" s="247"/>
      <c r="EC20" s="247"/>
      <c r="ED20" s="247"/>
      <c r="EE20" s="247"/>
      <c r="EF20" s="247"/>
      <c r="EG20" s="247"/>
      <c r="EH20" s="247"/>
      <c r="EI20" s="247"/>
      <c r="EJ20" s="247"/>
      <c r="EK20" s="247"/>
      <c r="EL20" s="247"/>
      <c r="EM20" s="247"/>
      <c r="EN20" s="247"/>
      <c r="EO20" s="247"/>
      <c r="EP20" s="247"/>
      <c r="EQ20" s="247"/>
      <c r="ER20" s="247"/>
      <c r="ES20" s="247"/>
      <c r="ET20" s="247"/>
      <c r="EU20" s="247"/>
      <c r="EV20" s="247"/>
      <c r="EW20" s="247"/>
      <c r="EX20" s="247"/>
    </row>
    <row r="21" spans="1:154" ht="40.5">
      <c r="A21" s="832"/>
      <c r="B21" s="756"/>
      <c r="C21" s="118" t="s">
        <v>1735</v>
      </c>
      <c r="D21" s="110">
        <f t="shared" si="0"/>
        <v>0</v>
      </c>
      <c r="E21" s="110" t="str">
        <f>IF($O$64=0,"",IF(SUMIF($A$34:$A$63,E$2,$O$34:$O$63)=0,"",(SUMIF($A$34:$A$63,E$2,$O$34:$O$63)-$O$71)))</f>
        <v/>
      </c>
      <c r="F21" s="119" t="str">
        <f>IF($O$64=0,"",IF(SUMIF($A$34:$A$63,F$2,$O$34:$O$63)=0,"",(SUMIF($A$34:$A$63,F$2,$O$34:$O$63)-$O$72)))</f>
        <v/>
      </c>
      <c r="G21" s="109" t="str">
        <f>IF($O$64=0,"",IF(SUMIF($A$34:$A$63,G$2,$O$34:$O$63)=0,"",(SUMIF($A$34:$A$63,G$2,$O$34:$O$63)-$O$73)))</f>
        <v/>
      </c>
      <c r="H21" s="109" t="str">
        <f>IF($O$64=0,"",IF(SUMIF($A$34:$A$63,H$2,$O$34:$O$63)=0,"",(SUMIF($A$34:$A$63,H$2,$O$34:$O$63)-$O$74)))</f>
        <v/>
      </c>
      <c r="I21" s="109" t="str">
        <f>IF($O$64=0,"",IF(SUMIF($A$34:$A$63,I$2,$O$34:$O$63)=0,"",(SUMIF($A$34:$A$63,I$2,$O$34:$O$63)-$O$75)))</f>
        <v/>
      </c>
      <c r="J21" s="199" t="str">
        <f>IF($O$64=0,"",IF(SUMIF($A$34:$A$63,J$2,$O$34:$O$63)=0,"",(SUMIF($A$34:$A$63,J$2,$O$34:$O$63)-$O$76)))</f>
        <v/>
      </c>
      <c r="K21" s="119" t="str">
        <f>IF($O$64=0,"",IF(SUMIF($A$34:$A$63,K$2,$O$34:$O$63)=0,"",(SUMIF($A$34:$A$63,K$2,$O$34:$O$63)-$O$77)))</f>
        <v/>
      </c>
      <c r="L21" s="109" t="str">
        <f>IF($O$64=0,"",IF(SUMIF($A$34:$A$63,L$2,$O$34:$O$63)=0,"",(SUMIF($A$34:$A$63,L$2,$O$34:$O$63)-$O$78)))</f>
        <v/>
      </c>
      <c r="M21" s="109" t="str">
        <f>IF($O$64=0,"",IF(SUMIF($A$34:$A$63,M$2,$O$34:$O$63)=0,"",(SUMIF($A$34:$A$63,M$2,$O$34:$O$63)-$O$79)))</f>
        <v/>
      </c>
      <c r="N21" s="296" t="str">
        <f>IF($O$64=0,"",IF(SUMIF($A$34:$A$63,N$2,$O$34:$O$63)=0,"",(SUMIF($A$34:$A$63,N$2,$O$34:$O$63)-$O$80)))</f>
        <v/>
      </c>
      <c r="O21" s="296" t="str">
        <f>IF($O$64=0,"",IF(SUMIF($A$34:$A$63,O$2,$O$34:$O$63)=0,"",(SUMIF($A$34:$A$63,O$2,$O$34:$O$63)-$O$81)))</f>
        <v/>
      </c>
      <c r="P21" s="296" t="str">
        <f>IF($O$64=0,"",IF(SUMIF($A$34:$A$63,P$2,$O$34:$O$63)=0,"",(SUMIF($A$34:$A$63,P$2,$O$34:$O$63)-$O$82)))</f>
        <v/>
      </c>
      <c r="Q21" s="296" t="str">
        <f>IF($O$64=0,"",IF(SUMIF($A$34:$A$63,Q$2,$O$34:$O$63)=0,"",(SUMIF($A$34:$A$63,Q$2,$O$34:$O$63)-$O$83)))</f>
        <v/>
      </c>
      <c r="R21" s="296" t="str">
        <f>IF($O$64=0,"",IF(SUMIF($A$34:$A$63,R$2,$O$34:$O$63)=0,"",(SUMIF($A$34:$A$63,R$2,$O$34:$O$63)-$O$84)))</f>
        <v/>
      </c>
      <c r="S21" s="296" t="str">
        <f>IF($O$64=0,"",IF(SUMIF($A$34:$A$63,S$2,$O$34:$O$63)=0,"",(SUMIF($A$34:$A$63,S$2,$O$34:$O$63)-$O$85)))</f>
        <v/>
      </c>
      <c r="T21" s="296" t="str">
        <f>IF($O$64=0,"",IF(SUMIF($A$34:$A$63,T$2,$O$34:$O$63)=0,"",(SUMIF($A$34:$A$63,T$2,$O$34:$O$63)-$O$86)))</f>
        <v/>
      </c>
      <c r="U21" s="296" t="str">
        <f>IF($O$64=0,"",IF(SUMIF($A$34:$A$63,U$2,$O$34:$O$63)=0,"",(SUMIF($A$34:$A$63,U$2,$O$34:$O$63)-$O$87)))</f>
        <v/>
      </c>
      <c r="V21" s="296" t="str">
        <f>IF($O$64=0,"",IF(SUMIF($A$34:$A$63,V$2,$O$34:$O$63)=0,"",(SUMIF($A$34:$A$63,V$2,$O$34:$O$63)-$O$88)))</f>
        <v/>
      </c>
      <c r="W21" s="296" t="str">
        <f>IF($O$64=0,"",IF(SUMIF($A$34:$A$63,W$2,$O$34:$O$63)=0,"",(SUMIF($A$34:$A$63,W$2,$O$34:$O$63)-$O$89)))</f>
        <v/>
      </c>
      <c r="X21" s="296" t="str">
        <f>IF($O$64=0,"",IF(SUMIF($A$34:$A$63,X$2,$O$34:$O$63)=0,"",(SUMIF($A$34:$A$63,X$2,$O$34:$O$63)-$O$90)))</f>
        <v/>
      </c>
      <c r="Y21" s="296" t="str">
        <f>IF($O$64=0,"",IF(SUMIF($A$34:$A$63,Y$2,$O$34:$O$63)=0,"",(SUMIF($A$34:$A$63,Y$2,$O$34:$O$63)-$O$91)))</f>
        <v/>
      </c>
      <c r="Z21" s="296" t="str">
        <f>IF($O$64=0,"",IF(SUMIF($A$34:$A$63,Z$2,$O$34:$O$63)=0,"",(SUMIF($A$34:$A$63,Z$2,$O$34:$O$63)-$O$92)))</f>
        <v/>
      </c>
      <c r="AA21" s="296" t="str">
        <f>IF($O$64=0,"",IF(SUMIF($A$34:$A$63,AA$2,$O$34:$O$63)=0,"",(SUMIF($A$34:$A$63,AA$2,$O$34:$O$63)-$O$93)))</f>
        <v/>
      </c>
      <c r="AB21" s="296" t="str">
        <f>IF($O$64=0,"",IF(SUMIF($A$34:$A$63,AB$2,$O$34:$O$63)=0,"",(SUMIF($A$34:$A$63,AB$2,$O$34:$O$63)-$O$94)))</f>
        <v/>
      </c>
      <c r="AC21" s="296" t="str">
        <f>IF($O$64=0,"",IF(SUMIF($A$34:$A$63,AC$2,$O$34:$O$63)=0,"",(SUMIF($A$34:$A$63,AC$2,$O$34:$O$63)-$O$95)))</f>
        <v/>
      </c>
      <c r="AD21" s="296" t="str">
        <f>IF($O$64=0,"",IF(SUMIF($A$34:$A$63,AD$2,$O$34:$O$63)=0,"",(SUMIF($A$34:$A$63,AD$2,$O$34:$O$63)-$O$96)))</f>
        <v/>
      </c>
      <c r="AE21" s="296" t="str">
        <f>IF($O$64=0,"",IF(SUMIF($A$34:$A$63,AE$2,$O$34:$O$63)=0,"",(SUMIF($A$34:$A$63,AE$2,$O$34:$O$63)-$O$97)))</f>
        <v/>
      </c>
      <c r="AF21" s="296" t="str">
        <f>IF($O$64=0,"",IF(SUMIF($A$34:$A$63,AF$2,$O$34:$O$63)=0,"",(SUMIF($A$34:$A$63,AF$2,$O$34:$O$63)-$O$98)))</f>
        <v/>
      </c>
      <c r="AG21" s="296" t="str">
        <f>IF($O$64=0,"",IF(SUMIF($A$34:$A$63,AG$2,$O$34:$O$63)=0,"",(SUMIF($A$34:$A$63,AG$2,$O$34:$O$63)-$O$99)))</f>
        <v/>
      </c>
      <c r="AH21" s="296" t="str">
        <f>IF($O$64=0,"",IF(SUMIF($A$34:$A$63,AH$2,$O$34:$O$63)=0,"",(SUMIF($A$34:$A$63,AH$2,$O$34:$O$63)-$O$100)))</f>
        <v/>
      </c>
      <c r="AI21" s="321"/>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c r="BV21" s="247"/>
      <c r="BW21" s="247"/>
      <c r="BX21" s="247"/>
      <c r="BY21" s="247"/>
      <c r="BZ21" s="247"/>
      <c r="CA21" s="247"/>
      <c r="CB21" s="247"/>
      <c r="CC21" s="247"/>
      <c r="CD21" s="247"/>
      <c r="CE21" s="247"/>
      <c r="CF21" s="247"/>
      <c r="CG21" s="247"/>
      <c r="CH21" s="247"/>
      <c r="CI21" s="247"/>
      <c r="CJ21" s="247"/>
      <c r="CK21" s="247"/>
      <c r="CL21" s="247"/>
      <c r="CM21" s="247"/>
      <c r="CN21" s="247"/>
      <c r="CO21" s="247"/>
      <c r="CP21" s="247"/>
      <c r="CQ21" s="247"/>
      <c r="CR21" s="247"/>
      <c r="CS21" s="247"/>
      <c r="CT21" s="247"/>
      <c r="CU21" s="247"/>
      <c r="CV21" s="247"/>
      <c r="CW21" s="247"/>
      <c r="CX21" s="247"/>
      <c r="CY21" s="247"/>
      <c r="CZ21" s="247"/>
      <c r="DA21" s="247"/>
      <c r="DB21" s="247"/>
      <c r="DC21" s="247"/>
      <c r="DD21" s="247"/>
      <c r="DE21" s="247"/>
      <c r="DF21" s="247"/>
      <c r="DG21" s="247"/>
      <c r="DH21" s="247"/>
      <c r="DI21" s="247"/>
      <c r="DJ21" s="247"/>
      <c r="DK21" s="247"/>
      <c r="DL21" s="247"/>
      <c r="DM21" s="247"/>
      <c r="DN21" s="247"/>
      <c r="DO21" s="247"/>
      <c r="DP21" s="247"/>
      <c r="DQ21" s="247"/>
      <c r="DR21" s="247"/>
      <c r="DS21" s="247"/>
      <c r="DT21" s="247"/>
      <c r="DU21" s="247"/>
      <c r="DV21" s="247"/>
      <c r="DW21" s="247"/>
      <c r="DX21" s="247"/>
      <c r="DY21" s="247"/>
      <c r="DZ21" s="247"/>
      <c r="EA21" s="247"/>
      <c r="EB21" s="247"/>
      <c r="EC21" s="247"/>
      <c r="ED21" s="247"/>
      <c r="EE21" s="247"/>
      <c r="EF21" s="247"/>
      <c r="EG21" s="247"/>
      <c r="EH21" s="247"/>
      <c r="EI21" s="247"/>
      <c r="EJ21" s="247"/>
      <c r="EK21" s="247"/>
      <c r="EL21" s="247"/>
      <c r="EM21" s="247"/>
      <c r="EN21" s="247"/>
      <c r="EO21" s="247"/>
      <c r="EP21" s="247"/>
      <c r="EQ21" s="247"/>
      <c r="ER21" s="247"/>
      <c r="ES21" s="247"/>
      <c r="ET21" s="247"/>
      <c r="EU21" s="247"/>
      <c r="EV21" s="247"/>
      <c r="EW21" s="247"/>
      <c r="EX21" s="247"/>
    </row>
    <row r="22" spans="1:154" ht="40.5">
      <c r="A22" s="832"/>
      <c r="B22" s="756"/>
      <c r="C22" s="118" t="s">
        <v>1736</v>
      </c>
      <c r="D22" s="110">
        <f t="shared" si="0"/>
        <v>0</v>
      </c>
      <c r="E22" s="110" t="str">
        <f>IF($P$64=0,"",IF(SUMIF($A$34:$A$63,E$2,$P$34:$P$63)=0,"",(SUMIF($A$34:$A$63,E$2,$P$34:$P$63)-$P$71)))</f>
        <v/>
      </c>
      <c r="F22" s="119" t="str">
        <f>IF($P$64=0,"",IF(SUMIF($A$34:$A$63,F$2,$P$34:$P$63)=0,"",(SUMIF($A$34:$A$63,F$2,$P$34:$P$63)-$P$72)))</f>
        <v/>
      </c>
      <c r="G22" s="109" t="str">
        <f>IF($P$64=0,"",IF(SUMIF($A$34:$A$63,G$2,$P$34:$P$63)=0,"",(SUMIF($A$34:$A$63,G$2,$P$34:$P$63)-$P$73)))</f>
        <v/>
      </c>
      <c r="H22" s="109" t="str">
        <f>IF($P$64=0,"",IF(SUMIF($A$34:$A$63,H$2,$P$34:$P$63)=0,"",(SUMIF($A$34:$A$63,H$2,$P$34:$P$63)-$P$74)))</f>
        <v/>
      </c>
      <c r="I22" s="109" t="str">
        <f>IF($P$64=0,"",IF(SUMIF($A$34:$A$63,I$2,$P$34:$P$63)=0,"",(SUMIF($A$34:$A$63,I$2,$P$34:$P$63)-$P$75)))</f>
        <v/>
      </c>
      <c r="J22" s="199" t="str">
        <f>IF($P$64=0,"",IF(SUMIF($A$34:$A$63,J$2,$P$34:$P$63)=0,"",(SUMIF($A$34:$A$63,J$2,$P$34:$P$63)-$P$76)))</f>
        <v/>
      </c>
      <c r="K22" s="119" t="str">
        <f>IF($P$64=0,"",IF(SUMIF($A$34:$A$63,K$2,$P$34:$P$63)=0,"",(SUMIF($A$34:$A$63,K$2,$P$34:$P$63)-$P$77)))</f>
        <v/>
      </c>
      <c r="L22" s="109" t="str">
        <f>IF($P$64=0,"",IF(SUMIF($A$34:$A$63,L$2,$P$34:$P$63)=0,"",(SUMIF($A$34:$A$63,L$2,$P$34:$P$63)-$P$78)))</f>
        <v/>
      </c>
      <c r="M22" s="109" t="str">
        <f>IF($P$64=0,"",IF(SUMIF($A$34:$A$63,M$2,$P$34:$P$63)=0,"",(SUMIF($A$34:$A$63,M$2,$P$34:$P$63)-$P$79)))</f>
        <v/>
      </c>
      <c r="N22" s="296" t="str">
        <f>IF($P$64=0,"",IF(SUMIF($A$34:$A$63,N$2,$P$34:$P$63)=0,"",(SUMIF($A$34:$A$63,N$2,$P$34:$P$63)-$P$80)))</f>
        <v/>
      </c>
      <c r="O22" s="296" t="str">
        <f>IF($P$64=0,"",IF(SUMIF($A$34:$A$63,O$2,$P$34:$P$63)=0,"",(SUMIF($A$34:$A$63,O$2,$P$34:$P$63)-$P$81)))</f>
        <v/>
      </c>
      <c r="P22" s="296" t="str">
        <f>IF($P$64=0,"",IF(SUMIF($A$34:$A$63,P$2,$P$34:$P$63)=0,"",(SUMIF($A$34:$A$63,P$2,$P$34:$P$63)-$P$82)))</f>
        <v/>
      </c>
      <c r="Q22" s="296" t="str">
        <f>IF($P$64=0,"",IF(SUMIF($A$34:$A$63,Q$2,$P$34:$P$63)=0,"",(SUMIF($A$34:$A$63,Q$2,$P$34:$P$63)-$P$83)))</f>
        <v/>
      </c>
      <c r="R22" s="296" t="str">
        <f>IF($P$64=0,"",IF(SUMIF($A$34:$A$63,R$2,$P$34:$P$63)=0,"",(SUMIF($A$34:$A$63,R$2,$P$34:$P$63)-$P$84)))</f>
        <v/>
      </c>
      <c r="S22" s="296" t="str">
        <f>IF($P$64=0,"",IF(SUMIF($A$34:$A$63,S$2,$P$34:$P$63)=0,"",(SUMIF($A$34:$A$63,S$2,$P$34:$P$63)-$P$85)))</f>
        <v/>
      </c>
      <c r="T22" s="296" t="str">
        <f>IF($P$64=0,"",IF(SUMIF($A$34:$A$63,T$2,$P$34:$P$63)=0,"",(SUMIF($A$34:$A$63,T$2,$P$34:$P$63)-$P$86)))</f>
        <v/>
      </c>
      <c r="U22" s="296" t="str">
        <f>IF($P$64=0,"",IF(SUMIF($A$34:$A$63,U$2,$P$34:$P$63)=0,"",(SUMIF($A$34:$A$63,U$2,$P$34:$P$63)-$P$87)))</f>
        <v/>
      </c>
      <c r="V22" s="296" t="str">
        <f>IF($P$64=0,"",IF(SUMIF($A$34:$A$63,V$2,$P$34:$P$63)=0,"",(SUMIF($A$34:$A$63,V$2,$P$34:$P$63)-$P$88)))</f>
        <v/>
      </c>
      <c r="W22" s="296" t="str">
        <f>IF($P$64=0,"",IF(SUMIF($A$34:$A$63,W$2,$P$34:$P$63)=0,"",(SUMIF($A$34:$A$63,W$2,$P$34:$P$63)-$P$89)))</f>
        <v/>
      </c>
      <c r="X22" s="296" t="str">
        <f>IF($P$64=0,"",IF(SUMIF($A$34:$A$63,X$2,$P$34:$P$63)=0,"",(SUMIF($A$34:$A$63,X$2,$P$34:$P$63)-$P$90)))</f>
        <v/>
      </c>
      <c r="Y22" s="296" t="str">
        <f>IF($P$64=0,"",IF(SUMIF($A$34:$A$63,Y$2,$P$34:$P$63)=0,"",(SUMIF($A$34:$A$63,Y$2,$P$34:$P$63)-$P$91)))</f>
        <v/>
      </c>
      <c r="Z22" s="296" t="str">
        <f>IF($P$64=0,"",IF(SUMIF($A$34:$A$63,Z$2,$P$34:$P$63)=0,"",(SUMIF($A$34:$A$63,Z$2,$P$34:$P$63)-$P$92)))</f>
        <v/>
      </c>
      <c r="AA22" s="296" t="str">
        <f>IF($P$64=0,"",IF(SUMIF($A$34:$A$63,AA$2,$P$34:$P$63)=0,"",(SUMIF($A$34:$A$63,AA$2,$P$34:$P$63)-$P$93)))</f>
        <v/>
      </c>
      <c r="AB22" s="296" t="str">
        <f>IF($P$64=0,"",IF(SUMIF($A$34:$A$63,AB$2,$P$34:$P$63)=0,"",(SUMIF($A$34:$A$63,AB$2,$P$34:$P$63)-$P$94)))</f>
        <v/>
      </c>
      <c r="AC22" s="296" t="str">
        <f>IF($P$64=0,"",IF(SUMIF($A$34:$A$63,AC$2,$P$34:$P$63)=0,"",(SUMIF($A$34:$A$63,AC$2,$P$34:$P$63)-$P$95)))</f>
        <v/>
      </c>
      <c r="AD22" s="296" t="str">
        <f>IF($P$64=0,"",IF(SUMIF($A$34:$A$63,AD$2,$P$34:$P$63)=0,"",(SUMIF($A$34:$A$63,AD$2,$P$34:$P$63)-$P$96)))</f>
        <v/>
      </c>
      <c r="AE22" s="296" t="str">
        <f>IF($P$64=0,"",IF(SUMIF($A$34:$A$63,AE$2,$P$34:$P$63)=0,"",(SUMIF($A$34:$A$63,AE$2,$P$34:$P$63)-$P$97)))</f>
        <v/>
      </c>
      <c r="AF22" s="296" t="str">
        <f>IF($P$64=0,"",IF(SUMIF($A$34:$A$63,AF$2,$P$34:$P$63)=0,"",(SUMIF($A$34:$A$63,AF$2,$P$34:$P$63)-$P$98)))</f>
        <v/>
      </c>
      <c r="AG22" s="296" t="str">
        <f>IF($P$64=0,"",IF(SUMIF($A$34:$A$63,AG$2,$P$34:$P$63)=0,"",(SUMIF($A$34:$A$63,AG$2,$P$34:$P$63)-$P$99)))</f>
        <v/>
      </c>
      <c r="AH22" s="296" t="str">
        <f>IF($P$64=0,"",IF(SUMIF($A$34:$A$63,AH$2,$P$34:$P$63)=0,"",(SUMIF($A$34:$A$63,AH$2,$P$34:$P$63)-$P$100)))</f>
        <v/>
      </c>
      <c r="AI22" s="321"/>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c r="BV22" s="247"/>
      <c r="BW22" s="247"/>
      <c r="BX22" s="247"/>
      <c r="BY22" s="247"/>
      <c r="BZ22" s="247"/>
      <c r="CA22" s="247"/>
      <c r="CB22" s="247"/>
      <c r="CC22" s="247"/>
      <c r="CD22" s="247"/>
      <c r="CE22" s="247"/>
      <c r="CF22" s="247"/>
      <c r="CG22" s="247"/>
      <c r="CH22" s="247"/>
      <c r="CI22" s="247"/>
      <c r="CJ22" s="247"/>
      <c r="CK22" s="247"/>
      <c r="CL22" s="247"/>
      <c r="CM22" s="247"/>
      <c r="CN22" s="247"/>
      <c r="CO22" s="247"/>
      <c r="CP22" s="247"/>
      <c r="CQ22" s="247"/>
      <c r="CR22" s="247"/>
      <c r="CS22" s="247"/>
      <c r="CT22" s="247"/>
      <c r="CU22" s="247"/>
      <c r="CV22" s="247"/>
      <c r="CW22" s="247"/>
      <c r="CX22" s="247"/>
      <c r="CY22" s="247"/>
      <c r="CZ22" s="247"/>
      <c r="DA22" s="247"/>
      <c r="DB22" s="247"/>
      <c r="DC22" s="247"/>
      <c r="DD22" s="247"/>
      <c r="DE22" s="247"/>
      <c r="DF22" s="247"/>
      <c r="DG22" s="247"/>
      <c r="DH22" s="247"/>
      <c r="DI22" s="247"/>
      <c r="DJ22" s="247"/>
      <c r="DK22" s="247"/>
      <c r="DL22" s="247"/>
      <c r="DM22" s="247"/>
      <c r="DN22" s="247"/>
      <c r="DO22" s="247"/>
      <c r="DP22" s="247"/>
      <c r="DQ22" s="247"/>
      <c r="DR22" s="247"/>
      <c r="DS22" s="247"/>
      <c r="DT22" s="247"/>
      <c r="DU22" s="247"/>
      <c r="DV22" s="247"/>
      <c r="DW22" s="247"/>
      <c r="DX22" s="247"/>
      <c r="DY22" s="247"/>
      <c r="DZ22" s="247"/>
      <c r="EA22" s="247"/>
      <c r="EB22" s="247"/>
      <c r="EC22" s="247"/>
      <c r="ED22" s="247"/>
      <c r="EE22" s="247"/>
      <c r="EF22" s="247"/>
      <c r="EG22" s="247"/>
      <c r="EH22" s="247"/>
      <c r="EI22" s="247"/>
      <c r="EJ22" s="247"/>
      <c r="EK22" s="247"/>
      <c r="EL22" s="247"/>
      <c r="EM22" s="247"/>
      <c r="EN22" s="247"/>
      <c r="EO22" s="247"/>
      <c r="EP22" s="247"/>
      <c r="EQ22" s="247"/>
      <c r="ER22" s="247"/>
      <c r="ES22" s="247"/>
      <c r="ET22" s="247"/>
      <c r="EU22" s="247"/>
      <c r="EV22" s="247"/>
      <c r="EW22" s="247"/>
      <c r="EX22" s="247"/>
    </row>
    <row r="23" spans="1:154" ht="14.25" thickBot="1">
      <c r="A23" s="833"/>
      <c r="B23" s="758"/>
      <c r="C23" s="118" t="s">
        <v>1737</v>
      </c>
      <c r="D23" s="110">
        <f t="shared" si="0"/>
        <v>0</v>
      </c>
      <c r="E23" s="110" t="str">
        <f>IF($Q$64=0,"",IF(SUMIF($A$34:$A$63,E$2,$Q$34:$Q$63)=0,"",(SUMIF($A$34:$A$63,E$2,$Q$34:$Q$63)-$Q$71)))</f>
        <v/>
      </c>
      <c r="F23" s="119" t="str">
        <f>IF($Q$64=0,"",IF(SUMIF($A$34:$A$63,F$2,$Q$34:$Q$63)=0,"",(SUMIF($A$34:$A$63,F$2,$Q$34:$Q$63)-$Q$72)))</f>
        <v/>
      </c>
      <c r="G23" s="109" t="str">
        <f>IF($Q$64=0,"",IF(SUMIF($A$34:$A$63,G$2,$Q$34:$Q$63)=0,"",(SUMIF($A$34:$A$63,G$2,$Q$34:$Q$63)-$Q$73)))</f>
        <v/>
      </c>
      <c r="H23" s="109" t="str">
        <f>IF($Q$64=0,"",IF(SUMIF($A$34:$A$63,H$2,$Q$34:$Q$63)=0,"",(SUMIF($A$34:$A$63,H$2,$Q$34:$Q$63)-$Q$74)))</f>
        <v/>
      </c>
      <c r="I23" s="109" t="str">
        <f>IF($Q$64=0,"",IF(SUMIF($A$34:$A$63,I$2,$Q$34:$Q$63)=0,"",(SUMIF($A$34:$A$63,I$2,$Q$34:$Q$63)-$Q$75)))</f>
        <v/>
      </c>
      <c r="J23" s="199" t="str">
        <f>IF($Q$64=0,"",IF(SUMIF($A$34:$A$63,J$2,$Q$34:$Q$63)=0,"",(SUMIF($A$34:$A$63,J$2,$Q$34:$Q$63)-$Q$76)))</f>
        <v/>
      </c>
      <c r="K23" s="119" t="str">
        <f>IF($Q$64=0,"",IF(SUMIF($A$34:$A$63,K$2,$Q$34:$Q$63)=0,"",(SUMIF($A$34:$A$63,K$2,$Q$34:$Q$63)-$Q$77)))</f>
        <v/>
      </c>
      <c r="L23" s="109" t="str">
        <f>IF($Q$64=0,"",IF(SUMIF($A$34:$A$63,L$2,$Q$34:$Q$63)=0,"",(SUMIF($A$34:$A$63,L$2,$Q$34:$Q$63)-$Q$78)))</f>
        <v/>
      </c>
      <c r="M23" s="109" t="str">
        <f>IF($Q$64=0,"",IF(SUMIF($A$34:$A$63,M$2,$Q$34:$Q$63)=0,"",(SUMIF($A$34:$A$63,M$2,$Q$34:$Q$63)-$Q$79)))</f>
        <v/>
      </c>
      <c r="N23" s="296" t="str">
        <f>IF($Q$64=0,"",IF(SUMIF($A$34:$A$63,N$2,$Q$34:$Q$63)=0,"",(SUMIF($A$34:$A$63,N$2,$Q$34:$Q$63)-$Q$80)))</f>
        <v/>
      </c>
      <c r="O23" s="296" t="str">
        <f>IF($Q$64=0,"",IF(SUMIF($A$34:$A$63,O$2,$Q$34:$Q$63)=0,"",(SUMIF($A$34:$A$63,O$2,$Q$34:$Q$63)-$Q$81)))</f>
        <v/>
      </c>
      <c r="P23" s="296" t="str">
        <f>IF($Q$64=0,"",IF(SUMIF($A$34:$A$63,P$2,$Q$34:$Q$63)=0,"",(SUMIF($A$34:$A$63,P$2,$Q$34:$Q$63)-$Q$82)))</f>
        <v/>
      </c>
      <c r="Q23" s="296" t="str">
        <f>IF($Q$64=0,"",IF(SUMIF($A$34:$A$63,Q$2,$Q$34:$Q$63)=0,"",(SUMIF($A$34:$A$63,Q$2,$Q$34:$Q$63)-$Q$83)))</f>
        <v/>
      </c>
      <c r="R23" s="296" t="str">
        <f>IF($Q$64=0,"",IF(SUMIF($A$34:$A$63,R$2,$Q$34:$Q$63)=0,"",(SUMIF($A$34:$A$63,R$2,$Q$34:$Q$63)-$Q$84)))</f>
        <v/>
      </c>
      <c r="S23" s="296" t="str">
        <f>IF($Q$64=0,"",IF(SUMIF($A$34:$A$63,S$2,$Q$34:$Q$63)=0,"",(SUMIF($A$34:$A$63,S$2,$Q$34:$Q$63)-$Q$85)))</f>
        <v/>
      </c>
      <c r="T23" s="296" t="str">
        <f>IF($Q$64=0,"",IF(SUMIF($A$34:$A$63,T$2,$Q$34:$Q$63)=0,"",(SUMIF($A$34:$A$63,T$2,$Q$34:$Q$63)-$Q$86)))</f>
        <v/>
      </c>
      <c r="U23" s="296" t="str">
        <f>IF($Q$64=0,"",IF(SUMIF($A$34:$A$63,U$2,$Q$34:$Q$63)=0,"",(SUMIF($A$34:$A$63,U$2,$Q$34:$Q$63)-$Q$87)))</f>
        <v/>
      </c>
      <c r="V23" s="296" t="str">
        <f>IF($Q$64=0,"",IF(SUMIF($A$34:$A$63,V$2,$Q$34:$Q$63)=0,"",(SUMIF($A$34:$A$63,V$2,$Q$34:$Q$63)-$Q$88)))</f>
        <v/>
      </c>
      <c r="W23" s="296" t="str">
        <f>IF($Q$64=0,"",IF(SUMIF($A$34:$A$63,W$2,$Q$34:$Q$63)=0,"",(SUMIF($A$34:$A$63,W$2,$Q$34:$Q$63)-$Q$89)))</f>
        <v/>
      </c>
      <c r="X23" s="296" t="str">
        <f>IF($Q$64=0,"",IF(SUMIF($A$34:$A$63,X$2,$Q$34:$Q$63)=0,"",(SUMIF($A$34:$A$63,X$2,$Q$34:$Q$63)-$Q$90)))</f>
        <v/>
      </c>
      <c r="Y23" s="296" t="str">
        <f>IF($Q$64=0,"",IF(SUMIF($A$34:$A$63,Y$2,$Q$34:$Q$63)=0,"",(SUMIF($A$34:$A$63,Y$2,$Q$34:$Q$63)-$Q$91)))</f>
        <v/>
      </c>
      <c r="Z23" s="296" t="str">
        <f>IF($Q$64=0,"",IF(SUMIF($A$34:$A$63,Z$2,$Q$34:$Q$63)=0,"",(SUMIF($A$34:$A$63,Z$2,$Q$34:$Q$63)-$Q$92)))</f>
        <v/>
      </c>
      <c r="AA23" s="296" t="str">
        <f>IF($Q$64=0,"",IF(SUMIF($A$34:$A$63,AA$2,$Q$34:$Q$63)=0,"",(SUMIF($A$34:$A$63,AA$2,$Q$34:$Q$63)-$Q$93)))</f>
        <v/>
      </c>
      <c r="AB23" s="296" t="str">
        <f>IF($Q$64=0,"",IF(SUMIF($A$34:$A$63,AB$2,$Q$34:$Q$63)=0,"",(SUMIF($A$34:$A$63,AB$2,$Q$34:$Q$63)-$Q$94)))</f>
        <v/>
      </c>
      <c r="AC23" s="296" t="str">
        <f>IF($Q$64=0,"",IF(SUMIF($A$34:$A$63,AC$2,$Q$34:$Q$63)=0,"",(SUMIF($A$34:$A$63,AC$2,$Q$34:$Q$63)-$Q$95)))</f>
        <v/>
      </c>
      <c r="AD23" s="296" t="str">
        <f>IF($Q$64=0,"",IF(SUMIF($A$34:$A$63,AD$2,$Q$34:$Q$63)=0,"",(SUMIF($A$34:$A$63,AD$2,$Q$34:$Q$63)-$Q$96)))</f>
        <v/>
      </c>
      <c r="AE23" s="296" t="str">
        <f>IF($Q$64=0,"",IF(SUMIF($A$34:$A$63,AE$2,$Q$34:$Q$63)=0,"",(SUMIF($A$34:$A$63,AE$2,$Q$34:$Q$63)-$Q$97)))</f>
        <v/>
      </c>
      <c r="AF23" s="296" t="str">
        <f>IF($Q$64=0,"",IF(SUMIF($A$34:$A$63,AF$2,$Q$34:$Q$63)=0,"",(SUMIF($A$34:$A$63,AF$2,$Q$34:$Q$63)-$Q$98)))</f>
        <v/>
      </c>
      <c r="AG23" s="296" t="str">
        <f>IF($Q$64=0,"",IF(SUMIF($A$34:$A$63,AG$2,$Q$34:$Q$63)=0,"",(SUMIF($A$34:$A$63,AG$2,$Q$34:$Q$63)-$Q$99)))</f>
        <v/>
      </c>
      <c r="AH23" s="296" t="str">
        <f>IF($Q$64=0,"",IF(SUMIF($A$34:$A$63,AH$2,$Q$34:$Q$63)=0,"",(SUMIF($A$34:$A$63,AH$2,$Q$34:$Q$63)-$Q$100)))</f>
        <v/>
      </c>
      <c r="AI23" s="321"/>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47"/>
      <c r="CO23" s="247"/>
      <c r="CP23" s="247"/>
      <c r="CQ23" s="247"/>
      <c r="CR23" s="247"/>
      <c r="CS23" s="247"/>
      <c r="CT23" s="247"/>
      <c r="CU23" s="247"/>
      <c r="CV23" s="247"/>
      <c r="CW23" s="247"/>
      <c r="CX23" s="247"/>
      <c r="CY23" s="247"/>
      <c r="CZ23" s="247"/>
      <c r="DA23" s="247"/>
      <c r="DB23" s="247"/>
      <c r="DC23" s="247"/>
      <c r="DD23" s="247"/>
      <c r="DE23" s="247"/>
      <c r="DF23" s="247"/>
      <c r="DG23" s="247"/>
      <c r="DH23" s="247"/>
      <c r="DI23" s="247"/>
      <c r="DJ23" s="247"/>
      <c r="DK23" s="247"/>
      <c r="DL23" s="247"/>
      <c r="DM23" s="247"/>
      <c r="DN23" s="247"/>
      <c r="DO23" s="247"/>
      <c r="DP23" s="247"/>
      <c r="DQ23" s="247"/>
      <c r="DR23" s="247"/>
      <c r="DS23" s="247"/>
      <c r="DT23" s="247"/>
      <c r="DU23" s="247"/>
      <c r="DV23" s="247"/>
      <c r="DW23" s="247"/>
      <c r="DX23" s="247"/>
      <c r="DY23" s="247"/>
      <c r="DZ23" s="247"/>
      <c r="EA23" s="247"/>
      <c r="EB23" s="247"/>
      <c r="EC23" s="247"/>
      <c r="ED23" s="247"/>
      <c r="EE23" s="247"/>
      <c r="EF23" s="247"/>
      <c r="EG23" s="247"/>
      <c r="EH23" s="247"/>
      <c r="EI23" s="247"/>
      <c r="EJ23" s="247"/>
      <c r="EK23" s="247"/>
      <c r="EL23" s="247"/>
      <c r="EM23" s="247"/>
      <c r="EN23" s="247"/>
      <c r="EO23" s="247"/>
      <c r="EP23" s="247"/>
      <c r="EQ23" s="247"/>
      <c r="ER23" s="247"/>
      <c r="ES23" s="247"/>
      <c r="ET23" s="247"/>
      <c r="EU23" s="247"/>
      <c r="EV23" s="247"/>
      <c r="EW23" s="247"/>
      <c r="EX23" s="247"/>
    </row>
    <row r="24" spans="1:154" ht="27">
      <c r="A24" s="831" t="s">
        <v>201</v>
      </c>
      <c r="B24" s="754"/>
      <c r="C24" s="116" t="s">
        <v>1734</v>
      </c>
      <c r="D24" s="107">
        <f t="shared" si="0"/>
        <v>0</v>
      </c>
      <c r="E24" s="107" t="str">
        <f>IF($R$64=0,"",IF(SUMIF($A$34:$A$63,E$2,$R$34:$R$63)=0,"",(SUMIF($A$34:$A$63,E$2,$R$34:$R$63)-$R$71)))</f>
        <v/>
      </c>
      <c r="F24" s="117" t="str">
        <f>IF($R$64=0,"",IF(SUMIF($A$34:$A$63,F$2,$R$34:$R$63)=0,"",(SUMIF($A$34:$A$63,F$2,$R$34:$R$63)-$R$72)))</f>
        <v/>
      </c>
      <c r="G24" s="108" t="str">
        <f>IF($R$64=0,"",IF(SUMIF($A$34:$A$63,G$2,$R$34:$R$63)=0,"",(SUMIF($A$34:$A$63,G$2,$R$34:$R$63)-$R$73)))</f>
        <v/>
      </c>
      <c r="H24" s="108" t="str">
        <f>IF($R$64=0,"",IF(SUMIF($A$34:$A$63,H$2,$R$34:$R$63)=0,"",(SUMIF($A$34:$A$63,H$2,$R$34:$R$63)-$R$74)))</f>
        <v/>
      </c>
      <c r="I24" s="108" t="str">
        <f>IF($R$64=0,"",IF(SUMIF($A$34:$A$63,I$2,$R$34:$R$63)=0,"",(SUMIF($A$34:$A$63,I$2,$R$34:$R$63)-$R$75)))</f>
        <v/>
      </c>
      <c r="J24" s="117" t="str">
        <f>IF($R$64=0,"",IF(SUMIF($A$34:$A$63,J$2,$R$34:$R$63)=0,"",(SUMIF($A$34:$A$63,J$2,$R$34:$R$63)-$R$76)))</f>
        <v/>
      </c>
      <c r="K24" s="117" t="str">
        <f>IF($R$64=0,"",IF(SUMIF($A$34:$A$63,K$2,$R$34:$R$63)=0,"",(SUMIF($A$34:$A$63,K$2,$R$34:$R$63)-$R$77)))</f>
        <v/>
      </c>
      <c r="L24" s="108" t="str">
        <f>IF($R$64=0,"",IF(SUMIF($A$34:$A$63,L$2,$R$34:$R$63)=0,"",(SUMIF($A$34:$A$63,L$2,$R$34:$R$63)-$R$78)))</f>
        <v/>
      </c>
      <c r="M24" s="108" t="str">
        <f>IF($R$64=0,"",IF(SUMIF($A$34:$A$63,M$2,$R$34:$R$63)=0,"",(SUMIF($A$34:$A$63,M$2,$R$34:$R$63)-$R$79)))</f>
        <v/>
      </c>
      <c r="N24" s="312" t="str">
        <f>IF($R$64=0,"",IF(SUMIF($A$34:$A$63,N$2,$R$34:$R$63)=0,"",(SUMIF($A$34:$A$63,N$2,$R$34:$R$63)-$R$80)))</f>
        <v/>
      </c>
      <c r="O24" s="312" t="str">
        <f>IF($R$64=0,"",IF(SUMIF($A$34:$A$63,O$2,$R$34:$R$63)=0,"",(SUMIF($A$34:$A$63,O$2,$R$34:$R$63)-$R$81)))</f>
        <v/>
      </c>
      <c r="P24" s="312" t="str">
        <f>IF($R$64=0,"",IF(SUMIF($A$34:$A$63,P$2,$R$34:$R$63)=0,"",(SUMIF($A$34:$A$63,P$2,$R$34:$R$63)-$R$82)))</f>
        <v/>
      </c>
      <c r="Q24" s="312" t="str">
        <f>IF($R$64=0,"",IF(SUMIF($A$34:$A$63,Q$2,$R$34:$R$63)=0,"",(SUMIF($A$34:$A$63,Q$2,$R$34:$R$63)-$R$83)))</f>
        <v/>
      </c>
      <c r="R24" s="312" t="str">
        <f>IF($R$64=0,"",IF(SUMIF($A$34:$A$63,R$2,$R$34:$R$63)=0,"",(SUMIF($A$34:$A$63,R$2,$R$34:$R$63)-$R$84)))</f>
        <v/>
      </c>
      <c r="S24" s="312" t="str">
        <f>IF($R$64=0,"",IF(SUMIF($A$34:$A$63,S$2,$R$34:$R$63)=0,"",(SUMIF($A$34:$A$63,S$2,$R$34:$R$63)-$R$85)))</f>
        <v/>
      </c>
      <c r="T24" s="312" t="str">
        <f>IF($R$64=0,"",IF(SUMIF($A$34:$A$63,T$2,$R$34:$R$63)=0,"",(SUMIF($A$34:$A$63,T$2,$R$34:$R$63)-$R$86)))</f>
        <v/>
      </c>
      <c r="U24" s="312" t="str">
        <f>IF($R$64=0,"",IF(SUMIF($A$34:$A$63,U$2,$R$34:$R$63)=0,"",(SUMIF($A$34:$A$63,U$2,$R$34:$R$63)-$R$87)))</f>
        <v/>
      </c>
      <c r="V24" s="312" t="str">
        <f>IF($R$64=0,"",IF(SUMIF($A$34:$A$63,V$2,$R$34:$R$63)=0,"",(SUMIF($A$34:$A$63,V$2,$R$34:$R$63)-$R$88)))</f>
        <v/>
      </c>
      <c r="W24" s="312" t="str">
        <f>IF($R$64=0,"",IF(SUMIF($A$34:$A$63,W$2,$R$34:$R$63)=0,"",(SUMIF($A$34:$A$63,W$2,$R$34:$R$63)-$R$89)))</f>
        <v/>
      </c>
      <c r="X24" s="312" t="str">
        <f>IF($R$64=0,"",IF(SUMIF($A$34:$A$63,X$2,$R$34:$R$63)=0,"",(SUMIF($A$34:$A$63,X$2,$R$34:$R$63)-$R$90)))</f>
        <v/>
      </c>
      <c r="Y24" s="312" t="str">
        <f>IF($R$64=0,"",IF(SUMIF($A$34:$A$63,Y$2,$R$34:$R$63)=0,"",(SUMIF($A$34:$A$63,Y$2,$R$34:$R$63)-$R$91)))</f>
        <v/>
      </c>
      <c r="Z24" s="312" t="str">
        <f>IF($R$64=0,"",IF(SUMIF($A$34:$A$63,Z$2,$R$34:$R$63)=0,"",(SUMIF($A$34:$A$63,Z$2,$R$34:$R$63)-$R$92)))</f>
        <v/>
      </c>
      <c r="AA24" s="312" t="str">
        <f>IF($R$64=0,"",IF(SUMIF($A$34:$A$63,AA$2,$R$34:$R$63)=0,"",(SUMIF($A$34:$A$63,AA$2,$R$34:$R$63)-$R$93)))</f>
        <v/>
      </c>
      <c r="AB24" s="312" t="str">
        <f>IF($R$64=0,"",IF(SUMIF($A$34:$A$63,AB$2,$R$34:$R$63)=0,"",(SUMIF($A$34:$A$63,AB$2,$R$34:$R$63)-$R$94)))</f>
        <v/>
      </c>
      <c r="AC24" s="312" t="str">
        <f>IF($R$64=0,"",IF(SUMIF($A$34:$A$63,AC$2,$R$34:$R$63)=0,"",(SUMIF($A$34:$A$63,AC$2,$R$34:$R$63)-$R$95)))</f>
        <v/>
      </c>
      <c r="AD24" s="312" t="str">
        <f>IF($R$64=0,"",IF(SUMIF($A$34:$A$63,AD$2,$R$34:$R$63)=0,"",(SUMIF($A$34:$A$63,AD$2,$R$34:$R$63)-$R$96)))</f>
        <v/>
      </c>
      <c r="AE24" s="312" t="str">
        <f>IF($R$64=0,"",IF(SUMIF($A$34:$A$63,AE$2,$R$34:$R$63)=0,"",(SUMIF($A$34:$A$63,AE$2,$R$34:$R$63)-$R$97)))</f>
        <v/>
      </c>
      <c r="AF24" s="312" t="str">
        <f>IF($R$64=0,"",IF(SUMIF($A$34:$A$63,AF$2,$R$34:$R$63)=0,"",(SUMIF($A$34:$A$63,AF$2,$R$34:$R$63)-$R$98)))</f>
        <v/>
      </c>
      <c r="AG24" s="312" t="str">
        <f>IF($R$64=0,"",IF(SUMIF($A$34:$A$63,AG$2,$R$34:$R$63)=0,"",(SUMIF($A$34:$A$63,AG$2,$R$34:$R$63)-$R$99)))</f>
        <v/>
      </c>
      <c r="AH24" s="312" t="str">
        <f>IF($R$64=0,"",IF(SUMIF($A$34:$A$63,AH$2,$R$34:$R$63)=0,"",(SUMIF($A$34:$A$63,AH$2,$R$34:$R$63)-$R$100)))</f>
        <v/>
      </c>
      <c r="AI24" s="321"/>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c r="CN24" s="247"/>
      <c r="CO24" s="247"/>
      <c r="CP24" s="247"/>
      <c r="CQ24" s="247"/>
      <c r="CR24" s="247"/>
      <c r="CS24" s="247"/>
      <c r="CT24" s="247"/>
      <c r="CU24" s="247"/>
      <c r="CV24" s="247"/>
      <c r="CW24" s="247"/>
      <c r="CX24" s="247"/>
      <c r="CY24" s="247"/>
      <c r="CZ24" s="247"/>
      <c r="DA24" s="247"/>
      <c r="DB24" s="247"/>
      <c r="DC24" s="247"/>
      <c r="DD24" s="247"/>
      <c r="DE24" s="247"/>
      <c r="DF24" s="247"/>
      <c r="DG24" s="247"/>
      <c r="DH24" s="247"/>
      <c r="DI24" s="247"/>
      <c r="DJ24" s="247"/>
      <c r="DK24" s="247"/>
      <c r="DL24" s="247"/>
      <c r="DM24" s="247"/>
      <c r="DN24" s="247"/>
      <c r="DO24" s="247"/>
      <c r="DP24" s="247"/>
      <c r="DQ24" s="247"/>
      <c r="DR24" s="247"/>
      <c r="DS24" s="247"/>
      <c r="DT24" s="247"/>
      <c r="DU24" s="247"/>
      <c r="DV24" s="247"/>
      <c r="DW24" s="247"/>
      <c r="DX24" s="247"/>
      <c r="DY24" s="247"/>
      <c r="DZ24" s="247"/>
      <c r="EA24" s="247"/>
      <c r="EB24" s="247"/>
      <c r="EC24" s="247"/>
      <c r="ED24" s="247"/>
      <c r="EE24" s="247"/>
      <c r="EF24" s="247"/>
      <c r="EG24" s="247"/>
      <c r="EH24" s="247"/>
      <c r="EI24" s="247"/>
      <c r="EJ24" s="247"/>
      <c r="EK24" s="247"/>
      <c r="EL24" s="247"/>
      <c r="EM24" s="247"/>
      <c r="EN24" s="247"/>
      <c r="EO24" s="247"/>
      <c r="EP24" s="247"/>
      <c r="EQ24" s="247"/>
      <c r="ER24" s="247"/>
      <c r="ES24" s="247"/>
      <c r="ET24" s="247"/>
      <c r="EU24" s="247"/>
      <c r="EV24" s="247"/>
      <c r="EW24" s="247"/>
      <c r="EX24" s="247"/>
    </row>
    <row r="25" spans="1:154" ht="40.5">
      <c r="A25" s="832"/>
      <c r="B25" s="756"/>
      <c r="C25" s="118" t="s">
        <v>1735</v>
      </c>
      <c r="D25" s="110">
        <f t="shared" si="0"/>
        <v>0</v>
      </c>
      <c r="E25" s="110" t="str">
        <f>IF($S$64=0,"",IF(SUMIF($A$34:$A$63,E$2,$S$34:$S$63)=0,"",(SUMIF($A$34:$A$63,E$2,$S$34:$S$63)-$S$71)))</f>
        <v/>
      </c>
      <c r="F25" s="119" t="str">
        <f>IF($S$64=0,"",IF(SUMIF($A$34:$A$63,F$2,$S$34:$S$63)=0,"",(SUMIF($A$34:$A$63,F$2,$S$34:$S$63)-$S$72)))</f>
        <v/>
      </c>
      <c r="G25" s="109" t="str">
        <f>IF($S$64=0,"",IF(SUMIF($A$34:$A$63,G$2,$S$34:$S$63)=0,"",(SUMIF($A$34:$A$63,G$2,$S$34:$S$63)-$S$73)))</f>
        <v/>
      </c>
      <c r="H25" s="109" t="str">
        <f>IF($S$64=0,"",IF(SUMIF($A$34:$A$63,H$2,$S$34:$S$63)=0,"",(SUMIF($A$34:$A$63,H$2,$S$34:$S$63)-$S$74)))</f>
        <v/>
      </c>
      <c r="I25" s="109" t="str">
        <f>IF($S$64=0,"",IF(SUMIF($A$34:$A$63,I$2,$S$34:$S$63)=0,"",(SUMIF($A$34:$A$63,I$2,$S$34:$S$63)-$S$75)))</f>
        <v/>
      </c>
      <c r="J25" s="199" t="str">
        <f>IF($S$64=0,"",IF(SUMIF($A$34:$A$63,J$2,$S$34:$S$63)=0,"",(SUMIF($A$34:$A$63,J$2,$S$34:$S$63)-$S$76)))</f>
        <v/>
      </c>
      <c r="K25" s="119" t="str">
        <f>IF($S$64=0,"",IF(SUMIF($A$34:$A$63,K$2,$S$34:$S$63)=0,"",(SUMIF($A$34:$A$63,K$2,$S$34:$S$63)-$S$77)))</f>
        <v/>
      </c>
      <c r="L25" s="109" t="str">
        <f>IF($S$64=0,"",IF(SUMIF($A$34:$A$63,L$2,$S$34:$S$63)=0,"",(SUMIF($A$34:$A$63,L$2,$S$34:$S$63)-$S$78)))</f>
        <v/>
      </c>
      <c r="M25" s="109" t="str">
        <f>IF($S$64=0,"",IF(SUMIF($A$34:$A$63,M$2,$S$34:$S$63)=0,"",(SUMIF($A$34:$A$63,M$2,$S$34:$S$63)-$S$79)))</f>
        <v/>
      </c>
      <c r="N25" s="296" t="str">
        <f>IF($S$64=0,"",IF(SUMIF($A$34:$A$63,N$2,$S$34:$S$63)=0,"",(SUMIF($A$34:$A$63,N$2,$S$34:$S$63)-$S$80)))</f>
        <v/>
      </c>
      <c r="O25" s="296" t="str">
        <f>IF($S$64=0,"",IF(SUMIF($A$34:$A$63,O$2,$S$34:$S$63)=0,"",(SUMIF($A$34:$A$63,O$2,$S$34:$S$63)-$S$81)))</f>
        <v/>
      </c>
      <c r="P25" s="296" t="str">
        <f>IF($S$64=0,"",IF(SUMIF($A$34:$A$63,P$2,$S$34:$S$63)=0,"",(SUMIF($A$34:$A$63,P$2,$S$34:$S$63)-$S$82)))</f>
        <v/>
      </c>
      <c r="Q25" s="296" t="str">
        <f>IF($S$64=0,"",IF(SUMIF($A$34:$A$63,Q$2,$S$34:$S$63)=0,"",(SUMIF($A$34:$A$63,Q$2,$S$34:$S$63)-$S$83)))</f>
        <v/>
      </c>
      <c r="R25" s="296" t="str">
        <f>IF($S$64=0,"",IF(SUMIF($A$34:$A$63,R$2,$S$34:$S$63)=0,"",(SUMIF($A$34:$A$63,R$2,$S$34:$S$63)-$S$84)))</f>
        <v/>
      </c>
      <c r="S25" s="296" t="str">
        <f>IF($S$64=0,"",IF(SUMIF($A$34:$A$63,S$2,$S$34:$S$63)=0,"",(SUMIF($A$34:$A$63,S$2,$S$34:$S$63)-$S$85)))</f>
        <v/>
      </c>
      <c r="T25" s="296" t="str">
        <f>IF($S$64=0,"",IF(SUMIF($A$34:$A$63,T$2,$S$34:$S$63)=0,"",(SUMIF($A$34:$A$63,T$2,$S$34:$S$63)-$S$86)))</f>
        <v/>
      </c>
      <c r="U25" s="296" t="str">
        <f>IF($S$64=0,"",IF(SUMIF($A$34:$A$63,U$2,$S$34:$S$63)=0,"",(SUMIF($A$34:$A$63,U$2,$S$34:$S$63)-$S$87)))</f>
        <v/>
      </c>
      <c r="V25" s="296" t="str">
        <f>IF($S$64=0,"",IF(SUMIF($A$34:$A$63,V$2,$S$34:$S$63)=0,"",(SUMIF($A$34:$A$63,V$2,$S$34:$S$63)-$S$88)))</f>
        <v/>
      </c>
      <c r="W25" s="296" t="str">
        <f>IF($S$64=0,"",IF(SUMIF($A$34:$A$63,W$2,$S$34:$S$63)=0,"",(SUMIF($A$34:$A$63,W$2,$S$34:$S$63)-$S$89)))</f>
        <v/>
      </c>
      <c r="X25" s="296" t="str">
        <f>IF($S$64=0,"",IF(SUMIF($A$34:$A$63,X$2,$S$34:$S$63)=0,"",(SUMIF($A$34:$A$63,X$2,$S$34:$S$63)-$S$90)))</f>
        <v/>
      </c>
      <c r="Y25" s="296" t="str">
        <f>IF($S$64=0,"",IF(SUMIF($A$34:$A$63,Y$2,$S$34:$S$63)=0,"",(SUMIF($A$34:$A$63,Y$2,$S$34:$S$63)-$S$91)))</f>
        <v/>
      </c>
      <c r="Z25" s="296" t="str">
        <f>IF($S$64=0,"",IF(SUMIF($A$34:$A$63,Z$2,$S$34:$S$63)=0,"",(SUMIF($A$34:$A$63,Z$2,$S$34:$S$63)-$S$92)))</f>
        <v/>
      </c>
      <c r="AA25" s="296" t="str">
        <f>IF($S$64=0,"",IF(SUMIF($A$34:$A$63,AA$2,$S$34:$S$63)=0,"",(SUMIF($A$34:$A$63,AA$2,$S$34:$S$63)-$S$93)))</f>
        <v/>
      </c>
      <c r="AB25" s="296" t="str">
        <f>IF($S$64=0,"",IF(SUMIF($A$34:$A$63,AB$2,$S$34:$S$63)=0,"",(SUMIF($A$34:$A$63,AB$2,$S$34:$S$63)-$S$94)))</f>
        <v/>
      </c>
      <c r="AC25" s="296" t="str">
        <f>IF($S$64=0,"",IF(SUMIF($A$34:$A$63,AC$2,$S$34:$S$63)=0,"",(SUMIF($A$34:$A$63,AC$2,$S$34:$S$63)-$S$95)))</f>
        <v/>
      </c>
      <c r="AD25" s="296" t="str">
        <f>IF($S$64=0,"",IF(SUMIF($A$34:$A$63,AD$2,$S$34:$S$63)=0,"",(SUMIF($A$34:$A$63,AD$2,$S$34:$S$63)-$S$96)))</f>
        <v/>
      </c>
      <c r="AE25" s="296" t="str">
        <f>IF($S$64=0,"",IF(SUMIF($A$34:$A$63,AE$2,$S$34:$S$63)=0,"",(SUMIF($A$34:$A$63,AE$2,$S$34:$S$63)-$S$97)))</f>
        <v/>
      </c>
      <c r="AF25" s="296" t="str">
        <f>IF($S$64=0,"",IF(SUMIF($A$34:$A$63,AF$2,$S$34:$S$63)=0,"",(SUMIF($A$34:$A$63,AF$2,$S$34:$S$63)-$S$98)))</f>
        <v/>
      </c>
      <c r="AG25" s="296" t="str">
        <f>IF($S$64=0,"",IF(SUMIF($A$34:$A$63,AG$2,$S$34:$S$63)=0,"",(SUMIF($A$34:$A$63,AG$2,$S$34:$S$63)-$S$99)))</f>
        <v/>
      </c>
      <c r="AH25" s="296" t="str">
        <f>IF($S$64=0,"",IF(SUMIF($A$34:$A$63,AH$2,$S$34:$S$63)=0,"",(SUMIF($A$34:$A$63,AH$2,$S$34:$S$63)-$S$100)))</f>
        <v/>
      </c>
      <c r="AI25" s="321"/>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7"/>
      <c r="CK25" s="247"/>
      <c r="CL25" s="247"/>
      <c r="CM25" s="247"/>
      <c r="CN25" s="247"/>
      <c r="CO25" s="247"/>
      <c r="CP25" s="247"/>
      <c r="CQ25" s="247"/>
      <c r="CR25" s="247"/>
      <c r="CS25" s="247"/>
      <c r="CT25" s="247"/>
      <c r="CU25" s="247"/>
      <c r="CV25" s="247"/>
      <c r="CW25" s="247"/>
      <c r="CX25" s="247"/>
      <c r="CY25" s="247"/>
      <c r="CZ25" s="247"/>
      <c r="DA25" s="247"/>
      <c r="DB25" s="247"/>
      <c r="DC25" s="247"/>
      <c r="DD25" s="247"/>
      <c r="DE25" s="247"/>
      <c r="DF25" s="247"/>
      <c r="DG25" s="247"/>
      <c r="DH25" s="247"/>
      <c r="DI25" s="247"/>
      <c r="DJ25" s="247"/>
      <c r="DK25" s="247"/>
      <c r="DL25" s="247"/>
      <c r="DM25" s="247"/>
      <c r="DN25" s="247"/>
      <c r="DO25" s="247"/>
      <c r="DP25" s="247"/>
      <c r="DQ25" s="247"/>
      <c r="DR25" s="247"/>
      <c r="DS25" s="247"/>
      <c r="DT25" s="247"/>
      <c r="DU25" s="247"/>
      <c r="DV25" s="247"/>
      <c r="DW25" s="247"/>
      <c r="DX25" s="247"/>
      <c r="DY25" s="247"/>
      <c r="DZ25" s="247"/>
      <c r="EA25" s="247"/>
      <c r="EB25" s="247"/>
      <c r="EC25" s="247"/>
      <c r="ED25" s="247"/>
      <c r="EE25" s="247"/>
      <c r="EF25" s="247"/>
      <c r="EG25" s="247"/>
      <c r="EH25" s="247"/>
      <c r="EI25" s="247"/>
      <c r="EJ25" s="247"/>
      <c r="EK25" s="247"/>
      <c r="EL25" s="247"/>
      <c r="EM25" s="247"/>
      <c r="EN25" s="247"/>
      <c r="EO25" s="247"/>
      <c r="EP25" s="247"/>
      <c r="EQ25" s="247"/>
      <c r="ER25" s="247"/>
      <c r="ES25" s="247"/>
      <c r="ET25" s="247"/>
      <c r="EU25" s="247"/>
      <c r="EV25" s="247"/>
      <c r="EW25" s="247"/>
      <c r="EX25" s="247"/>
    </row>
    <row r="26" spans="1:154" ht="40.5">
      <c r="A26" s="832"/>
      <c r="B26" s="756"/>
      <c r="C26" s="118" t="s">
        <v>1736</v>
      </c>
      <c r="D26" s="110">
        <f t="shared" si="0"/>
        <v>0</v>
      </c>
      <c r="E26" s="110" t="str">
        <f>IF($T$64=0,"",IF(SUMIF($A$34:$A$63,E$2,$T$34:$T$63)=0,"",(SUMIF($A$34:$A$63,E$2,$T$34:$T$63)-$T$71)))</f>
        <v/>
      </c>
      <c r="F26" s="119" t="str">
        <f>IF($T$64=0,"",IF(SUMIF($A$34:$A$63,F$2,$T$34:$T$63)=0,"",(SUMIF($A$34:$A$63,F$2,$T$34:$T$63)-$T$72)))</f>
        <v/>
      </c>
      <c r="G26" s="109" t="str">
        <f>IF($T$64=0,"",IF(SUMIF($A$34:$A$63,G$2,$T$34:$T$63)=0,"",(SUMIF($A$34:$A$63,G$2,$T$34:$T$63)-$T$73)))</f>
        <v/>
      </c>
      <c r="H26" s="109" t="str">
        <f>IF($T$64=0,"",IF(SUMIF($A$34:$A$63,H$2,$T$34:$T$63)=0,"",(SUMIF($A$34:$A$63,H$2,$T$34:$T$63)-$T$74)))</f>
        <v/>
      </c>
      <c r="I26" s="109" t="str">
        <f>IF($T$64=0,"",IF(SUMIF($A$34:$A$63,I$2,$T$34:$T$63)=0,"",(SUMIF($A$34:$A$63,I$2,$T$34:$T$63)-$T$75)))</f>
        <v/>
      </c>
      <c r="J26" s="199" t="str">
        <f>IF($T$64=0,"",IF(SUMIF($A$34:$A$63,J$2,$T$34:$T$63)=0,"",(SUMIF($A$34:$A$63,J$2,$T$34:$T$63)-$T$76)))</f>
        <v/>
      </c>
      <c r="K26" s="119" t="str">
        <f>IF($T$64=0,"",IF(SUMIF($A$34:$A$63,K$2,$T$34:$T$63)=0,"",(SUMIF($A$34:$A$63,K$2,$T$34:$T$63)-$T$77)))</f>
        <v/>
      </c>
      <c r="L26" s="109" t="str">
        <f>IF($T$64=0,"",IF(SUMIF($A$34:$A$63,L$2,$T$34:$T$63)=0,"",(SUMIF($A$34:$A$63,L$2,$T$34:$T$63)-$T$78)))</f>
        <v/>
      </c>
      <c r="M26" s="109" t="str">
        <f>IF($T$64=0,"",IF(SUMIF($A$34:$A$63,M$2,$T$34:$T$63)=0,"",(SUMIF($A$34:$A$63,M$2,$T$34:$T$63)-$T$79)))</f>
        <v/>
      </c>
      <c r="N26" s="296" t="str">
        <f>IF($T$64=0,"",IF(SUMIF($A$34:$A$63,N$2,$T$34:$T$63)=0,"",(SUMIF($A$34:$A$63,N$2,$T$34:$T$63)-$T$80)))</f>
        <v/>
      </c>
      <c r="O26" s="296" t="str">
        <f>IF($T$64=0,"",IF(SUMIF($A$34:$A$63,O$2,$T$34:$T$63)=0,"",(SUMIF($A$34:$A$63,O$2,$T$34:$T$63)-$T$81)))</f>
        <v/>
      </c>
      <c r="P26" s="296" t="str">
        <f>IF($T$64=0,"",IF(SUMIF($A$34:$A$63,P$2,$T$34:$T$63)=0,"",(SUMIF($A$34:$A$63,P$2,$T$34:$T$63)-$T$82)))</f>
        <v/>
      </c>
      <c r="Q26" s="296" t="str">
        <f>IF($T$64=0,"",IF(SUMIF($A$34:$A$63,Q$2,$T$34:$T$63)=0,"",(SUMIF($A$34:$A$63,Q$2,$T$34:$T$63)-$T$83)))</f>
        <v/>
      </c>
      <c r="R26" s="296" t="str">
        <f>IF($T$64=0,"",IF(SUMIF($A$34:$A$63,R$2,$T$34:$T$63)=0,"",(SUMIF($A$34:$A$63,R$2,$T$34:$T$63)-$T$84)))</f>
        <v/>
      </c>
      <c r="S26" s="296" t="str">
        <f>IF($T$64=0,"",IF(SUMIF($A$34:$A$63,S$2,$T$34:$T$63)=0,"",(SUMIF($A$34:$A$63,S$2,$T$34:$T$63)-$T$85)))</f>
        <v/>
      </c>
      <c r="T26" s="296" t="str">
        <f>IF($T$64=0,"",IF(SUMIF($A$34:$A$63,T$2,$T$34:$T$63)=0,"",(SUMIF($A$34:$A$63,T$2,$T$34:$T$63)-$T$86)))</f>
        <v/>
      </c>
      <c r="U26" s="296" t="str">
        <f>IF($T$64=0,"",IF(SUMIF($A$34:$A$63,U$2,$T$34:$T$63)=0,"",(SUMIF($A$34:$A$63,U$2,$T$34:$T$63)-$T$87)))</f>
        <v/>
      </c>
      <c r="V26" s="296" t="str">
        <f>IF($T$64=0,"",IF(SUMIF($A$34:$A$63,V$2,$T$34:$T$63)=0,"",(SUMIF($A$34:$A$63,V$2,$T$34:$T$63)-$T$88)))</f>
        <v/>
      </c>
      <c r="W26" s="296" t="str">
        <f>IF($T$64=0,"",IF(SUMIF($A$34:$A$63,W$2,$T$34:$T$63)=0,"",(SUMIF($A$34:$A$63,W$2,$T$34:$T$63)-$T$89)))</f>
        <v/>
      </c>
      <c r="X26" s="296" t="str">
        <f>IF($T$64=0,"",IF(SUMIF($A$34:$A$63,X$2,$T$34:$T$63)=0,"",(SUMIF($A$34:$A$63,X$2,$T$34:$T$63)-$T$90)))</f>
        <v/>
      </c>
      <c r="Y26" s="296" t="str">
        <f>IF($T$64=0,"",IF(SUMIF($A$34:$A$63,Y$2,$T$34:$T$63)=0,"",(SUMIF($A$34:$A$63,Y$2,$T$34:$T$63)-$T$91)))</f>
        <v/>
      </c>
      <c r="Z26" s="296" t="str">
        <f>IF($T$64=0,"",IF(SUMIF($A$34:$A$63,Z$2,$T$34:$T$63)=0,"",(SUMIF($A$34:$A$63,Z$2,$T$34:$T$63)-$T$92)))</f>
        <v/>
      </c>
      <c r="AA26" s="296" t="str">
        <f>IF($T$64=0,"",IF(SUMIF($A$34:$A$63,AA$2,$T$34:$T$63)=0,"",(SUMIF($A$34:$A$63,AA$2,$T$34:$T$63)-$T$93)))</f>
        <v/>
      </c>
      <c r="AB26" s="296" t="str">
        <f>IF($T$64=0,"",IF(SUMIF($A$34:$A$63,AB$2,$T$34:$T$63)=0,"",(SUMIF($A$34:$A$63,AB$2,$T$34:$T$63)-$T$94)))</f>
        <v/>
      </c>
      <c r="AC26" s="296" t="str">
        <f>IF($T$64=0,"",IF(SUMIF($A$34:$A$63,AC$2,$T$34:$T$63)=0,"",(SUMIF($A$34:$A$63,AC$2,$T$34:$T$63)-$T$95)))</f>
        <v/>
      </c>
      <c r="AD26" s="296" t="str">
        <f>IF($T$64=0,"",IF(SUMIF($A$34:$A$63,AD$2,$T$34:$T$63)=0,"",(SUMIF($A$34:$A$63,AD$2,$T$34:$T$63)-$T$96)))</f>
        <v/>
      </c>
      <c r="AE26" s="296" t="str">
        <f>IF($T$64=0,"",IF(SUMIF($A$34:$A$63,AE$2,$T$34:$T$63)=0,"",(SUMIF($A$34:$A$63,AE$2,$T$34:$T$63)-$T$97)))</f>
        <v/>
      </c>
      <c r="AF26" s="296" t="str">
        <f>IF($T$64=0,"",IF(SUMIF($A$34:$A$63,AF$2,$T$34:$T$63)=0,"",(SUMIF($A$34:$A$63,AF$2,$T$34:$T$63)-$T$98)))</f>
        <v/>
      </c>
      <c r="AG26" s="296" t="str">
        <f>IF($T$64=0,"",IF(SUMIF($A$34:$A$63,AG$2,$T$34:$T$63)=0,"",(SUMIF($A$34:$A$63,AG$2,$T$34:$T$63)-$T$99)))</f>
        <v/>
      </c>
      <c r="AH26" s="296" t="str">
        <f>IF($T$64=0,"",IF(SUMIF($A$34:$A$63,AH$2,$T$34:$T$63)=0,"",(SUMIF($A$34:$A$63,AH$2,$T$34:$T$63)-$T$100)))</f>
        <v/>
      </c>
      <c r="AI26" s="321"/>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BV26" s="247"/>
      <c r="BW26" s="247"/>
      <c r="BX26" s="247"/>
      <c r="BY26" s="247"/>
      <c r="BZ26" s="247"/>
      <c r="CA26" s="247"/>
      <c r="CB26" s="247"/>
      <c r="CC26" s="247"/>
      <c r="CD26" s="247"/>
      <c r="CE26" s="247"/>
      <c r="CF26" s="247"/>
      <c r="CG26" s="247"/>
      <c r="CH26" s="247"/>
      <c r="CI26" s="247"/>
      <c r="CJ26" s="247"/>
      <c r="CK26" s="247"/>
      <c r="CL26" s="247"/>
      <c r="CM26" s="247"/>
      <c r="CN26" s="247"/>
      <c r="CO26" s="247"/>
      <c r="CP26" s="247"/>
      <c r="CQ26" s="247"/>
      <c r="CR26" s="247"/>
      <c r="CS26" s="247"/>
      <c r="CT26" s="247"/>
      <c r="CU26" s="247"/>
      <c r="CV26" s="247"/>
      <c r="CW26" s="247"/>
      <c r="CX26" s="247"/>
      <c r="CY26" s="247"/>
      <c r="CZ26" s="247"/>
      <c r="DA26" s="247"/>
      <c r="DB26" s="247"/>
      <c r="DC26" s="247"/>
      <c r="DD26" s="247"/>
      <c r="DE26" s="247"/>
      <c r="DF26" s="247"/>
      <c r="DG26" s="247"/>
      <c r="DH26" s="247"/>
      <c r="DI26" s="247"/>
      <c r="DJ26" s="247"/>
      <c r="DK26" s="247"/>
      <c r="DL26" s="247"/>
      <c r="DM26" s="247"/>
      <c r="DN26" s="247"/>
      <c r="DO26" s="247"/>
      <c r="DP26" s="247"/>
      <c r="DQ26" s="247"/>
      <c r="DR26" s="247"/>
      <c r="DS26" s="247"/>
      <c r="DT26" s="247"/>
      <c r="DU26" s="247"/>
      <c r="DV26" s="247"/>
      <c r="DW26" s="247"/>
      <c r="DX26" s="247"/>
      <c r="DY26" s="247"/>
      <c r="DZ26" s="247"/>
      <c r="EA26" s="247"/>
      <c r="EB26" s="247"/>
      <c r="EC26" s="247"/>
      <c r="ED26" s="247"/>
      <c r="EE26" s="247"/>
      <c r="EF26" s="247"/>
      <c r="EG26" s="247"/>
      <c r="EH26" s="247"/>
      <c r="EI26" s="247"/>
      <c r="EJ26" s="247"/>
      <c r="EK26" s="247"/>
      <c r="EL26" s="247"/>
      <c r="EM26" s="247"/>
      <c r="EN26" s="247"/>
      <c r="EO26" s="247"/>
      <c r="EP26" s="247"/>
      <c r="EQ26" s="247"/>
      <c r="ER26" s="247"/>
      <c r="ES26" s="247"/>
      <c r="ET26" s="247"/>
      <c r="EU26" s="247"/>
      <c r="EV26" s="247"/>
      <c r="EW26" s="247"/>
      <c r="EX26" s="247"/>
    </row>
    <row r="27" spans="1:154" ht="14.25" thickBot="1">
      <c r="A27" s="833"/>
      <c r="B27" s="758"/>
      <c r="C27" s="118" t="s">
        <v>1737</v>
      </c>
      <c r="D27" s="110">
        <f t="shared" si="0"/>
        <v>0</v>
      </c>
      <c r="E27" s="110" t="str">
        <f>IF($U$64=0,"",IF(SUMIF($A$34:$A$63,E$2,$U$34:$U$63)=0,"",(SUMIF($A$34:$A$63,E$2,$U$34:$U$63)-$U$71)))</f>
        <v/>
      </c>
      <c r="F27" s="119" t="str">
        <f>IF($U$64=0,"",IF(SUMIF($A$34:$A$63,F$2,$U$34:$U$63)=0,"",(SUMIF($A$34:$A$63,F$2,$U$34:$U$63)-$U$72)))</f>
        <v/>
      </c>
      <c r="G27" s="109" t="str">
        <f>IF($U$64=0,"",IF(SUMIF($A$34:$A$63,G$2,$U$34:$U$63)=0,"",(SUMIF($A$34:$A$63,G$2,$U$34:$U$63)-$U$73)))</f>
        <v/>
      </c>
      <c r="H27" s="109" t="str">
        <f>IF($U$64=0,"",IF(SUMIF($A$34:$A$63,H$2,$U$34:$U$63)=0,"",(SUMIF($A$34:$A$63,H$2,$U$34:$U$63)-$U$74)))</f>
        <v/>
      </c>
      <c r="I27" s="109" t="str">
        <f>IF($U$64=0,"",IF(SUMIF($A$34:$A$63,I$2,$U$34:$U$63)=0,"",(SUMIF($A$34:$A$63,I$2,$U$34:$U$63)-$U$75)))</f>
        <v/>
      </c>
      <c r="J27" s="199" t="str">
        <f>IF($U$64=0,"",IF(SUMIF($A$34:$A$63,J$2,$U$34:$U$63)=0,"",(SUMIF($A$34:$A$63,J$2,$U$34:$U$63)-$U$76)))</f>
        <v/>
      </c>
      <c r="K27" s="119" t="str">
        <f>IF($U$64=0,"",IF(SUMIF($A$34:$A$63,K$2,$U$34:$U$63)=0,"",(SUMIF($A$34:$A$63,K$2,$U$34:$U$63)-$U$77)))</f>
        <v/>
      </c>
      <c r="L27" s="109" t="str">
        <f>IF($U$64=0,"",IF(SUMIF($A$34:$A$63,L$2,$U$34:$U$63)=0,"",(SUMIF($A$34:$A$63,L$2,$U$34:$U$63)-$U$78)))</f>
        <v/>
      </c>
      <c r="M27" s="109" t="str">
        <f>IF($U$64=0,"",IF(SUMIF($A$34:$A$63,M$2,$U$34:$U$63)=0,"",(SUMIF($A$34:$A$63,M$2,$U$34:$U$63)-$U$79)))</f>
        <v/>
      </c>
      <c r="N27" s="296" t="str">
        <f>IF($U$64=0,"",IF(SUMIF($A$34:$A$63,N$2,$U$34:$U$63)=0,"",(SUMIF($A$34:$A$63,N$2,$U$34:$U$63)-$U$80)))</f>
        <v/>
      </c>
      <c r="O27" s="296" t="str">
        <f>IF($U$64=0,"",IF(SUMIF($A$34:$A$63,O$2,$U$34:$U$63)=0,"",(SUMIF($A$34:$A$63,O$2,$U$34:$U$63)-$U$81)))</f>
        <v/>
      </c>
      <c r="P27" s="296" t="str">
        <f>IF($U$64=0,"",IF(SUMIF($A$34:$A$63,P$2,$U$34:$U$63)=0,"",(SUMIF($A$34:$A$63,P$2,$U$34:$U$63)-$U$82)))</f>
        <v/>
      </c>
      <c r="Q27" s="296" t="str">
        <f>IF($U$64=0,"",IF(SUMIF($A$34:$A$63,Q$2,$U$34:$U$63)=0,"",(SUMIF($A$34:$A$63,Q$2,$U$34:$U$63)-$U$83)))</f>
        <v/>
      </c>
      <c r="R27" s="296" t="str">
        <f>IF($U$64=0,"",IF(SUMIF($A$34:$A$63,R$2,$U$34:$U$63)=0,"",(SUMIF($A$34:$A$63,R$2,$U$34:$U$63)-$U$84)))</f>
        <v/>
      </c>
      <c r="S27" s="296" t="str">
        <f>IF($U$64=0,"",IF(SUMIF($A$34:$A$63,S$2,$U$34:$U$63)=0,"",(SUMIF($A$34:$A$63,S$2,$U$34:$U$63)-$U$85)))</f>
        <v/>
      </c>
      <c r="T27" s="296" t="str">
        <f>IF($U$64=0,"",IF(SUMIF($A$34:$A$63,T$2,$U$34:$U$63)=0,"",(SUMIF($A$34:$A$63,T$2,$U$34:$U$63)-$U$86)))</f>
        <v/>
      </c>
      <c r="U27" s="296" t="str">
        <f>IF($U$64=0,"",IF(SUMIF($A$34:$A$63,U$2,$U$34:$U$63)=0,"",(SUMIF($A$34:$A$63,U$2,$U$34:$U$63)-$U$87)))</f>
        <v/>
      </c>
      <c r="V27" s="296" t="str">
        <f>IF($U$64=0,"",IF(SUMIF($A$34:$A$63,V$2,$U$34:$U$63)=0,"",(SUMIF($A$34:$A$63,V$2,$U$34:$U$63)-$U$88)))</f>
        <v/>
      </c>
      <c r="W27" s="296" t="str">
        <f>IF($U$64=0,"",IF(SUMIF($A$34:$A$63,W$2,$U$34:$U$63)=0,"",(SUMIF($A$34:$A$63,W$2,$U$34:$U$63)-$U$89)))</f>
        <v/>
      </c>
      <c r="X27" s="296" t="str">
        <f>IF($U$64=0,"",IF(SUMIF($A$34:$A$63,X$2,$U$34:$U$63)=0,"",(SUMIF($A$34:$A$63,X$2,$U$34:$U$63)-$U$90)))</f>
        <v/>
      </c>
      <c r="Y27" s="296" t="str">
        <f>IF($U$64=0,"",IF(SUMIF($A$34:$A$63,Y$2,$U$34:$U$63)=0,"",(SUMIF($A$34:$A$63,Y$2,$U$34:$U$63)-$U$91)))</f>
        <v/>
      </c>
      <c r="Z27" s="296" t="str">
        <f>IF($U$64=0,"",IF(SUMIF($A$34:$A$63,Z$2,$U$34:$U$63)=0,"",(SUMIF($A$34:$A$63,Z$2,$U$34:$U$63)-$U$92)))</f>
        <v/>
      </c>
      <c r="AA27" s="296" t="str">
        <f>IF($U$64=0,"",IF(SUMIF($A$34:$A$63,AA$2,$U$34:$U$63)=0,"",(SUMIF($A$34:$A$63,AA$2,$U$34:$U$63)-$U$93)))</f>
        <v/>
      </c>
      <c r="AB27" s="296" t="str">
        <f>IF($U$64=0,"",IF(SUMIF($A$34:$A$63,AB$2,$U$34:$U$63)=0,"",(SUMIF($A$34:$A$63,AB$2,$U$34:$U$63)-$U$94)))</f>
        <v/>
      </c>
      <c r="AC27" s="296" t="str">
        <f>IF($U$64=0,"",IF(SUMIF($A$34:$A$63,AC$2,$U$34:$U$63)=0,"",(SUMIF($A$34:$A$63,AC$2,$U$34:$U$63)-$U$95)))</f>
        <v/>
      </c>
      <c r="AD27" s="296" t="str">
        <f>IF($U$64=0,"",IF(SUMIF($A$34:$A$63,AD$2,$U$34:$U$63)=0,"",(SUMIF($A$34:$A$63,AD$2,$U$34:$U$63)-$U$96)))</f>
        <v/>
      </c>
      <c r="AE27" s="296" t="str">
        <f>IF($U$64=0,"",IF(SUMIF($A$34:$A$63,AE$2,$U$34:$U$63)=0,"",(SUMIF($A$34:$A$63,AE$2,$U$34:$U$63)-$U$97)))</f>
        <v/>
      </c>
      <c r="AF27" s="296" t="str">
        <f>IF($U$64=0,"",IF(SUMIF($A$34:$A$63,AF$2,$U$34:$U$63)=0,"",(SUMIF($A$34:$A$63,AF$2,$U$34:$U$63)-$U$98)))</f>
        <v/>
      </c>
      <c r="AG27" s="296" t="str">
        <f>IF($U$64=0,"",IF(SUMIF($A$34:$A$63,AG$2,$U$34:$U$63)=0,"",(SUMIF($A$34:$A$63,AG$2,$U$34:$U$63)-$U$99)))</f>
        <v/>
      </c>
      <c r="AH27" s="296" t="str">
        <f>IF($U$64=0,"",IF(SUMIF($A$34:$A$63,AH$2,$U$34:$U$63)=0,"",(SUMIF($A$34:$A$63,AH$2,$U$34:$U$63)-$U$100)))</f>
        <v/>
      </c>
      <c r="AI27" s="321"/>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c r="BV27" s="247"/>
      <c r="BW27" s="247"/>
      <c r="BX27" s="247"/>
      <c r="BY27" s="247"/>
      <c r="BZ27" s="247"/>
      <c r="CA27" s="247"/>
      <c r="CB27" s="247"/>
      <c r="CC27" s="247"/>
      <c r="CD27" s="247"/>
      <c r="CE27" s="247"/>
      <c r="CF27" s="247"/>
      <c r="CG27" s="247"/>
      <c r="CH27" s="247"/>
      <c r="CI27" s="247"/>
      <c r="CJ27" s="247"/>
      <c r="CK27" s="247"/>
      <c r="CL27" s="247"/>
      <c r="CM27" s="247"/>
      <c r="CN27" s="247"/>
      <c r="CO27" s="247"/>
      <c r="CP27" s="247"/>
      <c r="CQ27" s="247"/>
      <c r="CR27" s="247"/>
      <c r="CS27" s="247"/>
      <c r="CT27" s="247"/>
      <c r="CU27" s="247"/>
      <c r="CV27" s="247"/>
      <c r="CW27" s="247"/>
      <c r="CX27" s="247"/>
      <c r="CY27" s="247"/>
      <c r="CZ27" s="247"/>
      <c r="DA27" s="247"/>
      <c r="DB27" s="247"/>
      <c r="DC27" s="247"/>
      <c r="DD27" s="247"/>
      <c r="DE27" s="247"/>
      <c r="DF27" s="247"/>
      <c r="DG27" s="247"/>
      <c r="DH27" s="247"/>
      <c r="DI27" s="247"/>
      <c r="DJ27" s="247"/>
      <c r="DK27" s="247"/>
      <c r="DL27" s="247"/>
      <c r="DM27" s="247"/>
      <c r="DN27" s="247"/>
      <c r="DO27" s="247"/>
      <c r="DP27" s="247"/>
      <c r="DQ27" s="247"/>
      <c r="DR27" s="247"/>
      <c r="DS27" s="247"/>
      <c r="DT27" s="247"/>
      <c r="DU27" s="247"/>
      <c r="DV27" s="247"/>
      <c r="DW27" s="247"/>
      <c r="DX27" s="247"/>
      <c r="DY27" s="247"/>
      <c r="DZ27" s="247"/>
      <c r="EA27" s="247"/>
      <c r="EB27" s="247"/>
      <c r="EC27" s="247"/>
      <c r="ED27" s="247"/>
      <c r="EE27" s="247"/>
      <c r="EF27" s="247"/>
      <c r="EG27" s="247"/>
      <c r="EH27" s="247"/>
      <c r="EI27" s="247"/>
      <c r="EJ27" s="247"/>
      <c r="EK27" s="247"/>
      <c r="EL27" s="247"/>
      <c r="EM27" s="247"/>
      <c r="EN27" s="247"/>
      <c r="EO27" s="247"/>
      <c r="EP27" s="247"/>
      <c r="EQ27" s="247"/>
      <c r="ER27" s="247"/>
      <c r="ES27" s="247"/>
      <c r="ET27" s="247"/>
      <c r="EU27" s="247"/>
      <c r="EV27" s="247"/>
      <c r="EW27" s="247"/>
      <c r="EX27" s="247"/>
    </row>
    <row r="28" spans="1:154" ht="14.25" thickBot="1">
      <c r="A28" s="824" t="s">
        <v>202</v>
      </c>
      <c r="B28" s="825"/>
      <c r="C28" s="825"/>
      <c r="D28" s="121">
        <f t="shared" si="0"/>
        <v>0</v>
      </c>
      <c r="E28" s="121" t="str">
        <f>IF($V$64=0,"",IF(SUMIF($A$34:$A$63,E$2,$V$34:$V$63)=0,"",(SUMIF($A$34:$A$63,E$2,$V$34:$V$63)-$V$71)))</f>
        <v/>
      </c>
      <c r="F28" s="122" t="str">
        <f>IF($V$64=0,"",IF(SUMIF($A$34:$A$63,F$2,$V$34:$V$63)=0,"",(SUMIF($A$34:$A$63,F$2,$V$34:$V$63)-$V$72)))</f>
        <v/>
      </c>
      <c r="G28" s="123" t="str">
        <f>IF($V$64=0,"",IF(SUMIF($A$34:$A$63,G$2,$V$34:$V$63)=0,"",(SUMIF($A$34:$A$63,G$2,$V$34:$V$63)-$V$73)))</f>
        <v/>
      </c>
      <c r="H28" s="123" t="str">
        <f>IF($V$64=0,"",IF(SUMIF($A$34:$A$63,H$2,$V$34:$V$63)=0,"",(SUMIF($A$34:$A$63,H$2,$V$34:$V$63)-$V$74)))</f>
        <v/>
      </c>
      <c r="I28" s="123" t="str">
        <f>IF($V$64=0,"",IF(SUMIF($A$34:$A$63,I$2,$V$34:$V$63)=0,"",(SUMIF($A$34:$A$63,I$2,$V$34:$V$63)-$V$75)))</f>
        <v/>
      </c>
      <c r="J28" s="122" t="str">
        <f>IF($V$64=0,"",IF(SUMIF($A$34:$A$63,J$2,$V$34:$V$63)=0,"",(SUMIF($A$34:$A$63,J$2,$V$34:$V$63)-$V$76)))</f>
        <v/>
      </c>
      <c r="K28" s="122" t="str">
        <f>IF($V$64=0,"",IF(SUMIF($A$34:$A$63,K$2,$V$34:$V$63)=0,"",(SUMIF($A$34:$A$63,K$2,$V$34:$V$63)-$V$77)))</f>
        <v/>
      </c>
      <c r="L28" s="123" t="str">
        <f>IF($V$64=0,"",IF(SUMIF($A$34:$A$63,L$2,$V$34:$V$63)=0,"",(SUMIF($A$34:$A$63,L$2,$V$34:$V$63)-$V$78)))</f>
        <v/>
      </c>
      <c r="M28" s="123" t="str">
        <f>IF($V$64=0,"",IF(SUMIF($A$34:$A$63,M$2,$V$34:$V$63)=0,"",(SUMIF($A$34:$A$63,M$2,$V$34:$V$63)-$V$79)))</f>
        <v/>
      </c>
      <c r="N28" s="313" t="str">
        <f>IF($V$64=0,"",IF(SUMIF($A$34:$A$63,N$2,$V$34:$V$63)=0,"",(SUMIF($A$34:$A$63,N$2,$V$34:$V$63)-$V$80)))</f>
        <v/>
      </c>
      <c r="O28" s="313" t="str">
        <f>IF($V$64=0,"",IF(SUMIF($A$34:$A$63,O$2,$V$34:$V$63)=0,"",(SUMIF($A$34:$A$63,O$2,$V$34:$V$63)-$V$81)))</f>
        <v/>
      </c>
      <c r="P28" s="313" t="str">
        <f>IF($V$64=0,"",IF(SUMIF($A$34:$A$63,P$2,$V$34:$V$63)=0,"",(SUMIF($A$34:$A$63,P$2,$V$34:$V$63)-$V$82)))</f>
        <v/>
      </c>
      <c r="Q28" s="313" t="str">
        <f>IF($V$64=0,"",IF(SUMIF($A$34:$A$63,Q$2,$V$34:$V$63)=0,"",(SUMIF($A$34:$A$63,Q$2,$V$34:$V$63)-$V$83)))</f>
        <v/>
      </c>
      <c r="R28" s="313" t="str">
        <f>IF($V$64=0,"",IF(SUMIF($A$34:$A$63,R$2,$V$34:$V$63)=0,"",(SUMIF($A$34:$A$63,R$2,$V$34:$V$63)-$V$84)))</f>
        <v/>
      </c>
      <c r="S28" s="313" t="str">
        <f>IF($V$64=0,"",IF(SUMIF($A$34:$A$63,S$2,$V$34:$V$63)=0,"",(SUMIF($A$34:$A$63,S$2,$V$34:$V$63)-$V$85)))</f>
        <v/>
      </c>
      <c r="T28" s="313" t="str">
        <f>IF($V$64=0,"",IF(SUMIF($A$34:$A$63,T$2,$V$34:$V$63)=0,"",(SUMIF($A$34:$A$63,T$2,$V$34:$V$63)-$V$86)))</f>
        <v/>
      </c>
      <c r="U28" s="313" t="str">
        <f>IF($V$64=0,"",IF(SUMIF($A$34:$A$63,U$2,$V$34:$V$63)=0,"",(SUMIF($A$34:$A$63,U$2,$V$34:$V$63)-$V$87)))</f>
        <v/>
      </c>
      <c r="V28" s="313" t="str">
        <f>IF($V$64=0,"",IF(SUMIF($A$34:$A$63,V$2,$V$34:$V$63)=0,"",(SUMIF($A$34:$A$63,V$2,$V$34:$V$63)-$V$88)))</f>
        <v/>
      </c>
      <c r="W28" s="313" t="str">
        <f>IF($V$64=0,"",IF(SUMIF($A$34:$A$63,W$2,$V$34:$V$63)=0,"",(SUMIF($A$34:$A$63,W$2,$V$34:$V$63)-$V$89)))</f>
        <v/>
      </c>
      <c r="X28" s="313" t="str">
        <f>IF($V$64=0,"",IF(SUMIF($A$34:$A$63,X$2,$V$34:$V$63)=0,"",(SUMIF($A$34:$A$63,X$2,$V$34:$V$63)-$V$90)))</f>
        <v/>
      </c>
      <c r="Y28" s="313" t="str">
        <f>IF($V$64=0,"",IF(SUMIF($A$34:$A$63,Y$2,$V$34:$V$63)=0,"",(SUMIF($A$34:$A$63,Y$2,$V$34:$V$63)-$V$91)))</f>
        <v/>
      </c>
      <c r="Z28" s="313" t="str">
        <f>IF($V$64=0,"",IF(SUMIF($A$34:$A$63,Z$2,$V$34:$V$63)=0,"",(SUMIF($A$34:$A$63,Z$2,$V$34:$V$63)-$V$92)))</f>
        <v/>
      </c>
      <c r="AA28" s="313" t="str">
        <f>IF($V$64=0,"",IF(SUMIF($A$34:$A$63,AA$2,$V$34:$V$63)=0,"",(SUMIF($A$34:$A$63,AA$2,$V$34:$V$63)-$V$93)))</f>
        <v/>
      </c>
      <c r="AB28" s="313" t="str">
        <f>IF($V$64=0,"",IF(SUMIF($A$34:$A$63,AB$2,$V$34:$V$63)=0,"",(SUMIF($A$34:$A$63,AB$2,$V$34:$V$63)-$V$94)))</f>
        <v/>
      </c>
      <c r="AC28" s="313" t="str">
        <f>IF($V$64=0,"",IF(SUMIF($A$34:$A$63,AC$2,$V$34:$V$63)=0,"",(SUMIF($A$34:$A$63,AC$2,$V$34:$V$63)-$V$95)))</f>
        <v/>
      </c>
      <c r="AD28" s="313" t="str">
        <f>IF($V$64=0,"",IF(SUMIF($A$34:$A$63,AD$2,$V$34:$V$63)=0,"",(SUMIF($A$34:$A$63,AD$2,$V$34:$V$63)-$V$96)))</f>
        <v/>
      </c>
      <c r="AE28" s="313" t="str">
        <f>IF($V$64=0,"",IF(SUMIF($A$34:$A$63,AE$2,$V$34:$V$63)=0,"",(SUMIF($A$34:$A$63,AE$2,$V$34:$V$63)-$V$97)))</f>
        <v/>
      </c>
      <c r="AF28" s="313" t="str">
        <f>IF($V$64=0,"",IF(SUMIF($A$34:$A$63,AF$2,$V$34:$V$63)=0,"",(SUMIF($A$34:$A$63,AF$2,$V$34:$V$63)-$V$98)))</f>
        <v/>
      </c>
      <c r="AG28" s="313" t="str">
        <f>IF($V$64=0,"",IF(SUMIF($A$34:$A$63,AG$2,$V$34:$V$63)=0,"",(SUMIF($A$34:$A$63,AG$2,$V$34:$V$63)-$V$99)))</f>
        <v/>
      </c>
      <c r="AH28" s="313" t="str">
        <f>IF($V$64=0,"",IF(SUMIF($A$34:$A$63,AH$2,$V$34:$V$63)=0,"",(SUMIF($A$34:$A$63,AH$2,$V$34:$V$63)-$V$100)))</f>
        <v/>
      </c>
      <c r="AI28" s="321"/>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47"/>
      <c r="CO28" s="247"/>
      <c r="CP28" s="247"/>
      <c r="CQ28" s="247"/>
      <c r="CR28" s="247"/>
      <c r="CS28" s="247"/>
      <c r="CT28" s="247"/>
      <c r="CU28" s="247"/>
      <c r="CV28" s="247"/>
      <c r="CW28" s="247"/>
      <c r="CX28" s="247"/>
      <c r="CY28" s="247"/>
      <c r="CZ28" s="247"/>
      <c r="DA28" s="247"/>
      <c r="DB28" s="247"/>
      <c r="DC28" s="247"/>
      <c r="DD28" s="247"/>
      <c r="DE28" s="247"/>
      <c r="DF28" s="247"/>
      <c r="DG28" s="247"/>
      <c r="DH28" s="247"/>
      <c r="DI28" s="247"/>
      <c r="DJ28" s="247"/>
      <c r="DK28" s="247"/>
      <c r="DL28" s="247"/>
      <c r="DM28" s="247"/>
      <c r="DN28" s="247"/>
      <c r="DO28" s="247"/>
      <c r="DP28" s="247"/>
      <c r="DQ28" s="247"/>
      <c r="DR28" s="247"/>
      <c r="DS28" s="247"/>
      <c r="DT28" s="247"/>
      <c r="DU28" s="247"/>
      <c r="DV28" s="247"/>
      <c r="DW28" s="247"/>
      <c r="DX28" s="247"/>
      <c r="DY28" s="247"/>
      <c r="DZ28" s="247"/>
      <c r="EA28" s="247"/>
      <c r="EB28" s="247"/>
      <c r="EC28" s="247"/>
      <c r="ED28" s="247"/>
      <c r="EE28" s="247"/>
      <c r="EF28" s="247"/>
      <c r="EG28" s="247"/>
      <c r="EH28" s="247"/>
      <c r="EI28" s="247"/>
      <c r="EJ28" s="247"/>
      <c r="EK28" s="247"/>
      <c r="EL28" s="247"/>
      <c r="EM28" s="247"/>
      <c r="EN28" s="247"/>
      <c r="EO28" s="247"/>
      <c r="EP28" s="247"/>
      <c r="EQ28" s="247"/>
      <c r="ER28" s="247"/>
      <c r="ES28" s="247"/>
      <c r="ET28" s="247"/>
      <c r="EU28" s="247"/>
      <c r="EV28" s="247"/>
      <c r="EW28" s="247"/>
      <c r="EX28" s="247"/>
    </row>
    <row r="29" spans="1:154" s="315" customFormat="1" ht="14.25" thickBot="1">
      <c r="A29" s="828" t="s">
        <v>203</v>
      </c>
      <c r="B29" s="829"/>
      <c r="C29" s="830"/>
      <c r="D29" s="317">
        <f t="shared" si="0"/>
        <v>0</v>
      </c>
      <c r="E29" s="316" t="str">
        <f t="shared" ref="E29:AH29" si="1">IF(SUM(E8:E28)=0,"",SUM(E8:E28))</f>
        <v/>
      </c>
      <c r="F29" s="314" t="str">
        <f t="shared" si="1"/>
        <v/>
      </c>
      <c r="G29" s="314" t="str">
        <f t="shared" si="1"/>
        <v/>
      </c>
      <c r="H29" s="314" t="str">
        <f t="shared" si="1"/>
        <v/>
      </c>
      <c r="I29" s="314" t="str">
        <f t="shared" si="1"/>
        <v/>
      </c>
      <c r="J29" s="314" t="str">
        <f t="shared" si="1"/>
        <v/>
      </c>
      <c r="K29" s="314" t="str">
        <f t="shared" si="1"/>
        <v/>
      </c>
      <c r="L29" s="314" t="str">
        <f t="shared" si="1"/>
        <v/>
      </c>
      <c r="M29" s="314" t="str">
        <f t="shared" si="1"/>
        <v/>
      </c>
      <c r="N29" s="314" t="str">
        <f t="shared" si="1"/>
        <v/>
      </c>
      <c r="O29" s="314" t="str">
        <f t="shared" si="1"/>
        <v/>
      </c>
      <c r="P29" s="314" t="str">
        <f t="shared" si="1"/>
        <v/>
      </c>
      <c r="Q29" s="314" t="str">
        <f t="shared" si="1"/>
        <v/>
      </c>
      <c r="R29" s="314" t="str">
        <f t="shared" si="1"/>
        <v/>
      </c>
      <c r="S29" s="314" t="str">
        <f t="shared" si="1"/>
        <v/>
      </c>
      <c r="T29" s="314" t="str">
        <f t="shared" si="1"/>
        <v/>
      </c>
      <c r="U29" s="314" t="str">
        <f t="shared" si="1"/>
        <v/>
      </c>
      <c r="V29" s="314" t="str">
        <f t="shared" si="1"/>
        <v/>
      </c>
      <c r="W29" s="314" t="str">
        <f t="shared" si="1"/>
        <v/>
      </c>
      <c r="X29" s="314" t="str">
        <f t="shared" si="1"/>
        <v/>
      </c>
      <c r="Y29" s="314" t="str">
        <f t="shared" si="1"/>
        <v/>
      </c>
      <c r="Z29" s="314" t="str">
        <f t="shared" si="1"/>
        <v/>
      </c>
      <c r="AA29" s="314" t="str">
        <f t="shared" si="1"/>
        <v/>
      </c>
      <c r="AB29" s="314" t="str">
        <f t="shared" si="1"/>
        <v/>
      </c>
      <c r="AC29" s="314" t="str">
        <f t="shared" si="1"/>
        <v/>
      </c>
      <c r="AD29" s="314" t="str">
        <f t="shared" si="1"/>
        <v/>
      </c>
      <c r="AE29" s="314" t="str">
        <f t="shared" si="1"/>
        <v/>
      </c>
      <c r="AF29" s="314" t="str">
        <f t="shared" si="1"/>
        <v/>
      </c>
      <c r="AG29" s="314" t="str">
        <f t="shared" si="1"/>
        <v/>
      </c>
      <c r="AH29" s="318" t="str">
        <f t="shared" si="1"/>
        <v/>
      </c>
      <c r="AI29" s="321"/>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c r="BV29" s="247"/>
      <c r="BW29" s="247"/>
      <c r="BX29" s="247"/>
      <c r="BY29" s="247"/>
      <c r="BZ29" s="247"/>
      <c r="CA29" s="247"/>
      <c r="CB29" s="247"/>
      <c r="CC29" s="247"/>
      <c r="CD29" s="247"/>
      <c r="CE29" s="247"/>
      <c r="CF29" s="247"/>
      <c r="CG29" s="247"/>
      <c r="CH29" s="247"/>
      <c r="CI29" s="247"/>
      <c r="CJ29" s="247"/>
      <c r="CK29" s="247"/>
      <c r="CL29" s="247"/>
      <c r="CM29" s="247"/>
      <c r="CN29" s="247"/>
      <c r="CO29" s="247"/>
      <c r="CP29" s="247"/>
      <c r="CQ29" s="247"/>
      <c r="CR29" s="247"/>
      <c r="CS29" s="247"/>
      <c r="CT29" s="247"/>
      <c r="CU29" s="247"/>
      <c r="CV29" s="247"/>
      <c r="CW29" s="247"/>
      <c r="CX29" s="247"/>
      <c r="CY29" s="247"/>
      <c r="CZ29" s="247"/>
      <c r="DA29" s="247"/>
      <c r="DB29" s="247"/>
      <c r="DC29" s="247"/>
      <c r="DD29" s="247"/>
      <c r="DE29" s="247"/>
      <c r="DF29" s="247"/>
      <c r="DG29" s="247"/>
      <c r="DH29" s="247"/>
      <c r="DI29" s="247"/>
      <c r="DJ29" s="247"/>
      <c r="DK29" s="247"/>
      <c r="DL29" s="247"/>
      <c r="DM29" s="247"/>
      <c r="DN29" s="247"/>
      <c r="DO29" s="247"/>
      <c r="DP29" s="247"/>
      <c r="DQ29" s="247"/>
      <c r="DR29" s="247"/>
      <c r="DS29" s="247"/>
      <c r="DT29" s="247"/>
      <c r="DU29" s="247"/>
      <c r="DV29" s="247"/>
      <c r="DW29" s="247"/>
      <c r="DX29" s="247"/>
      <c r="DY29" s="247"/>
      <c r="DZ29" s="247"/>
      <c r="EA29" s="247"/>
      <c r="EB29" s="247"/>
      <c r="EC29" s="247"/>
      <c r="ED29" s="247"/>
      <c r="EE29" s="247"/>
      <c r="EF29" s="247"/>
      <c r="EG29" s="247"/>
      <c r="EH29" s="247"/>
      <c r="EI29" s="247"/>
      <c r="EJ29" s="247"/>
      <c r="EK29" s="247"/>
      <c r="EL29" s="247"/>
      <c r="EM29" s="247"/>
      <c r="EN29" s="247"/>
      <c r="EO29" s="247"/>
      <c r="EP29" s="247"/>
      <c r="EQ29" s="247"/>
      <c r="ER29" s="247"/>
      <c r="ES29" s="247"/>
      <c r="ET29" s="247"/>
      <c r="EU29" s="247"/>
      <c r="EV29" s="247"/>
      <c r="EW29" s="247"/>
      <c r="EX29" s="247"/>
    </row>
    <row r="30" spans="1:154" ht="14.25">
      <c r="B30" s="2"/>
    </row>
    <row r="31" spans="1:154" ht="13.5" hidden="1" customHeight="1">
      <c r="A31" s="746" t="s">
        <v>214</v>
      </c>
      <c r="B31" s="750" t="s">
        <v>1683</v>
      </c>
      <c r="C31" s="751"/>
      <c r="D31" s="751"/>
      <c r="E31" s="751"/>
      <c r="F31" s="751"/>
      <c r="G31" s="751"/>
      <c r="H31" s="751"/>
      <c r="I31" s="751"/>
      <c r="J31" s="751"/>
      <c r="K31" s="751"/>
      <c r="L31" s="751"/>
      <c r="M31" s="751"/>
      <c r="N31" s="751"/>
      <c r="O31" s="751"/>
      <c r="P31" s="751"/>
      <c r="Q31" s="751"/>
      <c r="R31" s="751"/>
      <c r="S31" s="751"/>
      <c r="T31" s="751"/>
      <c r="U31" s="751"/>
      <c r="V31" s="751"/>
      <c r="W31" s="752"/>
    </row>
    <row r="32" spans="1:154" ht="13.5" hidden="1" customHeight="1">
      <c r="A32" s="747"/>
      <c r="B32" s="739" t="s">
        <v>1730</v>
      </c>
      <c r="C32" s="739"/>
      <c r="D32" s="739"/>
      <c r="E32" s="739"/>
      <c r="F32" s="739" t="s">
        <v>1731</v>
      </c>
      <c r="G32" s="739"/>
      <c r="H32" s="739"/>
      <c r="I32" s="739"/>
      <c r="J32" s="739" t="s">
        <v>215</v>
      </c>
      <c r="K32" s="739"/>
      <c r="L32" s="739"/>
      <c r="M32" s="739"/>
      <c r="N32" s="739" t="s">
        <v>1395</v>
      </c>
      <c r="O32" s="739"/>
      <c r="P32" s="739"/>
      <c r="Q32" s="739"/>
      <c r="R32" s="739" t="s">
        <v>1732</v>
      </c>
      <c r="S32" s="739"/>
      <c r="T32" s="739"/>
      <c r="U32" s="739"/>
      <c r="V32" s="739" t="s">
        <v>1733</v>
      </c>
      <c r="W32" s="749" t="s">
        <v>1750</v>
      </c>
    </row>
    <row r="33" spans="1:23" ht="42.75" hidden="1" customHeight="1">
      <c r="A33" s="747"/>
      <c r="B33" s="160" t="s">
        <v>1734</v>
      </c>
      <c r="C33" s="160" t="s">
        <v>1735</v>
      </c>
      <c r="D33" s="160" t="s">
        <v>1736</v>
      </c>
      <c r="E33" s="160" t="s">
        <v>1737</v>
      </c>
      <c r="F33" s="160" t="s">
        <v>1734</v>
      </c>
      <c r="G33" s="160" t="s">
        <v>1735</v>
      </c>
      <c r="H33" s="160" t="s">
        <v>1736</v>
      </c>
      <c r="I33" s="160" t="s">
        <v>1737</v>
      </c>
      <c r="J33" s="160" t="s">
        <v>1734</v>
      </c>
      <c r="K33" s="160" t="s">
        <v>1735</v>
      </c>
      <c r="L33" s="160" t="s">
        <v>1736</v>
      </c>
      <c r="M33" s="160" t="s">
        <v>1737</v>
      </c>
      <c r="N33" s="160" t="s">
        <v>1734</v>
      </c>
      <c r="O33" s="160" t="s">
        <v>1735</v>
      </c>
      <c r="P33" s="160" t="s">
        <v>1736</v>
      </c>
      <c r="Q33" s="160" t="s">
        <v>1737</v>
      </c>
      <c r="R33" s="160" t="s">
        <v>1734</v>
      </c>
      <c r="S33" s="160" t="s">
        <v>1735</v>
      </c>
      <c r="T33" s="160" t="s">
        <v>1736</v>
      </c>
      <c r="U33" s="160" t="s">
        <v>1737</v>
      </c>
      <c r="V33" s="739"/>
      <c r="W33" s="749"/>
    </row>
    <row r="34" spans="1:23" ht="13.5" hidden="1" customHeight="1">
      <c r="A34" s="147">
        <v>1</v>
      </c>
      <c r="B34" s="155">
        <f>COUNTIF(J車種重量,CONCATENATE($A34,11))</f>
        <v>0</v>
      </c>
      <c r="C34" s="155">
        <f>COUNTIF(J車種重量,CONCATENATE($A34,12))</f>
        <v>0</v>
      </c>
      <c r="D34" s="155">
        <f>COUNTIF(J車種重量,CONCATENATE($A34,13))</f>
        <v>0</v>
      </c>
      <c r="E34" s="155">
        <f>COUNTIF(J車種重量,CONCATENATE($A34,14))</f>
        <v>0</v>
      </c>
      <c r="F34" s="155">
        <f>COUNTIF(J車種重量,CONCATENATE($A34,21))</f>
        <v>0</v>
      </c>
      <c r="G34" s="155">
        <f>COUNTIF(J車種重量,CONCATENATE($A34,22))</f>
        <v>0</v>
      </c>
      <c r="H34" s="155">
        <f>COUNTIF(J車種重量,CONCATENATE($A34,23))</f>
        <v>0</v>
      </c>
      <c r="I34" s="155">
        <f>COUNTIF(J車種重量,CONCATENATE($A34,24))</f>
        <v>0</v>
      </c>
      <c r="J34" s="155">
        <f>COUNTIF(J車種重量,CONCATENATE($A34,31))</f>
        <v>0</v>
      </c>
      <c r="K34" s="155">
        <f>COUNTIF(J車種重量,CONCATENATE($A34,32))</f>
        <v>0</v>
      </c>
      <c r="L34" s="155">
        <f>COUNTIF(J車種重量,CONCATENATE($A34,33))</f>
        <v>0</v>
      </c>
      <c r="M34" s="155">
        <f>COUNTIF(J車種重量,CONCATENATE($A34,34))</f>
        <v>0</v>
      </c>
      <c r="N34" s="155">
        <f>COUNTIF(J車種重量,CONCATENATE($A34,41))</f>
        <v>0</v>
      </c>
      <c r="O34" s="155">
        <f>COUNTIF(J車種重量,CONCATENATE($A34,42))</f>
        <v>0</v>
      </c>
      <c r="P34" s="155">
        <f>COUNTIF(J車種重量,CONCATENATE($A34,43))</f>
        <v>0</v>
      </c>
      <c r="Q34" s="155">
        <f>COUNTIF(J車種重量,CONCATENATE($A34,44))</f>
        <v>0</v>
      </c>
      <c r="R34" s="155">
        <f>COUNTIF(J車種重量,CONCATENATE($A34,51))+COUNTIF(J車種重量,CONCATENATE($A34,61))</f>
        <v>0</v>
      </c>
      <c r="S34" s="155">
        <f>COUNTIF(J車種重量,CONCATENATE($A34,52))+COUNTIF(J車種重量,CONCATENATE($A34,62))</f>
        <v>0</v>
      </c>
      <c r="T34" s="155">
        <f>COUNTIF(J車種重量,CONCATENATE($A34,53))+COUNTIF(J車種重量,CONCATENATE($A34,63))</f>
        <v>0</v>
      </c>
      <c r="U34" s="155">
        <f>COUNTIF(J車種重量,CONCATENATE($A34,54))+COUNTIF(J車種重量,CONCATENATE($A34,64))</f>
        <v>0</v>
      </c>
      <c r="V34" s="155">
        <f>COUNTIF(J車種重量,CONCATENATE($A34,90))</f>
        <v>0</v>
      </c>
      <c r="W34" s="156">
        <f t="shared" ref="W34:W42" si="2">SUM(B34:V34)</f>
        <v>0</v>
      </c>
    </row>
    <row r="35" spans="1:23" ht="13.5" hidden="1" customHeight="1">
      <c r="A35" s="147">
        <v>2</v>
      </c>
      <c r="B35" s="155">
        <f t="shared" ref="B35:B63" si="3">COUNTIF(J車種重量,CONCATENATE($A35,11))</f>
        <v>0</v>
      </c>
      <c r="C35" s="155">
        <f t="shared" ref="C35:C63" si="4">COUNTIF(J車種重量,CONCATENATE($A35,12))</f>
        <v>0</v>
      </c>
      <c r="D35" s="155">
        <f t="shared" ref="D35:D63" si="5">COUNTIF(J車種重量,CONCATENATE($A35,13))</f>
        <v>0</v>
      </c>
      <c r="E35" s="155">
        <f t="shared" ref="E35:E63" si="6">COUNTIF(J車種重量,CONCATENATE($A35,14))</f>
        <v>0</v>
      </c>
      <c r="F35" s="155">
        <f t="shared" ref="F35:F63" si="7">COUNTIF(J車種重量,CONCATENATE($A35,21))</f>
        <v>0</v>
      </c>
      <c r="G35" s="155">
        <f t="shared" ref="G35:G63" si="8">COUNTIF(J車種重量,CONCATENATE($A35,22))</f>
        <v>0</v>
      </c>
      <c r="H35" s="155">
        <f t="shared" ref="H35:H63" si="9">COUNTIF(J車種重量,CONCATENATE($A35,23))</f>
        <v>0</v>
      </c>
      <c r="I35" s="155">
        <f t="shared" ref="I35:I63" si="10">COUNTIF(J車種重量,CONCATENATE($A35,24))</f>
        <v>0</v>
      </c>
      <c r="J35" s="155">
        <f t="shared" ref="J35:J63" si="11">COUNTIF(J車種重量,CONCATENATE($A35,31))</f>
        <v>0</v>
      </c>
      <c r="K35" s="155">
        <f t="shared" ref="K35:K63" si="12">COUNTIF(J車種重量,CONCATENATE($A35,32))</f>
        <v>0</v>
      </c>
      <c r="L35" s="155">
        <f t="shared" ref="L35:L63" si="13">COUNTIF(J車種重量,CONCATENATE($A35,33))</f>
        <v>0</v>
      </c>
      <c r="M35" s="155">
        <f t="shared" ref="M35:M63" si="14">COUNTIF(J車種重量,CONCATENATE($A35,34))</f>
        <v>0</v>
      </c>
      <c r="N35" s="155">
        <f t="shared" ref="N35:N63" si="15">COUNTIF(J車種重量,CONCATENATE($A35,41))</f>
        <v>0</v>
      </c>
      <c r="O35" s="155">
        <f t="shared" ref="O35:O63" si="16">COUNTIF(J車種重量,CONCATENATE($A35,42))</f>
        <v>0</v>
      </c>
      <c r="P35" s="155">
        <f t="shared" ref="P35:P63" si="17">COUNTIF(J車種重量,CONCATENATE($A35,43))</f>
        <v>0</v>
      </c>
      <c r="Q35" s="155">
        <f t="shared" ref="Q35:Q63" si="18">COUNTIF(J車種重量,CONCATENATE($A35,44))</f>
        <v>0</v>
      </c>
      <c r="R35" s="155">
        <f t="shared" ref="R35:R63" si="19">COUNTIF(J車種重量,CONCATENATE($A35,51))+COUNTIF(J車種重量,CONCATENATE($A35,61))</f>
        <v>0</v>
      </c>
      <c r="S35" s="155">
        <f t="shared" ref="S35:S63" si="20">COUNTIF(J車種重量,CONCATENATE($A35,52))+COUNTIF(J車種重量,CONCATENATE($A35,62))</f>
        <v>0</v>
      </c>
      <c r="T35" s="155">
        <f t="shared" ref="T35:T63" si="21">COUNTIF(J車種重量,CONCATENATE($A35,53))+COUNTIF(J車種重量,CONCATENATE($A35,63))</f>
        <v>0</v>
      </c>
      <c r="U35" s="155">
        <f t="shared" ref="U35:U63" si="22">COUNTIF(J車種重量,CONCATENATE($A35,54))+COUNTIF(J車種重量,CONCATENATE($A35,64))</f>
        <v>0</v>
      </c>
      <c r="V35" s="155">
        <f t="shared" ref="V35:V63" si="23">COUNTIF(J車種重量,CONCATENATE($A35,90))</f>
        <v>0</v>
      </c>
      <c r="W35" s="156">
        <f t="shared" si="2"/>
        <v>0</v>
      </c>
    </row>
    <row r="36" spans="1:23" ht="13.5" hidden="1" customHeight="1">
      <c r="A36" s="147">
        <v>3</v>
      </c>
      <c r="B36" s="155">
        <f t="shared" si="3"/>
        <v>0</v>
      </c>
      <c r="C36" s="155">
        <f t="shared" si="4"/>
        <v>0</v>
      </c>
      <c r="D36" s="155">
        <f t="shared" si="5"/>
        <v>0</v>
      </c>
      <c r="E36" s="155">
        <f t="shared" si="6"/>
        <v>0</v>
      </c>
      <c r="F36" s="155">
        <f t="shared" si="7"/>
        <v>0</v>
      </c>
      <c r="G36" s="155">
        <f t="shared" si="8"/>
        <v>0</v>
      </c>
      <c r="H36" s="155">
        <f t="shared" si="9"/>
        <v>0</v>
      </c>
      <c r="I36" s="155">
        <f t="shared" si="10"/>
        <v>0</v>
      </c>
      <c r="J36" s="155">
        <f t="shared" si="11"/>
        <v>0</v>
      </c>
      <c r="K36" s="155">
        <f t="shared" si="12"/>
        <v>0</v>
      </c>
      <c r="L36" s="155">
        <f t="shared" si="13"/>
        <v>0</v>
      </c>
      <c r="M36" s="155">
        <f t="shared" si="14"/>
        <v>0</v>
      </c>
      <c r="N36" s="155">
        <f t="shared" si="15"/>
        <v>0</v>
      </c>
      <c r="O36" s="155">
        <f t="shared" si="16"/>
        <v>0</v>
      </c>
      <c r="P36" s="155">
        <f t="shared" si="17"/>
        <v>0</v>
      </c>
      <c r="Q36" s="155">
        <f t="shared" si="18"/>
        <v>0</v>
      </c>
      <c r="R36" s="155">
        <f t="shared" si="19"/>
        <v>0</v>
      </c>
      <c r="S36" s="155">
        <f t="shared" si="20"/>
        <v>0</v>
      </c>
      <c r="T36" s="155">
        <f t="shared" si="21"/>
        <v>0</v>
      </c>
      <c r="U36" s="155">
        <f t="shared" si="22"/>
        <v>0</v>
      </c>
      <c r="V36" s="155">
        <f t="shared" si="23"/>
        <v>0</v>
      </c>
      <c r="W36" s="156">
        <f t="shared" si="2"/>
        <v>0</v>
      </c>
    </row>
    <row r="37" spans="1:23" ht="13.5" hidden="1" customHeight="1">
      <c r="A37" s="147">
        <v>4</v>
      </c>
      <c r="B37" s="155">
        <f t="shared" si="3"/>
        <v>0</v>
      </c>
      <c r="C37" s="155">
        <f t="shared" si="4"/>
        <v>0</v>
      </c>
      <c r="D37" s="155">
        <f t="shared" si="5"/>
        <v>0</v>
      </c>
      <c r="E37" s="155">
        <f t="shared" si="6"/>
        <v>0</v>
      </c>
      <c r="F37" s="155">
        <f t="shared" si="7"/>
        <v>0</v>
      </c>
      <c r="G37" s="155">
        <f t="shared" si="8"/>
        <v>0</v>
      </c>
      <c r="H37" s="155">
        <f t="shared" si="9"/>
        <v>0</v>
      </c>
      <c r="I37" s="155">
        <f t="shared" si="10"/>
        <v>0</v>
      </c>
      <c r="J37" s="155">
        <f t="shared" si="11"/>
        <v>0</v>
      </c>
      <c r="K37" s="155">
        <f t="shared" si="12"/>
        <v>0</v>
      </c>
      <c r="L37" s="155">
        <f t="shared" si="13"/>
        <v>0</v>
      </c>
      <c r="M37" s="155">
        <f t="shared" si="14"/>
        <v>0</v>
      </c>
      <c r="N37" s="155">
        <f t="shared" si="15"/>
        <v>0</v>
      </c>
      <c r="O37" s="155">
        <f t="shared" si="16"/>
        <v>0</v>
      </c>
      <c r="P37" s="155">
        <f t="shared" si="17"/>
        <v>0</v>
      </c>
      <c r="Q37" s="155">
        <f t="shared" si="18"/>
        <v>0</v>
      </c>
      <c r="R37" s="155">
        <f t="shared" si="19"/>
        <v>0</v>
      </c>
      <c r="S37" s="155">
        <f t="shared" si="20"/>
        <v>0</v>
      </c>
      <c r="T37" s="155">
        <f t="shared" si="21"/>
        <v>0</v>
      </c>
      <c r="U37" s="155">
        <f t="shared" si="22"/>
        <v>0</v>
      </c>
      <c r="V37" s="155">
        <f t="shared" si="23"/>
        <v>0</v>
      </c>
      <c r="W37" s="156">
        <f t="shared" si="2"/>
        <v>0</v>
      </c>
    </row>
    <row r="38" spans="1:23" ht="13.5" hidden="1" customHeight="1">
      <c r="A38" s="147">
        <v>5</v>
      </c>
      <c r="B38" s="155">
        <f t="shared" si="3"/>
        <v>0</v>
      </c>
      <c r="C38" s="155">
        <f t="shared" si="4"/>
        <v>0</v>
      </c>
      <c r="D38" s="155">
        <f t="shared" si="5"/>
        <v>0</v>
      </c>
      <c r="E38" s="155">
        <f t="shared" si="6"/>
        <v>0</v>
      </c>
      <c r="F38" s="155">
        <f t="shared" si="7"/>
        <v>0</v>
      </c>
      <c r="G38" s="155">
        <f t="shared" si="8"/>
        <v>0</v>
      </c>
      <c r="H38" s="155">
        <f t="shared" si="9"/>
        <v>0</v>
      </c>
      <c r="I38" s="155">
        <f t="shared" si="10"/>
        <v>0</v>
      </c>
      <c r="J38" s="155">
        <f t="shared" si="11"/>
        <v>0</v>
      </c>
      <c r="K38" s="155">
        <f t="shared" si="12"/>
        <v>0</v>
      </c>
      <c r="L38" s="155">
        <f t="shared" si="13"/>
        <v>0</v>
      </c>
      <c r="M38" s="155">
        <f t="shared" si="14"/>
        <v>0</v>
      </c>
      <c r="N38" s="155">
        <f t="shared" si="15"/>
        <v>0</v>
      </c>
      <c r="O38" s="155">
        <f t="shared" si="16"/>
        <v>0</v>
      </c>
      <c r="P38" s="155">
        <f t="shared" si="17"/>
        <v>0</v>
      </c>
      <c r="Q38" s="155">
        <f t="shared" si="18"/>
        <v>0</v>
      </c>
      <c r="R38" s="155">
        <f t="shared" si="19"/>
        <v>0</v>
      </c>
      <c r="S38" s="155">
        <f t="shared" si="20"/>
        <v>0</v>
      </c>
      <c r="T38" s="155">
        <f t="shared" si="21"/>
        <v>0</v>
      </c>
      <c r="U38" s="155">
        <f t="shared" si="22"/>
        <v>0</v>
      </c>
      <c r="V38" s="155">
        <f t="shared" si="23"/>
        <v>0</v>
      </c>
      <c r="W38" s="156">
        <f t="shared" si="2"/>
        <v>0</v>
      </c>
    </row>
    <row r="39" spans="1:23" ht="13.5" hidden="1" customHeight="1">
      <c r="A39" s="147">
        <v>6</v>
      </c>
      <c r="B39" s="155">
        <f t="shared" si="3"/>
        <v>0</v>
      </c>
      <c r="C39" s="155">
        <f t="shared" si="4"/>
        <v>0</v>
      </c>
      <c r="D39" s="155">
        <f t="shared" si="5"/>
        <v>0</v>
      </c>
      <c r="E39" s="155">
        <f t="shared" si="6"/>
        <v>0</v>
      </c>
      <c r="F39" s="155">
        <f t="shared" si="7"/>
        <v>0</v>
      </c>
      <c r="G39" s="155">
        <f t="shared" si="8"/>
        <v>0</v>
      </c>
      <c r="H39" s="155">
        <f t="shared" si="9"/>
        <v>0</v>
      </c>
      <c r="I39" s="155">
        <f t="shared" si="10"/>
        <v>0</v>
      </c>
      <c r="J39" s="155">
        <f t="shared" si="11"/>
        <v>0</v>
      </c>
      <c r="K39" s="155">
        <f t="shared" si="12"/>
        <v>0</v>
      </c>
      <c r="L39" s="155">
        <f t="shared" si="13"/>
        <v>0</v>
      </c>
      <c r="M39" s="155">
        <f t="shared" si="14"/>
        <v>0</v>
      </c>
      <c r="N39" s="155">
        <f t="shared" si="15"/>
        <v>0</v>
      </c>
      <c r="O39" s="155">
        <f t="shared" si="16"/>
        <v>0</v>
      </c>
      <c r="P39" s="155">
        <f t="shared" si="17"/>
        <v>0</v>
      </c>
      <c r="Q39" s="155">
        <f t="shared" si="18"/>
        <v>0</v>
      </c>
      <c r="R39" s="155">
        <f t="shared" si="19"/>
        <v>0</v>
      </c>
      <c r="S39" s="155">
        <f t="shared" si="20"/>
        <v>0</v>
      </c>
      <c r="T39" s="155">
        <f t="shared" si="21"/>
        <v>0</v>
      </c>
      <c r="U39" s="155">
        <f t="shared" si="22"/>
        <v>0</v>
      </c>
      <c r="V39" s="155">
        <f t="shared" si="23"/>
        <v>0</v>
      </c>
      <c r="W39" s="156">
        <f t="shared" si="2"/>
        <v>0</v>
      </c>
    </row>
    <row r="40" spans="1:23" ht="13.5" hidden="1" customHeight="1">
      <c r="A40" s="147">
        <v>7</v>
      </c>
      <c r="B40" s="155">
        <f t="shared" si="3"/>
        <v>0</v>
      </c>
      <c r="C40" s="155">
        <f t="shared" si="4"/>
        <v>0</v>
      </c>
      <c r="D40" s="155">
        <f t="shared" si="5"/>
        <v>0</v>
      </c>
      <c r="E40" s="155">
        <f t="shared" si="6"/>
        <v>0</v>
      </c>
      <c r="F40" s="155">
        <f t="shared" si="7"/>
        <v>0</v>
      </c>
      <c r="G40" s="155">
        <f t="shared" si="8"/>
        <v>0</v>
      </c>
      <c r="H40" s="155">
        <f t="shared" si="9"/>
        <v>0</v>
      </c>
      <c r="I40" s="155">
        <f t="shared" si="10"/>
        <v>0</v>
      </c>
      <c r="J40" s="155">
        <f t="shared" si="11"/>
        <v>0</v>
      </c>
      <c r="K40" s="155">
        <f t="shared" si="12"/>
        <v>0</v>
      </c>
      <c r="L40" s="155">
        <f t="shared" si="13"/>
        <v>0</v>
      </c>
      <c r="M40" s="155">
        <f t="shared" si="14"/>
        <v>0</v>
      </c>
      <c r="N40" s="155">
        <f t="shared" si="15"/>
        <v>0</v>
      </c>
      <c r="O40" s="155">
        <f t="shared" si="16"/>
        <v>0</v>
      </c>
      <c r="P40" s="155">
        <f t="shared" si="17"/>
        <v>0</v>
      </c>
      <c r="Q40" s="155">
        <f t="shared" si="18"/>
        <v>0</v>
      </c>
      <c r="R40" s="155">
        <f t="shared" si="19"/>
        <v>0</v>
      </c>
      <c r="S40" s="155">
        <f t="shared" si="20"/>
        <v>0</v>
      </c>
      <c r="T40" s="155">
        <f t="shared" si="21"/>
        <v>0</v>
      </c>
      <c r="U40" s="155">
        <f t="shared" si="22"/>
        <v>0</v>
      </c>
      <c r="V40" s="155">
        <f t="shared" si="23"/>
        <v>0</v>
      </c>
      <c r="W40" s="156">
        <f t="shared" si="2"/>
        <v>0</v>
      </c>
    </row>
    <row r="41" spans="1:23" ht="13.5" hidden="1" customHeight="1">
      <c r="A41" s="147">
        <v>8</v>
      </c>
      <c r="B41" s="155">
        <f t="shared" si="3"/>
        <v>0</v>
      </c>
      <c r="C41" s="155">
        <f t="shared" si="4"/>
        <v>0</v>
      </c>
      <c r="D41" s="155">
        <f t="shared" si="5"/>
        <v>0</v>
      </c>
      <c r="E41" s="155">
        <f t="shared" si="6"/>
        <v>0</v>
      </c>
      <c r="F41" s="155">
        <f t="shared" si="7"/>
        <v>0</v>
      </c>
      <c r="G41" s="155">
        <f t="shared" si="8"/>
        <v>0</v>
      </c>
      <c r="H41" s="155">
        <f t="shared" si="9"/>
        <v>0</v>
      </c>
      <c r="I41" s="155">
        <f t="shared" si="10"/>
        <v>0</v>
      </c>
      <c r="J41" s="155">
        <f t="shared" si="11"/>
        <v>0</v>
      </c>
      <c r="K41" s="155">
        <f t="shared" si="12"/>
        <v>0</v>
      </c>
      <c r="L41" s="155">
        <f t="shared" si="13"/>
        <v>0</v>
      </c>
      <c r="M41" s="155">
        <f t="shared" si="14"/>
        <v>0</v>
      </c>
      <c r="N41" s="155">
        <f t="shared" si="15"/>
        <v>0</v>
      </c>
      <c r="O41" s="155">
        <f t="shared" si="16"/>
        <v>0</v>
      </c>
      <c r="P41" s="155">
        <f t="shared" si="17"/>
        <v>0</v>
      </c>
      <c r="Q41" s="155">
        <f t="shared" si="18"/>
        <v>0</v>
      </c>
      <c r="R41" s="155">
        <f t="shared" si="19"/>
        <v>0</v>
      </c>
      <c r="S41" s="155">
        <f t="shared" si="20"/>
        <v>0</v>
      </c>
      <c r="T41" s="155">
        <f t="shared" si="21"/>
        <v>0</v>
      </c>
      <c r="U41" s="155">
        <f t="shared" si="22"/>
        <v>0</v>
      </c>
      <c r="V41" s="155">
        <f t="shared" si="23"/>
        <v>0</v>
      </c>
      <c r="W41" s="156">
        <f t="shared" si="2"/>
        <v>0</v>
      </c>
    </row>
    <row r="42" spans="1:23" ht="13.5" hidden="1" customHeight="1">
      <c r="A42" s="147">
        <v>9</v>
      </c>
      <c r="B42" s="155">
        <f t="shared" si="3"/>
        <v>0</v>
      </c>
      <c r="C42" s="155">
        <f t="shared" si="4"/>
        <v>0</v>
      </c>
      <c r="D42" s="155">
        <f t="shared" si="5"/>
        <v>0</v>
      </c>
      <c r="E42" s="155">
        <f t="shared" si="6"/>
        <v>0</v>
      </c>
      <c r="F42" s="155">
        <f t="shared" si="7"/>
        <v>0</v>
      </c>
      <c r="G42" s="155">
        <f t="shared" si="8"/>
        <v>0</v>
      </c>
      <c r="H42" s="155">
        <f t="shared" si="9"/>
        <v>0</v>
      </c>
      <c r="I42" s="155">
        <f t="shared" si="10"/>
        <v>0</v>
      </c>
      <c r="J42" s="155">
        <f t="shared" si="11"/>
        <v>0</v>
      </c>
      <c r="K42" s="155">
        <f t="shared" si="12"/>
        <v>0</v>
      </c>
      <c r="L42" s="155">
        <f t="shared" si="13"/>
        <v>0</v>
      </c>
      <c r="M42" s="155">
        <f t="shared" si="14"/>
        <v>0</v>
      </c>
      <c r="N42" s="155">
        <f t="shared" si="15"/>
        <v>0</v>
      </c>
      <c r="O42" s="155">
        <f t="shared" si="16"/>
        <v>0</v>
      </c>
      <c r="P42" s="155">
        <f t="shared" si="17"/>
        <v>0</v>
      </c>
      <c r="Q42" s="155">
        <f t="shared" si="18"/>
        <v>0</v>
      </c>
      <c r="R42" s="155">
        <f t="shared" si="19"/>
        <v>0</v>
      </c>
      <c r="S42" s="155">
        <f t="shared" si="20"/>
        <v>0</v>
      </c>
      <c r="T42" s="155">
        <f t="shared" si="21"/>
        <v>0</v>
      </c>
      <c r="U42" s="155">
        <f t="shared" si="22"/>
        <v>0</v>
      </c>
      <c r="V42" s="155">
        <f t="shared" si="23"/>
        <v>0</v>
      </c>
      <c r="W42" s="156">
        <f t="shared" si="2"/>
        <v>0</v>
      </c>
    </row>
    <row r="43" spans="1:23" ht="13.5" hidden="1" customHeight="1">
      <c r="A43" s="147">
        <v>10</v>
      </c>
      <c r="B43" s="155">
        <f t="shared" si="3"/>
        <v>0</v>
      </c>
      <c r="C43" s="155">
        <f t="shared" si="4"/>
        <v>0</v>
      </c>
      <c r="D43" s="155">
        <f t="shared" si="5"/>
        <v>0</v>
      </c>
      <c r="E43" s="155">
        <f t="shared" si="6"/>
        <v>0</v>
      </c>
      <c r="F43" s="155">
        <f t="shared" si="7"/>
        <v>0</v>
      </c>
      <c r="G43" s="155">
        <f t="shared" si="8"/>
        <v>0</v>
      </c>
      <c r="H43" s="155">
        <f t="shared" si="9"/>
        <v>0</v>
      </c>
      <c r="I43" s="155">
        <f t="shared" si="10"/>
        <v>0</v>
      </c>
      <c r="J43" s="155">
        <f t="shared" si="11"/>
        <v>0</v>
      </c>
      <c r="K43" s="155">
        <f t="shared" si="12"/>
        <v>0</v>
      </c>
      <c r="L43" s="155">
        <f t="shared" si="13"/>
        <v>0</v>
      </c>
      <c r="M43" s="155">
        <f t="shared" si="14"/>
        <v>0</v>
      </c>
      <c r="N43" s="155">
        <f t="shared" si="15"/>
        <v>0</v>
      </c>
      <c r="O43" s="155">
        <f t="shared" si="16"/>
        <v>0</v>
      </c>
      <c r="P43" s="155">
        <f t="shared" si="17"/>
        <v>0</v>
      </c>
      <c r="Q43" s="155">
        <f t="shared" si="18"/>
        <v>0</v>
      </c>
      <c r="R43" s="155">
        <f t="shared" si="19"/>
        <v>0</v>
      </c>
      <c r="S43" s="155">
        <f t="shared" si="20"/>
        <v>0</v>
      </c>
      <c r="T43" s="155">
        <f t="shared" si="21"/>
        <v>0</v>
      </c>
      <c r="U43" s="155">
        <f t="shared" si="22"/>
        <v>0</v>
      </c>
      <c r="V43" s="155">
        <f t="shared" si="23"/>
        <v>0</v>
      </c>
      <c r="W43" s="156">
        <f t="shared" ref="W43:W63" si="24">SUM(B43:V43)</f>
        <v>0</v>
      </c>
    </row>
    <row r="44" spans="1:23" ht="13.5" hidden="1" customHeight="1">
      <c r="A44" s="147">
        <v>11</v>
      </c>
      <c r="B44" s="155">
        <f t="shared" si="3"/>
        <v>0</v>
      </c>
      <c r="C44" s="155">
        <f t="shared" si="4"/>
        <v>0</v>
      </c>
      <c r="D44" s="155">
        <f t="shared" si="5"/>
        <v>0</v>
      </c>
      <c r="E44" s="155">
        <f t="shared" si="6"/>
        <v>0</v>
      </c>
      <c r="F44" s="155">
        <f t="shared" si="7"/>
        <v>0</v>
      </c>
      <c r="G44" s="155">
        <f t="shared" si="8"/>
        <v>0</v>
      </c>
      <c r="H44" s="155">
        <f t="shared" si="9"/>
        <v>0</v>
      </c>
      <c r="I44" s="155">
        <f t="shared" si="10"/>
        <v>0</v>
      </c>
      <c r="J44" s="155">
        <f t="shared" si="11"/>
        <v>0</v>
      </c>
      <c r="K44" s="155">
        <f t="shared" si="12"/>
        <v>0</v>
      </c>
      <c r="L44" s="155">
        <f t="shared" si="13"/>
        <v>0</v>
      </c>
      <c r="M44" s="155">
        <f t="shared" si="14"/>
        <v>0</v>
      </c>
      <c r="N44" s="155">
        <f t="shared" si="15"/>
        <v>0</v>
      </c>
      <c r="O44" s="155">
        <f t="shared" si="16"/>
        <v>0</v>
      </c>
      <c r="P44" s="155">
        <f t="shared" si="17"/>
        <v>0</v>
      </c>
      <c r="Q44" s="155">
        <f t="shared" si="18"/>
        <v>0</v>
      </c>
      <c r="R44" s="155">
        <f t="shared" si="19"/>
        <v>0</v>
      </c>
      <c r="S44" s="155">
        <f t="shared" si="20"/>
        <v>0</v>
      </c>
      <c r="T44" s="155">
        <f t="shared" si="21"/>
        <v>0</v>
      </c>
      <c r="U44" s="155">
        <f t="shared" si="22"/>
        <v>0</v>
      </c>
      <c r="V44" s="155">
        <f t="shared" si="23"/>
        <v>0</v>
      </c>
      <c r="W44" s="156">
        <f t="shared" si="24"/>
        <v>0</v>
      </c>
    </row>
    <row r="45" spans="1:23" ht="13.5" hidden="1" customHeight="1">
      <c r="A45" s="147">
        <v>12</v>
      </c>
      <c r="B45" s="155">
        <f t="shared" si="3"/>
        <v>0</v>
      </c>
      <c r="C45" s="155">
        <f t="shared" si="4"/>
        <v>0</v>
      </c>
      <c r="D45" s="155">
        <f t="shared" si="5"/>
        <v>0</v>
      </c>
      <c r="E45" s="155">
        <f t="shared" si="6"/>
        <v>0</v>
      </c>
      <c r="F45" s="155">
        <f t="shared" si="7"/>
        <v>0</v>
      </c>
      <c r="G45" s="155">
        <f t="shared" si="8"/>
        <v>0</v>
      </c>
      <c r="H45" s="155">
        <f t="shared" si="9"/>
        <v>0</v>
      </c>
      <c r="I45" s="155">
        <f t="shared" si="10"/>
        <v>0</v>
      </c>
      <c r="J45" s="155">
        <f t="shared" si="11"/>
        <v>0</v>
      </c>
      <c r="K45" s="155">
        <f t="shared" si="12"/>
        <v>0</v>
      </c>
      <c r="L45" s="155">
        <f t="shared" si="13"/>
        <v>0</v>
      </c>
      <c r="M45" s="155">
        <f t="shared" si="14"/>
        <v>0</v>
      </c>
      <c r="N45" s="155">
        <f t="shared" si="15"/>
        <v>0</v>
      </c>
      <c r="O45" s="155">
        <f t="shared" si="16"/>
        <v>0</v>
      </c>
      <c r="P45" s="155">
        <f t="shared" si="17"/>
        <v>0</v>
      </c>
      <c r="Q45" s="155">
        <f t="shared" si="18"/>
        <v>0</v>
      </c>
      <c r="R45" s="155">
        <f t="shared" si="19"/>
        <v>0</v>
      </c>
      <c r="S45" s="155">
        <f t="shared" si="20"/>
        <v>0</v>
      </c>
      <c r="T45" s="155">
        <f t="shared" si="21"/>
        <v>0</v>
      </c>
      <c r="U45" s="155">
        <f t="shared" si="22"/>
        <v>0</v>
      </c>
      <c r="V45" s="155">
        <f t="shared" si="23"/>
        <v>0</v>
      </c>
      <c r="W45" s="156">
        <f t="shared" si="24"/>
        <v>0</v>
      </c>
    </row>
    <row r="46" spans="1:23" ht="13.5" hidden="1" customHeight="1">
      <c r="A46" s="147">
        <v>13</v>
      </c>
      <c r="B46" s="155">
        <f t="shared" si="3"/>
        <v>0</v>
      </c>
      <c r="C46" s="155">
        <f t="shared" si="4"/>
        <v>0</v>
      </c>
      <c r="D46" s="155">
        <f t="shared" si="5"/>
        <v>0</v>
      </c>
      <c r="E46" s="155">
        <f t="shared" si="6"/>
        <v>0</v>
      </c>
      <c r="F46" s="155">
        <f t="shared" si="7"/>
        <v>0</v>
      </c>
      <c r="G46" s="155">
        <f t="shared" si="8"/>
        <v>0</v>
      </c>
      <c r="H46" s="155">
        <f t="shared" si="9"/>
        <v>0</v>
      </c>
      <c r="I46" s="155">
        <f t="shared" si="10"/>
        <v>0</v>
      </c>
      <c r="J46" s="155">
        <f t="shared" si="11"/>
        <v>0</v>
      </c>
      <c r="K46" s="155">
        <f t="shared" si="12"/>
        <v>0</v>
      </c>
      <c r="L46" s="155">
        <f t="shared" si="13"/>
        <v>0</v>
      </c>
      <c r="M46" s="155">
        <f t="shared" si="14"/>
        <v>0</v>
      </c>
      <c r="N46" s="155">
        <f t="shared" si="15"/>
        <v>0</v>
      </c>
      <c r="O46" s="155">
        <f t="shared" si="16"/>
        <v>0</v>
      </c>
      <c r="P46" s="155">
        <f t="shared" si="17"/>
        <v>0</v>
      </c>
      <c r="Q46" s="155">
        <f t="shared" si="18"/>
        <v>0</v>
      </c>
      <c r="R46" s="155">
        <f t="shared" si="19"/>
        <v>0</v>
      </c>
      <c r="S46" s="155">
        <f t="shared" si="20"/>
        <v>0</v>
      </c>
      <c r="T46" s="155">
        <f t="shared" si="21"/>
        <v>0</v>
      </c>
      <c r="U46" s="155">
        <f t="shared" si="22"/>
        <v>0</v>
      </c>
      <c r="V46" s="155">
        <f t="shared" si="23"/>
        <v>0</v>
      </c>
      <c r="W46" s="156">
        <f t="shared" si="24"/>
        <v>0</v>
      </c>
    </row>
    <row r="47" spans="1:23" ht="13.5" hidden="1" customHeight="1">
      <c r="A47" s="147">
        <v>14</v>
      </c>
      <c r="B47" s="155">
        <f t="shared" si="3"/>
        <v>0</v>
      </c>
      <c r="C47" s="155">
        <f t="shared" si="4"/>
        <v>0</v>
      </c>
      <c r="D47" s="155">
        <f t="shared" si="5"/>
        <v>0</v>
      </c>
      <c r="E47" s="155">
        <f t="shared" si="6"/>
        <v>0</v>
      </c>
      <c r="F47" s="155">
        <f t="shared" si="7"/>
        <v>0</v>
      </c>
      <c r="G47" s="155">
        <f t="shared" si="8"/>
        <v>0</v>
      </c>
      <c r="H47" s="155">
        <f t="shared" si="9"/>
        <v>0</v>
      </c>
      <c r="I47" s="155">
        <f t="shared" si="10"/>
        <v>0</v>
      </c>
      <c r="J47" s="155">
        <f t="shared" si="11"/>
        <v>0</v>
      </c>
      <c r="K47" s="155">
        <f t="shared" si="12"/>
        <v>0</v>
      </c>
      <c r="L47" s="155">
        <f t="shared" si="13"/>
        <v>0</v>
      </c>
      <c r="M47" s="155">
        <f t="shared" si="14"/>
        <v>0</v>
      </c>
      <c r="N47" s="155">
        <f t="shared" si="15"/>
        <v>0</v>
      </c>
      <c r="O47" s="155">
        <f t="shared" si="16"/>
        <v>0</v>
      </c>
      <c r="P47" s="155">
        <f t="shared" si="17"/>
        <v>0</v>
      </c>
      <c r="Q47" s="155">
        <f t="shared" si="18"/>
        <v>0</v>
      </c>
      <c r="R47" s="155">
        <f t="shared" si="19"/>
        <v>0</v>
      </c>
      <c r="S47" s="155">
        <f t="shared" si="20"/>
        <v>0</v>
      </c>
      <c r="T47" s="155">
        <f t="shared" si="21"/>
        <v>0</v>
      </c>
      <c r="U47" s="155">
        <f t="shared" si="22"/>
        <v>0</v>
      </c>
      <c r="V47" s="155">
        <f t="shared" si="23"/>
        <v>0</v>
      </c>
      <c r="W47" s="156">
        <f t="shared" si="24"/>
        <v>0</v>
      </c>
    </row>
    <row r="48" spans="1:23" ht="13.5" hidden="1" customHeight="1">
      <c r="A48" s="147">
        <v>15</v>
      </c>
      <c r="B48" s="155">
        <f t="shared" si="3"/>
        <v>0</v>
      </c>
      <c r="C48" s="155">
        <f t="shared" si="4"/>
        <v>0</v>
      </c>
      <c r="D48" s="155">
        <f t="shared" si="5"/>
        <v>0</v>
      </c>
      <c r="E48" s="155">
        <f t="shared" si="6"/>
        <v>0</v>
      </c>
      <c r="F48" s="155">
        <f t="shared" si="7"/>
        <v>0</v>
      </c>
      <c r="G48" s="155">
        <f t="shared" si="8"/>
        <v>0</v>
      </c>
      <c r="H48" s="155">
        <f t="shared" si="9"/>
        <v>0</v>
      </c>
      <c r="I48" s="155">
        <f t="shared" si="10"/>
        <v>0</v>
      </c>
      <c r="J48" s="155">
        <f t="shared" si="11"/>
        <v>0</v>
      </c>
      <c r="K48" s="155">
        <f t="shared" si="12"/>
        <v>0</v>
      </c>
      <c r="L48" s="155">
        <f t="shared" si="13"/>
        <v>0</v>
      </c>
      <c r="M48" s="155">
        <f t="shared" si="14"/>
        <v>0</v>
      </c>
      <c r="N48" s="155">
        <f t="shared" si="15"/>
        <v>0</v>
      </c>
      <c r="O48" s="155">
        <f t="shared" si="16"/>
        <v>0</v>
      </c>
      <c r="P48" s="155">
        <f t="shared" si="17"/>
        <v>0</v>
      </c>
      <c r="Q48" s="155">
        <f t="shared" si="18"/>
        <v>0</v>
      </c>
      <c r="R48" s="155">
        <f t="shared" si="19"/>
        <v>0</v>
      </c>
      <c r="S48" s="155">
        <f t="shared" si="20"/>
        <v>0</v>
      </c>
      <c r="T48" s="155">
        <f t="shared" si="21"/>
        <v>0</v>
      </c>
      <c r="U48" s="155">
        <f t="shared" si="22"/>
        <v>0</v>
      </c>
      <c r="V48" s="155">
        <f t="shared" si="23"/>
        <v>0</v>
      </c>
      <c r="W48" s="156">
        <f t="shared" si="24"/>
        <v>0</v>
      </c>
    </row>
    <row r="49" spans="1:23" ht="13.5" hidden="1" customHeight="1">
      <c r="A49" s="147">
        <v>16</v>
      </c>
      <c r="B49" s="155">
        <f t="shared" si="3"/>
        <v>0</v>
      </c>
      <c r="C49" s="155">
        <f t="shared" si="4"/>
        <v>0</v>
      </c>
      <c r="D49" s="155">
        <f t="shared" si="5"/>
        <v>0</v>
      </c>
      <c r="E49" s="155">
        <f t="shared" si="6"/>
        <v>0</v>
      </c>
      <c r="F49" s="155">
        <f t="shared" si="7"/>
        <v>0</v>
      </c>
      <c r="G49" s="155">
        <f t="shared" si="8"/>
        <v>0</v>
      </c>
      <c r="H49" s="155">
        <f t="shared" si="9"/>
        <v>0</v>
      </c>
      <c r="I49" s="155">
        <f t="shared" si="10"/>
        <v>0</v>
      </c>
      <c r="J49" s="155">
        <f t="shared" si="11"/>
        <v>0</v>
      </c>
      <c r="K49" s="155">
        <f t="shared" si="12"/>
        <v>0</v>
      </c>
      <c r="L49" s="155">
        <f t="shared" si="13"/>
        <v>0</v>
      </c>
      <c r="M49" s="155">
        <f t="shared" si="14"/>
        <v>0</v>
      </c>
      <c r="N49" s="155">
        <f t="shared" si="15"/>
        <v>0</v>
      </c>
      <c r="O49" s="155">
        <f t="shared" si="16"/>
        <v>0</v>
      </c>
      <c r="P49" s="155">
        <f t="shared" si="17"/>
        <v>0</v>
      </c>
      <c r="Q49" s="155">
        <f t="shared" si="18"/>
        <v>0</v>
      </c>
      <c r="R49" s="155">
        <f t="shared" si="19"/>
        <v>0</v>
      </c>
      <c r="S49" s="155">
        <f t="shared" si="20"/>
        <v>0</v>
      </c>
      <c r="T49" s="155">
        <f t="shared" si="21"/>
        <v>0</v>
      </c>
      <c r="U49" s="155">
        <f t="shared" si="22"/>
        <v>0</v>
      </c>
      <c r="V49" s="155">
        <f t="shared" si="23"/>
        <v>0</v>
      </c>
      <c r="W49" s="156">
        <f t="shared" si="24"/>
        <v>0</v>
      </c>
    </row>
    <row r="50" spans="1:23" ht="13.5" hidden="1" customHeight="1">
      <c r="A50" s="147">
        <v>17</v>
      </c>
      <c r="B50" s="155">
        <f t="shared" si="3"/>
        <v>0</v>
      </c>
      <c r="C50" s="155">
        <f t="shared" si="4"/>
        <v>0</v>
      </c>
      <c r="D50" s="155">
        <f t="shared" si="5"/>
        <v>0</v>
      </c>
      <c r="E50" s="155">
        <f t="shared" si="6"/>
        <v>0</v>
      </c>
      <c r="F50" s="155">
        <f t="shared" si="7"/>
        <v>0</v>
      </c>
      <c r="G50" s="155">
        <f t="shared" si="8"/>
        <v>0</v>
      </c>
      <c r="H50" s="155">
        <f t="shared" si="9"/>
        <v>0</v>
      </c>
      <c r="I50" s="155">
        <f t="shared" si="10"/>
        <v>0</v>
      </c>
      <c r="J50" s="155">
        <f t="shared" si="11"/>
        <v>0</v>
      </c>
      <c r="K50" s="155">
        <f t="shared" si="12"/>
        <v>0</v>
      </c>
      <c r="L50" s="155">
        <f t="shared" si="13"/>
        <v>0</v>
      </c>
      <c r="M50" s="155">
        <f t="shared" si="14"/>
        <v>0</v>
      </c>
      <c r="N50" s="155">
        <f t="shared" si="15"/>
        <v>0</v>
      </c>
      <c r="O50" s="155">
        <f t="shared" si="16"/>
        <v>0</v>
      </c>
      <c r="P50" s="155">
        <f t="shared" si="17"/>
        <v>0</v>
      </c>
      <c r="Q50" s="155">
        <f t="shared" si="18"/>
        <v>0</v>
      </c>
      <c r="R50" s="155">
        <f t="shared" si="19"/>
        <v>0</v>
      </c>
      <c r="S50" s="155">
        <f t="shared" si="20"/>
        <v>0</v>
      </c>
      <c r="T50" s="155">
        <f t="shared" si="21"/>
        <v>0</v>
      </c>
      <c r="U50" s="155">
        <f t="shared" si="22"/>
        <v>0</v>
      </c>
      <c r="V50" s="155">
        <f t="shared" si="23"/>
        <v>0</v>
      </c>
      <c r="W50" s="156">
        <f t="shared" si="24"/>
        <v>0</v>
      </c>
    </row>
    <row r="51" spans="1:23" ht="13.5" hidden="1" customHeight="1">
      <c r="A51" s="147">
        <v>18</v>
      </c>
      <c r="B51" s="155">
        <f t="shared" si="3"/>
        <v>0</v>
      </c>
      <c r="C51" s="155">
        <f t="shared" si="4"/>
        <v>0</v>
      </c>
      <c r="D51" s="155">
        <f t="shared" si="5"/>
        <v>0</v>
      </c>
      <c r="E51" s="155">
        <f t="shared" si="6"/>
        <v>0</v>
      </c>
      <c r="F51" s="155">
        <f t="shared" si="7"/>
        <v>0</v>
      </c>
      <c r="G51" s="155">
        <f t="shared" si="8"/>
        <v>0</v>
      </c>
      <c r="H51" s="155">
        <f t="shared" si="9"/>
        <v>0</v>
      </c>
      <c r="I51" s="155">
        <f t="shared" si="10"/>
        <v>0</v>
      </c>
      <c r="J51" s="155">
        <f t="shared" si="11"/>
        <v>0</v>
      </c>
      <c r="K51" s="155">
        <f t="shared" si="12"/>
        <v>0</v>
      </c>
      <c r="L51" s="155">
        <f t="shared" si="13"/>
        <v>0</v>
      </c>
      <c r="M51" s="155">
        <f t="shared" si="14"/>
        <v>0</v>
      </c>
      <c r="N51" s="155">
        <f t="shared" si="15"/>
        <v>0</v>
      </c>
      <c r="O51" s="155">
        <f t="shared" si="16"/>
        <v>0</v>
      </c>
      <c r="P51" s="155">
        <f t="shared" si="17"/>
        <v>0</v>
      </c>
      <c r="Q51" s="155">
        <f t="shared" si="18"/>
        <v>0</v>
      </c>
      <c r="R51" s="155">
        <f t="shared" si="19"/>
        <v>0</v>
      </c>
      <c r="S51" s="155">
        <f t="shared" si="20"/>
        <v>0</v>
      </c>
      <c r="T51" s="155">
        <f t="shared" si="21"/>
        <v>0</v>
      </c>
      <c r="U51" s="155">
        <f t="shared" si="22"/>
        <v>0</v>
      </c>
      <c r="V51" s="155">
        <f t="shared" si="23"/>
        <v>0</v>
      </c>
      <c r="W51" s="156">
        <f t="shared" si="24"/>
        <v>0</v>
      </c>
    </row>
    <row r="52" spans="1:23" ht="13.5" hidden="1" customHeight="1">
      <c r="A52" s="147">
        <v>19</v>
      </c>
      <c r="B52" s="155">
        <f t="shared" si="3"/>
        <v>0</v>
      </c>
      <c r="C52" s="155">
        <f t="shared" si="4"/>
        <v>0</v>
      </c>
      <c r="D52" s="155">
        <f t="shared" si="5"/>
        <v>0</v>
      </c>
      <c r="E52" s="155">
        <f t="shared" si="6"/>
        <v>0</v>
      </c>
      <c r="F52" s="155">
        <f t="shared" si="7"/>
        <v>0</v>
      </c>
      <c r="G52" s="155">
        <f t="shared" si="8"/>
        <v>0</v>
      </c>
      <c r="H52" s="155">
        <f t="shared" si="9"/>
        <v>0</v>
      </c>
      <c r="I52" s="155">
        <f t="shared" si="10"/>
        <v>0</v>
      </c>
      <c r="J52" s="155">
        <f t="shared" si="11"/>
        <v>0</v>
      </c>
      <c r="K52" s="155">
        <f t="shared" si="12"/>
        <v>0</v>
      </c>
      <c r="L52" s="155">
        <f t="shared" si="13"/>
        <v>0</v>
      </c>
      <c r="M52" s="155">
        <f t="shared" si="14"/>
        <v>0</v>
      </c>
      <c r="N52" s="155">
        <f t="shared" si="15"/>
        <v>0</v>
      </c>
      <c r="O52" s="155">
        <f t="shared" si="16"/>
        <v>0</v>
      </c>
      <c r="P52" s="155">
        <f t="shared" si="17"/>
        <v>0</v>
      </c>
      <c r="Q52" s="155">
        <f t="shared" si="18"/>
        <v>0</v>
      </c>
      <c r="R52" s="155">
        <f t="shared" si="19"/>
        <v>0</v>
      </c>
      <c r="S52" s="155">
        <f t="shared" si="20"/>
        <v>0</v>
      </c>
      <c r="T52" s="155">
        <f t="shared" si="21"/>
        <v>0</v>
      </c>
      <c r="U52" s="155">
        <f t="shared" si="22"/>
        <v>0</v>
      </c>
      <c r="V52" s="155">
        <f t="shared" si="23"/>
        <v>0</v>
      </c>
      <c r="W52" s="156">
        <f t="shared" si="24"/>
        <v>0</v>
      </c>
    </row>
    <row r="53" spans="1:23" ht="13.5" hidden="1" customHeight="1">
      <c r="A53" s="147">
        <v>20</v>
      </c>
      <c r="B53" s="155">
        <f t="shared" si="3"/>
        <v>0</v>
      </c>
      <c r="C53" s="155">
        <f t="shared" si="4"/>
        <v>0</v>
      </c>
      <c r="D53" s="155">
        <f t="shared" si="5"/>
        <v>0</v>
      </c>
      <c r="E53" s="155">
        <f t="shared" si="6"/>
        <v>0</v>
      </c>
      <c r="F53" s="155">
        <f t="shared" si="7"/>
        <v>0</v>
      </c>
      <c r="G53" s="155">
        <f t="shared" si="8"/>
        <v>0</v>
      </c>
      <c r="H53" s="155">
        <f t="shared" si="9"/>
        <v>0</v>
      </c>
      <c r="I53" s="155">
        <f t="shared" si="10"/>
        <v>0</v>
      </c>
      <c r="J53" s="155">
        <f t="shared" si="11"/>
        <v>0</v>
      </c>
      <c r="K53" s="155">
        <f t="shared" si="12"/>
        <v>0</v>
      </c>
      <c r="L53" s="155">
        <f t="shared" si="13"/>
        <v>0</v>
      </c>
      <c r="M53" s="155">
        <f t="shared" si="14"/>
        <v>0</v>
      </c>
      <c r="N53" s="155">
        <f t="shared" si="15"/>
        <v>0</v>
      </c>
      <c r="O53" s="155">
        <f t="shared" si="16"/>
        <v>0</v>
      </c>
      <c r="P53" s="155">
        <f t="shared" si="17"/>
        <v>0</v>
      </c>
      <c r="Q53" s="155">
        <f t="shared" si="18"/>
        <v>0</v>
      </c>
      <c r="R53" s="155">
        <f t="shared" si="19"/>
        <v>0</v>
      </c>
      <c r="S53" s="155">
        <f t="shared" si="20"/>
        <v>0</v>
      </c>
      <c r="T53" s="155">
        <f t="shared" si="21"/>
        <v>0</v>
      </c>
      <c r="U53" s="155">
        <f t="shared" si="22"/>
        <v>0</v>
      </c>
      <c r="V53" s="155">
        <f t="shared" si="23"/>
        <v>0</v>
      </c>
      <c r="W53" s="156">
        <f t="shared" si="24"/>
        <v>0</v>
      </c>
    </row>
    <row r="54" spans="1:23" ht="13.5" hidden="1" customHeight="1">
      <c r="A54" s="147">
        <v>21</v>
      </c>
      <c r="B54" s="155">
        <f t="shared" si="3"/>
        <v>0</v>
      </c>
      <c r="C54" s="155">
        <f t="shared" si="4"/>
        <v>0</v>
      </c>
      <c r="D54" s="155">
        <f t="shared" si="5"/>
        <v>0</v>
      </c>
      <c r="E54" s="155">
        <f t="shared" si="6"/>
        <v>0</v>
      </c>
      <c r="F54" s="155">
        <f t="shared" si="7"/>
        <v>0</v>
      </c>
      <c r="G54" s="155">
        <f t="shared" si="8"/>
        <v>0</v>
      </c>
      <c r="H54" s="155">
        <f t="shared" si="9"/>
        <v>0</v>
      </c>
      <c r="I54" s="155">
        <f t="shared" si="10"/>
        <v>0</v>
      </c>
      <c r="J54" s="155">
        <f t="shared" si="11"/>
        <v>0</v>
      </c>
      <c r="K54" s="155">
        <f t="shared" si="12"/>
        <v>0</v>
      </c>
      <c r="L54" s="155">
        <f t="shared" si="13"/>
        <v>0</v>
      </c>
      <c r="M54" s="155">
        <f t="shared" si="14"/>
        <v>0</v>
      </c>
      <c r="N54" s="155">
        <f t="shared" si="15"/>
        <v>0</v>
      </c>
      <c r="O54" s="155">
        <f t="shared" si="16"/>
        <v>0</v>
      </c>
      <c r="P54" s="155">
        <f t="shared" si="17"/>
        <v>0</v>
      </c>
      <c r="Q54" s="155">
        <f t="shared" si="18"/>
        <v>0</v>
      </c>
      <c r="R54" s="155">
        <f t="shared" si="19"/>
        <v>0</v>
      </c>
      <c r="S54" s="155">
        <f t="shared" si="20"/>
        <v>0</v>
      </c>
      <c r="T54" s="155">
        <f t="shared" si="21"/>
        <v>0</v>
      </c>
      <c r="U54" s="155">
        <f t="shared" si="22"/>
        <v>0</v>
      </c>
      <c r="V54" s="155">
        <f t="shared" si="23"/>
        <v>0</v>
      </c>
      <c r="W54" s="156">
        <f t="shared" si="24"/>
        <v>0</v>
      </c>
    </row>
    <row r="55" spans="1:23" ht="13.5" hidden="1" customHeight="1">
      <c r="A55" s="147">
        <v>22</v>
      </c>
      <c r="B55" s="155">
        <f t="shared" si="3"/>
        <v>0</v>
      </c>
      <c r="C55" s="155">
        <f t="shared" si="4"/>
        <v>0</v>
      </c>
      <c r="D55" s="155">
        <f t="shared" si="5"/>
        <v>0</v>
      </c>
      <c r="E55" s="155">
        <f t="shared" si="6"/>
        <v>0</v>
      </c>
      <c r="F55" s="155">
        <f t="shared" si="7"/>
        <v>0</v>
      </c>
      <c r="G55" s="155">
        <f t="shared" si="8"/>
        <v>0</v>
      </c>
      <c r="H55" s="155">
        <f t="shared" si="9"/>
        <v>0</v>
      </c>
      <c r="I55" s="155">
        <f t="shared" si="10"/>
        <v>0</v>
      </c>
      <c r="J55" s="155">
        <f t="shared" si="11"/>
        <v>0</v>
      </c>
      <c r="K55" s="155">
        <f t="shared" si="12"/>
        <v>0</v>
      </c>
      <c r="L55" s="155">
        <f t="shared" si="13"/>
        <v>0</v>
      </c>
      <c r="M55" s="155">
        <f t="shared" si="14"/>
        <v>0</v>
      </c>
      <c r="N55" s="155">
        <f t="shared" si="15"/>
        <v>0</v>
      </c>
      <c r="O55" s="155">
        <f t="shared" si="16"/>
        <v>0</v>
      </c>
      <c r="P55" s="155">
        <f t="shared" si="17"/>
        <v>0</v>
      </c>
      <c r="Q55" s="155">
        <f t="shared" si="18"/>
        <v>0</v>
      </c>
      <c r="R55" s="155">
        <f t="shared" si="19"/>
        <v>0</v>
      </c>
      <c r="S55" s="155">
        <f t="shared" si="20"/>
        <v>0</v>
      </c>
      <c r="T55" s="155">
        <f t="shared" si="21"/>
        <v>0</v>
      </c>
      <c r="U55" s="155">
        <f t="shared" si="22"/>
        <v>0</v>
      </c>
      <c r="V55" s="155">
        <f t="shared" si="23"/>
        <v>0</v>
      </c>
      <c r="W55" s="156">
        <f t="shared" si="24"/>
        <v>0</v>
      </c>
    </row>
    <row r="56" spans="1:23" ht="13.5" hidden="1" customHeight="1">
      <c r="A56" s="147">
        <v>23</v>
      </c>
      <c r="B56" s="155">
        <f t="shared" si="3"/>
        <v>0</v>
      </c>
      <c r="C56" s="155">
        <f t="shared" si="4"/>
        <v>0</v>
      </c>
      <c r="D56" s="155">
        <f t="shared" si="5"/>
        <v>0</v>
      </c>
      <c r="E56" s="155">
        <f t="shared" si="6"/>
        <v>0</v>
      </c>
      <c r="F56" s="155">
        <f t="shared" si="7"/>
        <v>0</v>
      </c>
      <c r="G56" s="155">
        <f t="shared" si="8"/>
        <v>0</v>
      </c>
      <c r="H56" s="155">
        <f t="shared" si="9"/>
        <v>0</v>
      </c>
      <c r="I56" s="155">
        <f t="shared" si="10"/>
        <v>0</v>
      </c>
      <c r="J56" s="155">
        <f t="shared" si="11"/>
        <v>0</v>
      </c>
      <c r="K56" s="155">
        <f t="shared" si="12"/>
        <v>0</v>
      </c>
      <c r="L56" s="155">
        <f t="shared" si="13"/>
        <v>0</v>
      </c>
      <c r="M56" s="155">
        <f t="shared" si="14"/>
        <v>0</v>
      </c>
      <c r="N56" s="155">
        <f t="shared" si="15"/>
        <v>0</v>
      </c>
      <c r="O56" s="155">
        <f t="shared" si="16"/>
        <v>0</v>
      </c>
      <c r="P56" s="155">
        <f t="shared" si="17"/>
        <v>0</v>
      </c>
      <c r="Q56" s="155">
        <f t="shared" si="18"/>
        <v>0</v>
      </c>
      <c r="R56" s="155">
        <f t="shared" si="19"/>
        <v>0</v>
      </c>
      <c r="S56" s="155">
        <f t="shared" si="20"/>
        <v>0</v>
      </c>
      <c r="T56" s="155">
        <f t="shared" si="21"/>
        <v>0</v>
      </c>
      <c r="U56" s="155">
        <f t="shared" si="22"/>
        <v>0</v>
      </c>
      <c r="V56" s="155">
        <f t="shared" si="23"/>
        <v>0</v>
      </c>
      <c r="W56" s="156">
        <f t="shared" si="24"/>
        <v>0</v>
      </c>
    </row>
    <row r="57" spans="1:23" ht="13.5" hidden="1" customHeight="1">
      <c r="A57" s="147">
        <v>24</v>
      </c>
      <c r="B57" s="155">
        <f t="shared" si="3"/>
        <v>0</v>
      </c>
      <c r="C57" s="155">
        <f t="shared" si="4"/>
        <v>0</v>
      </c>
      <c r="D57" s="155">
        <f t="shared" si="5"/>
        <v>0</v>
      </c>
      <c r="E57" s="155">
        <f t="shared" si="6"/>
        <v>0</v>
      </c>
      <c r="F57" s="155">
        <f t="shared" si="7"/>
        <v>0</v>
      </c>
      <c r="G57" s="155">
        <f t="shared" si="8"/>
        <v>0</v>
      </c>
      <c r="H57" s="155">
        <f t="shared" si="9"/>
        <v>0</v>
      </c>
      <c r="I57" s="155">
        <f t="shared" si="10"/>
        <v>0</v>
      </c>
      <c r="J57" s="155">
        <f t="shared" si="11"/>
        <v>0</v>
      </c>
      <c r="K57" s="155">
        <f t="shared" si="12"/>
        <v>0</v>
      </c>
      <c r="L57" s="155">
        <f t="shared" si="13"/>
        <v>0</v>
      </c>
      <c r="M57" s="155">
        <f t="shared" si="14"/>
        <v>0</v>
      </c>
      <c r="N57" s="155">
        <f t="shared" si="15"/>
        <v>0</v>
      </c>
      <c r="O57" s="155">
        <f t="shared" si="16"/>
        <v>0</v>
      </c>
      <c r="P57" s="155">
        <f t="shared" si="17"/>
        <v>0</v>
      </c>
      <c r="Q57" s="155">
        <f t="shared" si="18"/>
        <v>0</v>
      </c>
      <c r="R57" s="155">
        <f t="shared" si="19"/>
        <v>0</v>
      </c>
      <c r="S57" s="155">
        <f t="shared" si="20"/>
        <v>0</v>
      </c>
      <c r="T57" s="155">
        <f t="shared" si="21"/>
        <v>0</v>
      </c>
      <c r="U57" s="155">
        <f t="shared" si="22"/>
        <v>0</v>
      </c>
      <c r="V57" s="155">
        <f t="shared" si="23"/>
        <v>0</v>
      </c>
      <c r="W57" s="156">
        <f t="shared" si="24"/>
        <v>0</v>
      </c>
    </row>
    <row r="58" spans="1:23" ht="13.5" hidden="1" customHeight="1">
      <c r="A58" s="147">
        <v>25</v>
      </c>
      <c r="B58" s="155">
        <f t="shared" si="3"/>
        <v>0</v>
      </c>
      <c r="C58" s="155">
        <f t="shared" si="4"/>
        <v>0</v>
      </c>
      <c r="D58" s="155">
        <f t="shared" si="5"/>
        <v>0</v>
      </c>
      <c r="E58" s="155">
        <f t="shared" si="6"/>
        <v>0</v>
      </c>
      <c r="F58" s="155">
        <f t="shared" si="7"/>
        <v>0</v>
      </c>
      <c r="G58" s="155">
        <f t="shared" si="8"/>
        <v>0</v>
      </c>
      <c r="H58" s="155">
        <f t="shared" si="9"/>
        <v>0</v>
      </c>
      <c r="I58" s="155">
        <f t="shared" si="10"/>
        <v>0</v>
      </c>
      <c r="J58" s="155">
        <f t="shared" si="11"/>
        <v>0</v>
      </c>
      <c r="K58" s="155">
        <f t="shared" si="12"/>
        <v>0</v>
      </c>
      <c r="L58" s="155">
        <f t="shared" si="13"/>
        <v>0</v>
      </c>
      <c r="M58" s="155">
        <f t="shared" si="14"/>
        <v>0</v>
      </c>
      <c r="N58" s="155">
        <f t="shared" si="15"/>
        <v>0</v>
      </c>
      <c r="O58" s="155">
        <f t="shared" si="16"/>
        <v>0</v>
      </c>
      <c r="P58" s="155">
        <f t="shared" si="17"/>
        <v>0</v>
      </c>
      <c r="Q58" s="155">
        <f t="shared" si="18"/>
        <v>0</v>
      </c>
      <c r="R58" s="155">
        <f t="shared" si="19"/>
        <v>0</v>
      </c>
      <c r="S58" s="155">
        <f t="shared" si="20"/>
        <v>0</v>
      </c>
      <c r="T58" s="155">
        <f t="shared" si="21"/>
        <v>0</v>
      </c>
      <c r="U58" s="155">
        <f t="shared" si="22"/>
        <v>0</v>
      </c>
      <c r="V58" s="155">
        <f t="shared" si="23"/>
        <v>0</v>
      </c>
      <c r="W58" s="156">
        <f t="shared" si="24"/>
        <v>0</v>
      </c>
    </row>
    <row r="59" spans="1:23" ht="13.5" hidden="1" customHeight="1">
      <c r="A59" s="147">
        <v>26</v>
      </c>
      <c r="B59" s="155">
        <f t="shared" si="3"/>
        <v>0</v>
      </c>
      <c r="C59" s="155">
        <f t="shared" si="4"/>
        <v>0</v>
      </c>
      <c r="D59" s="155">
        <f t="shared" si="5"/>
        <v>0</v>
      </c>
      <c r="E59" s="155">
        <f t="shared" si="6"/>
        <v>0</v>
      </c>
      <c r="F59" s="155">
        <f t="shared" si="7"/>
        <v>0</v>
      </c>
      <c r="G59" s="155">
        <f t="shared" si="8"/>
        <v>0</v>
      </c>
      <c r="H59" s="155">
        <f t="shared" si="9"/>
        <v>0</v>
      </c>
      <c r="I59" s="155">
        <f t="shared" si="10"/>
        <v>0</v>
      </c>
      <c r="J59" s="155">
        <f t="shared" si="11"/>
        <v>0</v>
      </c>
      <c r="K59" s="155">
        <f t="shared" si="12"/>
        <v>0</v>
      </c>
      <c r="L59" s="155">
        <f t="shared" si="13"/>
        <v>0</v>
      </c>
      <c r="M59" s="155">
        <f t="shared" si="14"/>
        <v>0</v>
      </c>
      <c r="N59" s="155">
        <f t="shared" si="15"/>
        <v>0</v>
      </c>
      <c r="O59" s="155">
        <f t="shared" si="16"/>
        <v>0</v>
      </c>
      <c r="P59" s="155">
        <f t="shared" si="17"/>
        <v>0</v>
      </c>
      <c r="Q59" s="155">
        <f t="shared" si="18"/>
        <v>0</v>
      </c>
      <c r="R59" s="155">
        <f t="shared" si="19"/>
        <v>0</v>
      </c>
      <c r="S59" s="155">
        <f t="shared" si="20"/>
        <v>0</v>
      </c>
      <c r="T59" s="155">
        <f t="shared" si="21"/>
        <v>0</v>
      </c>
      <c r="U59" s="155">
        <f t="shared" si="22"/>
        <v>0</v>
      </c>
      <c r="V59" s="155">
        <f t="shared" si="23"/>
        <v>0</v>
      </c>
      <c r="W59" s="156">
        <f t="shared" si="24"/>
        <v>0</v>
      </c>
    </row>
    <row r="60" spans="1:23" ht="13.5" hidden="1" customHeight="1">
      <c r="A60" s="147">
        <v>27</v>
      </c>
      <c r="B60" s="155">
        <f t="shared" si="3"/>
        <v>0</v>
      </c>
      <c r="C60" s="155">
        <f t="shared" si="4"/>
        <v>0</v>
      </c>
      <c r="D60" s="155">
        <f t="shared" si="5"/>
        <v>0</v>
      </c>
      <c r="E60" s="155">
        <f t="shared" si="6"/>
        <v>0</v>
      </c>
      <c r="F60" s="155">
        <f t="shared" si="7"/>
        <v>0</v>
      </c>
      <c r="G60" s="155">
        <f t="shared" si="8"/>
        <v>0</v>
      </c>
      <c r="H60" s="155">
        <f t="shared" si="9"/>
        <v>0</v>
      </c>
      <c r="I60" s="155">
        <f t="shared" si="10"/>
        <v>0</v>
      </c>
      <c r="J60" s="155">
        <f t="shared" si="11"/>
        <v>0</v>
      </c>
      <c r="K60" s="155">
        <f t="shared" si="12"/>
        <v>0</v>
      </c>
      <c r="L60" s="155">
        <f t="shared" si="13"/>
        <v>0</v>
      </c>
      <c r="M60" s="155">
        <f t="shared" si="14"/>
        <v>0</v>
      </c>
      <c r="N60" s="155">
        <f t="shared" si="15"/>
        <v>0</v>
      </c>
      <c r="O60" s="155">
        <f t="shared" si="16"/>
        <v>0</v>
      </c>
      <c r="P60" s="155">
        <f t="shared" si="17"/>
        <v>0</v>
      </c>
      <c r="Q60" s="155">
        <f t="shared" si="18"/>
        <v>0</v>
      </c>
      <c r="R60" s="155">
        <f t="shared" si="19"/>
        <v>0</v>
      </c>
      <c r="S60" s="155">
        <f t="shared" si="20"/>
        <v>0</v>
      </c>
      <c r="T60" s="155">
        <f t="shared" si="21"/>
        <v>0</v>
      </c>
      <c r="U60" s="155">
        <f t="shared" si="22"/>
        <v>0</v>
      </c>
      <c r="V60" s="155">
        <f t="shared" si="23"/>
        <v>0</v>
      </c>
      <c r="W60" s="156">
        <f t="shared" si="24"/>
        <v>0</v>
      </c>
    </row>
    <row r="61" spans="1:23" ht="13.5" hidden="1" customHeight="1">
      <c r="A61" s="147">
        <v>28</v>
      </c>
      <c r="B61" s="155">
        <f t="shared" si="3"/>
        <v>0</v>
      </c>
      <c r="C61" s="155">
        <f t="shared" si="4"/>
        <v>0</v>
      </c>
      <c r="D61" s="155">
        <f t="shared" si="5"/>
        <v>0</v>
      </c>
      <c r="E61" s="155">
        <f t="shared" si="6"/>
        <v>0</v>
      </c>
      <c r="F61" s="155">
        <f t="shared" si="7"/>
        <v>0</v>
      </c>
      <c r="G61" s="155">
        <f t="shared" si="8"/>
        <v>0</v>
      </c>
      <c r="H61" s="155">
        <f t="shared" si="9"/>
        <v>0</v>
      </c>
      <c r="I61" s="155">
        <f t="shared" si="10"/>
        <v>0</v>
      </c>
      <c r="J61" s="155">
        <f t="shared" si="11"/>
        <v>0</v>
      </c>
      <c r="K61" s="155">
        <f t="shared" si="12"/>
        <v>0</v>
      </c>
      <c r="L61" s="155">
        <f t="shared" si="13"/>
        <v>0</v>
      </c>
      <c r="M61" s="155">
        <f t="shared" si="14"/>
        <v>0</v>
      </c>
      <c r="N61" s="155">
        <f t="shared" si="15"/>
        <v>0</v>
      </c>
      <c r="O61" s="155">
        <f t="shared" si="16"/>
        <v>0</v>
      </c>
      <c r="P61" s="155">
        <f t="shared" si="17"/>
        <v>0</v>
      </c>
      <c r="Q61" s="155">
        <f t="shared" si="18"/>
        <v>0</v>
      </c>
      <c r="R61" s="155">
        <f t="shared" si="19"/>
        <v>0</v>
      </c>
      <c r="S61" s="155">
        <f t="shared" si="20"/>
        <v>0</v>
      </c>
      <c r="T61" s="155">
        <f t="shared" si="21"/>
        <v>0</v>
      </c>
      <c r="U61" s="155">
        <f t="shared" si="22"/>
        <v>0</v>
      </c>
      <c r="V61" s="155">
        <f t="shared" si="23"/>
        <v>0</v>
      </c>
      <c r="W61" s="156">
        <f t="shared" si="24"/>
        <v>0</v>
      </c>
    </row>
    <row r="62" spans="1:23" ht="13.5" hidden="1" customHeight="1">
      <c r="A62" s="147">
        <v>29</v>
      </c>
      <c r="B62" s="155">
        <f t="shared" si="3"/>
        <v>0</v>
      </c>
      <c r="C62" s="155">
        <f t="shared" si="4"/>
        <v>0</v>
      </c>
      <c r="D62" s="155">
        <f t="shared" si="5"/>
        <v>0</v>
      </c>
      <c r="E62" s="155">
        <f t="shared" si="6"/>
        <v>0</v>
      </c>
      <c r="F62" s="155">
        <f t="shared" si="7"/>
        <v>0</v>
      </c>
      <c r="G62" s="155">
        <f t="shared" si="8"/>
        <v>0</v>
      </c>
      <c r="H62" s="155">
        <f t="shared" si="9"/>
        <v>0</v>
      </c>
      <c r="I62" s="155">
        <f t="shared" si="10"/>
        <v>0</v>
      </c>
      <c r="J62" s="155">
        <f t="shared" si="11"/>
        <v>0</v>
      </c>
      <c r="K62" s="155">
        <f t="shared" si="12"/>
        <v>0</v>
      </c>
      <c r="L62" s="155">
        <f t="shared" si="13"/>
        <v>0</v>
      </c>
      <c r="M62" s="155">
        <f t="shared" si="14"/>
        <v>0</v>
      </c>
      <c r="N62" s="155">
        <f t="shared" si="15"/>
        <v>0</v>
      </c>
      <c r="O62" s="155">
        <f t="shared" si="16"/>
        <v>0</v>
      </c>
      <c r="P62" s="155">
        <f t="shared" si="17"/>
        <v>0</v>
      </c>
      <c r="Q62" s="155">
        <f t="shared" si="18"/>
        <v>0</v>
      </c>
      <c r="R62" s="155">
        <f t="shared" si="19"/>
        <v>0</v>
      </c>
      <c r="S62" s="155">
        <f t="shared" si="20"/>
        <v>0</v>
      </c>
      <c r="T62" s="155">
        <f t="shared" si="21"/>
        <v>0</v>
      </c>
      <c r="U62" s="155">
        <f t="shared" si="22"/>
        <v>0</v>
      </c>
      <c r="V62" s="155">
        <f t="shared" si="23"/>
        <v>0</v>
      </c>
      <c r="W62" s="156">
        <f t="shared" si="24"/>
        <v>0</v>
      </c>
    </row>
    <row r="63" spans="1:23" ht="13.5" hidden="1" customHeight="1">
      <c r="A63" s="147">
        <v>30</v>
      </c>
      <c r="B63" s="155">
        <f t="shared" si="3"/>
        <v>0</v>
      </c>
      <c r="C63" s="155">
        <f t="shared" si="4"/>
        <v>0</v>
      </c>
      <c r="D63" s="155">
        <f t="shared" si="5"/>
        <v>0</v>
      </c>
      <c r="E63" s="155">
        <f t="shared" si="6"/>
        <v>0</v>
      </c>
      <c r="F63" s="155">
        <f t="shared" si="7"/>
        <v>0</v>
      </c>
      <c r="G63" s="155">
        <f t="shared" si="8"/>
        <v>0</v>
      </c>
      <c r="H63" s="155">
        <f t="shared" si="9"/>
        <v>0</v>
      </c>
      <c r="I63" s="155">
        <f t="shared" si="10"/>
        <v>0</v>
      </c>
      <c r="J63" s="155">
        <f t="shared" si="11"/>
        <v>0</v>
      </c>
      <c r="K63" s="155">
        <f t="shared" si="12"/>
        <v>0</v>
      </c>
      <c r="L63" s="155">
        <f t="shared" si="13"/>
        <v>0</v>
      </c>
      <c r="M63" s="155">
        <f t="shared" si="14"/>
        <v>0</v>
      </c>
      <c r="N63" s="155">
        <f t="shared" si="15"/>
        <v>0</v>
      </c>
      <c r="O63" s="155">
        <f t="shared" si="16"/>
        <v>0</v>
      </c>
      <c r="P63" s="155">
        <f t="shared" si="17"/>
        <v>0</v>
      </c>
      <c r="Q63" s="155">
        <f t="shared" si="18"/>
        <v>0</v>
      </c>
      <c r="R63" s="155">
        <f t="shared" si="19"/>
        <v>0</v>
      </c>
      <c r="S63" s="155">
        <f t="shared" si="20"/>
        <v>0</v>
      </c>
      <c r="T63" s="155">
        <f t="shared" si="21"/>
        <v>0</v>
      </c>
      <c r="U63" s="155">
        <f t="shared" si="22"/>
        <v>0</v>
      </c>
      <c r="V63" s="155">
        <f t="shared" si="23"/>
        <v>0</v>
      </c>
      <c r="W63" s="156">
        <f t="shared" si="24"/>
        <v>0</v>
      </c>
    </row>
    <row r="64" spans="1:23" ht="13.5" hidden="1" customHeight="1" thickBot="1">
      <c r="A64" s="157" t="s">
        <v>1750</v>
      </c>
      <c r="B64" s="158">
        <f t="shared" ref="B64:W64" si="25">SUM(B34:B63)</f>
        <v>0</v>
      </c>
      <c r="C64" s="158">
        <f t="shared" si="25"/>
        <v>0</v>
      </c>
      <c r="D64" s="158">
        <f t="shared" si="25"/>
        <v>0</v>
      </c>
      <c r="E64" s="158">
        <f t="shared" si="25"/>
        <v>0</v>
      </c>
      <c r="F64" s="158">
        <f t="shared" si="25"/>
        <v>0</v>
      </c>
      <c r="G64" s="158">
        <f t="shared" si="25"/>
        <v>0</v>
      </c>
      <c r="H64" s="158">
        <f t="shared" si="25"/>
        <v>0</v>
      </c>
      <c r="I64" s="158">
        <f t="shared" si="25"/>
        <v>0</v>
      </c>
      <c r="J64" s="158">
        <f t="shared" si="25"/>
        <v>0</v>
      </c>
      <c r="K64" s="158">
        <f t="shared" si="25"/>
        <v>0</v>
      </c>
      <c r="L64" s="158">
        <f t="shared" si="25"/>
        <v>0</v>
      </c>
      <c r="M64" s="158">
        <f t="shared" si="25"/>
        <v>0</v>
      </c>
      <c r="N64" s="158">
        <f t="shared" si="25"/>
        <v>0</v>
      </c>
      <c r="O64" s="158">
        <f t="shared" si="25"/>
        <v>0</v>
      </c>
      <c r="P64" s="158">
        <f t="shared" si="25"/>
        <v>0</v>
      </c>
      <c r="Q64" s="158">
        <f t="shared" si="25"/>
        <v>0</v>
      </c>
      <c r="R64" s="158">
        <f t="shared" si="25"/>
        <v>0</v>
      </c>
      <c r="S64" s="158">
        <f t="shared" si="25"/>
        <v>0</v>
      </c>
      <c r="T64" s="158">
        <f t="shared" si="25"/>
        <v>0</v>
      </c>
      <c r="U64" s="158">
        <f t="shared" si="25"/>
        <v>0</v>
      </c>
      <c r="V64" s="158">
        <f t="shared" si="25"/>
        <v>0</v>
      </c>
      <c r="W64" s="159">
        <f t="shared" si="25"/>
        <v>0</v>
      </c>
    </row>
    <row r="65" spans="1:23" ht="13.5" hidden="1" customHeight="1"/>
    <row r="66" spans="1:23" ht="13.5" hidden="1" customHeight="1"/>
    <row r="67" spans="1:23" ht="13.5" hidden="1" customHeight="1" thickBot="1"/>
    <row r="68" spans="1:23" ht="13.5" hidden="1" customHeight="1">
      <c r="A68" s="746" t="s">
        <v>214</v>
      </c>
      <c r="B68" s="750" t="s">
        <v>1683</v>
      </c>
      <c r="C68" s="751"/>
      <c r="D68" s="751"/>
      <c r="E68" s="751"/>
      <c r="F68" s="751"/>
      <c r="G68" s="751"/>
      <c r="H68" s="751"/>
      <c r="I68" s="751"/>
      <c r="J68" s="751"/>
      <c r="K68" s="751"/>
      <c r="L68" s="751"/>
      <c r="M68" s="751"/>
      <c r="N68" s="751"/>
      <c r="O68" s="751"/>
      <c r="P68" s="751"/>
      <c r="Q68" s="751"/>
      <c r="R68" s="751"/>
      <c r="S68" s="751"/>
      <c r="T68" s="751"/>
      <c r="U68" s="751"/>
      <c r="V68" s="751"/>
      <c r="W68" s="752"/>
    </row>
    <row r="69" spans="1:23" ht="13.5" hidden="1" customHeight="1">
      <c r="A69" s="747"/>
      <c r="B69" s="739" t="s">
        <v>1730</v>
      </c>
      <c r="C69" s="739"/>
      <c r="D69" s="739"/>
      <c r="E69" s="739"/>
      <c r="F69" s="739" t="s">
        <v>1731</v>
      </c>
      <c r="G69" s="739"/>
      <c r="H69" s="739"/>
      <c r="I69" s="739"/>
      <c r="J69" s="739" t="s">
        <v>215</v>
      </c>
      <c r="K69" s="739"/>
      <c r="L69" s="739"/>
      <c r="M69" s="739"/>
      <c r="N69" s="739" t="s">
        <v>1395</v>
      </c>
      <c r="O69" s="739"/>
      <c r="P69" s="739"/>
      <c r="Q69" s="739"/>
      <c r="R69" s="739" t="s">
        <v>1732</v>
      </c>
      <c r="S69" s="739"/>
      <c r="T69" s="739"/>
      <c r="U69" s="739"/>
      <c r="V69" s="739" t="s">
        <v>1733</v>
      </c>
      <c r="W69" s="749" t="s">
        <v>1750</v>
      </c>
    </row>
    <row r="70" spans="1:23" ht="49.5" hidden="1" customHeight="1">
      <c r="A70" s="747"/>
      <c r="B70" s="160" t="s">
        <v>1734</v>
      </c>
      <c r="C70" s="160" t="s">
        <v>1735</v>
      </c>
      <c r="D70" s="160" t="s">
        <v>1736</v>
      </c>
      <c r="E70" s="160" t="s">
        <v>1737</v>
      </c>
      <c r="F70" s="160" t="s">
        <v>1734</v>
      </c>
      <c r="G70" s="160" t="s">
        <v>1735</v>
      </c>
      <c r="H70" s="160" t="s">
        <v>1736</v>
      </c>
      <c r="I70" s="160" t="s">
        <v>1737</v>
      </c>
      <c r="J70" s="160" t="s">
        <v>1734</v>
      </c>
      <c r="K70" s="160" t="s">
        <v>1735</v>
      </c>
      <c r="L70" s="160" t="s">
        <v>1736</v>
      </c>
      <c r="M70" s="160" t="s">
        <v>1737</v>
      </c>
      <c r="N70" s="160" t="s">
        <v>1734</v>
      </c>
      <c r="O70" s="160" t="s">
        <v>1735</v>
      </c>
      <c r="P70" s="160" t="s">
        <v>1736</v>
      </c>
      <c r="Q70" s="160" t="s">
        <v>1737</v>
      </c>
      <c r="R70" s="160" t="s">
        <v>1734</v>
      </c>
      <c r="S70" s="160" t="s">
        <v>1735</v>
      </c>
      <c r="T70" s="160" t="s">
        <v>1736</v>
      </c>
      <c r="U70" s="160" t="s">
        <v>1737</v>
      </c>
      <c r="V70" s="739"/>
      <c r="W70" s="749"/>
    </row>
    <row r="71" spans="1:23" ht="13.5" hidden="1" customHeight="1">
      <c r="A71" s="147">
        <v>1</v>
      </c>
      <c r="B71" s="253">
        <f>COUNTIFS('様式2-2(実績自動車）'!$B$16:$B$515,$A71,'様式2-2(実績自動車）'!$H$16:$H$515,"普通貨物車",'様式2-2(実績自動車）'!$J$16:$J$515,"&lt;=1700",'様式2-2(実績自動車）'!$T$16:$T$515,"*廃止")</f>
        <v>0</v>
      </c>
      <c r="C71" s="253">
        <f>COUNTIFS('様式2-2(実績自動車）'!$B$16:$B$515,$A71,'様式2-2(実績自動車）'!$H$16:$H$515,"普通貨物車",'様式2-2(実績自動車）'!$J$16:$J$515,"&gt;1700",'様式2-2(実績自動車）'!$J$16:$J$515,"&lt;=2500",'様式2-2(実績自動車）'!$T$16:$T$515,"*廃止")</f>
        <v>0</v>
      </c>
      <c r="D71" s="253">
        <f>COUNTIFS('様式2-2(実績自動車）'!$B$16:$B$515,$A71,'様式2-2(実績自動車）'!$H$16:$H$515,"普通貨物車",'様式2-2(実績自動車）'!$J$16:$J$515,"&gt;2500",'様式2-2(実績自動車）'!$J$16:$J$515,"&lt;=3500",'様式2-2(実績自動車）'!$T$16:$T$515,"*廃止")</f>
        <v>0</v>
      </c>
      <c r="E71" s="253">
        <f>COUNTIFS('様式2-2(実績自動車）'!$B$16:$B$515,$A71,'様式2-2(実績自動車）'!$H$16:$H$515,"普通貨物車",'様式2-2(実績自動車）'!$J$16:$J$515,"&gt;3500",'様式2-2(実績自動車）'!$T$16:$T$515,"*廃止")</f>
        <v>0</v>
      </c>
      <c r="F71" s="254">
        <f>COUNTIFS('様式2-2(実績自動車）'!$B$16:$B$515,$A71,'様式2-2(実績自動車）'!$H$16:$H$515,"小型貨物車",'様式2-2(実績自動車）'!$J$16:$J$515,"&lt;=1700",'様式2-2(実績自動車）'!$T$16:$T$515,"*廃止")</f>
        <v>0</v>
      </c>
      <c r="G71" s="254">
        <f>COUNTIFS('様式2-2(実績自動車）'!$B$16:$B$515,$A71,'様式2-2(実績自動車）'!$H$16:$H$515,"小型貨物車",'様式2-2(実績自動車）'!$J$16:$J$515,"&gt;1700",'様式2-2(実績自動車）'!$J$16:$J$515,"&lt;=2500",'様式2-2(実績自動車）'!$T$16:$T$515,"*廃止")</f>
        <v>0</v>
      </c>
      <c r="H71" s="254">
        <f>COUNTIFS('様式2-2(実績自動車）'!$B$16:$B$515,$A71,'様式2-2(実績自動車）'!$H$16:$H$515,"小型貨物車",'様式2-2(実績自動車）'!$J$16:$J$515,"&gt;2500",'様式2-2(実績自動車）'!$J$16:$J$515,"&lt;=3500",'様式2-2(実績自動車）'!$T$16:$T$515,"*廃止")</f>
        <v>0</v>
      </c>
      <c r="I71" s="254">
        <f>COUNTIFS('様式2-2(実績自動車）'!$B$16:$B$515,$A71,'様式2-2(実績自動車）'!$H$16:$H$515,"小型貨物車",'様式2-2(実績自動車）'!$J$16:$J$515,"&gt;3500",'様式2-2(実績自動車）'!$T$16:$T$515,"*廃止")</f>
        <v>0</v>
      </c>
      <c r="J71" s="254">
        <f>COUNTIFS('様式2-2(実績自動車）'!$B$16:$B$515,$A71,'様式2-2(実績自動車）'!$H$16:$H$515,"大型バス",'様式2-2(実績自動車）'!$J$16:$J$515,"&lt;=1700",'様式2-2(実績自動車）'!$T$16:$T$515,"*廃止")</f>
        <v>0</v>
      </c>
      <c r="K71" s="254">
        <f>COUNTIFS('様式2-2(実績自動車）'!$B$16:$B$515,$A71,'様式2-2(実績自動車）'!$H$16:$H$515,"大型バス",'様式2-2(実績自動車）'!$J$16:$J$515,"&gt;1700",'様式2-2(実績自動車）'!$J$16:$J$515,"&lt;=2500",'様式2-2(実績自動車）'!$T$16:$T$515,"*廃止")</f>
        <v>0</v>
      </c>
      <c r="L71" s="254">
        <f>COUNTIFS('様式2-2(実績自動車）'!$B$16:$B$515,$A71,'様式2-2(実績自動車）'!$H$16:$H$515,"大型バス",'様式2-2(実績自動車）'!$J$16:$J$515,"&gt;2500",'様式2-2(実績自動車）'!$J$16:$J$515,"&lt;=3500",'様式2-2(実績自動車）'!$T$16:$T$515,"*廃止")</f>
        <v>0</v>
      </c>
      <c r="M71" s="254">
        <f>COUNTIFS('様式2-2(実績自動車）'!$B$16:$B$515,$A71,'様式2-2(実績自動車）'!$H$16:$H$515,"大型バス",'様式2-2(実績自動車）'!$J$16:$J$515,"&gt;3500",'様式2-2(実績自動車）'!$T$16:$T$515,"*廃止")</f>
        <v>0</v>
      </c>
      <c r="N71" s="254">
        <f>COUNTIFS('様式2-2(実績自動車）'!$B$16:$B$515,$A71,'様式2-2(実績自動車）'!$H$16:$H$515,"マイクロバス",'様式2-2(実績自動車）'!$J$16:$J$515,"&lt;=1700",'様式2-2(実績自動車）'!$T$16:$T$515,"*廃止")</f>
        <v>0</v>
      </c>
      <c r="O71" s="254">
        <f>COUNTIFS('様式2-2(実績自動車）'!$B$16:$B$515,$A71,'様式2-2(実績自動車）'!$H$16:$H$515,"マイクロバス",'様式2-2(実績自動車）'!$J$16:$J$515,"&gt;1700",'様式2-2(実績自動車）'!$J$16:$J$515,"&lt;=2500",'様式2-2(実績自動車）'!$T$16:$T$515,"*廃止")</f>
        <v>0</v>
      </c>
      <c r="P71" s="254">
        <f>COUNTIFS('様式2-2(実績自動車）'!$B$16:$B$515,$A71,'様式2-2(実績自動車）'!$H$16:$H$515,"マイクロバス",'様式2-2(実績自動車）'!$J$16:$J$515,"&gt;2500",'様式2-2(実績自動車）'!$J$16:$J$515,"&lt;=3500",'様式2-2(実績自動車）'!$T$16:$T$515,"*廃止")</f>
        <v>0</v>
      </c>
      <c r="Q71" s="254">
        <f>COUNTIFS('様式2-2(実績自動車）'!$B$16:$B$515,$A71,'様式2-2(実績自動車）'!$H$16:$H$515,"マイクロバス",'様式2-2(実績自動車）'!$J$16:$J$515,"&gt;3500",'様式2-2(実績自動車）'!$T$16:$T$515,"*廃止")</f>
        <v>0</v>
      </c>
      <c r="R71" s="254">
        <f>COUNTIFS('様式2-2(実績自動車）'!$B$16:$B$515,$A71,'様式2-2(実績自動車）'!$H$16:$H$515,"特種車*",'様式2-2(実績自動車）'!$J$16:$J$515,"&lt;=1700",'様式2-2(実績自動車）'!$T$16:$T$515,"*廃止")</f>
        <v>0</v>
      </c>
      <c r="S71" s="254">
        <f>COUNTIFS('様式2-2(実績自動車）'!$B$16:$B$515,$A71,'様式2-2(実績自動車）'!$H$16:$H$515,"特種車*",'様式2-2(実績自動車）'!$J$16:$J$515,"&gt;1700",'様式2-2(実績自動車）'!$J$16:$J$515,"&lt;=2500",'様式2-2(実績自動車）'!$T$16:$T$515,"*廃止")</f>
        <v>0</v>
      </c>
      <c r="T71" s="254">
        <f>COUNTIFS('様式2-2(実績自動車）'!$B$16:$B$515,$A71,'様式2-2(実績自動車）'!$H$16:$H$515,"特種車*",'様式2-2(実績自動車）'!$J$16:$J$515,"&gt;2500",'様式2-2(実績自動車）'!$J$16:$J$515,"&lt;=3500",'様式2-2(実績自動車）'!$T$16:$T$515,"*廃止")</f>
        <v>0</v>
      </c>
      <c r="U71" s="254">
        <f>COUNTIFS('様式2-2(実績自動車）'!$B$16:$B$515,$A71,'様式2-2(実績自動車）'!$H$16:$H$515,"特種車*",'様式2-2(実績自動車）'!$J$16:$J$515,"&gt;3500",'様式2-2(実績自動車）'!$T$16:$T$515,"*廃止")</f>
        <v>0</v>
      </c>
      <c r="V71" s="254">
        <f>COUNTIFS('様式2-2(実績自動車）'!$B$16:$B$515,$A71,'様式2-2(実績自動車）'!$H$16:$H$515,"乗用車*",'様式2-2(実績自動車）'!$T$16:$T$515,"*廃止")</f>
        <v>0</v>
      </c>
      <c r="W71" s="253"/>
    </row>
    <row r="72" spans="1:23" ht="13.5" hidden="1" customHeight="1">
      <c r="A72" s="147">
        <v>2</v>
      </c>
      <c r="B72" s="253">
        <f>COUNTIFS('様式2-2(実績自動車）'!$B$16:$B$515,$A72,'様式2-2(実績自動車）'!$H$16:$H$515,"普通貨物車",'様式2-2(実績自動車）'!$J$16:$J$515,"&lt;=1700",'様式2-2(実績自動車）'!$T$16:$T$515,"*廃止")</f>
        <v>0</v>
      </c>
      <c r="C72" s="253">
        <f>COUNTIFS('様式2-2(実績自動車）'!$B$16:$B$515,$A72,'様式2-2(実績自動車）'!$H$16:$H$515,"普通貨物車",'様式2-2(実績自動車）'!$J$16:$J$515,"&gt;1700",'様式2-2(実績自動車）'!$J$16:$J$515,"&lt;=2500",'様式2-2(実績自動車）'!$T$16:$T$515,"*廃止")</f>
        <v>0</v>
      </c>
      <c r="D72" s="253">
        <f>COUNTIFS('様式2-2(実績自動車）'!$B$16:$B$515,$A72,'様式2-2(実績自動車）'!$H$16:$H$515,"普通貨物車",'様式2-2(実績自動車）'!$J$16:$J$515,"&gt;2500",'様式2-2(実績自動車）'!$J$16:$J$515,"&lt;=3500",'様式2-2(実績自動車）'!$T$16:$T$515,"*廃止")</f>
        <v>0</v>
      </c>
      <c r="E72" s="253">
        <f>COUNTIFS('様式2-2(実績自動車）'!$B$16:$B$515,$A72,'様式2-2(実績自動車）'!$H$16:$H$515,"普通貨物車",'様式2-2(実績自動車）'!$J$16:$J$515,"&gt;3500",'様式2-2(実績自動車）'!$T$16:$T$515,"*廃止")</f>
        <v>0</v>
      </c>
      <c r="F72" s="254">
        <f>COUNTIFS('様式2-2(実績自動車）'!$B$16:$B$515,$A72,'様式2-2(実績自動車）'!$H$16:$H$515,"小型貨物車",'様式2-2(実績自動車）'!$J$16:$J$515,"&lt;=1700",'様式2-2(実績自動車）'!$T$16:$T$515,"*廃止")</f>
        <v>0</v>
      </c>
      <c r="G72" s="254">
        <f>COUNTIFS('様式2-2(実績自動車）'!$B$16:$B$515,$A72,'様式2-2(実績自動車）'!$H$16:$H$515,"小型貨物車",'様式2-2(実績自動車）'!$J$16:$J$515,"&gt;1700",'様式2-2(実績自動車）'!$J$16:$J$515,"&lt;=2500",'様式2-2(実績自動車）'!$T$16:$T$515,"*廃止")</f>
        <v>0</v>
      </c>
      <c r="H72" s="254">
        <f>COUNTIFS('様式2-2(実績自動車）'!$B$16:$B$515,$A72,'様式2-2(実績自動車）'!$H$16:$H$515,"小型貨物車",'様式2-2(実績自動車）'!$J$16:$J$515,"&gt;2500",'様式2-2(実績自動車）'!$J$16:$J$515,"&lt;=3500",'様式2-2(実績自動車）'!$T$16:$T$515,"*廃止")</f>
        <v>0</v>
      </c>
      <c r="I72" s="254">
        <f>COUNTIFS('様式2-2(実績自動車）'!$B$16:$B$515,$A72,'様式2-2(実績自動車）'!$H$16:$H$515,"小型貨物車",'様式2-2(実績自動車）'!$J$16:$J$515,"&gt;3500",'様式2-2(実績自動車）'!$T$16:$T$515,"*廃止")</f>
        <v>0</v>
      </c>
      <c r="J72" s="254">
        <f>COUNTIFS('様式2-2(実績自動車）'!$B$16:$B$515,$A72,'様式2-2(実績自動車）'!$H$16:$H$515,"大型バス",'様式2-2(実績自動車）'!$J$16:$J$515,"&lt;=1700",'様式2-2(実績自動車）'!$T$16:$T$515,"*廃止")</f>
        <v>0</v>
      </c>
      <c r="K72" s="254">
        <f>COUNTIFS('様式2-2(実績自動車）'!$B$16:$B$515,$A72,'様式2-2(実績自動車）'!$H$16:$H$515,"大型バス",'様式2-2(実績自動車）'!$J$16:$J$515,"&gt;1700",'様式2-2(実績自動車）'!$J$16:$J$515,"&lt;=2500",'様式2-2(実績自動車）'!$T$16:$T$515,"*廃止")</f>
        <v>0</v>
      </c>
      <c r="L72" s="254">
        <f>COUNTIFS('様式2-2(実績自動車）'!$B$16:$B$515,$A72,'様式2-2(実績自動車）'!$H$16:$H$515,"大型バス",'様式2-2(実績自動車）'!$J$16:$J$515,"&gt;2500",'様式2-2(実績自動車）'!$J$16:$J$515,"&lt;=3500",'様式2-2(実績自動車）'!$T$16:$T$515,"*廃止")</f>
        <v>0</v>
      </c>
      <c r="M72" s="254">
        <f>COUNTIFS('様式2-2(実績自動車）'!$B$16:$B$515,$A72,'様式2-2(実績自動車）'!$H$16:$H$515,"大型バス",'様式2-2(実績自動車）'!$J$16:$J$515,"&gt;3500",'様式2-2(実績自動車）'!$T$16:$T$515,"*廃止")</f>
        <v>0</v>
      </c>
      <c r="N72" s="254">
        <f>COUNTIFS('様式2-2(実績自動車）'!$B$16:$B$515,$A72,'様式2-2(実績自動車）'!$H$16:$H$515,"マイクロバス",'様式2-2(実績自動車）'!$J$16:$J$515,"&lt;=1700",'様式2-2(実績自動車）'!$T$16:$T$515,"*廃止")</f>
        <v>0</v>
      </c>
      <c r="O72" s="254">
        <f>COUNTIFS('様式2-2(実績自動車）'!$B$16:$B$515,$A72,'様式2-2(実績自動車）'!$H$16:$H$515,"マイクロバス",'様式2-2(実績自動車）'!$J$16:$J$515,"&gt;1700",'様式2-2(実績自動車）'!$J$16:$J$515,"&lt;=2500",'様式2-2(実績自動車）'!$T$16:$T$515,"*廃止")</f>
        <v>0</v>
      </c>
      <c r="P72" s="254">
        <f>COUNTIFS('様式2-2(実績自動車）'!$B$16:$B$515,$A72,'様式2-2(実績自動車）'!$H$16:$H$515,"マイクロバス",'様式2-2(実績自動車）'!$J$16:$J$515,"&gt;2500",'様式2-2(実績自動車）'!$J$16:$J$515,"&lt;=3500",'様式2-2(実績自動車）'!$T$16:$T$515,"*廃止")</f>
        <v>0</v>
      </c>
      <c r="Q72" s="254">
        <f>COUNTIFS('様式2-2(実績自動車）'!$B$16:$B$515,$A72,'様式2-2(実績自動車）'!$H$16:$H$515,"マイクロバス",'様式2-2(実績自動車）'!$J$16:$J$515,"&gt;3500",'様式2-2(実績自動車）'!$T$16:$T$515,"*廃止")</f>
        <v>0</v>
      </c>
      <c r="R72" s="254">
        <f>COUNTIFS('様式2-2(実績自動車）'!$B$16:$B$515,$A72,'様式2-2(実績自動車）'!$H$16:$H$515,"特種車*",'様式2-2(実績自動車）'!$J$16:$J$515,"&lt;=1700",'様式2-2(実績自動車）'!$T$16:$T$515,"*廃止")</f>
        <v>0</v>
      </c>
      <c r="S72" s="254">
        <f>COUNTIFS('様式2-2(実績自動車）'!$B$16:$B$515,$A72,'様式2-2(実績自動車）'!$H$16:$H$515,"特種車*",'様式2-2(実績自動車）'!$J$16:$J$515,"&gt;1700",'様式2-2(実績自動車）'!$J$16:$J$515,"&lt;=2500",'様式2-2(実績自動車）'!$T$16:$T$515,"*廃止")</f>
        <v>0</v>
      </c>
      <c r="T72" s="254">
        <f>COUNTIFS('様式2-2(実績自動車）'!$B$16:$B$515,$A72,'様式2-2(実績自動車）'!$H$16:$H$515,"特種車*",'様式2-2(実績自動車）'!$J$16:$J$515,"&gt;2500",'様式2-2(実績自動車）'!$J$16:$J$515,"&lt;=3500",'様式2-2(実績自動車）'!$T$16:$T$515,"*廃止")</f>
        <v>0</v>
      </c>
      <c r="U72" s="254">
        <f>COUNTIFS('様式2-2(実績自動車）'!$B$16:$B$515,$A72,'様式2-2(実績自動車）'!$H$16:$H$515,"特種車*",'様式2-2(実績自動車）'!$J$16:$J$515,"&gt;3500",'様式2-2(実績自動車）'!$T$16:$T$515,"*廃止")</f>
        <v>0</v>
      </c>
      <c r="V72" s="254">
        <f>COUNTIFS('様式2-2(実績自動車）'!$B$16:$B$515,$A72,'様式2-2(実績自動車）'!$H$16:$H$515,"乗用車*",'様式2-2(実績自動車）'!$T$16:$T$515,"*廃止")</f>
        <v>0</v>
      </c>
      <c r="W72" s="253"/>
    </row>
    <row r="73" spans="1:23" ht="13.5" hidden="1" customHeight="1">
      <c r="A73" s="147">
        <v>3</v>
      </c>
      <c r="B73" s="253">
        <f>COUNTIFS('様式2-2(実績自動車）'!$B$16:$B$515,$A73,'様式2-2(実績自動車）'!$H$16:$H$515,"普通貨物車",'様式2-2(実績自動車）'!$J$16:$J$515,"&lt;=1700",'様式2-2(実績自動車）'!$T$16:$T$515,"*廃止")</f>
        <v>0</v>
      </c>
      <c r="C73" s="253">
        <f>COUNTIFS('様式2-2(実績自動車）'!$B$16:$B$515,$A73,'様式2-2(実績自動車）'!$H$16:$H$515,"普通貨物車",'様式2-2(実績自動車）'!$J$16:$J$515,"&gt;1700",'様式2-2(実績自動車）'!$J$16:$J$515,"&lt;=2500",'様式2-2(実績自動車）'!$T$16:$T$515,"*廃止")</f>
        <v>0</v>
      </c>
      <c r="D73" s="253">
        <f>COUNTIFS('様式2-2(実績自動車）'!$B$16:$B$515,$A73,'様式2-2(実績自動車）'!$H$16:$H$515,"普通貨物車",'様式2-2(実績自動車）'!$J$16:$J$515,"&gt;2500",'様式2-2(実績自動車）'!$J$16:$J$515,"&lt;=3500",'様式2-2(実績自動車）'!$T$16:$T$515,"*廃止")</f>
        <v>0</v>
      </c>
      <c r="E73" s="253">
        <f>COUNTIFS('様式2-2(実績自動車）'!$B$16:$B$515,$A73,'様式2-2(実績自動車）'!$H$16:$H$515,"普通貨物車",'様式2-2(実績自動車）'!$J$16:$J$515,"&gt;3500",'様式2-2(実績自動車）'!$T$16:$T$515,"*廃止")</f>
        <v>0</v>
      </c>
      <c r="F73" s="254">
        <f>COUNTIFS('様式2-2(実績自動車）'!$B$16:$B$515,$A73,'様式2-2(実績自動車）'!$H$16:$H$515,"小型貨物車",'様式2-2(実績自動車）'!$J$16:$J$515,"&lt;=1700",'様式2-2(実績自動車）'!$T$16:$T$515,"*廃止")</f>
        <v>0</v>
      </c>
      <c r="G73" s="254">
        <f>COUNTIFS('様式2-2(実績自動車）'!$B$16:$B$515,$A73,'様式2-2(実績自動車）'!$H$16:$H$515,"小型貨物車",'様式2-2(実績自動車）'!$J$16:$J$515,"&gt;1700",'様式2-2(実績自動車）'!$J$16:$J$515,"&lt;=2500",'様式2-2(実績自動車）'!$T$16:$T$515,"*廃止")</f>
        <v>0</v>
      </c>
      <c r="H73" s="254">
        <f>COUNTIFS('様式2-2(実績自動車）'!$B$16:$B$515,$A73,'様式2-2(実績自動車）'!$H$16:$H$515,"小型貨物車",'様式2-2(実績自動車）'!$J$16:$J$515,"&gt;2500",'様式2-2(実績自動車）'!$J$16:$J$515,"&lt;=3500",'様式2-2(実績自動車）'!$T$16:$T$515,"*廃止")</f>
        <v>0</v>
      </c>
      <c r="I73" s="254">
        <f>COUNTIFS('様式2-2(実績自動車）'!$B$16:$B$515,$A73,'様式2-2(実績自動車）'!$H$16:$H$515,"小型貨物車",'様式2-2(実績自動車）'!$J$16:$J$515,"&gt;3500",'様式2-2(実績自動車）'!$T$16:$T$515,"*廃止")</f>
        <v>0</v>
      </c>
      <c r="J73" s="254">
        <f>COUNTIFS('様式2-2(実績自動車）'!$B$16:$B$515,$A73,'様式2-2(実績自動車）'!$H$16:$H$515,"大型バス",'様式2-2(実績自動車）'!$J$16:$J$515,"&lt;=1700",'様式2-2(実績自動車）'!$T$16:$T$515,"*廃止")</f>
        <v>0</v>
      </c>
      <c r="K73" s="254">
        <f>COUNTIFS('様式2-2(実績自動車）'!$B$16:$B$515,$A73,'様式2-2(実績自動車）'!$H$16:$H$515,"大型バス",'様式2-2(実績自動車）'!$J$16:$J$515,"&gt;1700",'様式2-2(実績自動車）'!$J$16:$J$515,"&lt;=2500",'様式2-2(実績自動車）'!$T$16:$T$515,"*廃止")</f>
        <v>0</v>
      </c>
      <c r="L73" s="254">
        <f>COUNTIFS('様式2-2(実績自動車）'!$B$16:$B$515,$A73,'様式2-2(実績自動車）'!$H$16:$H$515,"大型バス",'様式2-2(実績自動車）'!$J$16:$J$515,"&gt;2500",'様式2-2(実績自動車）'!$J$16:$J$515,"&lt;=3500",'様式2-2(実績自動車）'!$T$16:$T$515,"*廃止")</f>
        <v>0</v>
      </c>
      <c r="M73" s="254">
        <f>COUNTIFS('様式2-2(実績自動車）'!$B$16:$B$515,$A73,'様式2-2(実績自動車）'!$H$16:$H$515,"大型バス",'様式2-2(実績自動車）'!$J$16:$J$515,"&gt;3500",'様式2-2(実績自動車）'!$T$16:$T$515,"*廃止")</f>
        <v>0</v>
      </c>
      <c r="N73" s="254">
        <f>COUNTIFS('様式2-2(実績自動車）'!$B$16:$B$515,$A73,'様式2-2(実績自動車）'!$H$16:$H$515,"マイクロバス",'様式2-2(実績自動車）'!$J$16:$J$515,"&lt;=1700",'様式2-2(実績自動車）'!$T$16:$T$515,"*廃止")</f>
        <v>0</v>
      </c>
      <c r="O73" s="254">
        <f>COUNTIFS('様式2-2(実績自動車）'!$B$16:$B$515,$A73,'様式2-2(実績自動車）'!$H$16:$H$515,"マイクロバス",'様式2-2(実績自動車）'!$J$16:$J$515,"&gt;1700",'様式2-2(実績自動車）'!$J$16:$J$515,"&lt;=2500",'様式2-2(実績自動車）'!$T$16:$T$515,"*廃止")</f>
        <v>0</v>
      </c>
      <c r="P73" s="254">
        <f>COUNTIFS('様式2-2(実績自動車）'!$B$16:$B$515,$A73,'様式2-2(実績自動車）'!$H$16:$H$515,"マイクロバス",'様式2-2(実績自動車）'!$J$16:$J$515,"&gt;2500",'様式2-2(実績自動車）'!$J$16:$J$515,"&lt;=3500",'様式2-2(実績自動車）'!$T$16:$T$515,"*廃止")</f>
        <v>0</v>
      </c>
      <c r="Q73" s="254">
        <f>COUNTIFS('様式2-2(実績自動車）'!$B$16:$B$515,$A73,'様式2-2(実績自動車）'!$H$16:$H$515,"マイクロバス",'様式2-2(実績自動車）'!$J$16:$J$515,"&gt;3500",'様式2-2(実績自動車）'!$T$16:$T$515,"*廃止")</f>
        <v>0</v>
      </c>
      <c r="R73" s="254">
        <f>COUNTIFS('様式2-2(実績自動車）'!$B$16:$B$515,$A73,'様式2-2(実績自動車）'!$H$16:$H$515,"特種車*",'様式2-2(実績自動車）'!$J$16:$J$515,"&lt;=1700",'様式2-2(実績自動車）'!$T$16:$T$515,"*廃止")</f>
        <v>0</v>
      </c>
      <c r="S73" s="254">
        <f>COUNTIFS('様式2-2(実績自動車）'!$B$16:$B$515,$A73,'様式2-2(実績自動車）'!$H$16:$H$515,"特種車*",'様式2-2(実績自動車）'!$J$16:$J$515,"&gt;1700",'様式2-2(実績自動車）'!$J$16:$J$515,"&lt;=2500",'様式2-2(実績自動車）'!$T$16:$T$515,"*廃止")</f>
        <v>0</v>
      </c>
      <c r="T73" s="254">
        <f>COUNTIFS('様式2-2(実績自動車）'!$B$16:$B$515,$A73,'様式2-2(実績自動車）'!$H$16:$H$515,"特種車*",'様式2-2(実績自動車）'!$J$16:$J$515,"&gt;2500",'様式2-2(実績自動車）'!$J$16:$J$515,"&lt;=3500",'様式2-2(実績自動車）'!$T$16:$T$515,"*廃止")</f>
        <v>0</v>
      </c>
      <c r="U73" s="254">
        <f>COUNTIFS('様式2-2(実績自動車）'!$B$16:$B$515,$A73,'様式2-2(実績自動車）'!$H$16:$H$515,"特種車*",'様式2-2(実績自動車）'!$J$16:$J$515,"&gt;3500",'様式2-2(実績自動車）'!$T$16:$T$515,"*廃止")</f>
        <v>0</v>
      </c>
      <c r="V73" s="254">
        <f>COUNTIFS('様式2-2(実績自動車）'!$B$16:$B$515,$A73,'様式2-2(実績自動車）'!$H$16:$H$515,"乗用車*",'様式2-2(実績自動車）'!$T$16:$T$515,"*廃止")</f>
        <v>0</v>
      </c>
      <c r="W73" s="253"/>
    </row>
    <row r="74" spans="1:23" ht="13.5" hidden="1" customHeight="1">
      <c r="A74" s="147">
        <v>4</v>
      </c>
      <c r="B74" s="253">
        <f>COUNTIFS('様式2-2(実績自動車）'!$B$16:$B$515,$A74,'様式2-2(実績自動車）'!$H$16:$H$515,"普通貨物車",'様式2-2(実績自動車）'!$J$16:$J$515,"&lt;=1700",'様式2-2(実績自動車）'!$T$16:$T$515,"*廃止")</f>
        <v>0</v>
      </c>
      <c r="C74" s="253">
        <f>COUNTIFS('様式2-2(実績自動車）'!$B$16:$B$515,$A74,'様式2-2(実績自動車）'!$H$16:$H$515,"普通貨物車",'様式2-2(実績自動車）'!$J$16:$J$515,"&gt;1700",'様式2-2(実績自動車）'!$J$16:$J$515,"&lt;=2500",'様式2-2(実績自動車）'!$T$16:$T$515,"*廃止")</f>
        <v>0</v>
      </c>
      <c r="D74" s="253">
        <f>COUNTIFS('様式2-2(実績自動車）'!$B$16:$B$515,$A74,'様式2-2(実績自動車）'!$H$16:$H$515,"普通貨物車",'様式2-2(実績自動車）'!$J$16:$J$515,"&gt;2500",'様式2-2(実績自動車）'!$J$16:$J$515,"&lt;=3500",'様式2-2(実績自動車）'!$T$16:$T$515,"*廃止")</f>
        <v>0</v>
      </c>
      <c r="E74" s="253">
        <f>COUNTIFS('様式2-2(実績自動車）'!$B$16:$B$515,$A74,'様式2-2(実績自動車）'!$H$16:$H$515,"普通貨物車",'様式2-2(実績自動車）'!$J$16:$J$515,"&gt;3500",'様式2-2(実績自動車）'!$T$16:$T$515,"*廃止")</f>
        <v>0</v>
      </c>
      <c r="F74" s="254">
        <f>COUNTIFS('様式2-2(実績自動車）'!$B$16:$B$515,$A74,'様式2-2(実績自動車）'!$H$16:$H$515,"小型貨物車",'様式2-2(実績自動車）'!$J$16:$J$515,"&lt;=1700",'様式2-2(実績自動車）'!$T$16:$T$515,"*廃止")</f>
        <v>0</v>
      </c>
      <c r="G74" s="254">
        <f>COUNTIFS('様式2-2(実績自動車）'!$B$16:$B$515,$A74,'様式2-2(実績自動車）'!$H$16:$H$515,"小型貨物車",'様式2-2(実績自動車）'!$J$16:$J$515,"&gt;1700",'様式2-2(実績自動車）'!$J$16:$J$515,"&lt;=2500",'様式2-2(実績自動車）'!$T$16:$T$515,"*廃止")</f>
        <v>0</v>
      </c>
      <c r="H74" s="254">
        <f>COUNTIFS('様式2-2(実績自動車）'!$B$16:$B$515,$A74,'様式2-2(実績自動車）'!$H$16:$H$515,"小型貨物車",'様式2-2(実績自動車）'!$J$16:$J$515,"&gt;2500",'様式2-2(実績自動車）'!$J$16:$J$515,"&lt;=3500",'様式2-2(実績自動車）'!$T$16:$T$515,"*廃止")</f>
        <v>0</v>
      </c>
      <c r="I74" s="254">
        <f>COUNTIFS('様式2-2(実績自動車）'!$B$16:$B$515,$A74,'様式2-2(実績自動車）'!$H$16:$H$515,"小型貨物車",'様式2-2(実績自動車）'!$J$16:$J$515,"&gt;3500",'様式2-2(実績自動車）'!$T$16:$T$515,"*廃止")</f>
        <v>0</v>
      </c>
      <c r="J74" s="254">
        <f>COUNTIFS('様式2-2(実績自動車）'!$B$16:$B$515,$A74,'様式2-2(実績自動車）'!$H$16:$H$515,"大型バス",'様式2-2(実績自動車）'!$J$16:$J$515,"&lt;=1700",'様式2-2(実績自動車）'!$T$16:$T$515,"*廃止")</f>
        <v>0</v>
      </c>
      <c r="K74" s="254">
        <f>COUNTIFS('様式2-2(実績自動車）'!$B$16:$B$515,$A74,'様式2-2(実績自動車）'!$H$16:$H$515,"大型バス",'様式2-2(実績自動車）'!$J$16:$J$515,"&gt;1700",'様式2-2(実績自動車）'!$J$16:$J$515,"&lt;=2500",'様式2-2(実績自動車）'!$T$16:$T$515,"*廃止")</f>
        <v>0</v>
      </c>
      <c r="L74" s="254">
        <f>COUNTIFS('様式2-2(実績自動車）'!$B$16:$B$515,$A74,'様式2-2(実績自動車）'!$H$16:$H$515,"大型バス",'様式2-2(実績自動車）'!$J$16:$J$515,"&gt;2500",'様式2-2(実績自動車）'!$J$16:$J$515,"&lt;=3500",'様式2-2(実績自動車）'!$T$16:$T$515,"*廃止")</f>
        <v>0</v>
      </c>
      <c r="M74" s="254">
        <f>COUNTIFS('様式2-2(実績自動車）'!$B$16:$B$515,$A74,'様式2-2(実績自動車）'!$H$16:$H$515,"大型バス",'様式2-2(実績自動車）'!$J$16:$J$515,"&gt;3500",'様式2-2(実績自動車）'!$T$16:$T$515,"*廃止")</f>
        <v>0</v>
      </c>
      <c r="N74" s="254">
        <f>COUNTIFS('様式2-2(実績自動車）'!$B$16:$B$515,$A74,'様式2-2(実績自動車）'!$H$16:$H$515,"マイクロバス",'様式2-2(実績自動車）'!$J$16:$J$515,"&lt;=1700",'様式2-2(実績自動車）'!$T$16:$T$515,"*廃止")</f>
        <v>0</v>
      </c>
      <c r="O74" s="254">
        <f>COUNTIFS('様式2-2(実績自動車）'!$B$16:$B$515,$A74,'様式2-2(実績自動車）'!$H$16:$H$515,"マイクロバス",'様式2-2(実績自動車）'!$J$16:$J$515,"&gt;1700",'様式2-2(実績自動車）'!$J$16:$J$515,"&lt;=2500",'様式2-2(実績自動車）'!$T$16:$T$515,"*廃止")</f>
        <v>0</v>
      </c>
      <c r="P74" s="254">
        <f>COUNTIFS('様式2-2(実績自動車）'!$B$16:$B$515,$A74,'様式2-2(実績自動車）'!$H$16:$H$515,"マイクロバス",'様式2-2(実績自動車）'!$J$16:$J$515,"&gt;2500",'様式2-2(実績自動車）'!$J$16:$J$515,"&lt;=3500",'様式2-2(実績自動車）'!$T$16:$T$515,"*廃止")</f>
        <v>0</v>
      </c>
      <c r="Q74" s="254">
        <f>COUNTIFS('様式2-2(実績自動車）'!$B$16:$B$515,$A74,'様式2-2(実績自動車）'!$H$16:$H$515,"マイクロバス",'様式2-2(実績自動車）'!$J$16:$J$515,"&gt;3500",'様式2-2(実績自動車）'!$T$16:$T$515,"*廃止")</f>
        <v>0</v>
      </c>
      <c r="R74" s="254">
        <f>COUNTIFS('様式2-2(実績自動車）'!$B$16:$B$515,$A74,'様式2-2(実績自動車）'!$H$16:$H$515,"特種車*",'様式2-2(実績自動車）'!$J$16:$J$515,"&lt;=1700",'様式2-2(実績自動車）'!$T$16:$T$515,"*廃止")</f>
        <v>0</v>
      </c>
      <c r="S74" s="254">
        <f>COUNTIFS('様式2-2(実績自動車）'!$B$16:$B$515,$A74,'様式2-2(実績自動車）'!$H$16:$H$515,"特種車*",'様式2-2(実績自動車）'!$J$16:$J$515,"&gt;1700",'様式2-2(実績自動車）'!$J$16:$J$515,"&lt;=2500",'様式2-2(実績自動車）'!$T$16:$T$515,"*廃止")</f>
        <v>0</v>
      </c>
      <c r="T74" s="254">
        <f>COUNTIFS('様式2-2(実績自動車）'!$B$16:$B$515,$A74,'様式2-2(実績自動車）'!$H$16:$H$515,"特種車*",'様式2-2(実績自動車）'!$J$16:$J$515,"&gt;2500",'様式2-2(実績自動車）'!$J$16:$J$515,"&lt;=3500",'様式2-2(実績自動車）'!$T$16:$T$515,"*廃止")</f>
        <v>0</v>
      </c>
      <c r="U74" s="254">
        <f>COUNTIFS('様式2-2(実績自動車）'!$B$16:$B$515,$A74,'様式2-2(実績自動車）'!$H$16:$H$515,"特種車*",'様式2-2(実績自動車）'!$J$16:$J$515,"&gt;3500",'様式2-2(実績自動車）'!$T$16:$T$515,"*廃止")</f>
        <v>0</v>
      </c>
      <c r="V74" s="254">
        <f>COUNTIFS('様式2-2(実績自動車）'!$B$16:$B$515,$A74,'様式2-2(実績自動車）'!$H$16:$H$515,"乗用車*",'様式2-2(実績自動車）'!$T$16:$T$515,"*廃止")</f>
        <v>0</v>
      </c>
      <c r="W74" s="253"/>
    </row>
    <row r="75" spans="1:23" ht="13.5" hidden="1" customHeight="1">
      <c r="A75" s="147">
        <v>5</v>
      </c>
      <c r="B75" s="253">
        <f>COUNTIFS('様式2-2(実績自動車）'!$B$16:$B$515,$A75,'様式2-2(実績自動車）'!$H$16:$H$515,"普通貨物車",'様式2-2(実績自動車）'!$J$16:$J$515,"&lt;=1700",'様式2-2(実績自動車）'!$T$16:$T$515,"*廃止")</f>
        <v>0</v>
      </c>
      <c r="C75" s="253">
        <f>COUNTIFS('様式2-2(実績自動車）'!$B$16:$B$515,$A75,'様式2-2(実績自動車）'!$H$16:$H$515,"普通貨物車",'様式2-2(実績自動車）'!$J$16:$J$515,"&gt;1700",'様式2-2(実績自動車）'!$J$16:$J$515,"&lt;=2500",'様式2-2(実績自動車）'!$T$16:$T$515,"*廃止")</f>
        <v>0</v>
      </c>
      <c r="D75" s="253">
        <f>COUNTIFS('様式2-2(実績自動車）'!$B$16:$B$515,$A75,'様式2-2(実績自動車）'!$H$16:$H$515,"普通貨物車",'様式2-2(実績自動車）'!$J$16:$J$515,"&gt;2500",'様式2-2(実績自動車）'!$J$16:$J$515,"&lt;=3500",'様式2-2(実績自動車）'!$T$16:$T$515,"*廃止")</f>
        <v>0</v>
      </c>
      <c r="E75" s="253">
        <f>COUNTIFS('様式2-2(実績自動車）'!$B$16:$B$515,$A75,'様式2-2(実績自動車）'!$H$16:$H$515,"普通貨物車",'様式2-2(実績自動車）'!$J$16:$J$515,"&gt;3500",'様式2-2(実績自動車）'!$T$16:$T$515,"*廃止")</f>
        <v>0</v>
      </c>
      <c r="F75" s="254">
        <f>COUNTIFS('様式2-2(実績自動車）'!$B$16:$B$515,$A75,'様式2-2(実績自動車）'!$H$16:$H$515,"小型貨物車",'様式2-2(実績自動車）'!$J$16:$J$515,"&lt;=1700",'様式2-2(実績自動車）'!$T$16:$T$515,"*廃止")</f>
        <v>0</v>
      </c>
      <c r="G75" s="254">
        <f>COUNTIFS('様式2-2(実績自動車）'!$B$16:$B$515,$A75,'様式2-2(実績自動車）'!$H$16:$H$515,"小型貨物車",'様式2-2(実績自動車）'!$J$16:$J$515,"&gt;1700",'様式2-2(実績自動車）'!$J$16:$J$515,"&lt;=2500",'様式2-2(実績自動車）'!$T$16:$T$515,"*廃止")</f>
        <v>0</v>
      </c>
      <c r="H75" s="254">
        <f>COUNTIFS('様式2-2(実績自動車）'!$B$16:$B$515,$A75,'様式2-2(実績自動車）'!$H$16:$H$515,"小型貨物車",'様式2-2(実績自動車）'!$J$16:$J$515,"&gt;2500",'様式2-2(実績自動車）'!$J$16:$J$515,"&lt;=3500",'様式2-2(実績自動車）'!$T$16:$T$515,"*廃止")</f>
        <v>0</v>
      </c>
      <c r="I75" s="254">
        <f>COUNTIFS('様式2-2(実績自動車）'!$B$16:$B$515,$A75,'様式2-2(実績自動車）'!$H$16:$H$515,"小型貨物車",'様式2-2(実績自動車）'!$J$16:$J$515,"&gt;3500",'様式2-2(実績自動車）'!$T$16:$T$515,"*廃止")</f>
        <v>0</v>
      </c>
      <c r="J75" s="254">
        <f>COUNTIFS('様式2-2(実績自動車）'!$B$16:$B$515,$A75,'様式2-2(実績自動車）'!$H$16:$H$515,"大型バス",'様式2-2(実績自動車）'!$J$16:$J$515,"&lt;=1700",'様式2-2(実績自動車）'!$T$16:$T$515,"*廃止")</f>
        <v>0</v>
      </c>
      <c r="K75" s="254">
        <f>COUNTIFS('様式2-2(実績自動車）'!$B$16:$B$515,$A75,'様式2-2(実績自動車）'!$H$16:$H$515,"大型バス",'様式2-2(実績自動車）'!$J$16:$J$515,"&gt;1700",'様式2-2(実績自動車）'!$J$16:$J$515,"&lt;=2500",'様式2-2(実績自動車）'!$T$16:$T$515,"*廃止")</f>
        <v>0</v>
      </c>
      <c r="L75" s="254">
        <f>COUNTIFS('様式2-2(実績自動車）'!$B$16:$B$515,$A75,'様式2-2(実績自動車）'!$H$16:$H$515,"大型バス",'様式2-2(実績自動車）'!$J$16:$J$515,"&gt;2500",'様式2-2(実績自動車）'!$J$16:$J$515,"&lt;=3500",'様式2-2(実績自動車）'!$T$16:$T$515,"*廃止")</f>
        <v>0</v>
      </c>
      <c r="M75" s="254">
        <f>COUNTIFS('様式2-2(実績自動車）'!$B$16:$B$515,$A75,'様式2-2(実績自動車）'!$H$16:$H$515,"大型バス",'様式2-2(実績自動車）'!$J$16:$J$515,"&gt;3500",'様式2-2(実績自動車）'!$T$16:$T$515,"*廃止")</f>
        <v>0</v>
      </c>
      <c r="N75" s="254">
        <f>COUNTIFS('様式2-2(実績自動車）'!$B$16:$B$515,$A75,'様式2-2(実績自動車）'!$H$16:$H$515,"マイクロバス",'様式2-2(実績自動車）'!$J$16:$J$515,"&lt;=1700",'様式2-2(実績自動車）'!$T$16:$T$515,"*廃止")</f>
        <v>0</v>
      </c>
      <c r="O75" s="254">
        <f>COUNTIFS('様式2-2(実績自動車）'!$B$16:$B$515,$A75,'様式2-2(実績自動車）'!$H$16:$H$515,"マイクロバス",'様式2-2(実績自動車）'!$J$16:$J$515,"&gt;1700",'様式2-2(実績自動車）'!$J$16:$J$515,"&lt;=2500",'様式2-2(実績自動車）'!$T$16:$T$515,"*廃止")</f>
        <v>0</v>
      </c>
      <c r="P75" s="254">
        <f>COUNTIFS('様式2-2(実績自動車）'!$B$16:$B$515,$A75,'様式2-2(実績自動車）'!$H$16:$H$515,"マイクロバス",'様式2-2(実績自動車）'!$J$16:$J$515,"&gt;2500",'様式2-2(実績自動車）'!$J$16:$J$515,"&lt;=3500",'様式2-2(実績自動車）'!$T$16:$T$515,"*廃止")</f>
        <v>0</v>
      </c>
      <c r="Q75" s="254">
        <f>COUNTIFS('様式2-2(実績自動車）'!$B$16:$B$515,$A75,'様式2-2(実績自動車）'!$H$16:$H$515,"マイクロバス",'様式2-2(実績自動車）'!$J$16:$J$515,"&gt;3500",'様式2-2(実績自動車）'!$T$16:$T$515,"*廃止")</f>
        <v>0</v>
      </c>
      <c r="R75" s="254">
        <f>COUNTIFS('様式2-2(実績自動車）'!$B$16:$B$515,$A75,'様式2-2(実績自動車）'!$H$16:$H$515,"特種車*",'様式2-2(実績自動車）'!$J$16:$J$515,"&lt;=1700",'様式2-2(実績自動車）'!$T$16:$T$515,"*廃止")</f>
        <v>0</v>
      </c>
      <c r="S75" s="254">
        <f>COUNTIFS('様式2-2(実績自動車）'!$B$16:$B$515,$A75,'様式2-2(実績自動車）'!$H$16:$H$515,"特種車*",'様式2-2(実績自動車）'!$J$16:$J$515,"&gt;1700",'様式2-2(実績自動車）'!$J$16:$J$515,"&lt;=2500",'様式2-2(実績自動車）'!$T$16:$T$515,"*廃止")</f>
        <v>0</v>
      </c>
      <c r="T75" s="254">
        <f>COUNTIFS('様式2-2(実績自動車）'!$B$16:$B$515,$A75,'様式2-2(実績自動車）'!$H$16:$H$515,"特種車*",'様式2-2(実績自動車）'!$J$16:$J$515,"&gt;2500",'様式2-2(実績自動車）'!$J$16:$J$515,"&lt;=3500",'様式2-2(実績自動車）'!$T$16:$T$515,"*廃止")</f>
        <v>0</v>
      </c>
      <c r="U75" s="254">
        <f>COUNTIFS('様式2-2(実績自動車）'!$B$16:$B$515,$A75,'様式2-2(実績自動車）'!$H$16:$H$515,"特種車*",'様式2-2(実績自動車）'!$J$16:$J$515,"&gt;3500",'様式2-2(実績自動車）'!$T$16:$T$515,"*廃止")</f>
        <v>0</v>
      </c>
      <c r="V75" s="254">
        <f>COUNTIFS('様式2-2(実績自動車）'!$B$16:$B$515,$A75,'様式2-2(実績自動車）'!$H$16:$H$515,"乗用車*",'様式2-2(実績自動車）'!$T$16:$T$515,"*廃止")</f>
        <v>0</v>
      </c>
      <c r="W75" s="253"/>
    </row>
    <row r="76" spans="1:23" ht="13.5" hidden="1" customHeight="1">
      <c r="A76" s="147">
        <v>6</v>
      </c>
      <c r="B76" s="253">
        <f>COUNTIFS('様式2-2(実績自動車）'!$B$16:$B$515,$A76,'様式2-2(実績自動車）'!$H$16:$H$515,"普通貨物車",'様式2-2(実績自動車）'!$J$16:$J$515,"&lt;=1700",'様式2-2(実績自動車）'!$T$16:$T$515,"*廃止")</f>
        <v>0</v>
      </c>
      <c r="C76" s="253">
        <f>COUNTIFS('様式2-2(実績自動車）'!$B$16:$B$515,$A76,'様式2-2(実績自動車）'!$H$16:$H$515,"普通貨物車",'様式2-2(実績自動車）'!$J$16:$J$515,"&gt;1700",'様式2-2(実績自動車）'!$J$16:$J$515,"&lt;=2500",'様式2-2(実績自動車）'!$T$16:$T$515,"*廃止")</f>
        <v>0</v>
      </c>
      <c r="D76" s="253">
        <f>COUNTIFS('様式2-2(実績自動車）'!$B$16:$B$515,$A76,'様式2-2(実績自動車）'!$H$16:$H$515,"普通貨物車",'様式2-2(実績自動車）'!$J$16:$J$515,"&gt;2500",'様式2-2(実績自動車）'!$J$16:$J$515,"&lt;=3500",'様式2-2(実績自動車）'!$T$16:$T$515,"*廃止")</f>
        <v>0</v>
      </c>
      <c r="E76" s="253">
        <f>COUNTIFS('様式2-2(実績自動車）'!$B$16:$B$515,$A76,'様式2-2(実績自動車）'!$H$16:$H$515,"普通貨物車",'様式2-2(実績自動車）'!$J$16:$J$515,"&gt;3500",'様式2-2(実績自動車）'!$T$16:$T$515,"*廃止")</f>
        <v>0</v>
      </c>
      <c r="F76" s="254">
        <f>COUNTIFS('様式2-2(実績自動車）'!$B$16:$B$515,$A76,'様式2-2(実績自動車）'!$H$16:$H$515,"小型貨物車",'様式2-2(実績自動車）'!$J$16:$J$515,"&lt;=1700",'様式2-2(実績自動車）'!$T$16:$T$515,"*廃止")</f>
        <v>0</v>
      </c>
      <c r="G76" s="254">
        <f>COUNTIFS('様式2-2(実績自動車）'!$B$16:$B$515,$A76,'様式2-2(実績自動車）'!$H$16:$H$515,"小型貨物車",'様式2-2(実績自動車）'!$J$16:$J$515,"&gt;1700",'様式2-2(実績自動車）'!$J$16:$J$515,"&lt;=2500",'様式2-2(実績自動車）'!$T$16:$T$515,"*廃止")</f>
        <v>0</v>
      </c>
      <c r="H76" s="254">
        <f>COUNTIFS('様式2-2(実績自動車）'!$B$16:$B$515,$A76,'様式2-2(実績自動車）'!$H$16:$H$515,"小型貨物車",'様式2-2(実績自動車）'!$J$16:$J$515,"&gt;2500",'様式2-2(実績自動車）'!$J$16:$J$515,"&lt;=3500",'様式2-2(実績自動車）'!$T$16:$T$515,"*廃止")</f>
        <v>0</v>
      </c>
      <c r="I76" s="254">
        <f>COUNTIFS('様式2-2(実績自動車）'!$B$16:$B$515,$A76,'様式2-2(実績自動車）'!$H$16:$H$515,"小型貨物車",'様式2-2(実績自動車）'!$J$16:$J$515,"&gt;3500",'様式2-2(実績自動車）'!$T$16:$T$515,"*廃止")</f>
        <v>0</v>
      </c>
      <c r="J76" s="254">
        <f>COUNTIFS('様式2-2(実績自動車）'!$B$16:$B$515,$A76,'様式2-2(実績自動車）'!$H$16:$H$515,"大型バス",'様式2-2(実績自動車）'!$J$16:$J$515,"&lt;=1700",'様式2-2(実績自動車）'!$T$16:$T$515,"*廃止")</f>
        <v>0</v>
      </c>
      <c r="K76" s="254">
        <f>COUNTIFS('様式2-2(実績自動車）'!$B$16:$B$515,$A76,'様式2-2(実績自動車）'!$H$16:$H$515,"大型バス",'様式2-2(実績自動車）'!$J$16:$J$515,"&gt;1700",'様式2-2(実績自動車）'!$J$16:$J$515,"&lt;=2500",'様式2-2(実績自動車）'!$T$16:$T$515,"*廃止")</f>
        <v>0</v>
      </c>
      <c r="L76" s="254">
        <f>COUNTIFS('様式2-2(実績自動車）'!$B$16:$B$515,$A76,'様式2-2(実績自動車）'!$H$16:$H$515,"大型バス",'様式2-2(実績自動車）'!$J$16:$J$515,"&gt;2500",'様式2-2(実績自動車）'!$J$16:$J$515,"&lt;=3500",'様式2-2(実績自動車）'!$T$16:$T$515,"*廃止")</f>
        <v>0</v>
      </c>
      <c r="M76" s="254">
        <f>COUNTIFS('様式2-2(実績自動車）'!$B$16:$B$515,$A76,'様式2-2(実績自動車）'!$H$16:$H$515,"大型バス",'様式2-2(実績自動車）'!$J$16:$J$515,"&gt;3500",'様式2-2(実績自動車）'!$T$16:$T$515,"*廃止")</f>
        <v>0</v>
      </c>
      <c r="N76" s="254">
        <f>COUNTIFS('様式2-2(実績自動車）'!$B$16:$B$515,$A76,'様式2-2(実績自動車）'!$H$16:$H$515,"マイクロバス",'様式2-2(実績自動車）'!$J$16:$J$515,"&lt;=1700",'様式2-2(実績自動車）'!$T$16:$T$515,"*廃止")</f>
        <v>0</v>
      </c>
      <c r="O76" s="254">
        <f>COUNTIFS('様式2-2(実績自動車）'!$B$16:$B$515,$A76,'様式2-2(実績自動車）'!$H$16:$H$515,"マイクロバス",'様式2-2(実績自動車）'!$J$16:$J$515,"&gt;1700",'様式2-2(実績自動車）'!$J$16:$J$515,"&lt;=2500",'様式2-2(実績自動車）'!$T$16:$T$515,"*廃止")</f>
        <v>0</v>
      </c>
      <c r="P76" s="254">
        <f>COUNTIFS('様式2-2(実績自動車）'!$B$16:$B$515,$A76,'様式2-2(実績自動車）'!$H$16:$H$515,"マイクロバス",'様式2-2(実績自動車）'!$J$16:$J$515,"&gt;2500",'様式2-2(実績自動車）'!$J$16:$J$515,"&lt;=3500",'様式2-2(実績自動車）'!$T$16:$T$515,"*廃止")</f>
        <v>0</v>
      </c>
      <c r="Q76" s="254">
        <f>COUNTIFS('様式2-2(実績自動車）'!$B$16:$B$515,$A76,'様式2-2(実績自動車）'!$H$16:$H$515,"マイクロバス",'様式2-2(実績自動車）'!$J$16:$J$515,"&gt;3500",'様式2-2(実績自動車）'!$T$16:$T$515,"*廃止")</f>
        <v>0</v>
      </c>
      <c r="R76" s="254">
        <f>COUNTIFS('様式2-2(実績自動車）'!$B$16:$B$515,$A76,'様式2-2(実績自動車）'!$H$16:$H$515,"特種車*",'様式2-2(実績自動車）'!$J$16:$J$515,"&lt;=1700",'様式2-2(実績自動車）'!$T$16:$T$515,"*廃止")</f>
        <v>0</v>
      </c>
      <c r="S76" s="254">
        <f>COUNTIFS('様式2-2(実績自動車）'!$B$16:$B$515,$A76,'様式2-2(実績自動車）'!$H$16:$H$515,"特種車*",'様式2-2(実績自動車）'!$J$16:$J$515,"&gt;1700",'様式2-2(実績自動車）'!$J$16:$J$515,"&lt;=2500",'様式2-2(実績自動車）'!$T$16:$T$515,"*廃止")</f>
        <v>0</v>
      </c>
      <c r="T76" s="254">
        <f>COUNTIFS('様式2-2(実績自動車）'!$B$16:$B$515,$A76,'様式2-2(実績自動車）'!$H$16:$H$515,"特種車*",'様式2-2(実績自動車）'!$J$16:$J$515,"&gt;2500",'様式2-2(実績自動車）'!$J$16:$J$515,"&lt;=3500",'様式2-2(実績自動車）'!$T$16:$T$515,"*廃止")</f>
        <v>0</v>
      </c>
      <c r="U76" s="254">
        <f>COUNTIFS('様式2-2(実績自動車）'!$B$16:$B$515,$A76,'様式2-2(実績自動車）'!$H$16:$H$515,"特種車*",'様式2-2(実績自動車）'!$J$16:$J$515,"&gt;3500",'様式2-2(実績自動車）'!$T$16:$T$515,"*廃止")</f>
        <v>0</v>
      </c>
      <c r="V76" s="254">
        <f>COUNTIFS('様式2-2(実績自動車）'!$B$16:$B$515,$A76,'様式2-2(実績自動車）'!$H$16:$H$515,"乗用車*",'様式2-2(実績自動車）'!$T$16:$T$515,"*廃止")</f>
        <v>0</v>
      </c>
      <c r="W76" s="253"/>
    </row>
    <row r="77" spans="1:23" ht="13.5" hidden="1" customHeight="1">
      <c r="A77" s="147">
        <v>7</v>
      </c>
      <c r="B77" s="253">
        <f>COUNTIFS('様式2-2(実績自動車）'!$B$16:$B$515,$A77,'様式2-2(実績自動車）'!$H$16:$H$515,"普通貨物車",'様式2-2(実績自動車）'!$J$16:$J$515,"&lt;=1700",'様式2-2(実績自動車）'!$T$16:$T$515,"*廃止")</f>
        <v>0</v>
      </c>
      <c r="C77" s="253">
        <f>COUNTIFS('様式2-2(実績自動車）'!$B$16:$B$515,$A77,'様式2-2(実績自動車）'!$H$16:$H$515,"普通貨物車",'様式2-2(実績自動車）'!$J$16:$J$515,"&gt;1700",'様式2-2(実績自動車）'!$J$16:$J$515,"&lt;=2500",'様式2-2(実績自動車）'!$T$16:$T$515,"*廃止")</f>
        <v>0</v>
      </c>
      <c r="D77" s="253">
        <f>COUNTIFS('様式2-2(実績自動車）'!$B$16:$B$515,$A77,'様式2-2(実績自動車）'!$H$16:$H$515,"普通貨物車",'様式2-2(実績自動車）'!$J$16:$J$515,"&gt;2500",'様式2-2(実績自動車）'!$J$16:$J$515,"&lt;=3500",'様式2-2(実績自動車）'!$T$16:$T$515,"*廃止")</f>
        <v>0</v>
      </c>
      <c r="E77" s="253">
        <f>COUNTIFS('様式2-2(実績自動車）'!$B$16:$B$515,$A77,'様式2-2(実績自動車）'!$H$16:$H$515,"普通貨物車",'様式2-2(実績自動車）'!$J$16:$J$515,"&gt;3500",'様式2-2(実績自動車）'!$T$16:$T$515,"*廃止")</f>
        <v>0</v>
      </c>
      <c r="F77" s="254">
        <f>COUNTIFS('様式2-2(実績自動車）'!$B$16:$B$515,$A77,'様式2-2(実績自動車）'!$H$16:$H$515,"小型貨物車",'様式2-2(実績自動車）'!$J$16:$J$515,"&lt;=1700",'様式2-2(実績自動車）'!$T$16:$T$515,"*廃止")</f>
        <v>0</v>
      </c>
      <c r="G77" s="254">
        <f>COUNTIFS('様式2-2(実績自動車）'!$B$16:$B$515,$A77,'様式2-2(実績自動車）'!$H$16:$H$515,"小型貨物車",'様式2-2(実績自動車）'!$J$16:$J$515,"&gt;1700",'様式2-2(実績自動車）'!$J$16:$J$515,"&lt;=2500",'様式2-2(実績自動車）'!$T$16:$T$515,"*廃止")</f>
        <v>0</v>
      </c>
      <c r="H77" s="254">
        <f>COUNTIFS('様式2-2(実績自動車）'!$B$16:$B$515,$A77,'様式2-2(実績自動車）'!$H$16:$H$515,"小型貨物車",'様式2-2(実績自動車）'!$J$16:$J$515,"&gt;2500",'様式2-2(実績自動車）'!$J$16:$J$515,"&lt;=3500",'様式2-2(実績自動車）'!$T$16:$T$515,"*廃止")</f>
        <v>0</v>
      </c>
      <c r="I77" s="254">
        <f>COUNTIFS('様式2-2(実績自動車）'!$B$16:$B$515,$A77,'様式2-2(実績自動車）'!$H$16:$H$515,"小型貨物車",'様式2-2(実績自動車）'!$J$16:$J$515,"&gt;3500",'様式2-2(実績自動車）'!$T$16:$T$515,"*廃止")</f>
        <v>0</v>
      </c>
      <c r="J77" s="254">
        <f>COUNTIFS('様式2-2(実績自動車）'!$B$16:$B$515,$A77,'様式2-2(実績自動車）'!$H$16:$H$515,"大型バス",'様式2-2(実績自動車）'!$J$16:$J$515,"&lt;=1700",'様式2-2(実績自動車）'!$T$16:$T$515,"*廃止")</f>
        <v>0</v>
      </c>
      <c r="K77" s="254">
        <f>COUNTIFS('様式2-2(実績自動車）'!$B$16:$B$515,$A77,'様式2-2(実績自動車）'!$H$16:$H$515,"大型バス",'様式2-2(実績自動車）'!$J$16:$J$515,"&gt;1700",'様式2-2(実績自動車）'!$J$16:$J$515,"&lt;=2500",'様式2-2(実績自動車）'!$T$16:$T$515,"*廃止")</f>
        <v>0</v>
      </c>
      <c r="L77" s="254">
        <f>COUNTIFS('様式2-2(実績自動車）'!$B$16:$B$515,$A77,'様式2-2(実績自動車）'!$H$16:$H$515,"大型バス",'様式2-2(実績自動車）'!$J$16:$J$515,"&gt;2500",'様式2-2(実績自動車）'!$J$16:$J$515,"&lt;=3500",'様式2-2(実績自動車）'!$T$16:$T$515,"*廃止")</f>
        <v>0</v>
      </c>
      <c r="M77" s="254">
        <f>COUNTIFS('様式2-2(実績自動車）'!$B$16:$B$515,$A77,'様式2-2(実績自動車）'!$H$16:$H$515,"大型バス",'様式2-2(実績自動車）'!$J$16:$J$515,"&gt;3500",'様式2-2(実績自動車）'!$T$16:$T$515,"*廃止")</f>
        <v>0</v>
      </c>
      <c r="N77" s="254">
        <f>COUNTIFS('様式2-2(実績自動車）'!$B$16:$B$515,$A77,'様式2-2(実績自動車）'!$H$16:$H$515,"マイクロバス",'様式2-2(実績自動車）'!$J$16:$J$515,"&lt;=1700",'様式2-2(実績自動車）'!$T$16:$T$515,"*廃止")</f>
        <v>0</v>
      </c>
      <c r="O77" s="254">
        <f>COUNTIFS('様式2-2(実績自動車）'!$B$16:$B$515,$A77,'様式2-2(実績自動車）'!$H$16:$H$515,"マイクロバス",'様式2-2(実績自動車）'!$J$16:$J$515,"&gt;1700",'様式2-2(実績自動車）'!$J$16:$J$515,"&lt;=2500",'様式2-2(実績自動車）'!$T$16:$T$515,"*廃止")</f>
        <v>0</v>
      </c>
      <c r="P77" s="254">
        <f>COUNTIFS('様式2-2(実績自動車）'!$B$16:$B$515,$A77,'様式2-2(実績自動車）'!$H$16:$H$515,"マイクロバス",'様式2-2(実績自動車）'!$J$16:$J$515,"&gt;2500",'様式2-2(実績自動車）'!$J$16:$J$515,"&lt;=3500",'様式2-2(実績自動車）'!$T$16:$T$515,"*廃止")</f>
        <v>0</v>
      </c>
      <c r="Q77" s="254">
        <f>COUNTIFS('様式2-2(実績自動車）'!$B$16:$B$515,$A77,'様式2-2(実績自動車）'!$H$16:$H$515,"マイクロバス",'様式2-2(実績自動車）'!$J$16:$J$515,"&gt;3500",'様式2-2(実績自動車）'!$T$16:$T$515,"*廃止")</f>
        <v>0</v>
      </c>
      <c r="R77" s="254">
        <f>COUNTIFS('様式2-2(実績自動車）'!$B$16:$B$515,$A77,'様式2-2(実績自動車）'!$H$16:$H$515,"特種車*",'様式2-2(実績自動車）'!$J$16:$J$515,"&lt;=1700",'様式2-2(実績自動車）'!$T$16:$T$515,"*廃止")</f>
        <v>0</v>
      </c>
      <c r="S77" s="254">
        <f>COUNTIFS('様式2-2(実績自動車）'!$B$16:$B$515,$A77,'様式2-2(実績自動車）'!$H$16:$H$515,"特種車*",'様式2-2(実績自動車）'!$J$16:$J$515,"&gt;1700",'様式2-2(実績自動車）'!$J$16:$J$515,"&lt;=2500",'様式2-2(実績自動車）'!$T$16:$T$515,"*廃止")</f>
        <v>0</v>
      </c>
      <c r="T77" s="254">
        <f>COUNTIFS('様式2-2(実績自動車）'!$B$16:$B$515,$A77,'様式2-2(実績自動車）'!$H$16:$H$515,"特種車*",'様式2-2(実績自動車）'!$J$16:$J$515,"&gt;2500",'様式2-2(実績自動車）'!$J$16:$J$515,"&lt;=3500",'様式2-2(実績自動車）'!$T$16:$T$515,"*廃止")</f>
        <v>0</v>
      </c>
      <c r="U77" s="254">
        <f>COUNTIFS('様式2-2(実績自動車）'!$B$16:$B$515,$A77,'様式2-2(実績自動車）'!$H$16:$H$515,"特種車*",'様式2-2(実績自動車）'!$J$16:$J$515,"&gt;3500",'様式2-2(実績自動車）'!$T$16:$T$515,"*廃止")</f>
        <v>0</v>
      </c>
      <c r="V77" s="254">
        <f>COUNTIFS('様式2-2(実績自動車）'!$B$16:$B$515,$A77,'様式2-2(実績自動車）'!$H$16:$H$515,"乗用車*",'様式2-2(実績自動車）'!$T$16:$T$515,"*廃止")</f>
        <v>0</v>
      </c>
      <c r="W77" s="253"/>
    </row>
    <row r="78" spans="1:23" ht="13.5" hidden="1" customHeight="1">
      <c r="A78" s="147">
        <v>8</v>
      </c>
      <c r="B78" s="253">
        <f>COUNTIFS('様式2-2(実績自動車）'!$B$16:$B$515,$A78,'様式2-2(実績自動車）'!$H$16:$H$515,"普通貨物車",'様式2-2(実績自動車）'!$J$16:$J$515,"&lt;=1700",'様式2-2(実績自動車）'!$T$16:$T$515,"*廃止")</f>
        <v>0</v>
      </c>
      <c r="C78" s="253">
        <f>COUNTIFS('様式2-2(実績自動車）'!$B$16:$B$515,$A78,'様式2-2(実績自動車）'!$H$16:$H$515,"普通貨物車",'様式2-2(実績自動車）'!$J$16:$J$515,"&gt;1700",'様式2-2(実績自動車）'!$J$16:$J$515,"&lt;=2500",'様式2-2(実績自動車）'!$T$16:$T$515,"*廃止")</f>
        <v>0</v>
      </c>
      <c r="D78" s="253">
        <f>COUNTIFS('様式2-2(実績自動車）'!$B$16:$B$515,$A78,'様式2-2(実績自動車）'!$H$16:$H$515,"普通貨物車",'様式2-2(実績自動車）'!$J$16:$J$515,"&gt;2500",'様式2-2(実績自動車）'!$J$16:$J$515,"&lt;=3500",'様式2-2(実績自動車）'!$T$16:$T$515,"*廃止")</f>
        <v>0</v>
      </c>
      <c r="E78" s="253">
        <f>COUNTIFS('様式2-2(実績自動車）'!$B$16:$B$515,$A78,'様式2-2(実績自動車）'!$H$16:$H$515,"普通貨物車",'様式2-2(実績自動車）'!$J$16:$J$515,"&gt;3500",'様式2-2(実績自動車）'!$T$16:$T$515,"*廃止")</f>
        <v>0</v>
      </c>
      <c r="F78" s="254">
        <f>COUNTIFS('様式2-2(実績自動車）'!$B$16:$B$515,$A78,'様式2-2(実績自動車）'!$H$16:$H$515,"小型貨物車",'様式2-2(実績自動車）'!$J$16:$J$515,"&lt;=1700",'様式2-2(実績自動車）'!$T$16:$T$515,"*廃止")</f>
        <v>0</v>
      </c>
      <c r="G78" s="254">
        <f>COUNTIFS('様式2-2(実績自動車）'!$B$16:$B$515,$A78,'様式2-2(実績自動車）'!$H$16:$H$515,"小型貨物車",'様式2-2(実績自動車）'!$J$16:$J$515,"&gt;1700",'様式2-2(実績自動車）'!$J$16:$J$515,"&lt;=2500",'様式2-2(実績自動車）'!$T$16:$T$515,"*廃止")</f>
        <v>0</v>
      </c>
      <c r="H78" s="254">
        <f>COUNTIFS('様式2-2(実績自動車）'!$B$16:$B$515,$A78,'様式2-2(実績自動車）'!$H$16:$H$515,"小型貨物車",'様式2-2(実績自動車）'!$J$16:$J$515,"&gt;2500",'様式2-2(実績自動車）'!$J$16:$J$515,"&lt;=3500",'様式2-2(実績自動車）'!$T$16:$T$515,"*廃止")</f>
        <v>0</v>
      </c>
      <c r="I78" s="254">
        <f>COUNTIFS('様式2-2(実績自動車）'!$B$16:$B$515,$A78,'様式2-2(実績自動車）'!$H$16:$H$515,"小型貨物車",'様式2-2(実績自動車）'!$J$16:$J$515,"&gt;3500",'様式2-2(実績自動車）'!$T$16:$T$515,"*廃止")</f>
        <v>0</v>
      </c>
      <c r="J78" s="254">
        <f>COUNTIFS('様式2-2(実績自動車）'!$B$16:$B$515,$A78,'様式2-2(実績自動車）'!$H$16:$H$515,"大型バス",'様式2-2(実績自動車）'!$J$16:$J$515,"&lt;=1700",'様式2-2(実績自動車）'!$T$16:$T$515,"*廃止")</f>
        <v>0</v>
      </c>
      <c r="K78" s="254">
        <f>COUNTIFS('様式2-2(実績自動車）'!$B$16:$B$515,$A78,'様式2-2(実績自動車）'!$H$16:$H$515,"大型バス",'様式2-2(実績自動車）'!$J$16:$J$515,"&gt;1700",'様式2-2(実績自動車）'!$J$16:$J$515,"&lt;=2500",'様式2-2(実績自動車）'!$T$16:$T$515,"*廃止")</f>
        <v>0</v>
      </c>
      <c r="L78" s="254">
        <f>COUNTIFS('様式2-2(実績自動車）'!$B$16:$B$515,$A78,'様式2-2(実績自動車）'!$H$16:$H$515,"大型バス",'様式2-2(実績自動車）'!$J$16:$J$515,"&gt;2500",'様式2-2(実績自動車）'!$J$16:$J$515,"&lt;=3500",'様式2-2(実績自動車）'!$T$16:$T$515,"*廃止")</f>
        <v>0</v>
      </c>
      <c r="M78" s="254">
        <f>COUNTIFS('様式2-2(実績自動車）'!$B$16:$B$515,$A78,'様式2-2(実績自動車）'!$H$16:$H$515,"大型バス",'様式2-2(実績自動車）'!$J$16:$J$515,"&gt;3500",'様式2-2(実績自動車）'!$T$16:$T$515,"*廃止")</f>
        <v>0</v>
      </c>
      <c r="N78" s="254">
        <f>COUNTIFS('様式2-2(実績自動車）'!$B$16:$B$515,$A78,'様式2-2(実績自動車）'!$H$16:$H$515,"マイクロバス",'様式2-2(実績自動車）'!$J$16:$J$515,"&lt;=1700",'様式2-2(実績自動車）'!$T$16:$T$515,"*廃止")</f>
        <v>0</v>
      </c>
      <c r="O78" s="254">
        <f>COUNTIFS('様式2-2(実績自動車）'!$B$16:$B$515,$A78,'様式2-2(実績自動車）'!$H$16:$H$515,"マイクロバス",'様式2-2(実績自動車）'!$J$16:$J$515,"&gt;1700",'様式2-2(実績自動車）'!$J$16:$J$515,"&lt;=2500",'様式2-2(実績自動車）'!$T$16:$T$515,"*廃止")</f>
        <v>0</v>
      </c>
      <c r="P78" s="254">
        <f>COUNTIFS('様式2-2(実績自動車）'!$B$16:$B$515,$A78,'様式2-2(実績自動車）'!$H$16:$H$515,"マイクロバス",'様式2-2(実績自動車）'!$J$16:$J$515,"&gt;2500",'様式2-2(実績自動車）'!$J$16:$J$515,"&lt;=3500",'様式2-2(実績自動車）'!$T$16:$T$515,"*廃止")</f>
        <v>0</v>
      </c>
      <c r="Q78" s="254">
        <f>COUNTIFS('様式2-2(実績自動車）'!$B$16:$B$515,$A78,'様式2-2(実績自動車）'!$H$16:$H$515,"マイクロバス",'様式2-2(実績自動車）'!$J$16:$J$515,"&gt;3500",'様式2-2(実績自動車）'!$T$16:$T$515,"*廃止")</f>
        <v>0</v>
      </c>
      <c r="R78" s="254">
        <f>COUNTIFS('様式2-2(実績自動車）'!$B$16:$B$515,$A78,'様式2-2(実績自動車）'!$H$16:$H$515,"特種車*",'様式2-2(実績自動車）'!$J$16:$J$515,"&lt;=1700",'様式2-2(実績自動車）'!$T$16:$T$515,"*廃止")</f>
        <v>0</v>
      </c>
      <c r="S78" s="254">
        <f>COUNTIFS('様式2-2(実績自動車）'!$B$16:$B$515,$A78,'様式2-2(実績自動車）'!$H$16:$H$515,"特種車*",'様式2-2(実績自動車）'!$J$16:$J$515,"&gt;1700",'様式2-2(実績自動車）'!$J$16:$J$515,"&lt;=2500",'様式2-2(実績自動車）'!$T$16:$T$515,"*廃止")</f>
        <v>0</v>
      </c>
      <c r="T78" s="254">
        <f>COUNTIFS('様式2-2(実績自動車）'!$B$16:$B$515,$A78,'様式2-2(実績自動車）'!$H$16:$H$515,"特種車*",'様式2-2(実績自動車）'!$J$16:$J$515,"&gt;2500",'様式2-2(実績自動車）'!$J$16:$J$515,"&lt;=3500",'様式2-2(実績自動車）'!$T$16:$T$515,"*廃止")</f>
        <v>0</v>
      </c>
      <c r="U78" s="254">
        <f>COUNTIFS('様式2-2(実績自動車）'!$B$16:$B$515,$A78,'様式2-2(実績自動車）'!$H$16:$H$515,"特種車*",'様式2-2(実績自動車）'!$J$16:$J$515,"&gt;3500",'様式2-2(実績自動車）'!$T$16:$T$515,"*廃止")</f>
        <v>0</v>
      </c>
      <c r="V78" s="254">
        <f>COUNTIFS('様式2-2(実績自動車）'!$B$16:$B$515,$A78,'様式2-2(実績自動車）'!$H$16:$H$515,"乗用車*",'様式2-2(実績自動車）'!$T$16:$T$515,"*廃止")</f>
        <v>0</v>
      </c>
      <c r="W78" s="253"/>
    </row>
    <row r="79" spans="1:23" ht="13.5" hidden="1" customHeight="1">
      <c r="A79" s="147">
        <v>9</v>
      </c>
      <c r="B79" s="253">
        <f>COUNTIFS('様式2-2(実績自動車）'!$B$16:$B$515,$A79,'様式2-2(実績自動車）'!$H$16:$H$515,"普通貨物車",'様式2-2(実績自動車）'!$J$16:$J$515,"&lt;=1700",'様式2-2(実績自動車）'!$T$16:$T$515,"*廃止")</f>
        <v>0</v>
      </c>
      <c r="C79" s="253">
        <f>COUNTIFS('様式2-2(実績自動車）'!$B$16:$B$515,$A79,'様式2-2(実績自動車）'!$H$16:$H$515,"普通貨物車",'様式2-2(実績自動車）'!$J$16:$J$515,"&gt;1700",'様式2-2(実績自動車）'!$J$16:$J$515,"&lt;=2500",'様式2-2(実績自動車）'!$T$16:$T$515,"*廃止")</f>
        <v>0</v>
      </c>
      <c r="D79" s="253">
        <f>COUNTIFS('様式2-2(実績自動車）'!$B$16:$B$515,$A79,'様式2-2(実績自動車）'!$H$16:$H$515,"普通貨物車",'様式2-2(実績自動車）'!$J$16:$J$515,"&gt;2500",'様式2-2(実績自動車）'!$J$16:$J$515,"&lt;=3500",'様式2-2(実績自動車）'!$T$16:$T$515,"*廃止")</f>
        <v>0</v>
      </c>
      <c r="E79" s="253">
        <f>COUNTIFS('様式2-2(実績自動車）'!$B$16:$B$515,$A79,'様式2-2(実績自動車）'!$H$16:$H$515,"普通貨物車",'様式2-2(実績自動車）'!$J$16:$J$515,"&gt;3500",'様式2-2(実績自動車）'!$T$16:$T$515,"*廃止")</f>
        <v>0</v>
      </c>
      <c r="F79" s="254">
        <f>COUNTIFS('様式2-2(実績自動車）'!$B$16:$B$515,$A79,'様式2-2(実績自動車）'!$H$16:$H$515,"小型貨物車",'様式2-2(実績自動車）'!$J$16:$J$515,"&lt;=1700",'様式2-2(実績自動車）'!$T$16:$T$515,"*廃止")</f>
        <v>0</v>
      </c>
      <c r="G79" s="254">
        <f>COUNTIFS('様式2-2(実績自動車）'!$B$16:$B$515,$A79,'様式2-2(実績自動車）'!$H$16:$H$515,"小型貨物車",'様式2-2(実績自動車）'!$J$16:$J$515,"&gt;1700",'様式2-2(実績自動車）'!$J$16:$J$515,"&lt;=2500",'様式2-2(実績自動車）'!$T$16:$T$515,"*廃止")</f>
        <v>0</v>
      </c>
      <c r="H79" s="254">
        <f>COUNTIFS('様式2-2(実績自動車）'!$B$16:$B$515,$A79,'様式2-2(実績自動車）'!$H$16:$H$515,"小型貨物車",'様式2-2(実績自動車）'!$J$16:$J$515,"&gt;2500",'様式2-2(実績自動車）'!$J$16:$J$515,"&lt;=3500",'様式2-2(実績自動車）'!$T$16:$T$515,"*廃止")</f>
        <v>0</v>
      </c>
      <c r="I79" s="254">
        <f>COUNTIFS('様式2-2(実績自動車）'!$B$16:$B$515,$A79,'様式2-2(実績自動車）'!$H$16:$H$515,"小型貨物車",'様式2-2(実績自動車）'!$J$16:$J$515,"&gt;3500",'様式2-2(実績自動車）'!$T$16:$T$515,"*廃止")</f>
        <v>0</v>
      </c>
      <c r="J79" s="254">
        <f>COUNTIFS('様式2-2(実績自動車）'!$B$16:$B$515,$A79,'様式2-2(実績自動車）'!$H$16:$H$515,"大型バス",'様式2-2(実績自動車）'!$J$16:$J$515,"&lt;=1700",'様式2-2(実績自動車）'!$T$16:$T$515,"*廃止")</f>
        <v>0</v>
      </c>
      <c r="K79" s="254">
        <f>COUNTIFS('様式2-2(実績自動車）'!$B$16:$B$515,$A79,'様式2-2(実績自動車）'!$H$16:$H$515,"大型バス",'様式2-2(実績自動車）'!$J$16:$J$515,"&gt;1700",'様式2-2(実績自動車）'!$J$16:$J$515,"&lt;=2500",'様式2-2(実績自動車）'!$T$16:$T$515,"*廃止")</f>
        <v>0</v>
      </c>
      <c r="L79" s="254">
        <f>COUNTIFS('様式2-2(実績自動車）'!$B$16:$B$515,$A79,'様式2-2(実績自動車）'!$H$16:$H$515,"大型バス",'様式2-2(実績自動車）'!$J$16:$J$515,"&gt;2500",'様式2-2(実績自動車）'!$J$16:$J$515,"&lt;=3500",'様式2-2(実績自動車）'!$T$16:$T$515,"*廃止")</f>
        <v>0</v>
      </c>
      <c r="M79" s="254">
        <f>COUNTIFS('様式2-2(実績自動車）'!$B$16:$B$515,$A79,'様式2-2(実績自動車）'!$H$16:$H$515,"大型バス",'様式2-2(実績自動車）'!$J$16:$J$515,"&gt;3500",'様式2-2(実績自動車）'!$T$16:$T$515,"*廃止")</f>
        <v>0</v>
      </c>
      <c r="N79" s="254">
        <f>COUNTIFS('様式2-2(実績自動車）'!$B$16:$B$515,$A79,'様式2-2(実績自動車）'!$H$16:$H$515,"マイクロバス",'様式2-2(実績自動車）'!$J$16:$J$515,"&lt;=1700",'様式2-2(実績自動車）'!$T$16:$T$515,"*廃止")</f>
        <v>0</v>
      </c>
      <c r="O79" s="254">
        <f>COUNTIFS('様式2-2(実績自動車）'!$B$16:$B$515,$A79,'様式2-2(実績自動車）'!$H$16:$H$515,"マイクロバス",'様式2-2(実績自動車）'!$J$16:$J$515,"&gt;1700",'様式2-2(実績自動車）'!$J$16:$J$515,"&lt;=2500",'様式2-2(実績自動車）'!$T$16:$T$515,"*廃止")</f>
        <v>0</v>
      </c>
      <c r="P79" s="254">
        <f>COUNTIFS('様式2-2(実績自動車）'!$B$16:$B$515,$A79,'様式2-2(実績自動車）'!$H$16:$H$515,"マイクロバス",'様式2-2(実績自動車）'!$J$16:$J$515,"&gt;2500",'様式2-2(実績自動車）'!$J$16:$J$515,"&lt;=3500",'様式2-2(実績自動車）'!$T$16:$T$515,"*廃止")</f>
        <v>0</v>
      </c>
      <c r="Q79" s="254">
        <f>COUNTIFS('様式2-2(実績自動車）'!$B$16:$B$515,$A79,'様式2-2(実績自動車）'!$H$16:$H$515,"マイクロバス",'様式2-2(実績自動車）'!$J$16:$J$515,"&gt;3500",'様式2-2(実績自動車）'!$T$16:$T$515,"*廃止")</f>
        <v>0</v>
      </c>
      <c r="R79" s="254">
        <f>COUNTIFS('様式2-2(実績自動車）'!$B$16:$B$515,$A79,'様式2-2(実績自動車）'!$H$16:$H$515,"特種車*",'様式2-2(実績自動車）'!$J$16:$J$515,"&lt;=1700",'様式2-2(実績自動車）'!$T$16:$T$515,"*廃止")</f>
        <v>0</v>
      </c>
      <c r="S79" s="254">
        <f>COUNTIFS('様式2-2(実績自動車）'!$B$16:$B$515,$A79,'様式2-2(実績自動車）'!$H$16:$H$515,"特種車*",'様式2-2(実績自動車）'!$J$16:$J$515,"&gt;1700",'様式2-2(実績自動車）'!$J$16:$J$515,"&lt;=2500",'様式2-2(実績自動車）'!$T$16:$T$515,"*廃止")</f>
        <v>0</v>
      </c>
      <c r="T79" s="254">
        <f>COUNTIFS('様式2-2(実績自動車）'!$B$16:$B$515,$A79,'様式2-2(実績自動車）'!$H$16:$H$515,"特種車*",'様式2-2(実績自動車）'!$J$16:$J$515,"&gt;2500",'様式2-2(実績自動車）'!$J$16:$J$515,"&lt;=3500",'様式2-2(実績自動車）'!$T$16:$T$515,"*廃止")</f>
        <v>0</v>
      </c>
      <c r="U79" s="254">
        <f>COUNTIFS('様式2-2(実績自動車）'!$B$16:$B$515,$A79,'様式2-2(実績自動車）'!$H$16:$H$515,"特種車*",'様式2-2(実績自動車）'!$J$16:$J$515,"&gt;3500",'様式2-2(実績自動車）'!$T$16:$T$515,"*廃止")</f>
        <v>0</v>
      </c>
      <c r="V79" s="254">
        <f>COUNTIFS('様式2-2(実績自動車）'!$B$16:$B$515,$A79,'様式2-2(実績自動車）'!$H$16:$H$515,"乗用車*",'様式2-2(実績自動車）'!$T$16:$T$515,"*廃止")</f>
        <v>0</v>
      </c>
      <c r="W79" s="253"/>
    </row>
    <row r="80" spans="1:23" ht="13.5" hidden="1" customHeight="1">
      <c r="A80" s="147">
        <v>10</v>
      </c>
      <c r="B80" s="253">
        <f>COUNTIFS('様式2-2(実績自動車）'!$B$16:$B$515,$A80,'様式2-2(実績自動車）'!$H$16:$H$515,"普通貨物車",'様式2-2(実績自動車）'!$J$16:$J$515,"&lt;=1700",'様式2-2(実績自動車）'!$T$16:$T$515,"*廃止")</f>
        <v>0</v>
      </c>
      <c r="C80" s="253">
        <f>COUNTIFS('様式2-2(実績自動車）'!$B$16:$B$515,$A80,'様式2-2(実績自動車）'!$H$16:$H$515,"普通貨物車",'様式2-2(実績自動車）'!$J$16:$J$515,"&gt;1700",'様式2-2(実績自動車）'!$J$16:$J$515,"&lt;=2500",'様式2-2(実績自動車）'!$T$16:$T$515,"*廃止")</f>
        <v>0</v>
      </c>
      <c r="D80" s="253">
        <f>COUNTIFS('様式2-2(実績自動車）'!$B$16:$B$515,$A80,'様式2-2(実績自動車）'!$H$16:$H$515,"普通貨物車",'様式2-2(実績自動車）'!$J$16:$J$515,"&gt;2500",'様式2-2(実績自動車）'!$J$16:$J$515,"&lt;=3500",'様式2-2(実績自動車）'!$T$16:$T$515,"*廃止")</f>
        <v>0</v>
      </c>
      <c r="E80" s="253">
        <f>COUNTIFS('様式2-2(実績自動車）'!$B$16:$B$515,$A80,'様式2-2(実績自動車）'!$H$16:$H$515,"普通貨物車",'様式2-2(実績自動車）'!$J$16:$J$515,"&gt;3500",'様式2-2(実績自動車）'!$T$16:$T$515,"*廃止")</f>
        <v>0</v>
      </c>
      <c r="F80" s="254">
        <f>COUNTIFS('様式2-2(実績自動車）'!$B$16:$B$515,$A80,'様式2-2(実績自動車）'!$H$16:$H$515,"小型貨物車",'様式2-2(実績自動車）'!$J$16:$J$515,"&lt;=1700",'様式2-2(実績自動車）'!$T$16:$T$515,"*廃止")</f>
        <v>0</v>
      </c>
      <c r="G80" s="254">
        <f>COUNTIFS('様式2-2(実績自動車）'!$B$16:$B$515,$A80,'様式2-2(実績自動車）'!$H$16:$H$515,"小型貨物車",'様式2-2(実績自動車）'!$J$16:$J$515,"&gt;1700",'様式2-2(実績自動車）'!$J$16:$J$515,"&lt;=2500",'様式2-2(実績自動車）'!$T$16:$T$515,"*廃止")</f>
        <v>0</v>
      </c>
      <c r="H80" s="254">
        <f>COUNTIFS('様式2-2(実績自動車）'!$B$16:$B$515,$A80,'様式2-2(実績自動車）'!$H$16:$H$515,"小型貨物車",'様式2-2(実績自動車）'!$J$16:$J$515,"&gt;2500",'様式2-2(実績自動車）'!$J$16:$J$515,"&lt;=3500",'様式2-2(実績自動車）'!$T$16:$T$515,"*廃止")</f>
        <v>0</v>
      </c>
      <c r="I80" s="254">
        <f>COUNTIFS('様式2-2(実績自動車）'!$B$16:$B$515,$A80,'様式2-2(実績自動車）'!$H$16:$H$515,"小型貨物車",'様式2-2(実績自動車）'!$J$16:$J$515,"&gt;3500",'様式2-2(実績自動車）'!$T$16:$T$515,"*廃止")</f>
        <v>0</v>
      </c>
      <c r="J80" s="254">
        <f>COUNTIFS('様式2-2(実績自動車）'!$B$16:$B$515,$A80,'様式2-2(実績自動車）'!$H$16:$H$515,"大型バス",'様式2-2(実績自動車）'!$J$16:$J$515,"&lt;=1700",'様式2-2(実績自動車）'!$T$16:$T$515,"*廃止")</f>
        <v>0</v>
      </c>
      <c r="K80" s="254">
        <f>COUNTIFS('様式2-2(実績自動車）'!$B$16:$B$515,$A80,'様式2-2(実績自動車）'!$H$16:$H$515,"大型バス",'様式2-2(実績自動車）'!$J$16:$J$515,"&gt;1700",'様式2-2(実績自動車）'!$J$16:$J$515,"&lt;=2500",'様式2-2(実績自動車）'!$T$16:$T$515,"*廃止")</f>
        <v>0</v>
      </c>
      <c r="L80" s="254">
        <f>COUNTIFS('様式2-2(実績自動車）'!$B$16:$B$515,$A80,'様式2-2(実績自動車）'!$H$16:$H$515,"大型バス",'様式2-2(実績自動車）'!$J$16:$J$515,"&gt;2500",'様式2-2(実績自動車）'!$J$16:$J$515,"&lt;=3500",'様式2-2(実績自動車）'!$T$16:$T$515,"*廃止")</f>
        <v>0</v>
      </c>
      <c r="M80" s="254">
        <f>COUNTIFS('様式2-2(実績自動車）'!$B$16:$B$515,$A80,'様式2-2(実績自動車）'!$H$16:$H$515,"大型バス",'様式2-2(実績自動車）'!$J$16:$J$515,"&gt;3500",'様式2-2(実績自動車）'!$T$16:$T$515,"*廃止")</f>
        <v>0</v>
      </c>
      <c r="N80" s="254">
        <f>COUNTIFS('様式2-2(実績自動車）'!$B$16:$B$515,$A80,'様式2-2(実績自動車）'!$H$16:$H$515,"マイクロバス",'様式2-2(実績自動車）'!$J$16:$J$515,"&lt;=1700",'様式2-2(実績自動車）'!$T$16:$T$515,"*廃止")</f>
        <v>0</v>
      </c>
      <c r="O80" s="254">
        <f>COUNTIFS('様式2-2(実績自動車）'!$B$16:$B$515,$A80,'様式2-2(実績自動車）'!$H$16:$H$515,"マイクロバス",'様式2-2(実績自動車）'!$J$16:$J$515,"&gt;1700",'様式2-2(実績自動車）'!$J$16:$J$515,"&lt;=2500",'様式2-2(実績自動車）'!$T$16:$T$515,"*廃止")</f>
        <v>0</v>
      </c>
      <c r="P80" s="254">
        <f>COUNTIFS('様式2-2(実績自動車）'!$B$16:$B$515,$A80,'様式2-2(実績自動車）'!$H$16:$H$515,"マイクロバス",'様式2-2(実績自動車）'!$J$16:$J$515,"&gt;2500",'様式2-2(実績自動車）'!$J$16:$J$515,"&lt;=3500",'様式2-2(実績自動車）'!$T$16:$T$515,"*廃止")</f>
        <v>0</v>
      </c>
      <c r="Q80" s="254">
        <f>COUNTIFS('様式2-2(実績自動車）'!$B$16:$B$515,$A80,'様式2-2(実績自動車）'!$H$16:$H$515,"マイクロバス",'様式2-2(実績自動車）'!$J$16:$J$515,"&gt;3500",'様式2-2(実績自動車）'!$T$16:$T$515,"*廃止")</f>
        <v>0</v>
      </c>
      <c r="R80" s="254">
        <f>COUNTIFS('様式2-2(実績自動車）'!$B$16:$B$515,$A80,'様式2-2(実績自動車）'!$H$16:$H$515,"特種車*",'様式2-2(実績自動車）'!$J$16:$J$515,"&lt;=1700",'様式2-2(実績自動車）'!$T$16:$T$515,"*廃止")</f>
        <v>0</v>
      </c>
      <c r="S80" s="254">
        <f>COUNTIFS('様式2-2(実績自動車）'!$B$16:$B$515,$A80,'様式2-2(実績自動車）'!$H$16:$H$515,"特種車*",'様式2-2(実績自動車）'!$J$16:$J$515,"&gt;1700",'様式2-2(実績自動車）'!$J$16:$J$515,"&lt;=2500",'様式2-2(実績自動車）'!$T$16:$T$515,"*廃止")</f>
        <v>0</v>
      </c>
      <c r="T80" s="254">
        <f>COUNTIFS('様式2-2(実績自動車）'!$B$16:$B$515,$A80,'様式2-2(実績自動車）'!$H$16:$H$515,"特種車*",'様式2-2(実績自動車）'!$J$16:$J$515,"&gt;2500",'様式2-2(実績自動車）'!$J$16:$J$515,"&lt;=3500",'様式2-2(実績自動車）'!$T$16:$T$515,"*廃止")</f>
        <v>0</v>
      </c>
      <c r="U80" s="254">
        <f>COUNTIFS('様式2-2(実績自動車）'!$B$16:$B$515,$A80,'様式2-2(実績自動車）'!$H$16:$H$515,"特種車*",'様式2-2(実績自動車）'!$J$16:$J$515,"&gt;3500",'様式2-2(実績自動車）'!$T$16:$T$515,"*廃止")</f>
        <v>0</v>
      </c>
      <c r="V80" s="254">
        <f>COUNTIFS('様式2-2(実績自動車）'!$B$16:$B$515,$A80,'様式2-2(実績自動車）'!$H$16:$H$515,"乗用車*",'様式2-2(実績自動車）'!$T$16:$T$515,"*廃止")</f>
        <v>0</v>
      </c>
      <c r="W80" s="253"/>
    </row>
    <row r="81" spans="1:23" ht="13.5" hidden="1" customHeight="1">
      <c r="A81" s="147">
        <v>11</v>
      </c>
      <c r="B81" s="253">
        <f>COUNTIFS('様式2-2(実績自動車）'!$B$16:$B$515,$A81,'様式2-2(実績自動車）'!$H$16:$H$515,"普通貨物車",'様式2-2(実績自動車）'!$J$16:$J$515,"&lt;=1700",'様式2-2(実績自動車）'!$T$16:$T$515,"*廃止")</f>
        <v>0</v>
      </c>
      <c r="C81" s="253">
        <f>COUNTIFS('様式2-2(実績自動車）'!$B$16:$B$515,$A81,'様式2-2(実績自動車）'!$H$16:$H$515,"普通貨物車",'様式2-2(実績自動車）'!$J$16:$J$515,"&gt;1700",'様式2-2(実績自動車）'!$J$16:$J$515,"&lt;=2500",'様式2-2(実績自動車）'!$T$16:$T$515,"*廃止")</f>
        <v>0</v>
      </c>
      <c r="D81" s="253">
        <f>COUNTIFS('様式2-2(実績自動車）'!$B$16:$B$515,$A81,'様式2-2(実績自動車）'!$H$16:$H$515,"普通貨物車",'様式2-2(実績自動車）'!$J$16:$J$515,"&gt;2500",'様式2-2(実績自動車）'!$J$16:$J$515,"&lt;=3500",'様式2-2(実績自動車）'!$T$16:$T$515,"*廃止")</f>
        <v>0</v>
      </c>
      <c r="E81" s="253">
        <f>COUNTIFS('様式2-2(実績自動車）'!$B$16:$B$515,$A81,'様式2-2(実績自動車）'!$H$16:$H$515,"普通貨物車",'様式2-2(実績自動車）'!$J$16:$J$515,"&gt;3500",'様式2-2(実績自動車）'!$T$16:$T$515,"*廃止")</f>
        <v>0</v>
      </c>
      <c r="F81" s="254">
        <f>COUNTIFS('様式2-2(実績自動車）'!$B$16:$B$515,$A81,'様式2-2(実績自動車）'!$H$16:$H$515,"小型貨物車",'様式2-2(実績自動車）'!$J$16:$J$515,"&lt;=1700",'様式2-2(実績自動車）'!$T$16:$T$515,"*廃止")</f>
        <v>0</v>
      </c>
      <c r="G81" s="254">
        <f>COUNTIFS('様式2-2(実績自動車）'!$B$16:$B$515,$A81,'様式2-2(実績自動車）'!$H$16:$H$515,"小型貨物車",'様式2-2(実績自動車）'!$J$16:$J$515,"&gt;1700",'様式2-2(実績自動車）'!$J$16:$J$515,"&lt;=2500",'様式2-2(実績自動車）'!$T$16:$T$515,"*廃止")</f>
        <v>0</v>
      </c>
      <c r="H81" s="254">
        <f>COUNTIFS('様式2-2(実績自動車）'!$B$16:$B$515,$A81,'様式2-2(実績自動車）'!$H$16:$H$515,"小型貨物車",'様式2-2(実績自動車）'!$J$16:$J$515,"&gt;2500",'様式2-2(実績自動車）'!$J$16:$J$515,"&lt;=3500",'様式2-2(実績自動車）'!$T$16:$T$515,"*廃止")</f>
        <v>0</v>
      </c>
      <c r="I81" s="254">
        <f>COUNTIFS('様式2-2(実績自動車）'!$B$16:$B$515,$A81,'様式2-2(実績自動車）'!$H$16:$H$515,"小型貨物車",'様式2-2(実績自動車）'!$J$16:$J$515,"&gt;3500",'様式2-2(実績自動車）'!$T$16:$T$515,"*廃止")</f>
        <v>0</v>
      </c>
      <c r="J81" s="254">
        <f>COUNTIFS('様式2-2(実績自動車）'!$B$16:$B$515,$A81,'様式2-2(実績自動車）'!$H$16:$H$515,"大型バス",'様式2-2(実績自動車）'!$J$16:$J$515,"&lt;=1700",'様式2-2(実績自動車）'!$T$16:$T$515,"*廃止")</f>
        <v>0</v>
      </c>
      <c r="K81" s="254">
        <f>COUNTIFS('様式2-2(実績自動車）'!$B$16:$B$515,$A81,'様式2-2(実績自動車）'!$H$16:$H$515,"大型バス",'様式2-2(実績自動車）'!$J$16:$J$515,"&gt;1700",'様式2-2(実績自動車）'!$J$16:$J$515,"&lt;=2500",'様式2-2(実績自動車）'!$T$16:$T$515,"*廃止")</f>
        <v>0</v>
      </c>
      <c r="L81" s="254">
        <f>COUNTIFS('様式2-2(実績自動車）'!$B$16:$B$515,$A81,'様式2-2(実績自動車）'!$H$16:$H$515,"大型バス",'様式2-2(実績自動車）'!$J$16:$J$515,"&gt;2500",'様式2-2(実績自動車）'!$J$16:$J$515,"&lt;=3500",'様式2-2(実績自動車）'!$T$16:$T$515,"*廃止")</f>
        <v>0</v>
      </c>
      <c r="M81" s="254">
        <f>COUNTIFS('様式2-2(実績自動車）'!$B$16:$B$515,$A81,'様式2-2(実績自動車）'!$H$16:$H$515,"大型バス",'様式2-2(実績自動車）'!$J$16:$J$515,"&gt;3500",'様式2-2(実績自動車）'!$T$16:$T$515,"*廃止")</f>
        <v>0</v>
      </c>
      <c r="N81" s="254">
        <f>COUNTIFS('様式2-2(実績自動車）'!$B$16:$B$515,$A81,'様式2-2(実績自動車）'!$H$16:$H$515,"マイクロバス",'様式2-2(実績自動車）'!$J$16:$J$515,"&lt;=1700",'様式2-2(実績自動車）'!$T$16:$T$515,"*廃止")</f>
        <v>0</v>
      </c>
      <c r="O81" s="254">
        <f>COUNTIFS('様式2-2(実績自動車）'!$B$16:$B$515,$A81,'様式2-2(実績自動車）'!$H$16:$H$515,"マイクロバス",'様式2-2(実績自動車）'!$J$16:$J$515,"&gt;1700",'様式2-2(実績自動車）'!$J$16:$J$515,"&lt;=2500",'様式2-2(実績自動車）'!$T$16:$T$515,"*廃止")</f>
        <v>0</v>
      </c>
      <c r="P81" s="254">
        <f>COUNTIFS('様式2-2(実績自動車）'!$B$16:$B$515,$A81,'様式2-2(実績自動車）'!$H$16:$H$515,"マイクロバス",'様式2-2(実績自動車）'!$J$16:$J$515,"&gt;2500",'様式2-2(実績自動車）'!$J$16:$J$515,"&lt;=3500",'様式2-2(実績自動車）'!$T$16:$T$515,"*廃止")</f>
        <v>0</v>
      </c>
      <c r="Q81" s="254">
        <f>COUNTIFS('様式2-2(実績自動車）'!$B$16:$B$515,$A81,'様式2-2(実績自動車）'!$H$16:$H$515,"マイクロバス",'様式2-2(実績自動車）'!$J$16:$J$515,"&gt;3500",'様式2-2(実績自動車）'!$T$16:$T$515,"*廃止")</f>
        <v>0</v>
      </c>
      <c r="R81" s="254">
        <f>COUNTIFS('様式2-2(実績自動車）'!$B$16:$B$515,$A81,'様式2-2(実績自動車）'!$H$16:$H$515,"特種車*",'様式2-2(実績自動車）'!$J$16:$J$515,"&lt;=1700",'様式2-2(実績自動車）'!$T$16:$T$515,"*廃止")</f>
        <v>0</v>
      </c>
      <c r="S81" s="254">
        <f>COUNTIFS('様式2-2(実績自動車）'!$B$16:$B$515,$A81,'様式2-2(実績自動車）'!$H$16:$H$515,"特種車*",'様式2-2(実績自動車）'!$J$16:$J$515,"&gt;1700",'様式2-2(実績自動車）'!$J$16:$J$515,"&lt;=2500",'様式2-2(実績自動車）'!$T$16:$T$515,"*廃止")</f>
        <v>0</v>
      </c>
      <c r="T81" s="254">
        <f>COUNTIFS('様式2-2(実績自動車）'!$B$16:$B$515,$A81,'様式2-2(実績自動車）'!$H$16:$H$515,"特種車*",'様式2-2(実績自動車）'!$J$16:$J$515,"&gt;2500",'様式2-2(実績自動車）'!$J$16:$J$515,"&lt;=3500",'様式2-2(実績自動車）'!$T$16:$T$515,"*廃止")</f>
        <v>0</v>
      </c>
      <c r="U81" s="254">
        <f>COUNTIFS('様式2-2(実績自動車）'!$B$16:$B$515,$A81,'様式2-2(実績自動車）'!$H$16:$H$515,"特種車*",'様式2-2(実績自動車）'!$J$16:$J$515,"&gt;3500",'様式2-2(実績自動車）'!$T$16:$T$515,"*廃止")</f>
        <v>0</v>
      </c>
      <c r="V81" s="254">
        <f>COUNTIFS('様式2-2(実績自動車）'!$B$16:$B$515,$A81,'様式2-2(実績自動車）'!$H$16:$H$515,"乗用車*",'様式2-2(実績自動車）'!$T$16:$T$515,"*廃止")</f>
        <v>0</v>
      </c>
      <c r="W81" s="253"/>
    </row>
    <row r="82" spans="1:23" ht="13.5" hidden="1" customHeight="1">
      <c r="A82" s="147">
        <v>12</v>
      </c>
      <c r="B82" s="253">
        <f>COUNTIFS('様式2-2(実績自動車）'!$B$16:$B$515,$A82,'様式2-2(実績自動車）'!$H$16:$H$515,"普通貨物車",'様式2-2(実績自動車）'!$J$16:$J$515,"&lt;=1700",'様式2-2(実績自動車）'!$T$16:$T$515,"*廃止")</f>
        <v>0</v>
      </c>
      <c r="C82" s="253">
        <f>COUNTIFS('様式2-2(実績自動車）'!$B$16:$B$515,$A82,'様式2-2(実績自動車）'!$H$16:$H$515,"普通貨物車",'様式2-2(実績自動車）'!$J$16:$J$515,"&gt;1700",'様式2-2(実績自動車）'!$J$16:$J$515,"&lt;=2500",'様式2-2(実績自動車）'!$T$16:$T$515,"*廃止")</f>
        <v>0</v>
      </c>
      <c r="D82" s="253">
        <f>COUNTIFS('様式2-2(実績自動車）'!$B$16:$B$515,$A82,'様式2-2(実績自動車）'!$H$16:$H$515,"普通貨物車",'様式2-2(実績自動車）'!$J$16:$J$515,"&gt;2500",'様式2-2(実績自動車）'!$J$16:$J$515,"&lt;=3500",'様式2-2(実績自動車）'!$T$16:$T$515,"*廃止")</f>
        <v>0</v>
      </c>
      <c r="E82" s="253">
        <f>COUNTIFS('様式2-2(実績自動車）'!$B$16:$B$515,$A82,'様式2-2(実績自動車）'!$H$16:$H$515,"普通貨物車",'様式2-2(実績自動車）'!$J$16:$J$515,"&gt;3500",'様式2-2(実績自動車）'!$T$16:$T$515,"*廃止")</f>
        <v>0</v>
      </c>
      <c r="F82" s="254">
        <f>COUNTIFS('様式2-2(実績自動車）'!$B$16:$B$515,$A82,'様式2-2(実績自動車）'!$H$16:$H$515,"小型貨物車",'様式2-2(実績自動車）'!$J$16:$J$515,"&lt;=1700",'様式2-2(実績自動車）'!$T$16:$T$515,"*廃止")</f>
        <v>0</v>
      </c>
      <c r="G82" s="254">
        <f>COUNTIFS('様式2-2(実績自動車）'!$B$16:$B$515,$A82,'様式2-2(実績自動車）'!$H$16:$H$515,"小型貨物車",'様式2-2(実績自動車）'!$J$16:$J$515,"&gt;1700",'様式2-2(実績自動車）'!$J$16:$J$515,"&lt;=2500",'様式2-2(実績自動車）'!$T$16:$T$515,"*廃止")</f>
        <v>0</v>
      </c>
      <c r="H82" s="254">
        <f>COUNTIFS('様式2-2(実績自動車）'!$B$16:$B$515,$A82,'様式2-2(実績自動車）'!$H$16:$H$515,"小型貨物車",'様式2-2(実績自動車）'!$J$16:$J$515,"&gt;2500",'様式2-2(実績自動車）'!$J$16:$J$515,"&lt;=3500",'様式2-2(実績自動車）'!$T$16:$T$515,"*廃止")</f>
        <v>0</v>
      </c>
      <c r="I82" s="254">
        <f>COUNTIFS('様式2-2(実績自動車）'!$B$16:$B$515,$A82,'様式2-2(実績自動車）'!$H$16:$H$515,"小型貨物車",'様式2-2(実績自動車）'!$J$16:$J$515,"&gt;3500",'様式2-2(実績自動車）'!$T$16:$T$515,"*廃止")</f>
        <v>0</v>
      </c>
      <c r="J82" s="254">
        <f>COUNTIFS('様式2-2(実績自動車）'!$B$16:$B$515,$A82,'様式2-2(実績自動車）'!$H$16:$H$515,"大型バス",'様式2-2(実績自動車）'!$J$16:$J$515,"&lt;=1700",'様式2-2(実績自動車）'!$T$16:$T$515,"*廃止")</f>
        <v>0</v>
      </c>
      <c r="K82" s="254">
        <f>COUNTIFS('様式2-2(実績自動車）'!$B$16:$B$515,$A82,'様式2-2(実績自動車）'!$H$16:$H$515,"大型バス",'様式2-2(実績自動車）'!$J$16:$J$515,"&gt;1700",'様式2-2(実績自動車）'!$J$16:$J$515,"&lt;=2500",'様式2-2(実績自動車）'!$T$16:$T$515,"*廃止")</f>
        <v>0</v>
      </c>
      <c r="L82" s="254">
        <f>COUNTIFS('様式2-2(実績自動車）'!$B$16:$B$515,$A82,'様式2-2(実績自動車）'!$H$16:$H$515,"大型バス",'様式2-2(実績自動車）'!$J$16:$J$515,"&gt;2500",'様式2-2(実績自動車）'!$J$16:$J$515,"&lt;=3500",'様式2-2(実績自動車）'!$T$16:$T$515,"*廃止")</f>
        <v>0</v>
      </c>
      <c r="M82" s="254">
        <f>COUNTIFS('様式2-2(実績自動車）'!$B$16:$B$515,$A82,'様式2-2(実績自動車）'!$H$16:$H$515,"大型バス",'様式2-2(実績自動車）'!$J$16:$J$515,"&gt;3500",'様式2-2(実績自動車）'!$T$16:$T$515,"*廃止")</f>
        <v>0</v>
      </c>
      <c r="N82" s="254">
        <f>COUNTIFS('様式2-2(実績自動車）'!$B$16:$B$515,$A82,'様式2-2(実績自動車）'!$H$16:$H$515,"マイクロバス",'様式2-2(実績自動車）'!$J$16:$J$515,"&lt;=1700",'様式2-2(実績自動車）'!$T$16:$T$515,"*廃止")</f>
        <v>0</v>
      </c>
      <c r="O82" s="254">
        <f>COUNTIFS('様式2-2(実績自動車）'!$B$16:$B$515,$A82,'様式2-2(実績自動車）'!$H$16:$H$515,"マイクロバス",'様式2-2(実績自動車）'!$J$16:$J$515,"&gt;1700",'様式2-2(実績自動車）'!$J$16:$J$515,"&lt;=2500",'様式2-2(実績自動車）'!$T$16:$T$515,"*廃止")</f>
        <v>0</v>
      </c>
      <c r="P82" s="254">
        <f>COUNTIFS('様式2-2(実績自動車）'!$B$16:$B$515,$A82,'様式2-2(実績自動車）'!$H$16:$H$515,"マイクロバス",'様式2-2(実績自動車）'!$J$16:$J$515,"&gt;2500",'様式2-2(実績自動車）'!$J$16:$J$515,"&lt;=3500",'様式2-2(実績自動車）'!$T$16:$T$515,"*廃止")</f>
        <v>0</v>
      </c>
      <c r="Q82" s="254">
        <f>COUNTIFS('様式2-2(実績自動車）'!$B$16:$B$515,$A82,'様式2-2(実績自動車）'!$H$16:$H$515,"マイクロバス",'様式2-2(実績自動車）'!$J$16:$J$515,"&gt;3500",'様式2-2(実績自動車）'!$T$16:$T$515,"*廃止")</f>
        <v>0</v>
      </c>
      <c r="R82" s="254">
        <f>COUNTIFS('様式2-2(実績自動車）'!$B$16:$B$515,$A82,'様式2-2(実績自動車）'!$H$16:$H$515,"特種車*",'様式2-2(実績自動車）'!$J$16:$J$515,"&lt;=1700",'様式2-2(実績自動車）'!$T$16:$T$515,"*廃止")</f>
        <v>0</v>
      </c>
      <c r="S82" s="254">
        <f>COUNTIFS('様式2-2(実績自動車）'!$B$16:$B$515,$A82,'様式2-2(実績自動車）'!$H$16:$H$515,"特種車*",'様式2-2(実績自動車）'!$J$16:$J$515,"&gt;1700",'様式2-2(実績自動車）'!$J$16:$J$515,"&lt;=2500",'様式2-2(実績自動車）'!$T$16:$T$515,"*廃止")</f>
        <v>0</v>
      </c>
      <c r="T82" s="254">
        <f>COUNTIFS('様式2-2(実績自動車）'!$B$16:$B$515,$A82,'様式2-2(実績自動車）'!$H$16:$H$515,"特種車*",'様式2-2(実績自動車）'!$J$16:$J$515,"&gt;2500",'様式2-2(実績自動車）'!$J$16:$J$515,"&lt;=3500",'様式2-2(実績自動車）'!$T$16:$T$515,"*廃止")</f>
        <v>0</v>
      </c>
      <c r="U82" s="254">
        <f>COUNTIFS('様式2-2(実績自動車）'!$B$16:$B$515,$A82,'様式2-2(実績自動車）'!$H$16:$H$515,"特種車*",'様式2-2(実績自動車）'!$J$16:$J$515,"&gt;3500",'様式2-2(実績自動車）'!$T$16:$T$515,"*廃止")</f>
        <v>0</v>
      </c>
      <c r="V82" s="254">
        <f>COUNTIFS('様式2-2(実績自動車）'!$B$16:$B$515,$A82,'様式2-2(実績自動車）'!$H$16:$H$515,"乗用車*",'様式2-2(実績自動車）'!$T$16:$T$515,"*廃止")</f>
        <v>0</v>
      </c>
      <c r="W82" s="253"/>
    </row>
    <row r="83" spans="1:23" ht="13.5" hidden="1" customHeight="1">
      <c r="A83" s="147">
        <v>13</v>
      </c>
      <c r="B83" s="253">
        <f>COUNTIFS('様式2-2(実績自動車）'!$B$16:$B$515,$A83,'様式2-2(実績自動車）'!$H$16:$H$515,"普通貨物車",'様式2-2(実績自動車）'!$J$16:$J$515,"&lt;=1700",'様式2-2(実績自動車）'!$T$16:$T$515,"*廃止")</f>
        <v>0</v>
      </c>
      <c r="C83" s="253">
        <f>COUNTIFS('様式2-2(実績自動車）'!$B$16:$B$515,$A83,'様式2-2(実績自動車）'!$H$16:$H$515,"普通貨物車",'様式2-2(実績自動車）'!$J$16:$J$515,"&gt;1700",'様式2-2(実績自動車）'!$J$16:$J$515,"&lt;=2500",'様式2-2(実績自動車）'!$T$16:$T$515,"*廃止")</f>
        <v>0</v>
      </c>
      <c r="D83" s="253">
        <f>COUNTIFS('様式2-2(実績自動車）'!$B$16:$B$515,$A83,'様式2-2(実績自動車）'!$H$16:$H$515,"普通貨物車",'様式2-2(実績自動車）'!$J$16:$J$515,"&gt;2500",'様式2-2(実績自動車）'!$J$16:$J$515,"&lt;=3500",'様式2-2(実績自動車）'!$T$16:$T$515,"*廃止")</f>
        <v>0</v>
      </c>
      <c r="E83" s="253">
        <f>COUNTIFS('様式2-2(実績自動車）'!$B$16:$B$515,$A83,'様式2-2(実績自動車）'!$H$16:$H$515,"普通貨物車",'様式2-2(実績自動車）'!$J$16:$J$515,"&gt;3500",'様式2-2(実績自動車）'!$T$16:$T$515,"*廃止")</f>
        <v>0</v>
      </c>
      <c r="F83" s="254">
        <f>COUNTIFS('様式2-2(実績自動車）'!$B$16:$B$515,$A83,'様式2-2(実績自動車）'!$H$16:$H$515,"小型貨物車",'様式2-2(実績自動車）'!$J$16:$J$515,"&lt;=1700",'様式2-2(実績自動車）'!$T$16:$T$515,"*廃止")</f>
        <v>0</v>
      </c>
      <c r="G83" s="254">
        <f>COUNTIFS('様式2-2(実績自動車）'!$B$16:$B$515,$A83,'様式2-2(実績自動車）'!$H$16:$H$515,"小型貨物車",'様式2-2(実績自動車）'!$J$16:$J$515,"&gt;1700",'様式2-2(実績自動車）'!$J$16:$J$515,"&lt;=2500",'様式2-2(実績自動車）'!$T$16:$T$515,"*廃止")</f>
        <v>0</v>
      </c>
      <c r="H83" s="254">
        <f>COUNTIFS('様式2-2(実績自動車）'!$B$16:$B$515,$A83,'様式2-2(実績自動車）'!$H$16:$H$515,"小型貨物車",'様式2-2(実績自動車）'!$J$16:$J$515,"&gt;2500",'様式2-2(実績自動車）'!$J$16:$J$515,"&lt;=3500",'様式2-2(実績自動車）'!$T$16:$T$515,"*廃止")</f>
        <v>0</v>
      </c>
      <c r="I83" s="254">
        <f>COUNTIFS('様式2-2(実績自動車）'!$B$16:$B$515,$A83,'様式2-2(実績自動車）'!$H$16:$H$515,"小型貨物車",'様式2-2(実績自動車）'!$J$16:$J$515,"&gt;3500",'様式2-2(実績自動車）'!$T$16:$T$515,"*廃止")</f>
        <v>0</v>
      </c>
      <c r="J83" s="254">
        <f>COUNTIFS('様式2-2(実績自動車）'!$B$16:$B$515,$A83,'様式2-2(実績自動車）'!$H$16:$H$515,"大型バス",'様式2-2(実績自動車）'!$J$16:$J$515,"&lt;=1700",'様式2-2(実績自動車）'!$T$16:$T$515,"*廃止")</f>
        <v>0</v>
      </c>
      <c r="K83" s="254">
        <f>COUNTIFS('様式2-2(実績自動車）'!$B$16:$B$515,$A83,'様式2-2(実績自動車）'!$H$16:$H$515,"大型バス",'様式2-2(実績自動車）'!$J$16:$J$515,"&gt;1700",'様式2-2(実績自動車）'!$J$16:$J$515,"&lt;=2500",'様式2-2(実績自動車）'!$T$16:$T$515,"*廃止")</f>
        <v>0</v>
      </c>
      <c r="L83" s="254">
        <f>COUNTIFS('様式2-2(実績自動車）'!$B$16:$B$515,$A83,'様式2-2(実績自動車）'!$H$16:$H$515,"大型バス",'様式2-2(実績自動車）'!$J$16:$J$515,"&gt;2500",'様式2-2(実績自動車）'!$J$16:$J$515,"&lt;=3500",'様式2-2(実績自動車）'!$T$16:$T$515,"*廃止")</f>
        <v>0</v>
      </c>
      <c r="M83" s="254">
        <f>COUNTIFS('様式2-2(実績自動車）'!$B$16:$B$515,$A83,'様式2-2(実績自動車）'!$H$16:$H$515,"大型バス",'様式2-2(実績自動車）'!$J$16:$J$515,"&gt;3500",'様式2-2(実績自動車）'!$T$16:$T$515,"*廃止")</f>
        <v>0</v>
      </c>
      <c r="N83" s="254">
        <f>COUNTIFS('様式2-2(実績自動車）'!$B$16:$B$515,$A83,'様式2-2(実績自動車）'!$H$16:$H$515,"マイクロバス",'様式2-2(実績自動車）'!$J$16:$J$515,"&lt;=1700",'様式2-2(実績自動車）'!$T$16:$T$515,"*廃止")</f>
        <v>0</v>
      </c>
      <c r="O83" s="254">
        <f>COUNTIFS('様式2-2(実績自動車）'!$B$16:$B$515,$A83,'様式2-2(実績自動車）'!$H$16:$H$515,"マイクロバス",'様式2-2(実績自動車）'!$J$16:$J$515,"&gt;1700",'様式2-2(実績自動車）'!$J$16:$J$515,"&lt;=2500",'様式2-2(実績自動車）'!$T$16:$T$515,"*廃止")</f>
        <v>0</v>
      </c>
      <c r="P83" s="254">
        <f>COUNTIFS('様式2-2(実績自動車）'!$B$16:$B$515,$A83,'様式2-2(実績自動車）'!$H$16:$H$515,"マイクロバス",'様式2-2(実績自動車）'!$J$16:$J$515,"&gt;2500",'様式2-2(実績自動車）'!$J$16:$J$515,"&lt;=3500",'様式2-2(実績自動車）'!$T$16:$T$515,"*廃止")</f>
        <v>0</v>
      </c>
      <c r="Q83" s="254">
        <f>COUNTIFS('様式2-2(実績自動車）'!$B$16:$B$515,$A83,'様式2-2(実績自動車）'!$H$16:$H$515,"マイクロバス",'様式2-2(実績自動車）'!$J$16:$J$515,"&gt;3500",'様式2-2(実績自動車）'!$T$16:$T$515,"*廃止")</f>
        <v>0</v>
      </c>
      <c r="R83" s="254">
        <f>COUNTIFS('様式2-2(実績自動車）'!$B$16:$B$515,$A83,'様式2-2(実績自動車）'!$H$16:$H$515,"特種車*",'様式2-2(実績自動車）'!$J$16:$J$515,"&lt;=1700",'様式2-2(実績自動車）'!$T$16:$T$515,"*廃止")</f>
        <v>0</v>
      </c>
      <c r="S83" s="254">
        <f>COUNTIFS('様式2-2(実績自動車）'!$B$16:$B$515,$A83,'様式2-2(実績自動車）'!$H$16:$H$515,"特種車*",'様式2-2(実績自動車）'!$J$16:$J$515,"&gt;1700",'様式2-2(実績自動車）'!$J$16:$J$515,"&lt;=2500",'様式2-2(実績自動車）'!$T$16:$T$515,"*廃止")</f>
        <v>0</v>
      </c>
      <c r="T83" s="254">
        <f>COUNTIFS('様式2-2(実績自動車）'!$B$16:$B$515,$A83,'様式2-2(実績自動車）'!$H$16:$H$515,"特種車*",'様式2-2(実績自動車）'!$J$16:$J$515,"&gt;2500",'様式2-2(実績自動車）'!$J$16:$J$515,"&lt;=3500",'様式2-2(実績自動車）'!$T$16:$T$515,"*廃止")</f>
        <v>0</v>
      </c>
      <c r="U83" s="254">
        <f>COUNTIFS('様式2-2(実績自動車）'!$B$16:$B$515,$A83,'様式2-2(実績自動車）'!$H$16:$H$515,"特種車*",'様式2-2(実績自動車）'!$J$16:$J$515,"&gt;3500",'様式2-2(実績自動車）'!$T$16:$T$515,"*廃止")</f>
        <v>0</v>
      </c>
      <c r="V83" s="254">
        <f>COUNTIFS('様式2-2(実績自動車）'!$B$16:$B$515,$A83,'様式2-2(実績自動車）'!$H$16:$H$515,"乗用車*",'様式2-2(実績自動車）'!$T$16:$T$515,"*廃止")</f>
        <v>0</v>
      </c>
      <c r="W83" s="253"/>
    </row>
    <row r="84" spans="1:23" ht="13.5" hidden="1" customHeight="1">
      <c r="A84" s="147">
        <v>14</v>
      </c>
      <c r="B84" s="253">
        <f>COUNTIFS('様式2-2(実績自動車）'!$B$16:$B$515,$A84,'様式2-2(実績自動車）'!$H$16:$H$515,"普通貨物車",'様式2-2(実績自動車）'!$J$16:$J$515,"&lt;=1700",'様式2-2(実績自動車）'!$T$16:$T$515,"*廃止")</f>
        <v>0</v>
      </c>
      <c r="C84" s="253">
        <f>COUNTIFS('様式2-2(実績自動車）'!$B$16:$B$515,$A84,'様式2-2(実績自動車）'!$H$16:$H$515,"普通貨物車",'様式2-2(実績自動車）'!$J$16:$J$515,"&gt;1700",'様式2-2(実績自動車）'!$J$16:$J$515,"&lt;=2500",'様式2-2(実績自動車）'!$T$16:$T$515,"*廃止")</f>
        <v>0</v>
      </c>
      <c r="D84" s="253">
        <f>COUNTIFS('様式2-2(実績自動車）'!$B$16:$B$515,$A84,'様式2-2(実績自動車）'!$H$16:$H$515,"普通貨物車",'様式2-2(実績自動車）'!$J$16:$J$515,"&gt;2500",'様式2-2(実績自動車）'!$J$16:$J$515,"&lt;=3500",'様式2-2(実績自動車）'!$T$16:$T$515,"*廃止")</f>
        <v>0</v>
      </c>
      <c r="E84" s="253">
        <f>COUNTIFS('様式2-2(実績自動車）'!$B$16:$B$515,$A84,'様式2-2(実績自動車）'!$H$16:$H$515,"普通貨物車",'様式2-2(実績自動車）'!$J$16:$J$515,"&gt;3500",'様式2-2(実績自動車）'!$T$16:$T$515,"*廃止")</f>
        <v>0</v>
      </c>
      <c r="F84" s="254">
        <f>COUNTIFS('様式2-2(実績自動車）'!$B$16:$B$515,$A84,'様式2-2(実績自動車）'!$H$16:$H$515,"小型貨物車",'様式2-2(実績自動車）'!$J$16:$J$515,"&lt;=1700",'様式2-2(実績自動車）'!$T$16:$T$515,"*廃止")</f>
        <v>0</v>
      </c>
      <c r="G84" s="254">
        <f>COUNTIFS('様式2-2(実績自動車）'!$B$16:$B$515,$A84,'様式2-2(実績自動車）'!$H$16:$H$515,"小型貨物車",'様式2-2(実績自動車）'!$J$16:$J$515,"&gt;1700",'様式2-2(実績自動車）'!$J$16:$J$515,"&lt;=2500",'様式2-2(実績自動車）'!$T$16:$T$515,"*廃止")</f>
        <v>0</v>
      </c>
      <c r="H84" s="254">
        <f>COUNTIFS('様式2-2(実績自動車）'!$B$16:$B$515,$A84,'様式2-2(実績自動車）'!$H$16:$H$515,"小型貨物車",'様式2-2(実績自動車）'!$J$16:$J$515,"&gt;2500",'様式2-2(実績自動車）'!$J$16:$J$515,"&lt;=3500",'様式2-2(実績自動車）'!$T$16:$T$515,"*廃止")</f>
        <v>0</v>
      </c>
      <c r="I84" s="254">
        <f>COUNTIFS('様式2-2(実績自動車）'!$B$16:$B$515,$A84,'様式2-2(実績自動車）'!$H$16:$H$515,"小型貨物車",'様式2-2(実績自動車）'!$J$16:$J$515,"&gt;3500",'様式2-2(実績自動車）'!$T$16:$T$515,"*廃止")</f>
        <v>0</v>
      </c>
      <c r="J84" s="254">
        <f>COUNTIFS('様式2-2(実績自動車）'!$B$16:$B$515,$A84,'様式2-2(実績自動車）'!$H$16:$H$515,"大型バス",'様式2-2(実績自動車）'!$J$16:$J$515,"&lt;=1700",'様式2-2(実績自動車）'!$T$16:$T$515,"*廃止")</f>
        <v>0</v>
      </c>
      <c r="K84" s="254">
        <f>COUNTIFS('様式2-2(実績自動車）'!$B$16:$B$515,$A84,'様式2-2(実績自動車）'!$H$16:$H$515,"大型バス",'様式2-2(実績自動車）'!$J$16:$J$515,"&gt;1700",'様式2-2(実績自動車）'!$J$16:$J$515,"&lt;=2500",'様式2-2(実績自動車）'!$T$16:$T$515,"*廃止")</f>
        <v>0</v>
      </c>
      <c r="L84" s="254">
        <f>COUNTIFS('様式2-2(実績自動車）'!$B$16:$B$515,$A84,'様式2-2(実績自動車）'!$H$16:$H$515,"大型バス",'様式2-2(実績自動車）'!$J$16:$J$515,"&gt;2500",'様式2-2(実績自動車）'!$J$16:$J$515,"&lt;=3500",'様式2-2(実績自動車）'!$T$16:$T$515,"*廃止")</f>
        <v>0</v>
      </c>
      <c r="M84" s="254">
        <f>COUNTIFS('様式2-2(実績自動車）'!$B$16:$B$515,$A84,'様式2-2(実績自動車）'!$H$16:$H$515,"大型バス",'様式2-2(実績自動車）'!$J$16:$J$515,"&gt;3500",'様式2-2(実績自動車）'!$T$16:$T$515,"*廃止")</f>
        <v>0</v>
      </c>
      <c r="N84" s="254">
        <f>COUNTIFS('様式2-2(実績自動車）'!$B$16:$B$515,$A84,'様式2-2(実績自動車）'!$H$16:$H$515,"マイクロバス",'様式2-2(実績自動車）'!$J$16:$J$515,"&lt;=1700",'様式2-2(実績自動車）'!$T$16:$T$515,"*廃止")</f>
        <v>0</v>
      </c>
      <c r="O84" s="254">
        <f>COUNTIFS('様式2-2(実績自動車）'!$B$16:$B$515,$A84,'様式2-2(実績自動車）'!$H$16:$H$515,"マイクロバス",'様式2-2(実績自動車）'!$J$16:$J$515,"&gt;1700",'様式2-2(実績自動車）'!$J$16:$J$515,"&lt;=2500",'様式2-2(実績自動車）'!$T$16:$T$515,"*廃止")</f>
        <v>0</v>
      </c>
      <c r="P84" s="254">
        <f>COUNTIFS('様式2-2(実績自動車）'!$B$16:$B$515,$A84,'様式2-2(実績自動車）'!$H$16:$H$515,"マイクロバス",'様式2-2(実績自動車）'!$J$16:$J$515,"&gt;2500",'様式2-2(実績自動車）'!$J$16:$J$515,"&lt;=3500",'様式2-2(実績自動車）'!$T$16:$T$515,"*廃止")</f>
        <v>0</v>
      </c>
      <c r="Q84" s="254">
        <f>COUNTIFS('様式2-2(実績自動車）'!$B$16:$B$515,$A84,'様式2-2(実績自動車）'!$H$16:$H$515,"マイクロバス",'様式2-2(実績自動車）'!$J$16:$J$515,"&gt;3500",'様式2-2(実績自動車）'!$T$16:$T$515,"*廃止")</f>
        <v>0</v>
      </c>
      <c r="R84" s="254">
        <f>COUNTIFS('様式2-2(実績自動車）'!$B$16:$B$515,$A84,'様式2-2(実績自動車）'!$H$16:$H$515,"特種車*",'様式2-2(実績自動車）'!$J$16:$J$515,"&lt;=1700",'様式2-2(実績自動車）'!$T$16:$T$515,"*廃止")</f>
        <v>0</v>
      </c>
      <c r="S84" s="254">
        <f>COUNTIFS('様式2-2(実績自動車）'!$B$16:$B$515,$A84,'様式2-2(実績自動車）'!$H$16:$H$515,"特種車*",'様式2-2(実績自動車）'!$J$16:$J$515,"&gt;1700",'様式2-2(実績自動車）'!$J$16:$J$515,"&lt;=2500",'様式2-2(実績自動車）'!$T$16:$T$515,"*廃止")</f>
        <v>0</v>
      </c>
      <c r="T84" s="254">
        <f>COUNTIFS('様式2-2(実績自動車）'!$B$16:$B$515,$A84,'様式2-2(実績自動車）'!$H$16:$H$515,"特種車*",'様式2-2(実績自動車）'!$J$16:$J$515,"&gt;2500",'様式2-2(実績自動車）'!$J$16:$J$515,"&lt;=3500",'様式2-2(実績自動車）'!$T$16:$T$515,"*廃止")</f>
        <v>0</v>
      </c>
      <c r="U84" s="254">
        <f>COUNTIFS('様式2-2(実績自動車）'!$B$16:$B$515,$A84,'様式2-2(実績自動車）'!$H$16:$H$515,"特種車*",'様式2-2(実績自動車）'!$J$16:$J$515,"&gt;3500",'様式2-2(実績自動車）'!$T$16:$T$515,"*廃止")</f>
        <v>0</v>
      </c>
      <c r="V84" s="254">
        <f>COUNTIFS('様式2-2(実績自動車）'!$B$16:$B$515,$A84,'様式2-2(実績自動車）'!$H$16:$H$515,"乗用車*",'様式2-2(実績自動車）'!$T$16:$T$515,"*廃止")</f>
        <v>0</v>
      </c>
      <c r="W84" s="253"/>
    </row>
    <row r="85" spans="1:23" ht="13.5" hidden="1" customHeight="1">
      <c r="A85" s="147">
        <v>15</v>
      </c>
      <c r="B85" s="253">
        <f>COUNTIFS('様式2-2(実績自動車）'!$B$16:$B$515,$A85,'様式2-2(実績自動車）'!$H$16:$H$515,"普通貨物車",'様式2-2(実績自動車）'!$J$16:$J$515,"&lt;=1700",'様式2-2(実績自動車）'!$T$16:$T$515,"*廃止")</f>
        <v>0</v>
      </c>
      <c r="C85" s="253">
        <f>COUNTIFS('様式2-2(実績自動車）'!$B$16:$B$515,$A85,'様式2-2(実績自動車）'!$H$16:$H$515,"普通貨物車",'様式2-2(実績自動車）'!$J$16:$J$515,"&gt;1700",'様式2-2(実績自動車）'!$J$16:$J$515,"&lt;=2500",'様式2-2(実績自動車）'!$T$16:$T$515,"*廃止")</f>
        <v>0</v>
      </c>
      <c r="D85" s="253">
        <f>COUNTIFS('様式2-2(実績自動車）'!$B$16:$B$515,$A85,'様式2-2(実績自動車）'!$H$16:$H$515,"普通貨物車",'様式2-2(実績自動車）'!$J$16:$J$515,"&gt;2500",'様式2-2(実績自動車）'!$J$16:$J$515,"&lt;=3500",'様式2-2(実績自動車）'!$T$16:$T$515,"*廃止")</f>
        <v>0</v>
      </c>
      <c r="E85" s="253">
        <f>COUNTIFS('様式2-2(実績自動車）'!$B$16:$B$515,$A85,'様式2-2(実績自動車）'!$H$16:$H$515,"普通貨物車",'様式2-2(実績自動車）'!$J$16:$J$515,"&gt;3500",'様式2-2(実績自動車）'!$T$16:$T$515,"*廃止")</f>
        <v>0</v>
      </c>
      <c r="F85" s="254">
        <f>COUNTIFS('様式2-2(実績自動車）'!$B$16:$B$515,$A85,'様式2-2(実績自動車）'!$H$16:$H$515,"小型貨物車",'様式2-2(実績自動車）'!$J$16:$J$515,"&lt;=1700",'様式2-2(実績自動車）'!$T$16:$T$515,"*廃止")</f>
        <v>0</v>
      </c>
      <c r="G85" s="254">
        <f>COUNTIFS('様式2-2(実績自動車）'!$B$16:$B$515,$A85,'様式2-2(実績自動車）'!$H$16:$H$515,"小型貨物車",'様式2-2(実績自動車）'!$J$16:$J$515,"&gt;1700",'様式2-2(実績自動車）'!$J$16:$J$515,"&lt;=2500",'様式2-2(実績自動車）'!$T$16:$T$515,"*廃止")</f>
        <v>0</v>
      </c>
      <c r="H85" s="254">
        <f>COUNTIFS('様式2-2(実績自動車）'!$B$16:$B$515,$A85,'様式2-2(実績自動車）'!$H$16:$H$515,"小型貨物車",'様式2-2(実績自動車）'!$J$16:$J$515,"&gt;2500",'様式2-2(実績自動車）'!$J$16:$J$515,"&lt;=3500",'様式2-2(実績自動車）'!$T$16:$T$515,"*廃止")</f>
        <v>0</v>
      </c>
      <c r="I85" s="254">
        <f>COUNTIFS('様式2-2(実績自動車）'!$B$16:$B$515,$A85,'様式2-2(実績自動車）'!$H$16:$H$515,"小型貨物車",'様式2-2(実績自動車）'!$J$16:$J$515,"&gt;3500",'様式2-2(実績自動車）'!$T$16:$T$515,"*廃止")</f>
        <v>0</v>
      </c>
      <c r="J85" s="254">
        <f>COUNTIFS('様式2-2(実績自動車）'!$B$16:$B$515,$A85,'様式2-2(実績自動車）'!$H$16:$H$515,"大型バス",'様式2-2(実績自動車）'!$J$16:$J$515,"&lt;=1700",'様式2-2(実績自動車）'!$T$16:$T$515,"*廃止")</f>
        <v>0</v>
      </c>
      <c r="K85" s="254">
        <f>COUNTIFS('様式2-2(実績自動車）'!$B$16:$B$515,$A85,'様式2-2(実績自動車）'!$H$16:$H$515,"大型バス",'様式2-2(実績自動車）'!$J$16:$J$515,"&gt;1700",'様式2-2(実績自動車）'!$J$16:$J$515,"&lt;=2500",'様式2-2(実績自動車）'!$T$16:$T$515,"*廃止")</f>
        <v>0</v>
      </c>
      <c r="L85" s="254">
        <f>COUNTIFS('様式2-2(実績自動車）'!$B$16:$B$515,$A85,'様式2-2(実績自動車）'!$H$16:$H$515,"大型バス",'様式2-2(実績自動車）'!$J$16:$J$515,"&gt;2500",'様式2-2(実績自動車）'!$J$16:$J$515,"&lt;=3500",'様式2-2(実績自動車）'!$T$16:$T$515,"*廃止")</f>
        <v>0</v>
      </c>
      <c r="M85" s="254">
        <f>COUNTIFS('様式2-2(実績自動車）'!$B$16:$B$515,$A85,'様式2-2(実績自動車）'!$H$16:$H$515,"大型バス",'様式2-2(実績自動車）'!$J$16:$J$515,"&gt;3500",'様式2-2(実績自動車）'!$T$16:$T$515,"*廃止")</f>
        <v>0</v>
      </c>
      <c r="N85" s="254">
        <f>COUNTIFS('様式2-2(実績自動車）'!$B$16:$B$515,$A85,'様式2-2(実績自動車）'!$H$16:$H$515,"マイクロバス",'様式2-2(実績自動車）'!$J$16:$J$515,"&lt;=1700",'様式2-2(実績自動車）'!$T$16:$T$515,"*廃止")</f>
        <v>0</v>
      </c>
      <c r="O85" s="254">
        <f>COUNTIFS('様式2-2(実績自動車）'!$B$16:$B$515,$A85,'様式2-2(実績自動車）'!$H$16:$H$515,"マイクロバス",'様式2-2(実績自動車）'!$J$16:$J$515,"&gt;1700",'様式2-2(実績自動車）'!$J$16:$J$515,"&lt;=2500",'様式2-2(実績自動車）'!$T$16:$T$515,"*廃止")</f>
        <v>0</v>
      </c>
      <c r="P85" s="254">
        <f>COUNTIFS('様式2-2(実績自動車）'!$B$16:$B$515,$A85,'様式2-2(実績自動車）'!$H$16:$H$515,"マイクロバス",'様式2-2(実績自動車）'!$J$16:$J$515,"&gt;2500",'様式2-2(実績自動車）'!$J$16:$J$515,"&lt;=3500",'様式2-2(実績自動車）'!$T$16:$T$515,"*廃止")</f>
        <v>0</v>
      </c>
      <c r="Q85" s="254">
        <f>COUNTIFS('様式2-2(実績自動車）'!$B$16:$B$515,$A85,'様式2-2(実績自動車）'!$H$16:$H$515,"マイクロバス",'様式2-2(実績自動車）'!$J$16:$J$515,"&gt;3500",'様式2-2(実績自動車）'!$T$16:$T$515,"*廃止")</f>
        <v>0</v>
      </c>
      <c r="R85" s="254">
        <f>COUNTIFS('様式2-2(実績自動車）'!$B$16:$B$515,$A85,'様式2-2(実績自動車）'!$H$16:$H$515,"特種車*",'様式2-2(実績自動車）'!$J$16:$J$515,"&lt;=1700",'様式2-2(実績自動車）'!$T$16:$T$515,"*廃止")</f>
        <v>0</v>
      </c>
      <c r="S85" s="254">
        <f>COUNTIFS('様式2-2(実績自動車）'!$B$16:$B$515,$A85,'様式2-2(実績自動車）'!$H$16:$H$515,"特種車*",'様式2-2(実績自動車）'!$J$16:$J$515,"&gt;1700",'様式2-2(実績自動車）'!$J$16:$J$515,"&lt;=2500",'様式2-2(実績自動車）'!$T$16:$T$515,"*廃止")</f>
        <v>0</v>
      </c>
      <c r="T85" s="254">
        <f>COUNTIFS('様式2-2(実績自動車）'!$B$16:$B$515,$A85,'様式2-2(実績自動車）'!$H$16:$H$515,"特種車*",'様式2-2(実績自動車）'!$J$16:$J$515,"&gt;2500",'様式2-2(実績自動車）'!$J$16:$J$515,"&lt;=3500",'様式2-2(実績自動車）'!$T$16:$T$515,"*廃止")</f>
        <v>0</v>
      </c>
      <c r="U85" s="254">
        <f>COUNTIFS('様式2-2(実績自動車）'!$B$16:$B$515,$A85,'様式2-2(実績自動車）'!$H$16:$H$515,"特種車*",'様式2-2(実績自動車）'!$J$16:$J$515,"&gt;3500",'様式2-2(実績自動車）'!$T$16:$T$515,"*廃止")</f>
        <v>0</v>
      </c>
      <c r="V85" s="254">
        <f>COUNTIFS('様式2-2(実績自動車）'!$B$16:$B$515,$A85,'様式2-2(実績自動車）'!$H$16:$H$515,"乗用車*",'様式2-2(実績自動車）'!$T$16:$T$515,"*廃止")</f>
        <v>0</v>
      </c>
      <c r="W85" s="253"/>
    </row>
    <row r="86" spans="1:23" ht="13.5" hidden="1" customHeight="1">
      <c r="A86" s="147">
        <v>16</v>
      </c>
      <c r="B86" s="253">
        <f>COUNTIFS('様式2-2(実績自動車）'!$B$16:$B$515,$A86,'様式2-2(実績自動車）'!$H$16:$H$515,"普通貨物車",'様式2-2(実績自動車）'!$J$16:$J$515,"&lt;=1700",'様式2-2(実績自動車）'!$T$16:$T$515,"*廃止")</f>
        <v>0</v>
      </c>
      <c r="C86" s="253">
        <f>COUNTIFS('様式2-2(実績自動車）'!$B$16:$B$515,$A86,'様式2-2(実績自動車）'!$H$16:$H$515,"普通貨物車",'様式2-2(実績自動車）'!$J$16:$J$515,"&gt;1700",'様式2-2(実績自動車）'!$J$16:$J$515,"&lt;=2500",'様式2-2(実績自動車）'!$T$16:$T$515,"*廃止")</f>
        <v>0</v>
      </c>
      <c r="D86" s="253">
        <f>COUNTIFS('様式2-2(実績自動車）'!$B$16:$B$515,$A86,'様式2-2(実績自動車）'!$H$16:$H$515,"普通貨物車",'様式2-2(実績自動車）'!$J$16:$J$515,"&gt;2500",'様式2-2(実績自動車）'!$J$16:$J$515,"&lt;=3500",'様式2-2(実績自動車）'!$T$16:$T$515,"*廃止")</f>
        <v>0</v>
      </c>
      <c r="E86" s="253">
        <f>COUNTIFS('様式2-2(実績自動車）'!$B$16:$B$515,$A86,'様式2-2(実績自動車）'!$H$16:$H$515,"普通貨物車",'様式2-2(実績自動車）'!$J$16:$J$515,"&gt;3500",'様式2-2(実績自動車）'!$T$16:$T$515,"*廃止")</f>
        <v>0</v>
      </c>
      <c r="F86" s="254">
        <f>COUNTIFS('様式2-2(実績自動車）'!$B$16:$B$515,$A86,'様式2-2(実績自動車）'!$H$16:$H$515,"小型貨物車",'様式2-2(実績自動車）'!$J$16:$J$515,"&lt;=1700",'様式2-2(実績自動車）'!$T$16:$T$515,"*廃止")</f>
        <v>0</v>
      </c>
      <c r="G86" s="254">
        <f>COUNTIFS('様式2-2(実績自動車）'!$B$16:$B$515,$A86,'様式2-2(実績自動車）'!$H$16:$H$515,"小型貨物車",'様式2-2(実績自動車）'!$J$16:$J$515,"&gt;1700",'様式2-2(実績自動車）'!$J$16:$J$515,"&lt;=2500",'様式2-2(実績自動車）'!$T$16:$T$515,"*廃止")</f>
        <v>0</v>
      </c>
      <c r="H86" s="254">
        <f>COUNTIFS('様式2-2(実績自動車）'!$B$16:$B$515,$A86,'様式2-2(実績自動車）'!$H$16:$H$515,"小型貨物車",'様式2-2(実績自動車）'!$J$16:$J$515,"&gt;2500",'様式2-2(実績自動車）'!$J$16:$J$515,"&lt;=3500",'様式2-2(実績自動車）'!$T$16:$T$515,"*廃止")</f>
        <v>0</v>
      </c>
      <c r="I86" s="254">
        <f>COUNTIFS('様式2-2(実績自動車）'!$B$16:$B$515,$A86,'様式2-2(実績自動車）'!$H$16:$H$515,"小型貨物車",'様式2-2(実績自動車）'!$J$16:$J$515,"&gt;3500",'様式2-2(実績自動車）'!$T$16:$T$515,"*廃止")</f>
        <v>0</v>
      </c>
      <c r="J86" s="254">
        <f>COUNTIFS('様式2-2(実績自動車）'!$B$16:$B$515,$A86,'様式2-2(実績自動車）'!$H$16:$H$515,"大型バス",'様式2-2(実績自動車）'!$J$16:$J$515,"&lt;=1700",'様式2-2(実績自動車）'!$T$16:$T$515,"*廃止")</f>
        <v>0</v>
      </c>
      <c r="K86" s="254">
        <f>COUNTIFS('様式2-2(実績自動車）'!$B$16:$B$515,$A86,'様式2-2(実績自動車）'!$H$16:$H$515,"大型バス",'様式2-2(実績自動車）'!$J$16:$J$515,"&gt;1700",'様式2-2(実績自動車）'!$J$16:$J$515,"&lt;=2500",'様式2-2(実績自動車）'!$T$16:$T$515,"*廃止")</f>
        <v>0</v>
      </c>
      <c r="L86" s="254">
        <f>COUNTIFS('様式2-2(実績自動車）'!$B$16:$B$515,$A86,'様式2-2(実績自動車）'!$H$16:$H$515,"大型バス",'様式2-2(実績自動車）'!$J$16:$J$515,"&gt;2500",'様式2-2(実績自動車）'!$J$16:$J$515,"&lt;=3500",'様式2-2(実績自動車）'!$T$16:$T$515,"*廃止")</f>
        <v>0</v>
      </c>
      <c r="M86" s="254">
        <f>COUNTIFS('様式2-2(実績自動車）'!$B$16:$B$515,$A86,'様式2-2(実績自動車）'!$H$16:$H$515,"大型バス",'様式2-2(実績自動車）'!$J$16:$J$515,"&gt;3500",'様式2-2(実績自動車）'!$T$16:$T$515,"*廃止")</f>
        <v>0</v>
      </c>
      <c r="N86" s="254">
        <f>COUNTIFS('様式2-2(実績自動車）'!$B$16:$B$515,$A86,'様式2-2(実績自動車）'!$H$16:$H$515,"マイクロバス",'様式2-2(実績自動車）'!$J$16:$J$515,"&lt;=1700",'様式2-2(実績自動車）'!$T$16:$T$515,"*廃止")</f>
        <v>0</v>
      </c>
      <c r="O86" s="254">
        <f>COUNTIFS('様式2-2(実績自動車）'!$B$16:$B$515,$A86,'様式2-2(実績自動車）'!$H$16:$H$515,"マイクロバス",'様式2-2(実績自動車）'!$J$16:$J$515,"&gt;1700",'様式2-2(実績自動車）'!$J$16:$J$515,"&lt;=2500",'様式2-2(実績自動車）'!$T$16:$T$515,"*廃止")</f>
        <v>0</v>
      </c>
      <c r="P86" s="254">
        <f>COUNTIFS('様式2-2(実績自動車）'!$B$16:$B$515,$A86,'様式2-2(実績自動車）'!$H$16:$H$515,"マイクロバス",'様式2-2(実績自動車）'!$J$16:$J$515,"&gt;2500",'様式2-2(実績自動車）'!$J$16:$J$515,"&lt;=3500",'様式2-2(実績自動車）'!$T$16:$T$515,"*廃止")</f>
        <v>0</v>
      </c>
      <c r="Q86" s="254">
        <f>COUNTIFS('様式2-2(実績自動車）'!$B$16:$B$515,$A86,'様式2-2(実績自動車）'!$H$16:$H$515,"マイクロバス",'様式2-2(実績自動車）'!$J$16:$J$515,"&gt;3500",'様式2-2(実績自動車）'!$T$16:$T$515,"*廃止")</f>
        <v>0</v>
      </c>
      <c r="R86" s="254">
        <f>COUNTIFS('様式2-2(実績自動車）'!$B$16:$B$515,$A86,'様式2-2(実績自動車）'!$H$16:$H$515,"特種車*",'様式2-2(実績自動車）'!$J$16:$J$515,"&lt;=1700",'様式2-2(実績自動車）'!$T$16:$T$515,"*廃止")</f>
        <v>0</v>
      </c>
      <c r="S86" s="254">
        <f>COUNTIFS('様式2-2(実績自動車）'!$B$16:$B$515,$A86,'様式2-2(実績自動車）'!$H$16:$H$515,"特種車*",'様式2-2(実績自動車）'!$J$16:$J$515,"&gt;1700",'様式2-2(実績自動車）'!$J$16:$J$515,"&lt;=2500",'様式2-2(実績自動車）'!$T$16:$T$515,"*廃止")</f>
        <v>0</v>
      </c>
      <c r="T86" s="254">
        <f>COUNTIFS('様式2-2(実績自動車）'!$B$16:$B$515,$A86,'様式2-2(実績自動車）'!$H$16:$H$515,"特種車*",'様式2-2(実績自動車）'!$J$16:$J$515,"&gt;2500",'様式2-2(実績自動車）'!$J$16:$J$515,"&lt;=3500",'様式2-2(実績自動車）'!$T$16:$T$515,"*廃止")</f>
        <v>0</v>
      </c>
      <c r="U86" s="254">
        <f>COUNTIFS('様式2-2(実績自動車）'!$B$16:$B$515,$A86,'様式2-2(実績自動車）'!$H$16:$H$515,"特種車*",'様式2-2(実績自動車）'!$J$16:$J$515,"&gt;3500",'様式2-2(実績自動車）'!$T$16:$T$515,"*廃止")</f>
        <v>0</v>
      </c>
      <c r="V86" s="254">
        <f>COUNTIFS('様式2-2(実績自動車）'!$B$16:$B$515,$A86,'様式2-2(実績自動車）'!$H$16:$H$515,"乗用車*",'様式2-2(実績自動車）'!$T$16:$T$515,"*廃止")</f>
        <v>0</v>
      </c>
      <c r="W86" s="253"/>
    </row>
    <row r="87" spans="1:23" ht="13.5" hidden="1" customHeight="1">
      <c r="A87" s="147">
        <v>17</v>
      </c>
      <c r="B87" s="253">
        <f>COUNTIFS('様式2-2(実績自動車）'!$B$16:$B$515,$A87,'様式2-2(実績自動車）'!$H$16:$H$515,"普通貨物車",'様式2-2(実績自動車）'!$J$16:$J$515,"&lt;=1700",'様式2-2(実績自動車）'!$T$16:$T$515,"*廃止")</f>
        <v>0</v>
      </c>
      <c r="C87" s="253">
        <f>COUNTIFS('様式2-2(実績自動車）'!$B$16:$B$515,$A87,'様式2-2(実績自動車）'!$H$16:$H$515,"普通貨物車",'様式2-2(実績自動車）'!$J$16:$J$515,"&gt;1700",'様式2-2(実績自動車）'!$J$16:$J$515,"&lt;=2500",'様式2-2(実績自動車）'!$T$16:$T$515,"*廃止")</f>
        <v>0</v>
      </c>
      <c r="D87" s="253">
        <f>COUNTIFS('様式2-2(実績自動車）'!$B$16:$B$515,$A87,'様式2-2(実績自動車）'!$H$16:$H$515,"普通貨物車",'様式2-2(実績自動車）'!$J$16:$J$515,"&gt;2500",'様式2-2(実績自動車）'!$J$16:$J$515,"&lt;=3500",'様式2-2(実績自動車）'!$T$16:$T$515,"*廃止")</f>
        <v>0</v>
      </c>
      <c r="E87" s="253">
        <f>COUNTIFS('様式2-2(実績自動車）'!$B$16:$B$515,$A87,'様式2-2(実績自動車）'!$H$16:$H$515,"普通貨物車",'様式2-2(実績自動車）'!$J$16:$J$515,"&gt;3500",'様式2-2(実績自動車）'!$T$16:$T$515,"*廃止")</f>
        <v>0</v>
      </c>
      <c r="F87" s="254">
        <f>COUNTIFS('様式2-2(実績自動車）'!$B$16:$B$515,$A87,'様式2-2(実績自動車）'!$H$16:$H$515,"小型貨物車",'様式2-2(実績自動車）'!$J$16:$J$515,"&lt;=1700",'様式2-2(実績自動車）'!$T$16:$T$515,"*廃止")</f>
        <v>0</v>
      </c>
      <c r="G87" s="254">
        <f>COUNTIFS('様式2-2(実績自動車）'!$B$16:$B$515,$A87,'様式2-2(実績自動車）'!$H$16:$H$515,"小型貨物車",'様式2-2(実績自動車）'!$J$16:$J$515,"&gt;1700",'様式2-2(実績自動車）'!$J$16:$J$515,"&lt;=2500",'様式2-2(実績自動車）'!$T$16:$T$515,"*廃止")</f>
        <v>0</v>
      </c>
      <c r="H87" s="254">
        <f>COUNTIFS('様式2-2(実績自動車）'!$B$16:$B$515,$A87,'様式2-2(実績自動車）'!$H$16:$H$515,"小型貨物車",'様式2-2(実績自動車）'!$J$16:$J$515,"&gt;2500",'様式2-2(実績自動車）'!$J$16:$J$515,"&lt;=3500",'様式2-2(実績自動車）'!$T$16:$T$515,"*廃止")</f>
        <v>0</v>
      </c>
      <c r="I87" s="254">
        <f>COUNTIFS('様式2-2(実績自動車）'!$B$16:$B$515,$A87,'様式2-2(実績自動車）'!$H$16:$H$515,"小型貨物車",'様式2-2(実績自動車）'!$J$16:$J$515,"&gt;3500",'様式2-2(実績自動車）'!$T$16:$T$515,"*廃止")</f>
        <v>0</v>
      </c>
      <c r="J87" s="254">
        <f>COUNTIFS('様式2-2(実績自動車）'!$B$16:$B$515,$A87,'様式2-2(実績自動車）'!$H$16:$H$515,"大型バス",'様式2-2(実績自動車）'!$J$16:$J$515,"&lt;=1700",'様式2-2(実績自動車）'!$T$16:$T$515,"*廃止")</f>
        <v>0</v>
      </c>
      <c r="K87" s="254">
        <f>COUNTIFS('様式2-2(実績自動車）'!$B$16:$B$515,$A87,'様式2-2(実績自動車）'!$H$16:$H$515,"大型バス",'様式2-2(実績自動車）'!$J$16:$J$515,"&gt;1700",'様式2-2(実績自動車）'!$J$16:$J$515,"&lt;=2500",'様式2-2(実績自動車）'!$T$16:$T$515,"*廃止")</f>
        <v>0</v>
      </c>
      <c r="L87" s="254">
        <f>COUNTIFS('様式2-2(実績自動車）'!$B$16:$B$515,$A87,'様式2-2(実績自動車）'!$H$16:$H$515,"大型バス",'様式2-2(実績自動車）'!$J$16:$J$515,"&gt;2500",'様式2-2(実績自動車）'!$J$16:$J$515,"&lt;=3500",'様式2-2(実績自動車）'!$T$16:$T$515,"*廃止")</f>
        <v>0</v>
      </c>
      <c r="M87" s="254">
        <f>COUNTIFS('様式2-2(実績自動車）'!$B$16:$B$515,$A87,'様式2-2(実績自動車）'!$H$16:$H$515,"大型バス",'様式2-2(実績自動車）'!$J$16:$J$515,"&gt;3500",'様式2-2(実績自動車）'!$T$16:$T$515,"*廃止")</f>
        <v>0</v>
      </c>
      <c r="N87" s="254">
        <f>COUNTIFS('様式2-2(実績自動車）'!$B$16:$B$515,$A87,'様式2-2(実績自動車）'!$H$16:$H$515,"マイクロバス",'様式2-2(実績自動車）'!$J$16:$J$515,"&lt;=1700",'様式2-2(実績自動車）'!$T$16:$T$515,"*廃止")</f>
        <v>0</v>
      </c>
      <c r="O87" s="254">
        <f>COUNTIFS('様式2-2(実績自動車）'!$B$16:$B$515,$A87,'様式2-2(実績自動車）'!$H$16:$H$515,"マイクロバス",'様式2-2(実績自動車）'!$J$16:$J$515,"&gt;1700",'様式2-2(実績自動車）'!$J$16:$J$515,"&lt;=2500",'様式2-2(実績自動車）'!$T$16:$T$515,"*廃止")</f>
        <v>0</v>
      </c>
      <c r="P87" s="254">
        <f>COUNTIFS('様式2-2(実績自動車）'!$B$16:$B$515,$A87,'様式2-2(実績自動車）'!$H$16:$H$515,"マイクロバス",'様式2-2(実績自動車）'!$J$16:$J$515,"&gt;2500",'様式2-2(実績自動車）'!$J$16:$J$515,"&lt;=3500",'様式2-2(実績自動車）'!$T$16:$T$515,"*廃止")</f>
        <v>0</v>
      </c>
      <c r="Q87" s="254">
        <f>COUNTIFS('様式2-2(実績自動車）'!$B$16:$B$515,$A87,'様式2-2(実績自動車）'!$H$16:$H$515,"マイクロバス",'様式2-2(実績自動車）'!$J$16:$J$515,"&gt;3500",'様式2-2(実績自動車）'!$T$16:$T$515,"*廃止")</f>
        <v>0</v>
      </c>
      <c r="R87" s="254">
        <f>COUNTIFS('様式2-2(実績自動車）'!$B$16:$B$515,$A87,'様式2-2(実績自動車）'!$H$16:$H$515,"特種車*",'様式2-2(実績自動車）'!$J$16:$J$515,"&lt;=1700",'様式2-2(実績自動車）'!$T$16:$T$515,"*廃止")</f>
        <v>0</v>
      </c>
      <c r="S87" s="254">
        <f>COUNTIFS('様式2-2(実績自動車）'!$B$16:$B$515,$A87,'様式2-2(実績自動車）'!$H$16:$H$515,"特種車*",'様式2-2(実績自動車）'!$J$16:$J$515,"&gt;1700",'様式2-2(実績自動車）'!$J$16:$J$515,"&lt;=2500",'様式2-2(実績自動車）'!$T$16:$T$515,"*廃止")</f>
        <v>0</v>
      </c>
      <c r="T87" s="254">
        <f>COUNTIFS('様式2-2(実績自動車）'!$B$16:$B$515,$A87,'様式2-2(実績自動車）'!$H$16:$H$515,"特種車*",'様式2-2(実績自動車）'!$J$16:$J$515,"&gt;2500",'様式2-2(実績自動車）'!$J$16:$J$515,"&lt;=3500",'様式2-2(実績自動車）'!$T$16:$T$515,"*廃止")</f>
        <v>0</v>
      </c>
      <c r="U87" s="254">
        <f>COUNTIFS('様式2-2(実績自動車）'!$B$16:$B$515,$A87,'様式2-2(実績自動車）'!$H$16:$H$515,"特種車*",'様式2-2(実績自動車）'!$J$16:$J$515,"&gt;3500",'様式2-2(実績自動車）'!$T$16:$T$515,"*廃止")</f>
        <v>0</v>
      </c>
      <c r="V87" s="254">
        <f>COUNTIFS('様式2-2(実績自動車）'!$B$16:$B$515,$A87,'様式2-2(実績自動車）'!$H$16:$H$515,"乗用車*",'様式2-2(実績自動車）'!$T$16:$T$515,"*廃止")</f>
        <v>0</v>
      </c>
      <c r="W87" s="253"/>
    </row>
    <row r="88" spans="1:23" ht="13.5" hidden="1" customHeight="1">
      <c r="A88" s="147">
        <v>18</v>
      </c>
      <c r="B88" s="253">
        <f>COUNTIFS('様式2-2(実績自動車）'!$B$16:$B$515,$A88,'様式2-2(実績自動車）'!$H$16:$H$515,"普通貨物車",'様式2-2(実績自動車）'!$J$16:$J$515,"&lt;=1700",'様式2-2(実績自動車）'!$T$16:$T$515,"*廃止")</f>
        <v>0</v>
      </c>
      <c r="C88" s="253">
        <f>COUNTIFS('様式2-2(実績自動車）'!$B$16:$B$515,$A88,'様式2-2(実績自動車）'!$H$16:$H$515,"普通貨物車",'様式2-2(実績自動車）'!$J$16:$J$515,"&gt;1700",'様式2-2(実績自動車）'!$J$16:$J$515,"&lt;=2500",'様式2-2(実績自動車）'!$T$16:$T$515,"*廃止")</f>
        <v>0</v>
      </c>
      <c r="D88" s="253">
        <f>COUNTIFS('様式2-2(実績自動車）'!$B$16:$B$515,$A88,'様式2-2(実績自動車）'!$H$16:$H$515,"普通貨物車",'様式2-2(実績自動車）'!$J$16:$J$515,"&gt;2500",'様式2-2(実績自動車）'!$J$16:$J$515,"&lt;=3500",'様式2-2(実績自動車）'!$T$16:$T$515,"*廃止")</f>
        <v>0</v>
      </c>
      <c r="E88" s="253">
        <f>COUNTIFS('様式2-2(実績自動車）'!$B$16:$B$515,$A88,'様式2-2(実績自動車）'!$H$16:$H$515,"普通貨物車",'様式2-2(実績自動車）'!$J$16:$J$515,"&gt;3500",'様式2-2(実績自動車）'!$T$16:$T$515,"*廃止")</f>
        <v>0</v>
      </c>
      <c r="F88" s="254">
        <f>COUNTIFS('様式2-2(実績自動車）'!$B$16:$B$515,$A88,'様式2-2(実績自動車）'!$H$16:$H$515,"小型貨物車",'様式2-2(実績自動車）'!$J$16:$J$515,"&lt;=1700",'様式2-2(実績自動車）'!$T$16:$T$515,"*廃止")</f>
        <v>0</v>
      </c>
      <c r="G88" s="254">
        <f>COUNTIFS('様式2-2(実績自動車）'!$B$16:$B$515,$A88,'様式2-2(実績自動車）'!$H$16:$H$515,"小型貨物車",'様式2-2(実績自動車）'!$J$16:$J$515,"&gt;1700",'様式2-2(実績自動車）'!$J$16:$J$515,"&lt;=2500",'様式2-2(実績自動車）'!$T$16:$T$515,"*廃止")</f>
        <v>0</v>
      </c>
      <c r="H88" s="254">
        <f>COUNTIFS('様式2-2(実績自動車）'!$B$16:$B$515,$A88,'様式2-2(実績自動車）'!$H$16:$H$515,"小型貨物車",'様式2-2(実績自動車）'!$J$16:$J$515,"&gt;2500",'様式2-2(実績自動車）'!$J$16:$J$515,"&lt;=3500",'様式2-2(実績自動車）'!$T$16:$T$515,"*廃止")</f>
        <v>0</v>
      </c>
      <c r="I88" s="254">
        <f>COUNTIFS('様式2-2(実績自動車）'!$B$16:$B$515,$A88,'様式2-2(実績自動車）'!$H$16:$H$515,"小型貨物車",'様式2-2(実績自動車）'!$J$16:$J$515,"&gt;3500",'様式2-2(実績自動車）'!$T$16:$T$515,"*廃止")</f>
        <v>0</v>
      </c>
      <c r="J88" s="254">
        <f>COUNTIFS('様式2-2(実績自動車）'!$B$16:$B$515,$A88,'様式2-2(実績自動車）'!$H$16:$H$515,"大型バス",'様式2-2(実績自動車）'!$J$16:$J$515,"&lt;=1700",'様式2-2(実績自動車）'!$T$16:$T$515,"*廃止")</f>
        <v>0</v>
      </c>
      <c r="K88" s="254">
        <f>COUNTIFS('様式2-2(実績自動車）'!$B$16:$B$515,$A88,'様式2-2(実績自動車）'!$H$16:$H$515,"大型バス",'様式2-2(実績自動車）'!$J$16:$J$515,"&gt;1700",'様式2-2(実績自動車）'!$J$16:$J$515,"&lt;=2500",'様式2-2(実績自動車）'!$T$16:$T$515,"*廃止")</f>
        <v>0</v>
      </c>
      <c r="L88" s="254">
        <f>COUNTIFS('様式2-2(実績自動車）'!$B$16:$B$515,$A88,'様式2-2(実績自動車）'!$H$16:$H$515,"大型バス",'様式2-2(実績自動車）'!$J$16:$J$515,"&gt;2500",'様式2-2(実績自動車）'!$J$16:$J$515,"&lt;=3500",'様式2-2(実績自動車）'!$T$16:$T$515,"*廃止")</f>
        <v>0</v>
      </c>
      <c r="M88" s="254">
        <f>COUNTIFS('様式2-2(実績自動車）'!$B$16:$B$515,$A88,'様式2-2(実績自動車）'!$H$16:$H$515,"大型バス",'様式2-2(実績自動車）'!$J$16:$J$515,"&gt;3500",'様式2-2(実績自動車）'!$T$16:$T$515,"*廃止")</f>
        <v>0</v>
      </c>
      <c r="N88" s="254">
        <f>COUNTIFS('様式2-2(実績自動車）'!$B$16:$B$515,$A88,'様式2-2(実績自動車）'!$H$16:$H$515,"マイクロバス",'様式2-2(実績自動車）'!$J$16:$J$515,"&lt;=1700",'様式2-2(実績自動車）'!$T$16:$T$515,"*廃止")</f>
        <v>0</v>
      </c>
      <c r="O88" s="254">
        <f>COUNTIFS('様式2-2(実績自動車）'!$B$16:$B$515,$A88,'様式2-2(実績自動車）'!$H$16:$H$515,"マイクロバス",'様式2-2(実績自動車）'!$J$16:$J$515,"&gt;1700",'様式2-2(実績自動車）'!$J$16:$J$515,"&lt;=2500",'様式2-2(実績自動車）'!$T$16:$T$515,"*廃止")</f>
        <v>0</v>
      </c>
      <c r="P88" s="254">
        <f>COUNTIFS('様式2-2(実績自動車）'!$B$16:$B$515,$A88,'様式2-2(実績自動車）'!$H$16:$H$515,"マイクロバス",'様式2-2(実績自動車）'!$J$16:$J$515,"&gt;2500",'様式2-2(実績自動車）'!$J$16:$J$515,"&lt;=3500",'様式2-2(実績自動車）'!$T$16:$T$515,"*廃止")</f>
        <v>0</v>
      </c>
      <c r="Q88" s="254">
        <f>COUNTIFS('様式2-2(実績自動車）'!$B$16:$B$515,$A88,'様式2-2(実績自動車）'!$H$16:$H$515,"マイクロバス",'様式2-2(実績自動車）'!$J$16:$J$515,"&gt;3500",'様式2-2(実績自動車）'!$T$16:$T$515,"*廃止")</f>
        <v>0</v>
      </c>
      <c r="R88" s="254">
        <f>COUNTIFS('様式2-2(実績自動車）'!$B$16:$B$515,$A88,'様式2-2(実績自動車）'!$H$16:$H$515,"特種車*",'様式2-2(実績自動車）'!$J$16:$J$515,"&lt;=1700",'様式2-2(実績自動車）'!$T$16:$T$515,"*廃止")</f>
        <v>0</v>
      </c>
      <c r="S88" s="254">
        <f>COUNTIFS('様式2-2(実績自動車）'!$B$16:$B$515,$A88,'様式2-2(実績自動車）'!$H$16:$H$515,"特種車*",'様式2-2(実績自動車）'!$J$16:$J$515,"&gt;1700",'様式2-2(実績自動車）'!$J$16:$J$515,"&lt;=2500",'様式2-2(実績自動車）'!$T$16:$T$515,"*廃止")</f>
        <v>0</v>
      </c>
      <c r="T88" s="254">
        <f>COUNTIFS('様式2-2(実績自動車）'!$B$16:$B$515,$A88,'様式2-2(実績自動車）'!$H$16:$H$515,"特種車*",'様式2-2(実績自動車）'!$J$16:$J$515,"&gt;2500",'様式2-2(実績自動車）'!$J$16:$J$515,"&lt;=3500",'様式2-2(実績自動車）'!$T$16:$T$515,"*廃止")</f>
        <v>0</v>
      </c>
      <c r="U88" s="254">
        <f>COUNTIFS('様式2-2(実績自動車）'!$B$16:$B$515,$A88,'様式2-2(実績自動車）'!$H$16:$H$515,"特種車*",'様式2-2(実績自動車）'!$J$16:$J$515,"&gt;3500",'様式2-2(実績自動車）'!$T$16:$T$515,"*廃止")</f>
        <v>0</v>
      </c>
      <c r="V88" s="254">
        <f>COUNTIFS('様式2-2(実績自動車）'!$B$16:$B$515,$A88,'様式2-2(実績自動車）'!$H$16:$H$515,"乗用車*",'様式2-2(実績自動車）'!$T$16:$T$515,"*廃止")</f>
        <v>0</v>
      </c>
      <c r="W88" s="253"/>
    </row>
    <row r="89" spans="1:23" ht="13.5" hidden="1" customHeight="1">
      <c r="A89" s="147">
        <v>19</v>
      </c>
      <c r="B89" s="253">
        <f>COUNTIFS('様式2-2(実績自動車）'!$B$16:$B$515,$A89,'様式2-2(実績自動車）'!$H$16:$H$515,"普通貨物車",'様式2-2(実績自動車）'!$J$16:$J$515,"&lt;=1700",'様式2-2(実績自動車）'!$T$16:$T$515,"*廃止")</f>
        <v>0</v>
      </c>
      <c r="C89" s="253">
        <f>COUNTIFS('様式2-2(実績自動車）'!$B$16:$B$515,$A89,'様式2-2(実績自動車）'!$H$16:$H$515,"普通貨物車",'様式2-2(実績自動車）'!$J$16:$J$515,"&gt;1700",'様式2-2(実績自動車）'!$J$16:$J$515,"&lt;=2500",'様式2-2(実績自動車）'!$T$16:$T$515,"*廃止")</f>
        <v>0</v>
      </c>
      <c r="D89" s="253">
        <f>COUNTIFS('様式2-2(実績自動車）'!$B$16:$B$515,$A89,'様式2-2(実績自動車）'!$H$16:$H$515,"普通貨物車",'様式2-2(実績自動車）'!$J$16:$J$515,"&gt;2500",'様式2-2(実績自動車）'!$J$16:$J$515,"&lt;=3500",'様式2-2(実績自動車）'!$T$16:$T$515,"*廃止")</f>
        <v>0</v>
      </c>
      <c r="E89" s="253">
        <f>COUNTIFS('様式2-2(実績自動車）'!$B$16:$B$515,$A89,'様式2-2(実績自動車）'!$H$16:$H$515,"普通貨物車",'様式2-2(実績自動車）'!$J$16:$J$515,"&gt;3500",'様式2-2(実績自動車）'!$T$16:$T$515,"*廃止")</f>
        <v>0</v>
      </c>
      <c r="F89" s="254">
        <f>COUNTIFS('様式2-2(実績自動車）'!$B$16:$B$515,$A89,'様式2-2(実績自動車）'!$H$16:$H$515,"小型貨物車",'様式2-2(実績自動車）'!$J$16:$J$515,"&lt;=1700",'様式2-2(実績自動車）'!$T$16:$T$515,"*廃止")</f>
        <v>0</v>
      </c>
      <c r="G89" s="254">
        <f>COUNTIFS('様式2-2(実績自動車）'!$B$16:$B$515,$A89,'様式2-2(実績自動車）'!$H$16:$H$515,"小型貨物車",'様式2-2(実績自動車）'!$J$16:$J$515,"&gt;1700",'様式2-2(実績自動車）'!$J$16:$J$515,"&lt;=2500",'様式2-2(実績自動車）'!$T$16:$T$515,"*廃止")</f>
        <v>0</v>
      </c>
      <c r="H89" s="254">
        <f>COUNTIFS('様式2-2(実績自動車）'!$B$16:$B$515,$A89,'様式2-2(実績自動車）'!$H$16:$H$515,"小型貨物車",'様式2-2(実績自動車）'!$J$16:$J$515,"&gt;2500",'様式2-2(実績自動車）'!$J$16:$J$515,"&lt;=3500",'様式2-2(実績自動車）'!$T$16:$T$515,"*廃止")</f>
        <v>0</v>
      </c>
      <c r="I89" s="254">
        <f>COUNTIFS('様式2-2(実績自動車）'!$B$16:$B$515,$A89,'様式2-2(実績自動車）'!$H$16:$H$515,"小型貨物車",'様式2-2(実績自動車）'!$J$16:$J$515,"&gt;3500",'様式2-2(実績自動車）'!$T$16:$T$515,"*廃止")</f>
        <v>0</v>
      </c>
      <c r="J89" s="254">
        <f>COUNTIFS('様式2-2(実績自動車）'!$B$16:$B$515,$A89,'様式2-2(実績自動車）'!$H$16:$H$515,"大型バス",'様式2-2(実績自動車）'!$J$16:$J$515,"&lt;=1700",'様式2-2(実績自動車）'!$T$16:$T$515,"*廃止")</f>
        <v>0</v>
      </c>
      <c r="K89" s="254">
        <f>COUNTIFS('様式2-2(実績自動車）'!$B$16:$B$515,$A89,'様式2-2(実績自動車）'!$H$16:$H$515,"大型バス",'様式2-2(実績自動車）'!$J$16:$J$515,"&gt;1700",'様式2-2(実績自動車）'!$J$16:$J$515,"&lt;=2500",'様式2-2(実績自動車）'!$T$16:$T$515,"*廃止")</f>
        <v>0</v>
      </c>
      <c r="L89" s="254">
        <f>COUNTIFS('様式2-2(実績自動車）'!$B$16:$B$515,$A89,'様式2-2(実績自動車）'!$H$16:$H$515,"大型バス",'様式2-2(実績自動車）'!$J$16:$J$515,"&gt;2500",'様式2-2(実績自動車）'!$J$16:$J$515,"&lt;=3500",'様式2-2(実績自動車）'!$T$16:$T$515,"*廃止")</f>
        <v>0</v>
      </c>
      <c r="M89" s="254">
        <f>COUNTIFS('様式2-2(実績自動車）'!$B$16:$B$515,$A89,'様式2-2(実績自動車）'!$H$16:$H$515,"大型バス",'様式2-2(実績自動車）'!$J$16:$J$515,"&gt;3500",'様式2-2(実績自動車）'!$T$16:$T$515,"*廃止")</f>
        <v>0</v>
      </c>
      <c r="N89" s="254">
        <f>COUNTIFS('様式2-2(実績自動車）'!$B$16:$B$515,$A89,'様式2-2(実績自動車）'!$H$16:$H$515,"マイクロバス",'様式2-2(実績自動車）'!$J$16:$J$515,"&lt;=1700",'様式2-2(実績自動車）'!$T$16:$T$515,"*廃止")</f>
        <v>0</v>
      </c>
      <c r="O89" s="254">
        <f>COUNTIFS('様式2-2(実績自動車）'!$B$16:$B$515,$A89,'様式2-2(実績自動車）'!$H$16:$H$515,"マイクロバス",'様式2-2(実績自動車）'!$J$16:$J$515,"&gt;1700",'様式2-2(実績自動車）'!$J$16:$J$515,"&lt;=2500",'様式2-2(実績自動車）'!$T$16:$T$515,"*廃止")</f>
        <v>0</v>
      </c>
      <c r="P89" s="254">
        <f>COUNTIFS('様式2-2(実績自動車）'!$B$16:$B$515,$A89,'様式2-2(実績自動車）'!$H$16:$H$515,"マイクロバス",'様式2-2(実績自動車）'!$J$16:$J$515,"&gt;2500",'様式2-2(実績自動車）'!$J$16:$J$515,"&lt;=3500",'様式2-2(実績自動車）'!$T$16:$T$515,"*廃止")</f>
        <v>0</v>
      </c>
      <c r="Q89" s="254">
        <f>COUNTIFS('様式2-2(実績自動車）'!$B$16:$B$515,$A89,'様式2-2(実績自動車）'!$H$16:$H$515,"マイクロバス",'様式2-2(実績自動車）'!$J$16:$J$515,"&gt;3500",'様式2-2(実績自動車）'!$T$16:$T$515,"*廃止")</f>
        <v>0</v>
      </c>
      <c r="R89" s="254">
        <f>COUNTIFS('様式2-2(実績自動車）'!$B$16:$B$515,$A89,'様式2-2(実績自動車）'!$H$16:$H$515,"特種車*",'様式2-2(実績自動車）'!$J$16:$J$515,"&lt;=1700",'様式2-2(実績自動車）'!$T$16:$T$515,"*廃止")</f>
        <v>0</v>
      </c>
      <c r="S89" s="254">
        <f>COUNTIFS('様式2-2(実績自動車）'!$B$16:$B$515,$A89,'様式2-2(実績自動車）'!$H$16:$H$515,"特種車*",'様式2-2(実績自動車）'!$J$16:$J$515,"&gt;1700",'様式2-2(実績自動車）'!$J$16:$J$515,"&lt;=2500",'様式2-2(実績自動車）'!$T$16:$T$515,"*廃止")</f>
        <v>0</v>
      </c>
      <c r="T89" s="254">
        <f>COUNTIFS('様式2-2(実績自動車）'!$B$16:$B$515,$A89,'様式2-2(実績自動車）'!$H$16:$H$515,"特種車*",'様式2-2(実績自動車）'!$J$16:$J$515,"&gt;2500",'様式2-2(実績自動車）'!$J$16:$J$515,"&lt;=3500",'様式2-2(実績自動車）'!$T$16:$T$515,"*廃止")</f>
        <v>0</v>
      </c>
      <c r="U89" s="254">
        <f>COUNTIFS('様式2-2(実績自動車）'!$B$16:$B$515,$A89,'様式2-2(実績自動車）'!$H$16:$H$515,"特種車*",'様式2-2(実績自動車）'!$J$16:$J$515,"&gt;3500",'様式2-2(実績自動車）'!$T$16:$T$515,"*廃止")</f>
        <v>0</v>
      </c>
      <c r="V89" s="254">
        <f>COUNTIFS('様式2-2(実績自動車）'!$B$16:$B$515,$A89,'様式2-2(実績自動車）'!$H$16:$H$515,"乗用車*",'様式2-2(実績自動車）'!$T$16:$T$515,"*廃止")</f>
        <v>0</v>
      </c>
      <c r="W89" s="253"/>
    </row>
    <row r="90" spans="1:23" ht="13.5" hidden="1" customHeight="1">
      <c r="A90" s="147">
        <v>20</v>
      </c>
      <c r="B90" s="253">
        <f>COUNTIFS('様式2-2(実績自動車）'!$B$16:$B$515,$A90,'様式2-2(実績自動車）'!$H$16:$H$515,"普通貨物車",'様式2-2(実績自動車）'!$J$16:$J$515,"&lt;=1700",'様式2-2(実績自動車）'!$T$16:$T$515,"*廃止")</f>
        <v>0</v>
      </c>
      <c r="C90" s="253">
        <f>COUNTIFS('様式2-2(実績自動車）'!$B$16:$B$515,$A90,'様式2-2(実績自動車）'!$H$16:$H$515,"普通貨物車",'様式2-2(実績自動車）'!$J$16:$J$515,"&gt;1700",'様式2-2(実績自動車）'!$J$16:$J$515,"&lt;=2500",'様式2-2(実績自動車）'!$T$16:$T$515,"*廃止")</f>
        <v>0</v>
      </c>
      <c r="D90" s="253">
        <f>COUNTIFS('様式2-2(実績自動車）'!$B$16:$B$515,$A90,'様式2-2(実績自動車）'!$H$16:$H$515,"普通貨物車",'様式2-2(実績自動車）'!$J$16:$J$515,"&gt;2500",'様式2-2(実績自動車）'!$J$16:$J$515,"&lt;=3500",'様式2-2(実績自動車）'!$T$16:$T$515,"*廃止")</f>
        <v>0</v>
      </c>
      <c r="E90" s="253">
        <f>COUNTIFS('様式2-2(実績自動車）'!$B$16:$B$515,$A90,'様式2-2(実績自動車）'!$H$16:$H$515,"普通貨物車",'様式2-2(実績自動車）'!$J$16:$J$515,"&gt;3500",'様式2-2(実績自動車）'!$T$16:$T$515,"*廃止")</f>
        <v>0</v>
      </c>
      <c r="F90" s="254">
        <f>COUNTIFS('様式2-2(実績自動車）'!$B$16:$B$515,$A90,'様式2-2(実績自動車）'!$H$16:$H$515,"小型貨物車",'様式2-2(実績自動車）'!$J$16:$J$515,"&lt;=1700",'様式2-2(実績自動車）'!$T$16:$T$515,"*廃止")</f>
        <v>0</v>
      </c>
      <c r="G90" s="254">
        <f>COUNTIFS('様式2-2(実績自動車）'!$B$16:$B$515,$A90,'様式2-2(実績自動車）'!$H$16:$H$515,"小型貨物車",'様式2-2(実績自動車）'!$J$16:$J$515,"&gt;1700",'様式2-2(実績自動車）'!$J$16:$J$515,"&lt;=2500",'様式2-2(実績自動車）'!$T$16:$T$515,"*廃止")</f>
        <v>0</v>
      </c>
      <c r="H90" s="254">
        <f>COUNTIFS('様式2-2(実績自動車）'!$B$16:$B$515,$A90,'様式2-2(実績自動車）'!$H$16:$H$515,"小型貨物車",'様式2-2(実績自動車）'!$J$16:$J$515,"&gt;2500",'様式2-2(実績自動車）'!$J$16:$J$515,"&lt;=3500",'様式2-2(実績自動車）'!$T$16:$T$515,"*廃止")</f>
        <v>0</v>
      </c>
      <c r="I90" s="254">
        <f>COUNTIFS('様式2-2(実績自動車）'!$B$16:$B$515,$A90,'様式2-2(実績自動車）'!$H$16:$H$515,"小型貨物車",'様式2-2(実績自動車）'!$J$16:$J$515,"&gt;3500",'様式2-2(実績自動車）'!$T$16:$T$515,"*廃止")</f>
        <v>0</v>
      </c>
      <c r="J90" s="254">
        <f>COUNTIFS('様式2-2(実績自動車）'!$B$16:$B$515,$A90,'様式2-2(実績自動車）'!$H$16:$H$515,"大型バス",'様式2-2(実績自動車）'!$J$16:$J$515,"&lt;=1700",'様式2-2(実績自動車）'!$T$16:$T$515,"*廃止")</f>
        <v>0</v>
      </c>
      <c r="K90" s="254">
        <f>COUNTIFS('様式2-2(実績自動車）'!$B$16:$B$515,$A90,'様式2-2(実績自動車）'!$H$16:$H$515,"大型バス",'様式2-2(実績自動車）'!$J$16:$J$515,"&gt;1700",'様式2-2(実績自動車）'!$J$16:$J$515,"&lt;=2500",'様式2-2(実績自動車）'!$T$16:$T$515,"*廃止")</f>
        <v>0</v>
      </c>
      <c r="L90" s="254">
        <f>COUNTIFS('様式2-2(実績自動車）'!$B$16:$B$515,$A90,'様式2-2(実績自動車）'!$H$16:$H$515,"大型バス",'様式2-2(実績自動車）'!$J$16:$J$515,"&gt;2500",'様式2-2(実績自動車）'!$J$16:$J$515,"&lt;=3500",'様式2-2(実績自動車）'!$T$16:$T$515,"*廃止")</f>
        <v>0</v>
      </c>
      <c r="M90" s="254">
        <f>COUNTIFS('様式2-2(実績自動車）'!$B$16:$B$515,$A90,'様式2-2(実績自動車）'!$H$16:$H$515,"大型バス",'様式2-2(実績自動車）'!$J$16:$J$515,"&gt;3500",'様式2-2(実績自動車）'!$T$16:$T$515,"*廃止")</f>
        <v>0</v>
      </c>
      <c r="N90" s="254">
        <f>COUNTIFS('様式2-2(実績自動車）'!$B$16:$B$515,$A90,'様式2-2(実績自動車）'!$H$16:$H$515,"マイクロバス",'様式2-2(実績自動車）'!$J$16:$J$515,"&lt;=1700",'様式2-2(実績自動車）'!$T$16:$T$515,"*廃止")</f>
        <v>0</v>
      </c>
      <c r="O90" s="254">
        <f>COUNTIFS('様式2-2(実績自動車）'!$B$16:$B$515,$A90,'様式2-2(実績自動車）'!$H$16:$H$515,"マイクロバス",'様式2-2(実績自動車）'!$J$16:$J$515,"&gt;1700",'様式2-2(実績自動車）'!$J$16:$J$515,"&lt;=2500",'様式2-2(実績自動車）'!$T$16:$T$515,"*廃止")</f>
        <v>0</v>
      </c>
      <c r="P90" s="254">
        <f>COUNTIFS('様式2-2(実績自動車）'!$B$16:$B$515,$A90,'様式2-2(実績自動車）'!$H$16:$H$515,"マイクロバス",'様式2-2(実績自動車）'!$J$16:$J$515,"&gt;2500",'様式2-2(実績自動車）'!$J$16:$J$515,"&lt;=3500",'様式2-2(実績自動車）'!$T$16:$T$515,"*廃止")</f>
        <v>0</v>
      </c>
      <c r="Q90" s="254">
        <f>COUNTIFS('様式2-2(実績自動車）'!$B$16:$B$515,$A90,'様式2-2(実績自動車）'!$H$16:$H$515,"マイクロバス",'様式2-2(実績自動車）'!$J$16:$J$515,"&gt;3500",'様式2-2(実績自動車）'!$T$16:$T$515,"*廃止")</f>
        <v>0</v>
      </c>
      <c r="R90" s="254">
        <f>COUNTIFS('様式2-2(実績自動車）'!$B$16:$B$515,$A90,'様式2-2(実績自動車）'!$H$16:$H$515,"特種車*",'様式2-2(実績自動車）'!$J$16:$J$515,"&lt;=1700",'様式2-2(実績自動車）'!$T$16:$T$515,"*廃止")</f>
        <v>0</v>
      </c>
      <c r="S90" s="254">
        <f>COUNTIFS('様式2-2(実績自動車）'!$B$16:$B$515,$A90,'様式2-2(実績自動車）'!$H$16:$H$515,"特種車*",'様式2-2(実績自動車）'!$J$16:$J$515,"&gt;1700",'様式2-2(実績自動車）'!$J$16:$J$515,"&lt;=2500",'様式2-2(実績自動車）'!$T$16:$T$515,"*廃止")</f>
        <v>0</v>
      </c>
      <c r="T90" s="254">
        <f>COUNTIFS('様式2-2(実績自動車）'!$B$16:$B$515,$A90,'様式2-2(実績自動車）'!$H$16:$H$515,"特種車*",'様式2-2(実績自動車）'!$J$16:$J$515,"&gt;2500",'様式2-2(実績自動車）'!$J$16:$J$515,"&lt;=3500",'様式2-2(実績自動車）'!$T$16:$T$515,"*廃止")</f>
        <v>0</v>
      </c>
      <c r="U90" s="254">
        <f>COUNTIFS('様式2-2(実績自動車）'!$B$16:$B$515,$A90,'様式2-2(実績自動車）'!$H$16:$H$515,"特種車*",'様式2-2(実績自動車）'!$J$16:$J$515,"&gt;3500",'様式2-2(実績自動車）'!$T$16:$T$515,"*廃止")</f>
        <v>0</v>
      </c>
      <c r="V90" s="254">
        <f>COUNTIFS('様式2-2(実績自動車）'!$B$16:$B$515,$A90,'様式2-2(実績自動車）'!$H$16:$H$515,"乗用車*",'様式2-2(実績自動車）'!$T$16:$T$515,"*廃止")</f>
        <v>0</v>
      </c>
      <c r="W90" s="253"/>
    </row>
    <row r="91" spans="1:23" ht="13.5" hidden="1" customHeight="1">
      <c r="A91" s="147">
        <v>21</v>
      </c>
      <c r="B91" s="253">
        <f>COUNTIFS('様式2-2(実績自動車）'!$B$16:$B$515,$A91,'様式2-2(実績自動車）'!$H$16:$H$515,"普通貨物車",'様式2-2(実績自動車）'!$J$16:$J$515,"&lt;=1700",'様式2-2(実績自動車）'!$T$16:$T$515,"*廃止")</f>
        <v>0</v>
      </c>
      <c r="C91" s="253">
        <f>COUNTIFS('様式2-2(実績自動車）'!$B$16:$B$515,$A91,'様式2-2(実績自動車）'!$H$16:$H$515,"普通貨物車",'様式2-2(実績自動車）'!$J$16:$J$515,"&gt;1700",'様式2-2(実績自動車）'!$J$16:$J$515,"&lt;=2500",'様式2-2(実績自動車）'!$T$16:$T$515,"*廃止")</f>
        <v>0</v>
      </c>
      <c r="D91" s="253">
        <f>COUNTIFS('様式2-2(実績自動車）'!$B$16:$B$515,$A91,'様式2-2(実績自動車）'!$H$16:$H$515,"普通貨物車",'様式2-2(実績自動車）'!$J$16:$J$515,"&gt;2500",'様式2-2(実績自動車）'!$J$16:$J$515,"&lt;=3500",'様式2-2(実績自動車）'!$T$16:$T$515,"*廃止")</f>
        <v>0</v>
      </c>
      <c r="E91" s="253">
        <f>COUNTIFS('様式2-2(実績自動車）'!$B$16:$B$515,$A91,'様式2-2(実績自動車）'!$H$16:$H$515,"普通貨物車",'様式2-2(実績自動車）'!$J$16:$J$515,"&gt;3500",'様式2-2(実績自動車）'!$T$16:$T$515,"*廃止")</f>
        <v>0</v>
      </c>
      <c r="F91" s="254">
        <f>COUNTIFS('様式2-2(実績自動車）'!$B$16:$B$515,$A91,'様式2-2(実績自動車）'!$H$16:$H$515,"小型貨物車",'様式2-2(実績自動車）'!$J$16:$J$515,"&lt;=1700",'様式2-2(実績自動車）'!$T$16:$T$515,"*廃止")</f>
        <v>0</v>
      </c>
      <c r="G91" s="254">
        <f>COUNTIFS('様式2-2(実績自動車）'!$B$16:$B$515,$A91,'様式2-2(実績自動車）'!$H$16:$H$515,"小型貨物車",'様式2-2(実績自動車）'!$J$16:$J$515,"&gt;1700",'様式2-2(実績自動車）'!$J$16:$J$515,"&lt;=2500",'様式2-2(実績自動車）'!$T$16:$T$515,"*廃止")</f>
        <v>0</v>
      </c>
      <c r="H91" s="254">
        <f>COUNTIFS('様式2-2(実績自動車）'!$B$16:$B$515,$A91,'様式2-2(実績自動車）'!$H$16:$H$515,"小型貨物車",'様式2-2(実績自動車）'!$J$16:$J$515,"&gt;2500",'様式2-2(実績自動車）'!$J$16:$J$515,"&lt;=3500",'様式2-2(実績自動車）'!$T$16:$T$515,"*廃止")</f>
        <v>0</v>
      </c>
      <c r="I91" s="254">
        <f>COUNTIFS('様式2-2(実績自動車）'!$B$16:$B$515,$A91,'様式2-2(実績自動車）'!$H$16:$H$515,"小型貨物車",'様式2-2(実績自動車）'!$J$16:$J$515,"&gt;3500",'様式2-2(実績自動車）'!$T$16:$T$515,"*廃止")</f>
        <v>0</v>
      </c>
      <c r="J91" s="254">
        <f>COUNTIFS('様式2-2(実績自動車）'!$B$16:$B$515,$A91,'様式2-2(実績自動車）'!$H$16:$H$515,"大型バス",'様式2-2(実績自動車）'!$J$16:$J$515,"&lt;=1700",'様式2-2(実績自動車）'!$T$16:$T$515,"*廃止")</f>
        <v>0</v>
      </c>
      <c r="K91" s="254">
        <f>COUNTIFS('様式2-2(実績自動車）'!$B$16:$B$515,$A91,'様式2-2(実績自動車）'!$H$16:$H$515,"大型バス",'様式2-2(実績自動車）'!$J$16:$J$515,"&gt;1700",'様式2-2(実績自動車）'!$J$16:$J$515,"&lt;=2500",'様式2-2(実績自動車）'!$T$16:$T$515,"*廃止")</f>
        <v>0</v>
      </c>
      <c r="L91" s="254">
        <f>COUNTIFS('様式2-2(実績自動車）'!$B$16:$B$515,$A91,'様式2-2(実績自動車）'!$H$16:$H$515,"大型バス",'様式2-2(実績自動車）'!$J$16:$J$515,"&gt;2500",'様式2-2(実績自動車）'!$J$16:$J$515,"&lt;=3500",'様式2-2(実績自動車）'!$T$16:$T$515,"*廃止")</f>
        <v>0</v>
      </c>
      <c r="M91" s="254">
        <f>COUNTIFS('様式2-2(実績自動車）'!$B$16:$B$515,$A91,'様式2-2(実績自動車）'!$H$16:$H$515,"大型バス",'様式2-2(実績自動車）'!$J$16:$J$515,"&gt;3500",'様式2-2(実績自動車）'!$T$16:$T$515,"*廃止")</f>
        <v>0</v>
      </c>
      <c r="N91" s="254">
        <f>COUNTIFS('様式2-2(実績自動車）'!$B$16:$B$515,$A91,'様式2-2(実績自動車）'!$H$16:$H$515,"マイクロバス",'様式2-2(実績自動車）'!$J$16:$J$515,"&lt;=1700",'様式2-2(実績自動車）'!$T$16:$T$515,"*廃止")</f>
        <v>0</v>
      </c>
      <c r="O91" s="254">
        <f>COUNTIFS('様式2-2(実績自動車）'!$B$16:$B$515,$A91,'様式2-2(実績自動車）'!$H$16:$H$515,"マイクロバス",'様式2-2(実績自動車）'!$J$16:$J$515,"&gt;1700",'様式2-2(実績自動車）'!$J$16:$J$515,"&lt;=2500",'様式2-2(実績自動車）'!$T$16:$T$515,"*廃止")</f>
        <v>0</v>
      </c>
      <c r="P91" s="254">
        <f>COUNTIFS('様式2-2(実績自動車）'!$B$16:$B$515,$A91,'様式2-2(実績自動車）'!$H$16:$H$515,"マイクロバス",'様式2-2(実績自動車）'!$J$16:$J$515,"&gt;2500",'様式2-2(実績自動車）'!$J$16:$J$515,"&lt;=3500",'様式2-2(実績自動車）'!$T$16:$T$515,"*廃止")</f>
        <v>0</v>
      </c>
      <c r="Q91" s="254">
        <f>COUNTIFS('様式2-2(実績自動車）'!$B$16:$B$515,$A91,'様式2-2(実績自動車）'!$H$16:$H$515,"マイクロバス",'様式2-2(実績自動車）'!$J$16:$J$515,"&gt;3500",'様式2-2(実績自動車）'!$T$16:$T$515,"*廃止")</f>
        <v>0</v>
      </c>
      <c r="R91" s="254">
        <f>COUNTIFS('様式2-2(実績自動車）'!$B$16:$B$515,$A91,'様式2-2(実績自動車）'!$H$16:$H$515,"特種車*",'様式2-2(実績自動車）'!$J$16:$J$515,"&lt;=1700",'様式2-2(実績自動車）'!$T$16:$T$515,"*廃止")</f>
        <v>0</v>
      </c>
      <c r="S91" s="254">
        <f>COUNTIFS('様式2-2(実績自動車）'!$B$16:$B$515,$A91,'様式2-2(実績自動車）'!$H$16:$H$515,"特種車*",'様式2-2(実績自動車）'!$J$16:$J$515,"&gt;1700",'様式2-2(実績自動車）'!$J$16:$J$515,"&lt;=2500",'様式2-2(実績自動車）'!$T$16:$T$515,"*廃止")</f>
        <v>0</v>
      </c>
      <c r="T91" s="254">
        <f>COUNTIFS('様式2-2(実績自動車）'!$B$16:$B$515,$A91,'様式2-2(実績自動車）'!$H$16:$H$515,"特種車*",'様式2-2(実績自動車）'!$J$16:$J$515,"&gt;2500",'様式2-2(実績自動車）'!$J$16:$J$515,"&lt;=3500",'様式2-2(実績自動車）'!$T$16:$T$515,"*廃止")</f>
        <v>0</v>
      </c>
      <c r="U91" s="254">
        <f>COUNTIFS('様式2-2(実績自動車）'!$B$16:$B$515,$A91,'様式2-2(実績自動車）'!$H$16:$H$515,"特種車*",'様式2-2(実績自動車）'!$J$16:$J$515,"&gt;3500",'様式2-2(実績自動車）'!$T$16:$T$515,"*廃止")</f>
        <v>0</v>
      </c>
      <c r="V91" s="254">
        <f>COUNTIFS('様式2-2(実績自動車）'!$B$16:$B$515,$A91,'様式2-2(実績自動車）'!$H$16:$H$515,"乗用車*",'様式2-2(実績自動車）'!$T$16:$T$515,"*廃止")</f>
        <v>0</v>
      </c>
      <c r="W91" s="253"/>
    </row>
    <row r="92" spans="1:23" ht="13.5" hidden="1" customHeight="1">
      <c r="A92" s="147">
        <v>22</v>
      </c>
      <c r="B92" s="253">
        <f>COUNTIFS('様式2-2(実績自動車）'!$B$16:$B$515,$A92,'様式2-2(実績自動車）'!$H$16:$H$515,"普通貨物車",'様式2-2(実績自動車）'!$J$16:$J$515,"&lt;=1700",'様式2-2(実績自動車）'!$T$16:$T$515,"*廃止")</f>
        <v>0</v>
      </c>
      <c r="C92" s="253">
        <f>COUNTIFS('様式2-2(実績自動車）'!$B$16:$B$515,$A92,'様式2-2(実績自動車）'!$H$16:$H$515,"普通貨物車",'様式2-2(実績自動車）'!$J$16:$J$515,"&gt;1700",'様式2-2(実績自動車）'!$J$16:$J$515,"&lt;=2500",'様式2-2(実績自動車）'!$T$16:$T$515,"*廃止")</f>
        <v>0</v>
      </c>
      <c r="D92" s="253">
        <f>COUNTIFS('様式2-2(実績自動車）'!$B$16:$B$515,$A92,'様式2-2(実績自動車）'!$H$16:$H$515,"普通貨物車",'様式2-2(実績自動車）'!$J$16:$J$515,"&gt;2500",'様式2-2(実績自動車）'!$J$16:$J$515,"&lt;=3500",'様式2-2(実績自動車）'!$T$16:$T$515,"*廃止")</f>
        <v>0</v>
      </c>
      <c r="E92" s="253">
        <f>COUNTIFS('様式2-2(実績自動車）'!$B$16:$B$515,$A92,'様式2-2(実績自動車）'!$H$16:$H$515,"普通貨物車",'様式2-2(実績自動車）'!$J$16:$J$515,"&gt;3500",'様式2-2(実績自動車）'!$T$16:$T$515,"*廃止")</f>
        <v>0</v>
      </c>
      <c r="F92" s="254">
        <f>COUNTIFS('様式2-2(実績自動車）'!$B$16:$B$515,$A92,'様式2-2(実績自動車）'!$H$16:$H$515,"小型貨物車",'様式2-2(実績自動車）'!$J$16:$J$515,"&lt;=1700",'様式2-2(実績自動車）'!$T$16:$T$515,"*廃止")</f>
        <v>0</v>
      </c>
      <c r="G92" s="254">
        <f>COUNTIFS('様式2-2(実績自動車）'!$B$16:$B$515,$A92,'様式2-2(実績自動車）'!$H$16:$H$515,"小型貨物車",'様式2-2(実績自動車）'!$J$16:$J$515,"&gt;1700",'様式2-2(実績自動車）'!$J$16:$J$515,"&lt;=2500",'様式2-2(実績自動車）'!$T$16:$T$515,"*廃止")</f>
        <v>0</v>
      </c>
      <c r="H92" s="254">
        <f>COUNTIFS('様式2-2(実績自動車）'!$B$16:$B$515,$A92,'様式2-2(実績自動車）'!$H$16:$H$515,"小型貨物車",'様式2-2(実績自動車）'!$J$16:$J$515,"&gt;2500",'様式2-2(実績自動車）'!$J$16:$J$515,"&lt;=3500",'様式2-2(実績自動車）'!$T$16:$T$515,"*廃止")</f>
        <v>0</v>
      </c>
      <c r="I92" s="254">
        <f>COUNTIFS('様式2-2(実績自動車）'!$B$16:$B$515,$A92,'様式2-2(実績自動車）'!$H$16:$H$515,"小型貨物車",'様式2-2(実績自動車）'!$J$16:$J$515,"&gt;3500",'様式2-2(実績自動車）'!$T$16:$T$515,"*廃止")</f>
        <v>0</v>
      </c>
      <c r="J92" s="254">
        <f>COUNTIFS('様式2-2(実績自動車）'!$B$16:$B$515,$A92,'様式2-2(実績自動車）'!$H$16:$H$515,"大型バス",'様式2-2(実績自動車）'!$J$16:$J$515,"&lt;=1700",'様式2-2(実績自動車）'!$T$16:$T$515,"*廃止")</f>
        <v>0</v>
      </c>
      <c r="K92" s="254">
        <f>COUNTIFS('様式2-2(実績自動車）'!$B$16:$B$515,$A92,'様式2-2(実績自動車）'!$H$16:$H$515,"大型バス",'様式2-2(実績自動車）'!$J$16:$J$515,"&gt;1700",'様式2-2(実績自動車）'!$J$16:$J$515,"&lt;=2500",'様式2-2(実績自動車）'!$T$16:$T$515,"*廃止")</f>
        <v>0</v>
      </c>
      <c r="L92" s="254">
        <f>COUNTIFS('様式2-2(実績自動車）'!$B$16:$B$515,$A92,'様式2-2(実績自動車）'!$H$16:$H$515,"大型バス",'様式2-2(実績自動車）'!$J$16:$J$515,"&gt;2500",'様式2-2(実績自動車）'!$J$16:$J$515,"&lt;=3500",'様式2-2(実績自動車）'!$T$16:$T$515,"*廃止")</f>
        <v>0</v>
      </c>
      <c r="M92" s="254">
        <f>COUNTIFS('様式2-2(実績自動車）'!$B$16:$B$515,$A92,'様式2-2(実績自動車）'!$H$16:$H$515,"大型バス",'様式2-2(実績自動車）'!$J$16:$J$515,"&gt;3500",'様式2-2(実績自動車）'!$T$16:$T$515,"*廃止")</f>
        <v>0</v>
      </c>
      <c r="N92" s="254">
        <f>COUNTIFS('様式2-2(実績自動車）'!$B$16:$B$515,$A92,'様式2-2(実績自動車）'!$H$16:$H$515,"マイクロバス",'様式2-2(実績自動車）'!$J$16:$J$515,"&lt;=1700",'様式2-2(実績自動車）'!$T$16:$T$515,"*廃止")</f>
        <v>0</v>
      </c>
      <c r="O92" s="254">
        <f>COUNTIFS('様式2-2(実績自動車）'!$B$16:$B$515,$A92,'様式2-2(実績自動車）'!$H$16:$H$515,"マイクロバス",'様式2-2(実績自動車）'!$J$16:$J$515,"&gt;1700",'様式2-2(実績自動車）'!$J$16:$J$515,"&lt;=2500",'様式2-2(実績自動車）'!$T$16:$T$515,"*廃止")</f>
        <v>0</v>
      </c>
      <c r="P92" s="254">
        <f>COUNTIFS('様式2-2(実績自動車）'!$B$16:$B$515,$A92,'様式2-2(実績自動車）'!$H$16:$H$515,"マイクロバス",'様式2-2(実績自動車）'!$J$16:$J$515,"&gt;2500",'様式2-2(実績自動車）'!$J$16:$J$515,"&lt;=3500",'様式2-2(実績自動車）'!$T$16:$T$515,"*廃止")</f>
        <v>0</v>
      </c>
      <c r="Q92" s="254">
        <f>COUNTIFS('様式2-2(実績自動車）'!$B$16:$B$515,$A92,'様式2-2(実績自動車）'!$H$16:$H$515,"マイクロバス",'様式2-2(実績自動車）'!$J$16:$J$515,"&gt;3500",'様式2-2(実績自動車）'!$T$16:$T$515,"*廃止")</f>
        <v>0</v>
      </c>
      <c r="R92" s="254">
        <f>COUNTIFS('様式2-2(実績自動車）'!$B$16:$B$515,$A92,'様式2-2(実績自動車）'!$H$16:$H$515,"特種車*",'様式2-2(実績自動車）'!$J$16:$J$515,"&lt;=1700",'様式2-2(実績自動車）'!$T$16:$T$515,"*廃止")</f>
        <v>0</v>
      </c>
      <c r="S92" s="254">
        <f>COUNTIFS('様式2-2(実績自動車）'!$B$16:$B$515,$A92,'様式2-2(実績自動車）'!$H$16:$H$515,"特種車*",'様式2-2(実績自動車）'!$J$16:$J$515,"&gt;1700",'様式2-2(実績自動車）'!$J$16:$J$515,"&lt;=2500",'様式2-2(実績自動車）'!$T$16:$T$515,"*廃止")</f>
        <v>0</v>
      </c>
      <c r="T92" s="254">
        <f>COUNTIFS('様式2-2(実績自動車）'!$B$16:$B$515,$A92,'様式2-2(実績自動車）'!$H$16:$H$515,"特種車*",'様式2-2(実績自動車）'!$J$16:$J$515,"&gt;2500",'様式2-2(実績自動車）'!$J$16:$J$515,"&lt;=3500",'様式2-2(実績自動車）'!$T$16:$T$515,"*廃止")</f>
        <v>0</v>
      </c>
      <c r="U92" s="254">
        <f>COUNTIFS('様式2-2(実績自動車）'!$B$16:$B$515,$A92,'様式2-2(実績自動車）'!$H$16:$H$515,"特種車*",'様式2-2(実績自動車）'!$J$16:$J$515,"&gt;3500",'様式2-2(実績自動車）'!$T$16:$T$515,"*廃止")</f>
        <v>0</v>
      </c>
      <c r="V92" s="254">
        <f>COUNTIFS('様式2-2(実績自動車）'!$B$16:$B$515,$A92,'様式2-2(実績自動車）'!$H$16:$H$515,"乗用車*",'様式2-2(実績自動車）'!$T$16:$T$515,"*廃止")</f>
        <v>0</v>
      </c>
      <c r="W92" s="253"/>
    </row>
    <row r="93" spans="1:23" ht="13.5" hidden="1" customHeight="1">
      <c r="A93" s="147">
        <v>23</v>
      </c>
      <c r="B93" s="253">
        <f>COUNTIFS('様式2-2(実績自動車）'!$B$16:$B$515,$A93,'様式2-2(実績自動車）'!$H$16:$H$515,"普通貨物車",'様式2-2(実績自動車）'!$J$16:$J$515,"&lt;=1700",'様式2-2(実績自動車）'!$T$16:$T$515,"*廃止")</f>
        <v>0</v>
      </c>
      <c r="C93" s="253">
        <f>COUNTIFS('様式2-2(実績自動車）'!$B$16:$B$515,$A93,'様式2-2(実績自動車）'!$H$16:$H$515,"普通貨物車",'様式2-2(実績自動車）'!$J$16:$J$515,"&gt;1700",'様式2-2(実績自動車）'!$J$16:$J$515,"&lt;=2500",'様式2-2(実績自動車）'!$T$16:$T$515,"*廃止")</f>
        <v>0</v>
      </c>
      <c r="D93" s="253">
        <f>COUNTIFS('様式2-2(実績自動車）'!$B$16:$B$515,$A93,'様式2-2(実績自動車）'!$H$16:$H$515,"普通貨物車",'様式2-2(実績自動車）'!$J$16:$J$515,"&gt;2500",'様式2-2(実績自動車）'!$J$16:$J$515,"&lt;=3500",'様式2-2(実績自動車）'!$T$16:$T$515,"*廃止")</f>
        <v>0</v>
      </c>
      <c r="E93" s="253">
        <f>COUNTIFS('様式2-2(実績自動車）'!$B$16:$B$515,$A93,'様式2-2(実績自動車）'!$H$16:$H$515,"普通貨物車",'様式2-2(実績自動車）'!$J$16:$J$515,"&gt;3500",'様式2-2(実績自動車）'!$T$16:$T$515,"*廃止")</f>
        <v>0</v>
      </c>
      <c r="F93" s="254">
        <f>COUNTIFS('様式2-2(実績自動車）'!$B$16:$B$515,$A93,'様式2-2(実績自動車）'!$H$16:$H$515,"小型貨物車",'様式2-2(実績自動車）'!$J$16:$J$515,"&lt;=1700",'様式2-2(実績自動車）'!$T$16:$T$515,"*廃止")</f>
        <v>0</v>
      </c>
      <c r="G93" s="254">
        <f>COUNTIFS('様式2-2(実績自動車）'!$B$16:$B$515,$A93,'様式2-2(実績自動車）'!$H$16:$H$515,"小型貨物車",'様式2-2(実績自動車）'!$J$16:$J$515,"&gt;1700",'様式2-2(実績自動車）'!$J$16:$J$515,"&lt;=2500",'様式2-2(実績自動車）'!$T$16:$T$515,"*廃止")</f>
        <v>0</v>
      </c>
      <c r="H93" s="254">
        <f>COUNTIFS('様式2-2(実績自動車）'!$B$16:$B$515,$A93,'様式2-2(実績自動車）'!$H$16:$H$515,"小型貨物車",'様式2-2(実績自動車）'!$J$16:$J$515,"&gt;2500",'様式2-2(実績自動車）'!$J$16:$J$515,"&lt;=3500",'様式2-2(実績自動車）'!$T$16:$T$515,"*廃止")</f>
        <v>0</v>
      </c>
      <c r="I93" s="254">
        <f>COUNTIFS('様式2-2(実績自動車）'!$B$16:$B$515,$A93,'様式2-2(実績自動車）'!$H$16:$H$515,"小型貨物車",'様式2-2(実績自動車）'!$J$16:$J$515,"&gt;3500",'様式2-2(実績自動車）'!$T$16:$T$515,"*廃止")</f>
        <v>0</v>
      </c>
      <c r="J93" s="254">
        <f>COUNTIFS('様式2-2(実績自動車）'!$B$16:$B$515,$A93,'様式2-2(実績自動車）'!$H$16:$H$515,"大型バス",'様式2-2(実績自動車）'!$J$16:$J$515,"&lt;=1700",'様式2-2(実績自動車）'!$T$16:$T$515,"*廃止")</f>
        <v>0</v>
      </c>
      <c r="K93" s="254">
        <f>COUNTIFS('様式2-2(実績自動車）'!$B$16:$B$515,$A93,'様式2-2(実績自動車）'!$H$16:$H$515,"大型バス",'様式2-2(実績自動車）'!$J$16:$J$515,"&gt;1700",'様式2-2(実績自動車）'!$J$16:$J$515,"&lt;=2500",'様式2-2(実績自動車）'!$T$16:$T$515,"*廃止")</f>
        <v>0</v>
      </c>
      <c r="L93" s="254">
        <f>COUNTIFS('様式2-2(実績自動車）'!$B$16:$B$515,$A93,'様式2-2(実績自動車）'!$H$16:$H$515,"大型バス",'様式2-2(実績自動車）'!$J$16:$J$515,"&gt;2500",'様式2-2(実績自動車）'!$J$16:$J$515,"&lt;=3500",'様式2-2(実績自動車）'!$T$16:$T$515,"*廃止")</f>
        <v>0</v>
      </c>
      <c r="M93" s="254">
        <f>COUNTIFS('様式2-2(実績自動車）'!$B$16:$B$515,$A93,'様式2-2(実績自動車）'!$H$16:$H$515,"大型バス",'様式2-2(実績自動車）'!$J$16:$J$515,"&gt;3500",'様式2-2(実績自動車）'!$T$16:$T$515,"*廃止")</f>
        <v>0</v>
      </c>
      <c r="N93" s="254">
        <f>COUNTIFS('様式2-2(実績自動車）'!$B$16:$B$515,$A93,'様式2-2(実績自動車）'!$H$16:$H$515,"マイクロバス",'様式2-2(実績自動車）'!$J$16:$J$515,"&lt;=1700",'様式2-2(実績自動車）'!$T$16:$T$515,"*廃止")</f>
        <v>0</v>
      </c>
      <c r="O93" s="254">
        <f>COUNTIFS('様式2-2(実績自動車）'!$B$16:$B$515,$A93,'様式2-2(実績自動車）'!$H$16:$H$515,"マイクロバス",'様式2-2(実績自動車）'!$J$16:$J$515,"&gt;1700",'様式2-2(実績自動車）'!$J$16:$J$515,"&lt;=2500",'様式2-2(実績自動車）'!$T$16:$T$515,"*廃止")</f>
        <v>0</v>
      </c>
      <c r="P93" s="254">
        <f>COUNTIFS('様式2-2(実績自動車）'!$B$16:$B$515,$A93,'様式2-2(実績自動車）'!$H$16:$H$515,"マイクロバス",'様式2-2(実績自動車）'!$J$16:$J$515,"&gt;2500",'様式2-2(実績自動車）'!$J$16:$J$515,"&lt;=3500",'様式2-2(実績自動車）'!$T$16:$T$515,"*廃止")</f>
        <v>0</v>
      </c>
      <c r="Q93" s="254">
        <f>COUNTIFS('様式2-2(実績自動車）'!$B$16:$B$515,$A93,'様式2-2(実績自動車）'!$H$16:$H$515,"マイクロバス",'様式2-2(実績自動車）'!$J$16:$J$515,"&gt;3500",'様式2-2(実績自動車）'!$T$16:$T$515,"*廃止")</f>
        <v>0</v>
      </c>
      <c r="R93" s="254">
        <f>COUNTIFS('様式2-2(実績自動車）'!$B$16:$B$515,$A93,'様式2-2(実績自動車）'!$H$16:$H$515,"特種車*",'様式2-2(実績自動車）'!$J$16:$J$515,"&lt;=1700",'様式2-2(実績自動車）'!$T$16:$T$515,"*廃止")</f>
        <v>0</v>
      </c>
      <c r="S93" s="254">
        <f>COUNTIFS('様式2-2(実績自動車）'!$B$16:$B$515,$A93,'様式2-2(実績自動車）'!$H$16:$H$515,"特種車*",'様式2-2(実績自動車）'!$J$16:$J$515,"&gt;1700",'様式2-2(実績自動車）'!$J$16:$J$515,"&lt;=2500",'様式2-2(実績自動車）'!$T$16:$T$515,"*廃止")</f>
        <v>0</v>
      </c>
      <c r="T93" s="254">
        <f>COUNTIFS('様式2-2(実績自動車）'!$B$16:$B$515,$A93,'様式2-2(実績自動車）'!$H$16:$H$515,"特種車*",'様式2-2(実績自動車）'!$J$16:$J$515,"&gt;2500",'様式2-2(実績自動車）'!$J$16:$J$515,"&lt;=3500",'様式2-2(実績自動車）'!$T$16:$T$515,"*廃止")</f>
        <v>0</v>
      </c>
      <c r="U93" s="254">
        <f>COUNTIFS('様式2-2(実績自動車）'!$B$16:$B$515,$A93,'様式2-2(実績自動車）'!$H$16:$H$515,"特種車*",'様式2-2(実績自動車）'!$J$16:$J$515,"&gt;3500",'様式2-2(実績自動車）'!$T$16:$T$515,"*廃止")</f>
        <v>0</v>
      </c>
      <c r="V93" s="254">
        <f>COUNTIFS('様式2-2(実績自動車）'!$B$16:$B$515,$A93,'様式2-2(実績自動車）'!$H$16:$H$515,"乗用車*",'様式2-2(実績自動車）'!$T$16:$T$515,"*廃止")</f>
        <v>0</v>
      </c>
      <c r="W93" s="253"/>
    </row>
    <row r="94" spans="1:23" ht="13.5" hidden="1" customHeight="1">
      <c r="A94" s="147">
        <v>24</v>
      </c>
      <c r="B94" s="253">
        <f>COUNTIFS('様式2-2(実績自動車）'!$B$16:$B$515,$A94,'様式2-2(実績自動車）'!$H$16:$H$515,"普通貨物車",'様式2-2(実績自動車）'!$J$16:$J$515,"&lt;=1700",'様式2-2(実績自動車）'!$T$16:$T$515,"*廃止")</f>
        <v>0</v>
      </c>
      <c r="C94" s="253">
        <f>COUNTIFS('様式2-2(実績自動車）'!$B$16:$B$515,$A94,'様式2-2(実績自動車）'!$H$16:$H$515,"普通貨物車",'様式2-2(実績自動車）'!$J$16:$J$515,"&gt;1700",'様式2-2(実績自動車）'!$J$16:$J$515,"&lt;=2500",'様式2-2(実績自動車）'!$T$16:$T$515,"*廃止")</f>
        <v>0</v>
      </c>
      <c r="D94" s="253">
        <f>COUNTIFS('様式2-2(実績自動車）'!$B$16:$B$515,$A94,'様式2-2(実績自動車）'!$H$16:$H$515,"普通貨物車",'様式2-2(実績自動車）'!$J$16:$J$515,"&gt;2500",'様式2-2(実績自動車）'!$J$16:$J$515,"&lt;=3500",'様式2-2(実績自動車）'!$T$16:$T$515,"*廃止")</f>
        <v>0</v>
      </c>
      <c r="E94" s="253">
        <f>COUNTIFS('様式2-2(実績自動車）'!$B$16:$B$515,$A94,'様式2-2(実績自動車）'!$H$16:$H$515,"普通貨物車",'様式2-2(実績自動車）'!$J$16:$J$515,"&gt;3500",'様式2-2(実績自動車）'!$T$16:$T$515,"*廃止")</f>
        <v>0</v>
      </c>
      <c r="F94" s="254">
        <f>COUNTIFS('様式2-2(実績自動車）'!$B$16:$B$515,$A94,'様式2-2(実績自動車）'!$H$16:$H$515,"小型貨物車",'様式2-2(実績自動車）'!$J$16:$J$515,"&lt;=1700",'様式2-2(実績自動車）'!$T$16:$T$515,"*廃止")</f>
        <v>0</v>
      </c>
      <c r="G94" s="254">
        <f>COUNTIFS('様式2-2(実績自動車）'!$B$16:$B$515,$A94,'様式2-2(実績自動車）'!$H$16:$H$515,"小型貨物車",'様式2-2(実績自動車）'!$J$16:$J$515,"&gt;1700",'様式2-2(実績自動車）'!$J$16:$J$515,"&lt;=2500",'様式2-2(実績自動車）'!$T$16:$T$515,"*廃止")</f>
        <v>0</v>
      </c>
      <c r="H94" s="254">
        <f>COUNTIFS('様式2-2(実績自動車）'!$B$16:$B$515,$A94,'様式2-2(実績自動車）'!$H$16:$H$515,"小型貨物車",'様式2-2(実績自動車）'!$J$16:$J$515,"&gt;2500",'様式2-2(実績自動車）'!$J$16:$J$515,"&lt;=3500",'様式2-2(実績自動車）'!$T$16:$T$515,"*廃止")</f>
        <v>0</v>
      </c>
      <c r="I94" s="254">
        <f>COUNTIFS('様式2-2(実績自動車）'!$B$16:$B$515,$A94,'様式2-2(実績自動車）'!$H$16:$H$515,"小型貨物車",'様式2-2(実績自動車）'!$J$16:$J$515,"&gt;3500",'様式2-2(実績自動車）'!$T$16:$T$515,"*廃止")</f>
        <v>0</v>
      </c>
      <c r="J94" s="254">
        <f>COUNTIFS('様式2-2(実績自動車）'!$B$16:$B$515,$A94,'様式2-2(実績自動車）'!$H$16:$H$515,"大型バス",'様式2-2(実績自動車）'!$J$16:$J$515,"&lt;=1700",'様式2-2(実績自動車）'!$T$16:$T$515,"*廃止")</f>
        <v>0</v>
      </c>
      <c r="K94" s="254">
        <f>COUNTIFS('様式2-2(実績自動車）'!$B$16:$B$515,$A94,'様式2-2(実績自動車）'!$H$16:$H$515,"大型バス",'様式2-2(実績自動車）'!$J$16:$J$515,"&gt;1700",'様式2-2(実績自動車）'!$J$16:$J$515,"&lt;=2500",'様式2-2(実績自動車）'!$T$16:$T$515,"*廃止")</f>
        <v>0</v>
      </c>
      <c r="L94" s="254">
        <f>COUNTIFS('様式2-2(実績自動車）'!$B$16:$B$515,$A94,'様式2-2(実績自動車）'!$H$16:$H$515,"大型バス",'様式2-2(実績自動車）'!$J$16:$J$515,"&gt;2500",'様式2-2(実績自動車）'!$J$16:$J$515,"&lt;=3500",'様式2-2(実績自動車）'!$T$16:$T$515,"*廃止")</f>
        <v>0</v>
      </c>
      <c r="M94" s="254">
        <f>COUNTIFS('様式2-2(実績自動車）'!$B$16:$B$515,$A94,'様式2-2(実績自動車）'!$H$16:$H$515,"大型バス",'様式2-2(実績自動車）'!$J$16:$J$515,"&gt;3500",'様式2-2(実績自動車）'!$T$16:$T$515,"*廃止")</f>
        <v>0</v>
      </c>
      <c r="N94" s="254">
        <f>COUNTIFS('様式2-2(実績自動車）'!$B$16:$B$515,$A94,'様式2-2(実績自動車）'!$H$16:$H$515,"マイクロバス",'様式2-2(実績自動車）'!$J$16:$J$515,"&lt;=1700",'様式2-2(実績自動車）'!$T$16:$T$515,"*廃止")</f>
        <v>0</v>
      </c>
      <c r="O94" s="254">
        <f>COUNTIFS('様式2-2(実績自動車）'!$B$16:$B$515,$A94,'様式2-2(実績自動車）'!$H$16:$H$515,"マイクロバス",'様式2-2(実績自動車）'!$J$16:$J$515,"&gt;1700",'様式2-2(実績自動車）'!$J$16:$J$515,"&lt;=2500",'様式2-2(実績自動車）'!$T$16:$T$515,"*廃止")</f>
        <v>0</v>
      </c>
      <c r="P94" s="254">
        <f>COUNTIFS('様式2-2(実績自動車）'!$B$16:$B$515,$A94,'様式2-2(実績自動車）'!$H$16:$H$515,"マイクロバス",'様式2-2(実績自動車）'!$J$16:$J$515,"&gt;2500",'様式2-2(実績自動車）'!$J$16:$J$515,"&lt;=3500",'様式2-2(実績自動車）'!$T$16:$T$515,"*廃止")</f>
        <v>0</v>
      </c>
      <c r="Q94" s="254">
        <f>COUNTIFS('様式2-2(実績自動車）'!$B$16:$B$515,$A94,'様式2-2(実績自動車）'!$H$16:$H$515,"マイクロバス",'様式2-2(実績自動車）'!$J$16:$J$515,"&gt;3500",'様式2-2(実績自動車）'!$T$16:$T$515,"*廃止")</f>
        <v>0</v>
      </c>
      <c r="R94" s="254">
        <f>COUNTIFS('様式2-2(実績自動車）'!$B$16:$B$515,$A94,'様式2-2(実績自動車）'!$H$16:$H$515,"特種車*",'様式2-2(実績自動車）'!$J$16:$J$515,"&lt;=1700",'様式2-2(実績自動車）'!$T$16:$T$515,"*廃止")</f>
        <v>0</v>
      </c>
      <c r="S94" s="254">
        <f>COUNTIFS('様式2-2(実績自動車）'!$B$16:$B$515,$A94,'様式2-2(実績自動車）'!$H$16:$H$515,"特種車*",'様式2-2(実績自動車）'!$J$16:$J$515,"&gt;1700",'様式2-2(実績自動車）'!$J$16:$J$515,"&lt;=2500",'様式2-2(実績自動車）'!$T$16:$T$515,"*廃止")</f>
        <v>0</v>
      </c>
      <c r="T94" s="254">
        <f>COUNTIFS('様式2-2(実績自動車）'!$B$16:$B$515,$A94,'様式2-2(実績自動車）'!$H$16:$H$515,"特種車*",'様式2-2(実績自動車）'!$J$16:$J$515,"&gt;2500",'様式2-2(実績自動車）'!$J$16:$J$515,"&lt;=3500",'様式2-2(実績自動車）'!$T$16:$T$515,"*廃止")</f>
        <v>0</v>
      </c>
      <c r="U94" s="254">
        <f>COUNTIFS('様式2-2(実績自動車）'!$B$16:$B$515,$A94,'様式2-2(実績自動車）'!$H$16:$H$515,"特種車*",'様式2-2(実績自動車）'!$J$16:$J$515,"&gt;3500",'様式2-2(実績自動車）'!$T$16:$T$515,"*廃止")</f>
        <v>0</v>
      </c>
      <c r="V94" s="254">
        <f>COUNTIFS('様式2-2(実績自動車）'!$B$16:$B$515,$A94,'様式2-2(実績自動車）'!$H$16:$H$515,"乗用車*",'様式2-2(実績自動車）'!$T$16:$T$515,"*廃止")</f>
        <v>0</v>
      </c>
      <c r="W94" s="253"/>
    </row>
    <row r="95" spans="1:23" ht="13.5" hidden="1" customHeight="1">
      <c r="A95" s="147">
        <v>25</v>
      </c>
      <c r="B95" s="253">
        <f>COUNTIFS('様式2-2(実績自動車）'!$B$16:$B$515,$A95,'様式2-2(実績自動車）'!$H$16:$H$515,"普通貨物車",'様式2-2(実績自動車）'!$J$16:$J$515,"&lt;=1700",'様式2-2(実績自動車）'!$T$16:$T$515,"*廃止")</f>
        <v>0</v>
      </c>
      <c r="C95" s="253">
        <f>COUNTIFS('様式2-2(実績自動車）'!$B$16:$B$515,$A95,'様式2-2(実績自動車）'!$H$16:$H$515,"普通貨物車",'様式2-2(実績自動車）'!$J$16:$J$515,"&gt;1700",'様式2-2(実績自動車）'!$J$16:$J$515,"&lt;=2500",'様式2-2(実績自動車）'!$T$16:$T$515,"*廃止")</f>
        <v>0</v>
      </c>
      <c r="D95" s="253">
        <f>COUNTIFS('様式2-2(実績自動車）'!$B$16:$B$515,$A95,'様式2-2(実績自動車）'!$H$16:$H$515,"普通貨物車",'様式2-2(実績自動車）'!$J$16:$J$515,"&gt;2500",'様式2-2(実績自動車）'!$J$16:$J$515,"&lt;=3500",'様式2-2(実績自動車）'!$T$16:$T$515,"*廃止")</f>
        <v>0</v>
      </c>
      <c r="E95" s="253">
        <f>COUNTIFS('様式2-2(実績自動車）'!$B$16:$B$515,$A95,'様式2-2(実績自動車）'!$H$16:$H$515,"普通貨物車",'様式2-2(実績自動車）'!$J$16:$J$515,"&gt;3500",'様式2-2(実績自動車）'!$T$16:$T$515,"*廃止")</f>
        <v>0</v>
      </c>
      <c r="F95" s="254">
        <f>COUNTIFS('様式2-2(実績自動車）'!$B$16:$B$515,$A95,'様式2-2(実績自動車）'!$H$16:$H$515,"小型貨物車",'様式2-2(実績自動車）'!$J$16:$J$515,"&lt;=1700",'様式2-2(実績自動車）'!$T$16:$T$515,"*廃止")</f>
        <v>0</v>
      </c>
      <c r="G95" s="254">
        <f>COUNTIFS('様式2-2(実績自動車）'!$B$16:$B$515,$A95,'様式2-2(実績自動車）'!$H$16:$H$515,"小型貨物車",'様式2-2(実績自動車）'!$J$16:$J$515,"&gt;1700",'様式2-2(実績自動車）'!$J$16:$J$515,"&lt;=2500",'様式2-2(実績自動車）'!$T$16:$T$515,"*廃止")</f>
        <v>0</v>
      </c>
      <c r="H95" s="254">
        <f>COUNTIFS('様式2-2(実績自動車）'!$B$16:$B$515,$A95,'様式2-2(実績自動車）'!$H$16:$H$515,"小型貨物車",'様式2-2(実績自動車）'!$J$16:$J$515,"&gt;2500",'様式2-2(実績自動車）'!$J$16:$J$515,"&lt;=3500",'様式2-2(実績自動車）'!$T$16:$T$515,"*廃止")</f>
        <v>0</v>
      </c>
      <c r="I95" s="254">
        <f>COUNTIFS('様式2-2(実績自動車）'!$B$16:$B$515,$A95,'様式2-2(実績自動車）'!$H$16:$H$515,"小型貨物車",'様式2-2(実績自動車）'!$J$16:$J$515,"&gt;3500",'様式2-2(実績自動車）'!$T$16:$T$515,"*廃止")</f>
        <v>0</v>
      </c>
      <c r="J95" s="254">
        <f>COUNTIFS('様式2-2(実績自動車）'!$B$16:$B$515,$A95,'様式2-2(実績自動車）'!$H$16:$H$515,"大型バス",'様式2-2(実績自動車）'!$J$16:$J$515,"&lt;=1700",'様式2-2(実績自動車）'!$T$16:$T$515,"*廃止")</f>
        <v>0</v>
      </c>
      <c r="K95" s="254">
        <f>COUNTIFS('様式2-2(実績自動車）'!$B$16:$B$515,$A95,'様式2-2(実績自動車）'!$H$16:$H$515,"大型バス",'様式2-2(実績自動車）'!$J$16:$J$515,"&gt;1700",'様式2-2(実績自動車）'!$J$16:$J$515,"&lt;=2500",'様式2-2(実績自動車）'!$T$16:$T$515,"*廃止")</f>
        <v>0</v>
      </c>
      <c r="L95" s="254">
        <f>COUNTIFS('様式2-2(実績自動車）'!$B$16:$B$515,$A95,'様式2-2(実績自動車）'!$H$16:$H$515,"大型バス",'様式2-2(実績自動車）'!$J$16:$J$515,"&gt;2500",'様式2-2(実績自動車）'!$J$16:$J$515,"&lt;=3500",'様式2-2(実績自動車）'!$T$16:$T$515,"*廃止")</f>
        <v>0</v>
      </c>
      <c r="M95" s="254">
        <f>COUNTIFS('様式2-2(実績自動車）'!$B$16:$B$515,$A95,'様式2-2(実績自動車）'!$H$16:$H$515,"大型バス",'様式2-2(実績自動車）'!$J$16:$J$515,"&gt;3500",'様式2-2(実績自動車）'!$T$16:$T$515,"*廃止")</f>
        <v>0</v>
      </c>
      <c r="N95" s="254">
        <f>COUNTIFS('様式2-2(実績自動車）'!$B$16:$B$515,$A95,'様式2-2(実績自動車）'!$H$16:$H$515,"マイクロバス",'様式2-2(実績自動車）'!$J$16:$J$515,"&lt;=1700",'様式2-2(実績自動車）'!$T$16:$T$515,"*廃止")</f>
        <v>0</v>
      </c>
      <c r="O95" s="254">
        <f>COUNTIFS('様式2-2(実績自動車）'!$B$16:$B$515,$A95,'様式2-2(実績自動車）'!$H$16:$H$515,"マイクロバス",'様式2-2(実績自動車）'!$J$16:$J$515,"&gt;1700",'様式2-2(実績自動車）'!$J$16:$J$515,"&lt;=2500",'様式2-2(実績自動車）'!$T$16:$T$515,"*廃止")</f>
        <v>0</v>
      </c>
      <c r="P95" s="254">
        <f>COUNTIFS('様式2-2(実績自動車）'!$B$16:$B$515,$A95,'様式2-2(実績自動車）'!$H$16:$H$515,"マイクロバス",'様式2-2(実績自動車）'!$J$16:$J$515,"&gt;2500",'様式2-2(実績自動車）'!$J$16:$J$515,"&lt;=3500",'様式2-2(実績自動車）'!$T$16:$T$515,"*廃止")</f>
        <v>0</v>
      </c>
      <c r="Q95" s="254">
        <f>COUNTIFS('様式2-2(実績自動車）'!$B$16:$B$515,$A95,'様式2-2(実績自動車）'!$H$16:$H$515,"マイクロバス",'様式2-2(実績自動車）'!$J$16:$J$515,"&gt;3500",'様式2-2(実績自動車）'!$T$16:$T$515,"*廃止")</f>
        <v>0</v>
      </c>
      <c r="R95" s="254">
        <f>COUNTIFS('様式2-2(実績自動車）'!$B$16:$B$515,$A95,'様式2-2(実績自動車）'!$H$16:$H$515,"特種車*",'様式2-2(実績自動車）'!$J$16:$J$515,"&lt;=1700",'様式2-2(実績自動車）'!$T$16:$T$515,"*廃止")</f>
        <v>0</v>
      </c>
      <c r="S95" s="254">
        <f>COUNTIFS('様式2-2(実績自動車）'!$B$16:$B$515,$A95,'様式2-2(実績自動車）'!$H$16:$H$515,"特種車*",'様式2-2(実績自動車）'!$J$16:$J$515,"&gt;1700",'様式2-2(実績自動車）'!$J$16:$J$515,"&lt;=2500",'様式2-2(実績自動車）'!$T$16:$T$515,"*廃止")</f>
        <v>0</v>
      </c>
      <c r="T95" s="254">
        <f>COUNTIFS('様式2-2(実績自動車）'!$B$16:$B$515,$A95,'様式2-2(実績自動車）'!$H$16:$H$515,"特種車*",'様式2-2(実績自動車）'!$J$16:$J$515,"&gt;2500",'様式2-2(実績自動車）'!$J$16:$J$515,"&lt;=3500",'様式2-2(実績自動車）'!$T$16:$T$515,"*廃止")</f>
        <v>0</v>
      </c>
      <c r="U95" s="254">
        <f>COUNTIFS('様式2-2(実績自動車）'!$B$16:$B$515,$A95,'様式2-2(実績自動車）'!$H$16:$H$515,"特種車*",'様式2-2(実績自動車）'!$J$16:$J$515,"&gt;3500",'様式2-2(実績自動車）'!$T$16:$T$515,"*廃止")</f>
        <v>0</v>
      </c>
      <c r="V95" s="254">
        <f>COUNTIFS('様式2-2(実績自動車）'!$B$16:$B$515,$A95,'様式2-2(実績自動車）'!$H$16:$H$515,"乗用車*",'様式2-2(実績自動車）'!$T$16:$T$515,"*廃止")</f>
        <v>0</v>
      </c>
      <c r="W95" s="253"/>
    </row>
    <row r="96" spans="1:23" ht="13.5" hidden="1" customHeight="1">
      <c r="A96" s="147">
        <v>26</v>
      </c>
      <c r="B96" s="253">
        <f>COUNTIFS('様式2-2(実績自動車）'!$B$16:$B$515,$A96,'様式2-2(実績自動車）'!$H$16:$H$515,"普通貨物車",'様式2-2(実績自動車）'!$J$16:$J$515,"&lt;=1700",'様式2-2(実績自動車）'!$T$16:$T$515,"*廃止")</f>
        <v>0</v>
      </c>
      <c r="C96" s="253">
        <f>COUNTIFS('様式2-2(実績自動車）'!$B$16:$B$515,$A96,'様式2-2(実績自動車）'!$H$16:$H$515,"普通貨物車",'様式2-2(実績自動車）'!$J$16:$J$515,"&gt;1700",'様式2-2(実績自動車）'!$J$16:$J$515,"&lt;=2500",'様式2-2(実績自動車）'!$T$16:$T$515,"*廃止")</f>
        <v>0</v>
      </c>
      <c r="D96" s="253">
        <f>COUNTIFS('様式2-2(実績自動車）'!$B$16:$B$515,$A96,'様式2-2(実績自動車）'!$H$16:$H$515,"普通貨物車",'様式2-2(実績自動車）'!$J$16:$J$515,"&gt;2500",'様式2-2(実績自動車）'!$J$16:$J$515,"&lt;=3500",'様式2-2(実績自動車）'!$T$16:$T$515,"*廃止")</f>
        <v>0</v>
      </c>
      <c r="E96" s="253">
        <f>COUNTIFS('様式2-2(実績自動車）'!$B$16:$B$515,$A96,'様式2-2(実績自動車）'!$H$16:$H$515,"普通貨物車",'様式2-2(実績自動車）'!$J$16:$J$515,"&gt;3500",'様式2-2(実績自動車）'!$T$16:$T$515,"*廃止")</f>
        <v>0</v>
      </c>
      <c r="F96" s="254">
        <f>COUNTIFS('様式2-2(実績自動車）'!$B$16:$B$515,$A96,'様式2-2(実績自動車）'!$H$16:$H$515,"小型貨物車",'様式2-2(実績自動車）'!$J$16:$J$515,"&lt;=1700",'様式2-2(実績自動車）'!$T$16:$T$515,"*廃止")</f>
        <v>0</v>
      </c>
      <c r="G96" s="254">
        <f>COUNTIFS('様式2-2(実績自動車）'!$B$16:$B$515,$A96,'様式2-2(実績自動車）'!$H$16:$H$515,"小型貨物車",'様式2-2(実績自動車）'!$J$16:$J$515,"&gt;1700",'様式2-2(実績自動車）'!$J$16:$J$515,"&lt;=2500",'様式2-2(実績自動車）'!$T$16:$T$515,"*廃止")</f>
        <v>0</v>
      </c>
      <c r="H96" s="254">
        <f>COUNTIFS('様式2-2(実績自動車）'!$B$16:$B$515,$A96,'様式2-2(実績自動車）'!$H$16:$H$515,"小型貨物車",'様式2-2(実績自動車）'!$J$16:$J$515,"&gt;2500",'様式2-2(実績自動車）'!$J$16:$J$515,"&lt;=3500",'様式2-2(実績自動車）'!$T$16:$T$515,"*廃止")</f>
        <v>0</v>
      </c>
      <c r="I96" s="254">
        <f>COUNTIFS('様式2-2(実績自動車）'!$B$16:$B$515,$A96,'様式2-2(実績自動車）'!$H$16:$H$515,"小型貨物車",'様式2-2(実績自動車）'!$J$16:$J$515,"&gt;3500",'様式2-2(実績自動車）'!$T$16:$T$515,"*廃止")</f>
        <v>0</v>
      </c>
      <c r="J96" s="254">
        <f>COUNTIFS('様式2-2(実績自動車）'!$B$16:$B$515,$A96,'様式2-2(実績自動車）'!$H$16:$H$515,"大型バス",'様式2-2(実績自動車）'!$J$16:$J$515,"&lt;=1700",'様式2-2(実績自動車）'!$T$16:$T$515,"*廃止")</f>
        <v>0</v>
      </c>
      <c r="K96" s="254">
        <f>COUNTIFS('様式2-2(実績自動車）'!$B$16:$B$515,$A96,'様式2-2(実績自動車）'!$H$16:$H$515,"大型バス",'様式2-2(実績自動車）'!$J$16:$J$515,"&gt;1700",'様式2-2(実績自動車）'!$J$16:$J$515,"&lt;=2500",'様式2-2(実績自動車）'!$T$16:$T$515,"*廃止")</f>
        <v>0</v>
      </c>
      <c r="L96" s="254">
        <f>COUNTIFS('様式2-2(実績自動車）'!$B$16:$B$515,$A96,'様式2-2(実績自動車）'!$H$16:$H$515,"大型バス",'様式2-2(実績自動車）'!$J$16:$J$515,"&gt;2500",'様式2-2(実績自動車）'!$J$16:$J$515,"&lt;=3500",'様式2-2(実績自動車）'!$T$16:$T$515,"*廃止")</f>
        <v>0</v>
      </c>
      <c r="M96" s="254">
        <f>COUNTIFS('様式2-2(実績自動車）'!$B$16:$B$515,$A96,'様式2-2(実績自動車）'!$H$16:$H$515,"大型バス",'様式2-2(実績自動車）'!$J$16:$J$515,"&gt;3500",'様式2-2(実績自動車）'!$T$16:$T$515,"*廃止")</f>
        <v>0</v>
      </c>
      <c r="N96" s="254">
        <f>COUNTIFS('様式2-2(実績自動車）'!$B$16:$B$515,$A96,'様式2-2(実績自動車）'!$H$16:$H$515,"マイクロバス",'様式2-2(実績自動車）'!$J$16:$J$515,"&lt;=1700",'様式2-2(実績自動車）'!$T$16:$T$515,"*廃止")</f>
        <v>0</v>
      </c>
      <c r="O96" s="254">
        <f>COUNTIFS('様式2-2(実績自動車）'!$B$16:$B$515,$A96,'様式2-2(実績自動車）'!$H$16:$H$515,"マイクロバス",'様式2-2(実績自動車）'!$J$16:$J$515,"&gt;1700",'様式2-2(実績自動車）'!$J$16:$J$515,"&lt;=2500",'様式2-2(実績自動車）'!$T$16:$T$515,"*廃止")</f>
        <v>0</v>
      </c>
      <c r="P96" s="254">
        <f>COUNTIFS('様式2-2(実績自動車）'!$B$16:$B$515,$A96,'様式2-2(実績自動車）'!$H$16:$H$515,"マイクロバス",'様式2-2(実績自動車）'!$J$16:$J$515,"&gt;2500",'様式2-2(実績自動車）'!$J$16:$J$515,"&lt;=3500",'様式2-2(実績自動車）'!$T$16:$T$515,"*廃止")</f>
        <v>0</v>
      </c>
      <c r="Q96" s="254">
        <f>COUNTIFS('様式2-2(実績自動車）'!$B$16:$B$515,$A96,'様式2-2(実績自動車）'!$H$16:$H$515,"マイクロバス",'様式2-2(実績自動車）'!$J$16:$J$515,"&gt;3500",'様式2-2(実績自動車）'!$T$16:$T$515,"*廃止")</f>
        <v>0</v>
      </c>
      <c r="R96" s="254">
        <f>COUNTIFS('様式2-2(実績自動車）'!$B$16:$B$515,$A96,'様式2-2(実績自動車）'!$H$16:$H$515,"特種車*",'様式2-2(実績自動車）'!$J$16:$J$515,"&lt;=1700",'様式2-2(実績自動車）'!$T$16:$T$515,"*廃止")</f>
        <v>0</v>
      </c>
      <c r="S96" s="254">
        <f>COUNTIFS('様式2-2(実績自動車）'!$B$16:$B$515,$A96,'様式2-2(実績自動車）'!$H$16:$H$515,"特種車*",'様式2-2(実績自動車）'!$J$16:$J$515,"&gt;1700",'様式2-2(実績自動車）'!$J$16:$J$515,"&lt;=2500",'様式2-2(実績自動車）'!$T$16:$T$515,"*廃止")</f>
        <v>0</v>
      </c>
      <c r="T96" s="254">
        <f>COUNTIFS('様式2-2(実績自動車）'!$B$16:$B$515,$A96,'様式2-2(実績自動車）'!$H$16:$H$515,"特種車*",'様式2-2(実績自動車）'!$J$16:$J$515,"&gt;2500",'様式2-2(実績自動車）'!$J$16:$J$515,"&lt;=3500",'様式2-2(実績自動車）'!$T$16:$T$515,"*廃止")</f>
        <v>0</v>
      </c>
      <c r="U96" s="254">
        <f>COUNTIFS('様式2-2(実績自動車）'!$B$16:$B$515,$A96,'様式2-2(実績自動車）'!$H$16:$H$515,"特種車*",'様式2-2(実績自動車）'!$J$16:$J$515,"&gt;3500",'様式2-2(実績自動車）'!$T$16:$T$515,"*廃止")</f>
        <v>0</v>
      </c>
      <c r="V96" s="254">
        <f>COUNTIFS('様式2-2(実績自動車）'!$B$16:$B$515,$A96,'様式2-2(実績自動車）'!$H$16:$H$515,"乗用車*",'様式2-2(実績自動車）'!$T$16:$T$515,"*廃止")</f>
        <v>0</v>
      </c>
      <c r="W96" s="253"/>
    </row>
    <row r="97" spans="1:25" ht="13.5" hidden="1" customHeight="1">
      <c r="A97" s="147">
        <v>27</v>
      </c>
      <c r="B97" s="253">
        <f>COUNTIFS('様式2-2(実績自動車）'!$B$16:$B$515,$A97,'様式2-2(実績自動車）'!$H$16:$H$515,"普通貨物車",'様式2-2(実績自動車）'!$J$16:$J$515,"&lt;=1700",'様式2-2(実績自動車）'!$T$16:$T$515,"*廃止")</f>
        <v>0</v>
      </c>
      <c r="C97" s="253">
        <f>COUNTIFS('様式2-2(実績自動車）'!$B$16:$B$515,$A97,'様式2-2(実績自動車）'!$H$16:$H$515,"普通貨物車",'様式2-2(実績自動車）'!$J$16:$J$515,"&gt;1700",'様式2-2(実績自動車）'!$J$16:$J$515,"&lt;=2500",'様式2-2(実績自動車）'!$T$16:$T$515,"*廃止")</f>
        <v>0</v>
      </c>
      <c r="D97" s="253">
        <f>COUNTIFS('様式2-2(実績自動車）'!$B$16:$B$515,$A97,'様式2-2(実績自動車）'!$H$16:$H$515,"普通貨物車",'様式2-2(実績自動車）'!$J$16:$J$515,"&gt;2500",'様式2-2(実績自動車）'!$J$16:$J$515,"&lt;=3500",'様式2-2(実績自動車）'!$T$16:$T$515,"*廃止")</f>
        <v>0</v>
      </c>
      <c r="E97" s="253">
        <f>COUNTIFS('様式2-2(実績自動車）'!$B$16:$B$515,$A97,'様式2-2(実績自動車）'!$H$16:$H$515,"普通貨物車",'様式2-2(実績自動車）'!$J$16:$J$515,"&gt;3500",'様式2-2(実績自動車）'!$T$16:$T$515,"*廃止")</f>
        <v>0</v>
      </c>
      <c r="F97" s="254">
        <f>COUNTIFS('様式2-2(実績自動車）'!$B$16:$B$515,$A97,'様式2-2(実績自動車）'!$H$16:$H$515,"小型貨物車",'様式2-2(実績自動車）'!$J$16:$J$515,"&lt;=1700",'様式2-2(実績自動車）'!$T$16:$T$515,"*廃止")</f>
        <v>0</v>
      </c>
      <c r="G97" s="254">
        <f>COUNTIFS('様式2-2(実績自動車）'!$B$16:$B$515,$A97,'様式2-2(実績自動車）'!$H$16:$H$515,"小型貨物車",'様式2-2(実績自動車）'!$J$16:$J$515,"&gt;1700",'様式2-2(実績自動車）'!$J$16:$J$515,"&lt;=2500",'様式2-2(実績自動車）'!$T$16:$T$515,"*廃止")</f>
        <v>0</v>
      </c>
      <c r="H97" s="254">
        <f>COUNTIFS('様式2-2(実績自動車）'!$B$16:$B$515,$A97,'様式2-2(実績自動車）'!$H$16:$H$515,"小型貨物車",'様式2-2(実績自動車）'!$J$16:$J$515,"&gt;2500",'様式2-2(実績自動車）'!$J$16:$J$515,"&lt;=3500",'様式2-2(実績自動車）'!$T$16:$T$515,"*廃止")</f>
        <v>0</v>
      </c>
      <c r="I97" s="254">
        <f>COUNTIFS('様式2-2(実績自動車）'!$B$16:$B$515,$A97,'様式2-2(実績自動車）'!$H$16:$H$515,"小型貨物車",'様式2-2(実績自動車）'!$J$16:$J$515,"&gt;3500",'様式2-2(実績自動車）'!$T$16:$T$515,"*廃止")</f>
        <v>0</v>
      </c>
      <c r="J97" s="254">
        <f>COUNTIFS('様式2-2(実績自動車）'!$B$16:$B$515,$A97,'様式2-2(実績自動車）'!$H$16:$H$515,"大型バス",'様式2-2(実績自動車）'!$J$16:$J$515,"&lt;=1700",'様式2-2(実績自動車）'!$T$16:$T$515,"*廃止")</f>
        <v>0</v>
      </c>
      <c r="K97" s="254">
        <f>COUNTIFS('様式2-2(実績自動車）'!$B$16:$B$515,$A97,'様式2-2(実績自動車）'!$H$16:$H$515,"大型バス",'様式2-2(実績自動車）'!$J$16:$J$515,"&gt;1700",'様式2-2(実績自動車）'!$J$16:$J$515,"&lt;=2500",'様式2-2(実績自動車）'!$T$16:$T$515,"*廃止")</f>
        <v>0</v>
      </c>
      <c r="L97" s="254">
        <f>COUNTIFS('様式2-2(実績自動車）'!$B$16:$B$515,$A97,'様式2-2(実績自動車）'!$H$16:$H$515,"大型バス",'様式2-2(実績自動車）'!$J$16:$J$515,"&gt;2500",'様式2-2(実績自動車）'!$J$16:$J$515,"&lt;=3500",'様式2-2(実績自動車）'!$T$16:$T$515,"*廃止")</f>
        <v>0</v>
      </c>
      <c r="M97" s="254">
        <f>COUNTIFS('様式2-2(実績自動車）'!$B$16:$B$515,$A97,'様式2-2(実績自動車）'!$H$16:$H$515,"大型バス",'様式2-2(実績自動車）'!$J$16:$J$515,"&gt;3500",'様式2-2(実績自動車）'!$T$16:$T$515,"*廃止")</f>
        <v>0</v>
      </c>
      <c r="N97" s="254">
        <f>COUNTIFS('様式2-2(実績自動車）'!$B$16:$B$515,$A97,'様式2-2(実績自動車）'!$H$16:$H$515,"マイクロバス",'様式2-2(実績自動車）'!$J$16:$J$515,"&lt;=1700",'様式2-2(実績自動車）'!$T$16:$T$515,"*廃止")</f>
        <v>0</v>
      </c>
      <c r="O97" s="254">
        <f>COUNTIFS('様式2-2(実績自動車）'!$B$16:$B$515,$A97,'様式2-2(実績自動車）'!$H$16:$H$515,"マイクロバス",'様式2-2(実績自動車）'!$J$16:$J$515,"&gt;1700",'様式2-2(実績自動車）'!$J$16:$J$515,"&lt;=2500",'様式2-2(実績自動車）'!$T$16:$T$515,"*廃止")</f>
        <v>0</v>
      </c>
      <c r="P97" s="254">
        <f>COUNTIFS('様式2-2(実績自動車）'!$B$16:$B$515,$A97,'様式2-2(実績自動車）'!$H$16:$H$515,"マイクロバス",'様式2-2(実績自動車）'!$J$16:$J$515,"&gt;2500",'様式2-2(実績自動車）'!$J$16:$J$515,"&lt;=3500",'様式2-2(実績自動車）'!$T$16:$T$515,"*廃止")</f>
        <v>0</v>
      </c>
      <c r="Q97" s="254">
        <f>COUNTIFS('様式2-2(実績自動車）'!$B$16:$B$515,$A97,'様式2-2(実績自動車）'!$H$16:$H$515,"マイクロバス",'様式2-2(実績自動車）'!$J$16:$J$515,"&gt;3500",'様式2-2(実績自動車）'!$T$16:$T$515,"*廃止")</f>
        <v>0</v>
      </c>
      <c r="R97" s="254">
        <f>COUNTIFS('様式2-2(実績自動車）'!$B$16:$B$515,$A97,'様式2-2(実績自動車）'!$H$16:$H$515,"特種車*",'様式2-2(実績自動車）'!$J$16:$J$515,"&lt;=1700",'様式2-2(実績自動車）'!$T$16:$T$515,"*廃止")</f>
        <v>0</v>
      </c>
      <c r="S97" s="254">
        <f>COUNTIFS('様式2-2(実績自動車）'!$B$16:$B$515,$A97,'様式2-2(実績自動車）'!$H$16:$H$515,"特種車*",'様式2-2(実績自動車）'!$J$16:$J$515,"&gt;1700",'様式2-2(実績自動車）'!$J$16:$J$515,"&lt;=2500",'様式2-2(実績自動車）'!$T$16:$T$515,"*廃止")</f>
        <v>0</v>
      </c>
      <c r="T97" s="254">
        <f>COUNTIFS('様式2-2(実績自動車）'!$B$16:$B$515,$A97,'様式2-2(実績自動車）'!$H$16:$H$515,"特種車*",'様式2-2(実績自動車）'!$J$16:$J$515,"&gt;2500",'様式2-2(実績自動車）'!$J$16:$J$515,"&lt;=3500",'様式2-2(実績自動車）'!$T$16:$T$515,"*廃止")</f>
        <v>0</v>
      </c>
      <c r="U97" s="254">
        <f>COUNTIFS('様式2-2(実績自動車）'!$B$16:$B$515,$A97,'様式2-2(実績自動車）'!$H$16:$H$515,"特種車*",'様式2-2(実績自動車）'!$J$16:$J$515,"&gt;3500",'様式2-2(実績自動車）'!$T$16:$T$515,"*廃止")</f>
        <v>0</v>
      </c>
      <c r="V97" s="254">
        <f>COUNTIFS('様式2-2(実績自動車）'!$B$16:$B$515,$A97,'様式2-2(実績自動車）'!$H$16:$H$515,"乗用車*",'様式2-2(実績自動車）'!$T$16:$T$515,"*廃止")</f>
        <v>0</v>
      </c>
      <c r="W97" s="253"/>
    </row>
    <row r="98" spans="1:25" ht="13.5" hidden="1" customHeight="1">
      <c r="A98" s="147">
        <v>28</v>
      </c>
      <c r="B98" s="253">
        <f>COUNTIFS('様式2-2(実績自動車）'!$B$16:$B$515,$A98,'様式2-2(実績自動車）'!$H$16:$H$515,"普通貨物車",'様式2-2(実績自動車）'!$J$16:$J$515,"&lt;=1700",'様式2-2(実績自動車）'!$T$16:$T$515,"*廃止")</f>
        <v>0</v>
      </c>
      <c r="C98" s="253">
        <f>COUNTIFS('様式2-2(実績自動車）'!$B$16:$B$515,$A98,'様式2-2(実績自動車）'!$H$16:$H$515,"普通貨物車",'様式2-2(実績自動車）'!$J$16:$J$515,"&gt;1700",'様式2-2(実績自動車）'!$J$16:$J$515,"&lt;=2500",'様式2-2(実績自動車）'!$T$16:$T$515,"*廃止")</f>
        <v>0</v>
      </c>
      <c r="D98" s="253">
        <f>COUNTIFS('様式2-2(実績自動車）'!$B$16:$B$515,$A98,'様式2-2(実績自動車）'!$H$16:$H$515,"普通貨物車",'様式2-2(実績自動車）'!$J$16:$J$515,"&gt;2500",'様式2-2(実績自動車）'!$J$16:$J$515,"&lt;=3500",'様式2-2(実績自動車）'!$T$16:$T$515,"*廃止")</f>
        <v>0</v>
      </c>
      <c r="E98" s="253">
        <f>COUNTIFS('様式2-2(実績自動車）'!$B$16:$B$515,$A98,'様式2-2(実績自動車）'!$H$16:$H$515,"普通貨物車",'様式2-2(実績自動車）'!$J$16:$J$515,"&gt;3500",'様式2-2(実績自動車）'!$T$16:$T$515,"*廃止")</f>
        <v>0</v>
      </c>
      <c r="F98" s="254">
        <f>COUNTIFS('様式2-2(実績自動車）'!$B$16:$B$515,$A98,'様式2-2(実績自動車）'!$H$16:$H$515,"小型貨物車",'様式2-2(実績自動車）'!$J$16:$J$515,"&lt;=1700",'様式2-2(実績自動車）'!$T$16:$T$515,"*廃止")</f>
        <v>0</v>
      </c>
      <c r="G98" s="254">
        <f>COUNTIFS('様式2-2(実績自動車）'!$B$16:$B$515,$A98,'様式2-2(実績自動車）'!$H$16:$H$515,"小型貨物車",'様式2-2(実績自動車）'!$J$16:$J$515,"&gt;1700",'様式2-2(実績自動車）'!$J$16:$J$515,"&lt;=2500",'様式2-2(実績自動車）'!$T$16:$T$515,"*廃止")</f>
        <v>0</v>
      </c>
      <c r="H98" s="254">
        <f>COUNTIFS('様式2-2(実績自動車）'!$B$16:$B$515,$A98,'様式2-2(実績自動車）'!$H$16:$H$515,"小型貨物車",'様式2-2(実績自動車）'!$J$16:$J$515,"&gt;2500",'様式2-2(実績自動車）'!$J$16:$J$515,"&lt;=3500",'様式2-2(実績自動車）'!$T$16:$T$515,"*廃止")</f>
        <v>0</v>
      </c>
      <c r="I98" s="254">
        <f>COUNTIFS('様式2-2(実績自動車）'!$B$16:$B$515,$A98,'様式2-2(実績自動車）'!$H$16:$H$515,"小型貨物車",'様式2-2(実績自動車）'!$J$16:$J$515,"&gt;3500",'様式2-2(実績自動車）'!$T$16:$T$515,"*廃止")</f>
        <v>0</v>
      </c>
      <c r="J98" s="254">
        <f>COUNTIFS('様式2-2(実績自動車）'!$B$16:$B$515,$A98,'様式2-2(実績自動車）'!$H$16:$H$515,"大型バス",'様式2-2(実績自動車）'!$J$16:$J$515,"&lt;=1700",'様式2-2(実績自動車）'!$T$16:$T$515,"*廃止")</f>
        <v>0</v>
      </c>
      <c r="K98" s="254">
        <f>COUNTIFS('様式2-2(実績自動車）'!$B$16:$B$515,$A98,'様式2-2(実績自動車）'!$H$16:$H$515,"大型バス",'様式2-2(実績自動車）'!$J$16:$J$515,"&gt;1700",'様式2-2(実績自動車）'!$J$16:$J$515,"&lt;=2500",'様式2-2(実績自動車）'!$T$16:$T$515,"*廃止")</f>
        <v>0</v>
      </c>
      <c r="L98" s="254">
        <f>COUNTIFS('様式2-2(実績自動車）'!$B$16:$B$515,$A98,'様式2-2(実績自動車）'!$H$16:$H$515,"大型バス",'様式2-2(実績自動車）'!$J$16:$J$515,"&gt;2500",'様式2-2(実績自動車）'!$J$16:$J$515,"&lt;=3500",'様式2-2(実績自動車）'!$T$16:$T$515,"*廃止")</f>
        <v>0</v>
      </c>
      <c r="M98" s="254">
        <f>COUNTIFS('様式2-2(実績自動車）'!$B$16:$B$515,$A98,'様式2-2(実績自動車）'!$H$16:$H$515,"大型バス",'様式2-2(実績自動車）'!$J$16:$J$515,"&gt;3500",'様式2-2(実績自動車）'!$T$16:$T$515,"*廃止")</f>
        <v>0</v>
      </c>
      <c r="N98" s="254">
        <f>COUNTIFS('様式2-2(実績自動車）'!$B$16:$B$515,$A98,'様式2-2(実績自動車）'!$H$16:$H$515,"マイクロバス",'様式2-2(実績自動車）'!$J$16:$J$515,"&lt;=1700",'様式2-2(実績自動車）'!$T$16:$T$515,"*廃止")</f>
        <v>0</v>
      </c>
      <c r="O98" s="254">
        <f>COUNTIFS('様式2-2(実績自動車）'!$B$16:$B$515,$A98,'様式2-2(実績自動車）'!$H$16:$H$515,"マイクロバス",'様式2-2(実績自動車）'!$J$16:$J$515,"&gt;1700",'様式2-2(実績自動車）'!$J$16:$J$515,"&lt;=2500",'様式2-2(実績自動車）'!$T$16:$T$515,"*廃止")</f>
        <v>0</v>
      </c>
      <c r="P98" s="254">
        <f>COUNTIFS('様式2-2(実績自動車）'!$B$16:$B$515,$A98,'様式2-2(実績自動車）'!$H$16:$H$515,"マイクロバス",'様式2-2(実績自動車）'!$J$16:$J$515,"&gt;2500",'様式2-2(実績自動車）'!$J$16:$J$515,"&lt;=3500",'様式2-2(実績自動車）'!$T$16:$T$515,"*廃止")</f>
        <v>0</v>
      </c>
      <c r="Q98" s="254">
        <f>COUNTIFS('様式2-2(実績自動車）'!$B$16:$B$515,$A98,'様式2-2(実績自動車）'!$H$16:$H$515,"マイクロバス",'様式2-2(実績自動車）'!$J$16:$J$515,"&gt;3500",'様式2-2(実績自動車）'!$T$16:$T$515,"*廃止")</f>
        <v>0</v>
      </c>
      <c r="R98" s="254">
        <f>COUNTIFS('様式2-2(実績自動車）'!$B$16:$B$515,$A98,'様式2-2(実績自動車）'!$H$16:$H$515,"特種車*",'様式2-2(実績自動車）'!$J$16:$J$515,"&lt;=1700",'様式2-2(実績自動車）'!$T$16:$T$515,"*廃止")</f>
        <v>0</v>
      </c>
      <c r="S98" s="254">
        <f>COUNTIFS('様式2-2(実績自動車）'!$B$16:$B$515,$A98,'様式2-2(実績自動車）'!$H$16:$H$515,"特種車*",'様式2-2(実績自動車）'!$J$16:$J$515,"&gt;1700",'様式2-2(実績自動車）'!$J$16:$J$515,"&lt;=2500",'様式2-2(実績自動車）'!$T$16:$T$515,"*廃止")</f>
        <v>0</v>
      </c>
      <c r="T98" s="254">
        <f>COUNTIFS('様式2-2(実績自動車）'!$B$16:$B$515,$A98,'様式2-2(実績自動車）'!$H$16:$H$515,"特種車*",'様式2-2(実績自動車）'!$J$16:$J$515,"&gt;2500",'様式2-2(実績自動車）'!$J$16:$J$515,"&lt;=3500",'様式2-2(実績自動車）'!$T$16:$T$515,"*廃止")</f>
        <v>0</v>
      </c>
      <c r="U98" s="254">
        <f>COUNTIFS('様式2-2(実績自動車）'!$B$16:$B$515,$A98,'様式2-2(実績自動車）'!$H$16:$H$515,"特種車*",'様式2-2(実績自動車）'!$J$16:$J$515,"&gt;3500",'様式2-2(実績自動車）'!$T$16:$T$515,"*廃止")</f>
        <v>0</v>
      </c>
      <c r="V98" s="254">
        <f>COUNTIFS('様式2-2(実績自動車）'!$B$16:$B$515,$A98,'様式2-2(実績自動車）'!$H$16:$H$515,"乗用車*",'様式2-2(実績自動車）'!$T$16:$T$515,"*廃止")</f>
        <v>0</v>
      </c>
      <c r="W98" s="253"/>
    </row>
    <row r="99" spans="1:25" ht="13.5" hidden="1" customHeight="1">
      <c r="A99" s="147">
        <v>29</v>
      </c>
      <c r="B99" s="253">
        <f>COUNTIFS('様式2-2(実績自動車）'!$B$16:$B$515,$A99,'様式2-2(実績自動車）'!$H$16:$H$515,"普通貨物車",'様式2-2(実績自動車）'!$J$16:$J$515,"&lt;=1700",'様式2-2(実績自動車）'!$T$16:$T$515,"*廃止")</f>
        <v>0</v>
      </c>
      <c r="C99" s="253">
        <f>COUNTIFS('様式2-2(実績自動車）'!$B$16:$B$515,$A99,'様式2-2(実績自動車）'!$H$16:$H$515,"普通貨物車",'様式2-2(実績自動車）'!$J$16:$J$515,"&gt;1700",'様式2-2(実績自動車）'!$J$16:$J$515,"&lt;=2500",'様式2-2(実績自動車）'!$T$16:$T$515,"*廃止")</f>
        <v>0</v>
      </c>
      <c r="D99" s="253">
        <f>COUNTIFS('様式2-2(実績自動車）'!$B$16:$B$515,$A99,'様式2-2(実績自動車）'!$H$16:$H$515,"普通貨物車",'様式2-2(実績自動車）'!$J$16:$J$515,"&gt;2500",'様式2-2(実績自動車）'!$J$16:$J$515,"&lt;=3500",'様式2-2(実績自動車）'!$T$16:$T$515,"*廃止")</f>
        <v>0</v>
      </c>
      <c r="E99" s="253">
        <f>COUNTIFS('様式2-2(実績自動車）'!$B$16:$B$515,$A99,'様式2-2(実績自動車）'!$H$16:$H$515,"普通貨物車",'様式2-2(実績自動車）'!$J$16:$J$515,"&gt;3500",'様式2-2(実績自動車）'!$T$16:$T$515,"*廃止")</f>
        <v>0</v>
      </c>
      <c r="F99" s="254">
        <f>COUNTIFS('様式2-2(実績自動車）'!$B$16:$B$515,$A99,'様式2-2(実績自動車）'!$H$16:$H$515,"小型貨物車",'様式2-2(実績自動車）'!$J$16:$J$515,"&lt;=1700",'様式2-2(実績自動車）'!$T$16:$T$515,"*廃止")</f>
        <v>0</v>
      </c>
      <c r="G99" s="254">
        <f>COUNTIFS('様式2-2(実績自動車）'!$B$16:$B$515,$A99,'様式2-2(実績自動車）'!$H$16:$H$515,"小型貨物車",'様式2-2(実績自動車）'!$J$16:$J$515,"&gt;1700",'様式2-2(実績自動車）'!$J$16:$J$515,"&lt;=2500",'様式2-2(実績自動車）'!$T$16:$T$515,"*廃止")</f>
        <v>0</v>
      </c>
      <c r="H99" s="254">
        <f>COUNTIFS('様式2-2(実績自動車）'!$B$16:$B$515,$A99,'様式2-2(実績自動車）'!$H$16:$H$515,"小型貨物車",'様式2-2(実績自動車）'!$J$16:$J$515,"&gt;2500",'様式2-2(実績自動車）'!$J$16:$J$515,"&lt;=3500",'様式2-2(実績自動車）'!$T$16:$T$515,"*廃止")</f>
        <v>0</v>
      </c>
      <c r="I99" s="254">
        <f>COUNTIFS('様式2-2(実績自動車）'!$B$16:$B$515,$A99,'様式2-2(実績自動車）'!$H$16:$H$515,"小型貨物車",'様式2-2(実績自動車）'!$J$16:$J$515,"&gt;3500",'様式2-2(実績自動車）'!$T$16:$T$515,"*廃止")</f>
        <v>0</v>
      </c>
      <c r="J99" s="254">
        <f>COUNTIFS('様式2-2(実績自動車）'!$B$16:$B$515,$A99,'様式2-2(実績自動車）'!$H$16:$H$515,"大型バス",'様式2-2(実績自動車）'!$J$16:$J$515,"&lt;=1700",'様式2-2(実績自動車）'!$T$16:$T$515,"*廃止")</f>
        <v>0</v>
      </c>
      <c r="K99" s="254">
        <f>COUNTIFS('様式2-2(実績自動車）'!$B$16:$B$515,$A99,'様式2-2(実績自動車）'!$H$16:$H$515,"大型バス",'様式2-2(実績自動車）'!$J$16:$J$515,"&gt;1700",'様式2-2(実績自動車）'!$J$16:$J$515,"&lt;=2500",'様式2-2(実績自動車）'!$T$16:$T$515,"*廃止")</f>
        <v>0</v>
      </c>
      <c r="L99" s="254">
        <f>COUNTIFS('様式2-2(実績自動車）'!$B$16:$B$515,$A99,'様式2-2(実績自動車）'!$H$16:$H$515,"大型バス",'様式2-2(実績自動車）'!$J$16:$J$515,"&gt;2500",'様式2-2(実績自動車）'!$J$16:$J$515,"&lt;=3500",'様式2-2(実績自動車）'!$T$16:$T$515,"*廃止")</f>
        <v>0</v>
      </c>
      <c r="M99" s="254">
        <f>COUNTIFS('様式2-2(実績自動車）'!$B$16:$B$515,$A99,'様式2-2(実績自動車）'!$H$16:$H$515,"大型バス",'様式2-2(実績自動車）'!$J$16:$J$515,"&gt;3500",'様式2-2(実績自動車）'!$T$16:$T$515,"*廃止")</f>
        <v>0</v>
      </c>
      <c r="N99" s="254">
        <f>COUNTIFS('様式2-2(実績自動車）'!$B$16:$B$515,$A99,'様式2-2(実績自動車）'!$H$16:$H$515,"マイクロバス",'様式2-2(実績自動車）'!$J$16:$J$515,"&lt;=1700",'様式2-2(実績自動車）'!$T$16:$T$515,"*廃止")</f>
        <v>0</v>
      </c>
      <c r="O99" s="254">
        <f>COUNTIFS('様式2-2(実績自動車）'!$B$16:$B$515,$A99,'様式2-2(実績自動車）'!$H$16:$H$515,"マイクロバス",'様式2-2(実績自動車）'!$J$16:$J$515,"&gt;1700",'様式2-2(実績自動車）'!$J$16:$J$515,"&lt;=2500",'様式2-2(実績自動車）'!$T$16:$T$515,"*廃止")</f>
        <v>0</v>
      </c>
      <c r="P99" s="254">
        <f>COUNTIFS('様式2-2(実績自動車）'!$B$16:$B$515,$A99,'様式2-2(実績自動車）'!$H$16:$H$515,"マイクロバス",'様式2-2(実績自動車）'!$J$16:$J$515,"&gt;2500",'様式2-2(実績自動車）'!$J$16:$J$515,"&lt;=3500",'様式2-2(実績自動車）'!$T$16:$T$515,"*廃止")</f>
        <v>0</v>
      </c>
      <c r="Q99" s="254">
        <f>COUNTIFS('様式2-2(実績自動車）'!$B$16:$B$515,$A99,'様式2-2(実績自動車）'!$H$16:$H$515,"マイクロバス",'様式2-2(実績自動車）'!$J$16:$J$515,"&gt;3500",'様式2-2(実績自動車）'!$T$16:$T$515,"*廃止")</f>
        <v>0</v>
      </c>
      <c r="R99" s="254">
        <f>COUNTIFS('様式2-2(実績自動車）'!$B$16:$B$515,$A99,'様式2-2(実績自動車）'!$H$16:$H$515,"特種車*",'様式2-2(実績自動車）'!$J$16:$J$515,"&lt;=1700",'様式2-2(実績自動車）'!$T$16:$T$515,"*廃止")</f>
        <v>0</v>
      </c>
      <c r="S99" s="254">
        <f>COUNTIFS('様式2-2(実績自動車）'!$B$16:$B$515,$A99,'様式2-2(実績自動車）'!$H$16:$H$515,"特種車*",'様式2-2(実績自動車）'!$J$16:$J$515,"&gt;1700",'様式2-2(実績自動車）'!$J$16:$J$515,"&lt;=2500",'様式2-2(実績自動車）'!$T$16:$T$515,"*廃止")</f>
        <v>0</v>
      </c>
      <c r="T99" s="254">
        <f>COUNTIFS('様式2-2(実績自動車）'!$B$16:$B$515,$A99,'様式2-2(実績自動車）'!$H$16:$H$515,"特種車*",'様式2-2(実績自動車）'!$J$16:$J$515,"&gt;2500",'様式2-2(実績自動車）'!$J$16:$J$515,"&lt;=3500",'様式2-2(実績自動車）'!$T$16:$T$515,"*廃止")</f>
        <v>0</v>
      </c>
      <c r="U99" s="254">
        <f>COUNTIFS('様式2-2(実績自動車）'!$B$16:$B$515,$A99,'様式2-2(実績自動車）'!$H$16:$H$515,"特種車*",'様式2-2(実績自動車）'!$J$16:$J$515,"&gt;3500",'様式2-2(実績自動車）'!$T$16:$T$515,"*廃止")</f>
        <v>0</v>
      </c>
      <c r="V99" s="254">
        <f>COUNTIFS('様式2-2(実績自動車）'!$B$16:$B$515,$A99,'様式2-2(実績自動車）'!$H$16:$H$515,"乗用車*",'様式2-2(実績自動車）'!$T$16:$T$515,"*廃止")</f>
        <v>0</v>
      </c>
      <c r="W99" s="253"/>
    </row>
    <row r="100" spans="1:25" ht="13.5" hidden="1" customHeight="1">
      <c r="A100" s="147">
        <v>30</v>
      </c>
      <c r="B100" s="253">
        <f>COUNTIFS('様式2-2(実績自動車）'!$B$16:$B$515,$A100,'様式2-2(実績自動車）'!$H$16:$H$515,"普通貨物車",'様式2-2(実績自動車）'!$J$16:$J$515,"&lt;=1700",'様式2-2(実績自動車）'!$T$16:$T$515,"*廃止")</f>
        <v>0</v>
      </c>
      <c r="C100" s="253">
        <f>COUNTIFS('様式2-2(実績自動車）'!$B$16:$B$515,$A100,'様式2-2(実績自動車）'!$H$16:$H$515,"普通貨物車",'様式2-2(実績自動車）'!$J$16:$J$515,"&gt;1700",'様式2-2(実績自動車）'!$J$16:$J$515,"&lt;=2500",'様式2-2(実績自動車）'!$T$16:$T$515,"*廃止")</f>
        <v>0</v>
      </c>
      <c r="D100" s="253">
        <f>COUNTIFS('様式2-2(実績自動車）'!$B$16:$B$515,$A100,'様式2-2(実績自動車）'!$H$16:$H$515,"普通貨物車",'様式2-2(実績自動車）'!$J$16:$J$515,"&gt;2500",'様式2-2(実績自動車）'!$J$16:$J$515,"&lt;=3500",'様式2-2(実績自動車）'!$T$16:$T$515,"*廃止")</f>
        <v>0</v>
      </c>
      <c r="E100" s="253">
        <f>COUNTIFS('様式2-2(実績自動車）'!$B$16:$B$515,$A100,'様式2-2(実績自動車）'!$H$16:$H$515,"普通貨物車",'様式2-2(実績自動車）'!$J$16:$J$515,"&gt;3500",'様式2-2(実績自動車）'!$T$16:$T$515,"*廃止")</f>
        <v>0</v>
      </c>
      <c r="F100" s="254">
        <f>COUNTIFS('様式2-2(実績自動車）'!$B$16:$B$515,$A100,'様式2-2(実績自動車）'!$H$16:$H$515,"小型貨物車",'様式2-2(実績自動車）'!$J$16:$J$515,"&lt;=1700",'様式2-2(実績自動車）'!$T$16:$T$515,"*廃止")</f>
        <v>0</v>
      </c>
      <c r="G100" s="254">
        <f>COUNTIFS('様式2-2(実績自動車）'!$B$16:$B$515,$A100,'様式2-2(実績自動車）'!$H$16:$H$515,"小型貨物車",'様式2-2(実績自動車）'!$J$16:$J$515,"&gt;1700",'様式2-2(実績自動車）'!$J$16:$J$515,"&lt;=2500",'様式2-2(実績自動車）'!$T$16:$T$515,"*廃止")</f>
        <v>0</v>
      </c>
      <c r="H100" s="254">
        <f>COUNTIFS('様式2-2(実績自動車）'!$B$16:$B$515,$A100,'様式2-2(実績自動車）'!$H$16:$H$515,"小型貨物車",'様式2-2(実績自動車）'!$J$16:$J$515,"&gt;2500",'様式2-2(実績自動車）'!$J$16:$J$515,"&lt;=3500",'様式2-2(実績自動車）'!$T$16:$T$515,"*廃止")</f>
        <v>0</v>
      </c>
      <c r="I100" s="254">
        <f>COUNTIFS('様式2-2(実績自動車）'!$B$16:$B$515,$A100,'様式2-2(実績自動車）'!$H$16:$H$515,"小型貨物車",'様式2-2(実績自動車）'!$J$16:$J$515,"&gt;3500",'様式2-2(実績自動車）'!$T$16:$T$515,"*廃止")</f>
        <v>0</v>
      </c>
      <c r="J100" s="254">
        <f>COUNTIFS('様式2-2(実績自動車）'!$B$16:$B$515,$A100,'様式2-2(実績自動車）'!$H$16:$H$515,"大型バス",'様式2-2(実績自動車）'!$J$16:$J$515,"&lt;=1700",'様式2-2(実績自動車）'!$T$16:$T$515,"*廃止")</f>
        <v>0</v>
      </c>
      <c r="K100" s="254">
        <f>COUNTIFS('様式2-2(実績自動車）'!$B$16:$B$515,$A100,'様式2-2(実績自動車）'!$H$16:$H$515,"大型バス",'様式2-2(実績自動車）'!$J$16:$J$515,"&gt;1700",'様式2-2(実績自動車）'!$J$16:$J$515,"&lt;=2500",'様式2-2(実績自動車）'!$T$16:$T$515,"*廃止")</f>
        <v>0</v>
      </c>
      <c r="L100" s="254">
        <f>COUNTIFS('様式2-2(実績自動車）'!$B$16:$B$515,$A100,'様式2-2(実績自動車）'!$H$16:$H$515,"大型バス",'様式2-2(実績自動車）'!$J$16:$J$515,"&gt;2500",'様式2-2(実績自動車）'!$J$16:$J$515,"&lt;=3500",'様式2-2(実績自動車）'!$T$16:$T$515,"*廃止")</f>
        <v>0</v>
      </c>
      <c r="M100" s="254">
        <f>COUNTIFS('様式2-2(実績自動車）'!$B$16:$B$515,$A100,'様式2-2(実績自動車）'!$H$16:$H$515,"大型バス",'様式2-2(実績自動車）'!$J$16:$J$515,"&gt;3500",'様式2-2(実績自動車）'!$T$16:$T$515,"*廃止")</f>
        <v>0</v>
      </c>
      <c r="N100" s="254">
        <f>COUNTIFS('様式2-2(実績自動車）'!$B$16:$B$515,$A100,'様式2-2(実績自動車）'!$H$16:$H$515,"マイクロバス",'様式2-2(実績自動車）'!$J$16:$J$515,"&lt;=1700",'様式2-2(実績自動車）'!$T$16:$T$515,"*廃止")</f>
        <v>0</v>
      </c>
      <c r="O100" s="254">
        <f>COUNTIFS('様式2-2(実績自動車）'!$B$16:$B$515,$A100,'様式2-2(実績自動車）'!$H$16:$H$515,"マイクロバス",'様式2-2(実績自動車）'!$J$16:$J$515,"&gt;1700",'様式2-2(実績自動車）'!$J$16:$J$515,"&lt;=2500",'様式2-2(実績自動車）'!$T$16:$T$515,"*廃止")</f>
        <v>0</v>
      </c>
      <c r="P100" s="254">
        <f>COUNTIFS('様式2-2(実績自動車）'!$B$16:$B$515,$A100,'様式2-2(実績自動車）'!$H$16:$H$515,"マイクロバス",'様式2-2(実績自動車）'!$J$16:$J$515,"&gt;2500",'様式2-2(実績自動車）'!$J$16:$J$515,"&lt;=3500",'様式2-2(実績自動車）'!$T$16:$T$515,"*廃止")</f>
        <v>0</v>
      </c>
      <c r="Q100" s="254">
        <f>COUNTIFS('様式2-2(実績自動車）'!$B$16:$B$515,$A100,'様式2-2(実績自動車）'!$H$16:$H$515,"マイクロバス",'様式2-2(実績自動車）'!$J$16:$J$515,"&gt;3500",'様式2-2(実績自動車）'!$T$16:$T$515,"*廃止")</f>
        <v>0</v>
      </c>
      <c r="R100" s="254">
        <f>COUNTIFS('様式2-2(実績自動車）'!$B$16:$B$515,$A100,'様式2-2(実績自動車）'!$H$16:$H$515,"特種車*",'様式2-2(実績自動車）'!$J$16:$J$515,"&lt;=1700",'様式2-2(実績自動車）'!$T$16:$T$515,"*廃止")</f>
        <v>0</v>
      </c>
      <c r="S100" s="254">
        <f>COUNTIFS('様式2-2(実績自動車）'!$B$16:$B$515,$A100,'様式2-2(実績自動車）'!$H$16:$H$515,"特種車*",'様式2-2(実績自動車）'!$J$16:$J$515,"&gt;1700",'様式2-2(実績自動車）'!$J$16:$J$515,"&lt;=2500",'様式2-2(実績自動車）'!$T$16:$T$515,"*廃止")</f>
        <v>0</v>
      </c>
      <c r="T100" s="254">
        <f>COUNTIFS('様式2-2(実績自動車）'!$B$16:$B$515,$A100,'様式2-2(実績自動車）'!$H$16:$H$515,"特種車*",'様式2-2(実績自動車）'!$J$16:$J$515,"&gt;2500",'様式2-2(実績自動車）'!$J$16:$J$515,"&lt;=3500",'様式2-2(実績自動車）'!$T$16:$T$515,"*廃止")</f>
        <v>0</v>
      </c>
      <c r="U100" s="254">
        <f>COUNTIFS('様式2-2(実績自動車）'!$B$16:$B$515,$A100,'様式2-2(実績自動車）'!$H$16:$H$515,"特種車*",'様式2-2(実績自動車）'!$J$16:$J$515,"&gt;3500",'様式2-2(実績自動車）'!$T$16:$T$515,"*廃止")</f>
        <v>0</v>
      </c>
      <c r="V100" s="254">
        <f>COUNTIFS('様式2-2(実績自動車）'!$B$16:$B$515,$A100,'様式2-2(実績自動車）'!$H$16:$H$515,"乗用車*",'様式2-2(実績自動車）'!$T$16:$T$515,"*廃止")</f>
        <v>0</v>
      </c>
      <c r="W100" s="253"/>
    </row>
    <row r="101" spans="1:25" ht="13.5" hidden="1" customHeight="1"/>
    <row r="102" spans="1:25" ht="13.5" hidden="1" customHeight="1">
      <c r="C102" s="1" t="s">
        <v>2866</v>
      </c>
      <c r="E102" s="514" t="s">
        <v>38</v>
      </c>
      <c r="F102" s="515"/>
      <c r="G102" s="515"/>
      <c r="H102" s="516"/>
      <c r="I102" s="514" t="s">
        <v>2865</v>
      </c>
      <c r="J102" s="515"/>
      <c r="K102" s="515"/>
      <c r="L102" s="516"/>
      <c r="M102" s="514" t="s">
        <v>215</v>
      </c>
      <c r="N102" s="515"/>
      <c r="O102" s="515"/>
      <c r="P102" s="516"/>
      <c r="Q102" s="514" t="s">
        <v>1395</v>
      </c>
      <c r="R102" s="515"/>
      <c r="S102" s="515"/>
      <c r="T102" s="516"/>
      <c r="U102" s="514" t="s">
        <v>39</v>
      </c>
      <c r="V102" s="515"/>
      <c r="W102" s="515"/>
      <c r="X102" s="516"/>
      <c r="Y102" s="253" t="s">
        <v>1511</v>
      </c>
    </row>
    <row r="103" spans="1:25" ht="13.5" hidden="1" customHeight="1">
      <c r="B103" s="511"/>
      <c r="C103" s="511"/>
      <c r="E103" s="512" t="s">
        <v>2861</v>
      </c>
      <c r="F103" s="512" t="s">
        <v>2862</v>
      </c>
      <c r="G103" s="512" t="s">
        <v>2863</v>
      </c>
      <c r="H103" s="512" t="s">
        <v>2864</v>
      </c>
      <c r="I103" s="512" t="s">
        <v>2861</v>
      </c>
      <c r="J103" s="512" t="s">
        <v>2862</v>
      </c>
      <c r="K103" s="512" t="s">
        <v>2863</v>
      </c>
      <c r="L103" s="512" t="s">
        <v>2864</v>
      </c>
      <c r="M103" s="512" t="s">
        <v>2861</v>
      </c>
      <c r="N103" s="512" t="s">
        <v>2862</v>
      </c>
      <c r="O103" s="512" t="s">
        <v>2863</v>
      </c>
      <c r="P103" s="512" t="s">
        <v>2864</v>
      </c>
      <c r="Q103" s="512" t="s">
        <v>2861</v>
      </c>
      <c r="R103" s="512" t="s">
        <v>2862</v>
      </c>
      <c r="S103" s="512" t="s">
        <v>2863</v>
      </c>
      <c r="T103" s="512" t="s">
        <v>2864</v>
      </c>
      <c r="U103" s="512" t="s">
        <v>2861</v>
      </c>
      <c r="V103" s="512" t="s">
        <v>2862</v>
      </c>
      <c r="W103" s="512" t="s">
        <v>2863</v>
      </c>
      <c r="X103" s="512" t="s">
        <v>2864</v>
      </c>
      <c r="Y103" s="512"/>
    </row>
    <row r="104" spans="1:25" ht="13.5" hidden="1" customHeight="1">
      <c r="E104" s="513">
        <f>D8</f>
        <v>0</v>
      </c>
      <c r="F104" s="513">
        <f>D9</f>
        <v>0</v>
      </c>
      <c r="G104" s="513">
        <f>D10</f>
        <v>0</v>
      </c>
      <c r="H104" s="513">
        <f>D11</f>
        <v>0</v>
      </c>
      <c r="I104" s="513">
        <f>D12</f>
        <v>0</v>
      </c>
      <c r="J104" s="513">
        <f>D13</f>
        <v>0</v>
      </c>
      <c r="K104" s="513">
        <f>D14</f>
        <v>0</v>
      </c>
      <c r="L104" s="513">
        <f>D15</f>
        <v>0</v>
      </c>
      <c r="M104" s="513">
        <f>D16</f>
        <v>0</v>
      </c>
      <c r="N104" s="513">
        <f>D17</f>
        <v>0</v>
      </c>
      <c r="O104" s="513">
        <f>D18</f>
        <v>0</v>
      </c>
      <c r="P104" s="513">
        <f>D19</f>
        <v>0</v>
      </c>
      <c r="Q104" s="513">
        <f>D20</f>
        <v>0</v>
      </c>
      <c r="R104" s="513">
        <f>D21</f>
        <v>0</v>
      </c>
      <c r="S104" s="513">
        <f>D22</f>
        <v>0</v>
      </c>
      <c r="T104" s="513">
        <f>D23</f>
        <v>0</v>
      </c>
      <c r="U104" s="513">
        <f>D24</f>
        <v>0</v>
      </c>
      <c r="V104" s="513">
        <f>D25</f>
        <v>0</v>
      </c>
      <c r="W104" s="513">
        <f>D26</f>
        <v>0</v>
      </c>
      <c r="X104" s="513">
        <f>D27</f>
        <v>0</v>
      </c>
      <c r="Y104" s="513">
        <f>D28</f>
        <v>0</v>
      </c>
    </row>
    <row r="105" spans="1:25" ht="13.5" customHeight="1"/>
    <row r="106" spans="1:25" ht="13.5" customHeight="1"/>
    <row r="107" spans="1:25" ht="13.5" customHeight="1"/>
    <row r="108" spans="1:25" ht="13.5" customHeight="1"/>
    <row r="109" spans="1:25" ht="13.5" customHeight="1"/>
    <row r="110" spans="1:25" ht="13.5" customHeight="1"/>
    <row r="111" spans="1:25" ht="13.5" customHeight="1"/>
    <row r="112" spans="1:25"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row r="1074" ht="13.5" customHeight="1"/>
    <row r="1075" ht="13.5" customHeight="1"/>
  </sheetData>
  <sheetProtection password="E798" sheet="1"/>
  <mergeCells count="31">
    <mergeCell ref="A2:C2"/>
    <mergeCell ref="A3:C3"/>
    <mergeCell ref="A4:C4"/>
    <mergeCell ref="A5:C5"/>
    <mergeCell ref="A6:C6"/>
    <mergeCell ref="A16:B19"/>
    <mergeCell ref="W32:W33"/>
    <mergeCell ref="B31:W31"/>
    <mergeCell ref="A12:B15"/>
    <mergeCell ref="A8:B11"/>
    <mergeCell ref="A20:B23"/>
    <mergeCell ref="A24:B27"/>
    <mergeCell ref="W69:W70"/>
    <mergeCell ref="B32:E32"/>
    <mergeCell ref="R32:U32"/>
    <mergeCell ref="V32:V33"/>
    <mergeCell ref="R69:U69"/>
    <mergeCell ref="A7:B7"/>
    <mergeCell ref="N69:Q69"/>
    <mergeCell ref="A29:C29"/>
    <mergeCell ref="A31:A33"/>
    <mergeCell ref="B68:W68"/>
    <mergeCell ref="A68:A70"/>
    <mergeCell ref="N32:Q32"/>
    <mergeCell ref="B69:E69"/>
    <mergeCell ref="V69:V70"/>
    <mergeCell ref="A28:C28"/>
    <mergeCell ref="J32:M32"/>
    <mergeCell ref="J69:M69"/>
    <mergeCell ref="F69:I69"/>
    <mergeCell ref="F32:I32"/>
  </mergeCells>
  <phoneticPr fontId="3"/>
  <dataValidations count="3">
    <dataValidation imeMode="hiragana" allowBlank="1" showInputMessage="1" showErrorMessage="1" sqref="E3:AH4"/>
    <dataValidation imeMode="off" allowBlank="1" showInputMessage="1" showErrorMessage="1" sqref="I1 E5:AH5"/>
    <dataValidation type="whole" imeMode="off" operator="greaterThan" allowBlank="1" showInputMessage="1" showErrorMessage="1" sqref="E6:AH6">
      <formula1>0</formula1>
    </dataValidation>
  </dataValidations>
  <printOptions gridLines="1"/>
  <pageMargins left="0.70866141732283472" right="0.70866141732283472" top="0.74803149606299213" bottom="0.74803149606299213" header="0.31496062992125984" footer="0.31496062992125984"/>
  <pageSetup paperSize="9" scale="66" fitToWidth="0" orientation="landscape" cellComments="asDisplayed" horizontalDpi="300" verticalDpi="3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78"/>
  <sheetViews>
    <sheetView showGridLines="0" topLeftCell="S1" zoomScaleNormal="100" zoomScaleSheetLayoutView="98" workbookViewId="0">
      <selection activeCell="T2" sqref="T2:AA2"/>
    </sheetView>
  </sheetViews>
  <sheetFormatPr defaultRowHeight="13.5"/>
  <cols>
    <col min="1" max="1" width="10.875" style="67" hidden="1" customWidth="1"/>
    <col min="2" max="2" width="15.375" style="67" hidden="1" customWidth="1"/>
    <col min="3" max="3" width="14.625" style="67" hidden="1" customWidth="1"/>
    <col min="4" max="4" width="5.625" style="67" hidden="1" customWidth="1"/>
    <col min="5" max="5" width="5.5" style="67" hidden="1" customWidth="1"/>
    <col min="6" max="6" width="6.375" style="67" hidden="1" customWidth="1"/>
    <col min="7" max="7" width="6.625" style="67" hidden="1" customWidth="1"/>
    <col min="8" max="18" width="5.625" style="67" hidden="1" customWidth="1"/>
    <col min="19" max="19" width="5.625" style="67" customWidth="1"/>
    <col min="20" max="20" width="11.625" style="67" customWidth="1"/>
    <col min="21" max="21" width="10.625" style="67" customWidth="1"/>
    <col min="22" max="22" width="12" style="67" customWidth="1"/>
    <col min="23" max="23" width="9" style="220"/>
    <col min="24" max="24" width="5.25" style="67" bestFit="1" customWidth="1"/>
    <col min="25" max="25" width="10.25" style="67" bestFit="1" customWidth="1"/>
    <col min="26" max="27" width="9.125" style="67" customWidth="1"/>
    <col min="28" max="29" width="9" style="67"/>
    <col min="30" max="30" width="24.25" style="67" customWidth="1"/>
    <col min="31" max="31" width="25.125" style="67" customWidth="1"/>
    <col min="32" max="16384" width="9" style="67"/>
  </cols>
  <sheetData>
    <row r="1" spans="1:38" s="221" customFormat="1"/>
    <row r="2" spans="1:38" s="460" customFormat="1" ht="15" thickBot="1">
      <c r="A2" s="352" t="s">
        <v>2560</v>
      </c>
      <c r="B2" s="352"/>
      <c r="C2" s="352"/>
      <c r="D2" s="352"/>
      <c r="E2" s="352"/>
      <c r="F2" s="352" t="s">
        <v>2357</v>
      </c>
      <c r="G2" s="352" t="s">
        <v>2357</v>
      </c>
      <c r="H2" s="352" t="s">
        <v>2358</v>
      </c>
      <c r="I2" s="352"/>
      <c r="J2" s="352"/>
      <c r="K2" s="352"/>
      <c r="L2" s="352"/>
      <c r="M2" s="352"/>
      <c r="N2" s="352"/>
      <c r="O2" s="352"/>
      <c r="P2" s="352"/>
      <c r="Q2" s="352"/>
      <c r="R2" s="352"/>
      <c r="S2" s="352"/>
      <c r="T2" s="841" t="s">
        <v>1718</v>
      </c>
      <c r="U2" s="841"/>
      <c r="V2" s="841"/>
      <c r="W2" s="841"/>
      <c r="X2" s="841"/>
      <c r="Y2" s="841"/>
      <c r="Z2" s="841"/>
      <c r="AA2" s="841"/>
      <c r="AB2" s="352"/>
      <c r="AC2" s="352"/>
      <c r="AD2" s="352"/>
      <c r="AE2" s="352"/>
      <c r="AF2" s="352"/>
      <c r="AG2" s="352"/>
      <c r="AH2" s="352"/>
    </row>
    <row r="3" spans="1:38" s="221" customFormat="1" ht="41.25" thickBot="1">
      <c r="A3" s="352" t="s">
        <v>2561</v>
      </c>
      <c r="B3" s="352" t="s">
        <v>2562</v>
      </c>
      <c r="C3" s="352" t="s">
        <v>2480</v>
      </c>
      <c r="D3" s="352" t="s">
        <v>2481</v>
      </c>
      <c r="E3" s="352" t="s">
        <v>1739</v>
      </c>
      <c r="F3" s="461" t="s">
        <v>2482</v>
      </c>
      <c r="G3" s="461" t="s">
        <v>2483</v>
      </c>
      <c r="H3" s="461" t="s">
        <v>2484</v>
      </c>
      <c r="I3" s="462" t="s">
        <v>2485</v>
      </c>
      <c r="J3" s="352" t="s">
        <v>2486</v>
      </c>
      <c r="K3" s="352"/>
      <c r="L3" s="352"/>
      <c r="M3" s="352"/>
      <c r="N3" s="352"/>
      <c r="O3" s="352"/>
      <c r="P3" s="352"/>
      <c r="Q3" s="352"/>
      <c r="R3" s="352"/>
      <c r="S3" s="352"/>
      <c r="T3" s="346" t="s">
        <v>1388</v>
      </c>
      <c r="U3" s="314" t="s">
        <v>1651</v>
      </c>
      <c r="V3" s="314" t="s">
        <v>1716</v>
      </c>
      <c r="W3" s="347" t="s">
        <v>1</v>
      </c>
      <c r="X3" s="348" t="s">
        <v>2</v>
      </c>
      <c r="Y3" s="349" t="s">
        <v>1661</v>
      </c>
      <c r="Z3" s="350" t="s">
        <v>3</v>
      </c>
      <c r="AA3" s="351" t="s">
        <v>4</v>
      </c>
      <c r="AB3" s="352"/>
      <c r="AC3" s="463"/>
      <c r="AD3" s="463"/>
      <c r="AE3" s="463"/>
      <c r="AF3" s="463"/>
      <c r="AG3" s="352"/>
      <c r="AH3" s="352"/>
      <c r="AI3" s="464"/>
      <c r="AJ3" s="464"/>
      <c r="AK3" s="464"/>
      <c r="AL3" s="464"/>
    </row>
    <row r="4" spans="1:38" s="466" customFormat="1" ht="13.5" customHeight="1">
      <c r="A4" s="352" t="s">
        <v>223</v>
      </c>
      <c r="B4" s="352" t="s">
        <v>2563</v>
      </c>
      <c r="C4" s="223" t="s">
        <v>2487</v>
      </c>
      <c r="D4" s="352" t="s">
        <v>1753</v>
      </c>
      <c r="E4" s="223" t="s">
        <v>1754</v>
      </c>
      <c r="F4" s="352">
        <v>2.1800000000000002</v>
      </c>
      <c r="G4" s="352">
        <v>0</v>
      </c>
      <c r="H4" s="352">
        <v>2.3199999999999998</v>
      </c>
      <c r="I4" s="189" t="s">
        <v>224</v>
      </c>
      <c r="J4" s="352"/>
      <c r="K4" s="352"/>
      <c r="L4" s="352"/>
      <c r="M4" s="352"/>
      <c r="N4" s="352"/>
      <c r="O4" s="352"/>
      <c r="P4" s="352"/>
      <c r="Q4" s="352"/>
      <c r="R4" s="352"/>
      <c r="S4" s="352"/>
      <c r="T4" s="239" t="s">
        <v>1366</v>
      </c>
      <c r="U4" s="240" t="s">
        <v>1367</v>
      </c>
      <c r="V4" s="240" t="s">
        <v>1822</v>
      </c>
      <c r="W4" s="240" t="s">
        <v>1753</v>
      </c>
      <c r="X4" s="241" t="s">
        <v>1754</v>
      </c>
      <c r="Y4" s="226"/>
      <c r="Z4" s="240">
        <v>2.1800000000000002</v>
      </c>
      <c r="AA4" s="271">
        <v>0</v>
      </c>
      <c r="AB4" s="352"/>
      <c r="AC4" s="463"/>
      <c r="AD4" s="463"/>
      <c r="AE4" s="463"/>
      <c r="AF4" s="463"/>
      <c r="AG4" s="465"/>
      <c r="AH4" s="352"/>
      <c r="AI4" s="464"/>
      <c r="AJ4" s="464"/>
      <c r="AK4" s="464"/>
      <c r="AL4" s="464"/>
    </row>
    <row r="5" spans="1:38" s="466" customFormat="1">
      <c r="A5" s="352" t="s">
        <v>225</v>
      </c>
      <c r="B5" s="352" t="s">
        <v>2563</v>
      </c>
      <c r="C5" s="352" t="s">
        <v>2487</v>
      </c>
      <c r="D5" s="352" t="s">
        <v>1756</v>
      </c>
      <c r="E5" s="352" t="s">
        <v>1757</v>
      </c>
      <c r="F5" s="352">
        <v>2.1800000000000002</v>
      </c>
      <c r="G5" s="352">
        <v>0</v>
      </c>
      <c r="H5" s="352">
        <v>2.3199999999999998</v>
      </c>
      <c r="I5" s="189" t="s">
        <v>224</v>
      </c>
      <c r="J5" s="352"/>
      <c r="K5" s="352"/>
      <c r="L5" s="352"/>
      <c r="M5" s="352"/>
      <c r="N5" s="352"/>
      <c r="O5" s="352"/>
      <c r="P5" s="352"/>
      <c r="Q5" s="352"/>
      <c r="R5" s="352"/>
      <c r="S5" s="352"/>
      <c r="T5" s="242" t="s">
        <v>1366</v>
      </c>
      <c r="U5" s="227" t="s">
        <v>1367</v>
      </c>
      <c r="V5" s="227" t="s">
        <v>1822</v>
      </c>
      <c r="W5" s="227" t="s">
        <v>1756</v>
      </c>
      <c r="X5" s="228" t="s">
        <v>1757</v>
      </c>
      <c r="Y5" s="222"/>
      <c r="Z5" s="227">
        <v>2.1800000000000002</v>
      </c>
      <c r="AA5" s="272">
        <v>0</v>
      </c>
      <c r="AB5" s="352"/>
      <c r="AC5" s="463"/>
      <c r="AD5" s="463"/>
      <c r="AE5" s="463"/>
      <c r="AF5" s="463"/>
      <c r="AG5" s="465"/>
      <c r="AH5" s="352"/>
      <c r="AI5" s="464"/>
      <c r="AJ5" s="464"/>
      <c r="AK5" s="464"/>
      <c r="AL5" s="464"/>
    </row>
    <row r="6" spans="1:38" s="466" customFormat="1">
      <c r="A6" s="352" t="s">
        <v>226</v>
      </c>
      <c r="B6" s="352" t="s">
        <v>2563</v>
      </c>
      <c r="C6" s="352" t="s">
        <v>2487</v>
      </c>
      <c r="D6" s="352" t="s">
        <v>0</v>
      </c>
      <c r="E6" s="352" t="s">
        <v>6</v>
      </c>
      <c r="F6" s="352">
        <v>1</v>
      </c>
      <c r="G6" s="352">
        <v>0</v>
      </c>
      <c r="H6" s="352">
        <v>2.3199999999999998</v>
      </c>
      <c r="I6" s="189" t="s">
        <v>224</v>
      </c>
      <c r="J6" s="352"/>
      <c r="K6" s="352"/>
      <c r="L6" s="352"/>
      <c r="M6" s="352"/>
      <c r="N6" s="352"/>
      <c r="O6" s="352"/>
      <c r="P6" s="352"/>
      <c r="Q6" s="352"/>
      <c r="R6" s="352"/>
      <c r="S6" s="352"/>
      <c r="T6" s="242" t="s">
        <v>1366</v>
      </c>
      <c r="U6" s="227" t="s">
        <v>1367</v>
      </c>
      <c r="V6" s="227" t="s">
        <v>1822</v>
      </c>
      <c r="W6" s="227" t="s">
        <v>0</v>
      </c>
      <c r="X6" s="228" t="s">
        <v>6</v>
      </c>
      <c r="Y6" s="222"/>
      <c r="Z6" s="227">
        <v>1</v>
      </c>
      <c r="AA6" s="272">
        <v>0</v>
      </c>
      <c r="AB6" s="352"/>
      <c r="AC6" s="463"/>
      <c r="AD6" s="463"/>
      <c r="AE6" s="463"/>
      <c r="AF6" s="463"/>
      <c r="AG6" s="465"/>
      <c r="AH6" s="352"/>
      <c r="AI6" s="464"/>
      <c r="AJ6" s="464"/>
      <c r="AK6" s="464"/>
      <c r="AL6" s="464"/>
    </row>
    <row r="7" spans="1:38" s="466" customFormat="1">
      <c r="A7" s="352" t="s">
        <v>227</v>
      </c>
      <c r="B7" s="352" t="s">
        <v>2563</v>
      </c>
      <c r="C7" s="352" t="s">
        <v>2487</v>
      </c>
      <c r="D7" s="352" t="s">
        <v>8</v>
      </c>
      <c r="E7" s="352" t="s">
        <v>9</v>
      </c>
      <c r="F7" s="352">
        <v>0.6</v>
      </c>
      <c r="G7" s="352">
        <v>0</v>
      </c>
      <c r="H7" s="352">
        <v>2.3199999999999998</v>
      </c>
      <c r="I7" s="189" t="s">
        <v>224</v>
      </c>
      <c r="J7" s="352"/>
      <c r="K7" s="352"/>
      <c r="L7" s="352"/>
      <c r="M7" s="352"/>
      <c r="N7" s="352"/>
      <c r="O7" s="352"/>
      <c r="P7" s="352"/>
      <c r="Q7" s="352"/>
      <c r="R7" s="352"/>
      <c r="S7" s="352"/>
      <c r="T7" s="242" t="s">
        <v>1366</v>
      </c>
      <c r="U7" s="227" t="s">
        <v>1367</v>
      </c>
      <c r="V7" s="227" t="s">
        <v>1822</v>
      </c>
      <c r="W7" s="227" t="s">
        <v>8</v>
      </c>
      <c r="X7" s="228" t="s">
        <v>9</v>
      </c>
      <c r="Y7" s="222"/>
      <c r="Z7" s="227">
        <v>0.6</v>
      </c>
      <c r="AA7" s="272">
        <v>0</v>
      </c>
      <c r="AB7" s="352"/>
      <c r="AC7" s="463"/>
      <c r="AD7" s="463"/>
      <c r="AE7" s="463"/>
      <c r="AF7" s="463"/>
      <c r="AG7" s="465"/>
      <c r="AH7" s="352"/>
      <c r="AI7" s="464"/>
      <c r="AJ7" s="464"/>
      <c r="AK7" s="464"/>
    </row>
    <row r="8" spans="1:38" s="221" customFormat="1">
      <c r="A8" s="352" t="s">
        <v>228</v>
      </c>
      <c r="B8" s="352" t="s">
        <v>2563</v>
      </c>
      <c r="C8" s="352" t="s">
        <v>2487</v>
      </c>
      <c r="D8" s="352" t="s">
        <v>12</v>
      </c>
      <c r="E8" s="352" t="s">
        <v>72</v>
      </c>
      <c r="F8" s="352">
        <v>0.25</v>
      </c>
      <c r="G8" s="352">
        <v>0</v>
      </c>
      <c r="H8" s="352">
        <v>2.3199999999999998</v>
      </c>
      <c r="I8" s="189" t="s">
        <v>224</v>
      </c>
      <c r="J8" s="352"/>
      <c r="K8" s="352"/>
      <c r="L8" s="352"/>
      <c r="M8" s="352"/>
      <c r="N8" s="352"/>
      <c r="O8" s="352"/>
      <c r="P8" s="352"/>
      <c r="Q8" s="352"/>
      <c r="R8" s="352"/>
      <c r="S8" s="352"/>
      <c r="T8" s="242" t="s">
        <v>1366</v>
      </c>
      <c r="U8" s="227" t="s">
        <v>1367</v>
      </c>
      <c r="V8" s="227" t="s">
        <v>1822</v>
      </c>
      <c r="W8" s="227" t="s">
        <v>12</v>
      </c>
      <c r="X8" s="228" t="s">
        <v>72</v>
      </c>
      <c r="Y8" s="222"/>
      <c r="Z8" s="227">
        <v>0.25</v>
      </c>
      <c r="AA8" s="272">
        <v>0</v>
      </c>
      <c r="AB8" s="352"/>
      <c r="AC8" s="463"/>
      <c r="AD8" s="463"/>
      <c r="AE8" s="463"/>
      <c r="AF8" s="463"/>
      <c r="AG8" s="465"/>
      <c r="AH8" s="352"/>
      <c r="AI8" s="464"/>
      <c r="AJ8" s="464"/>
      <c r="AK8" s="464"/>
    </row>
    <row r="9" spans="1:38" s="221" customFormat="1">
      <c r="A9" s="352" t="s">
        <v>229</v>
      </c>
      <c r="B9" s="352" t="s">
        <v>2563</v>
      </c>
      <c r="C9" s="352" t="s">
        <v>2487</v>
      </c>
      <c r="D9" s="352" t="s">
        <v>12</v>
      </c>
      <c r="E9" s="352" t="s">
        <v>49</v>
      </c>
      <c r="F9" s="352">
        <v>0.25</v>
      </c>
      <c r="G9" s="352">
        <v>0</v>
      </c>
      <c r="H9" s="352">
        <v>2.3199999999999998</v>
      </c>
      <c r="I9" s="189" t="s">
        <v>224</v>
      </c>
      <c r="J9" s="352"/>
      <c r="K9" s="352"/>
      <c r="L9" s="352"/>
      <c r="M9" s="352"/>
      <c r="N9" s="352"/>
      <c r="O9" s="352"/>
      <c r="P9" s="352"/>
      <c r="Q9" s="352"/>
      <c r="R9" s="352"/>
      <c r="S9" s="352"/>
      <c r="T9" s="242" t="s">
        <v>1366</v>
      </c>
      <c r="U9" s="227" t="s">
        <v>1367</v>
      </c>
      <c r="V9" s="227" t="s">
        <v>1822</v>
      </c>
      <c r="W9" s="227" t="s">
        <v>12</v>
      </c>
      <c r="X9" s="228" t="s">
        <v>49</v>
      </c>
      <c r="Y9" s="222"/>
      <c r="Z9" s="227">
        <v>0.25</v>
      </c>
      <c r="AA9" s="272">
        <v>0</v>
      </c>
      <c r="AB9" s="352"/>
      <c r="AC9" s="463"/>
      <c r="AD9" s="463"/>
      <c r="AE9" s="463"/>
      <c r="AF9" s="463"/>
      <c r="AG9" s="465"/>
      <c r="AH9" s="352"/>
      <c r="AI9" s="464"/>
      <c r="AJ9" s="464"/>
      <c r="AK9" s="464"/>
    </row>
    <row r="10" spans="1:38" s="221" customFormat="1">
      <c r="A10" s="352" t="s">
        <v>230</v>
      </c>
      <c r="B10" s="352" t="s">
        <v>2563</v>
      </c>
      <c r="C10" s="352" t="s">
        <v>2487</v>
      </c>
      <c r="D10" s="352" t="s">
        <v>12</v>
      </c>
      <c r="E10" s="352" t="s">
        <v>57</v>
      </c>
      <c r="F10" s="352">
        <v>0.125</v>
      </c>
      <c r="G10" s="352">
        <v>0</v>
      </c>
      <c r="H10" s="352">
        <v>2.3199999999999998</v>
      </c>
      <c r="I10" s="189" t="s">
        <v>231</v>
      </c>
      <c r="J10" s="352" t="s">
        <v>232</v>
      </c>
      <c r="K10" s="352"/>
      <c r="L10" s="352"/>
      <c r="M10" s="352"/>
      <c r="N10" s="352"/>
      <c r="O10" s="352"/>
      <c r="P10" s="352"/>
      <c r="Q10" s="352"/>
      <c r="R10" s="352"/>
      <c r="S10" s="352"/>
      <c r="T10" s="242" t="s">
        <v>1366</v>
      </c>
      <c r="U10" s="227" t="s">
        <v>1367</v>
      </c>
      <c r="V10" s="227" t="s">
        <v>1822</v>
      </c>
      <c r="W10" s="227" t="s">
        <v>12</v>
      </c>
      <c r="X10" s="228" t="s">
        <v>57</v>
      </c>
      <c r="Y10" s="222"/>
      <c r="Z10" s="227">
        <v>0.125</v>
      </c>
      <c r="AA10" s="272">
        <v>0</v>
      </c>
      <c r="AB10" s="352"/>
      <c r="AC10" s="463"/>
      <c r="AD10" s="463"/>
      <c r="AE10" s="463"/>
      <c r="AF10" s="463"/>
      <c r="AG10" s="465"/>
      <c r="AH10" s="352"/>
      <c r="AI10" s="464"/>
      <c r="AJ10" s="464"/>
      <c r="AK10" s="464"/>
    </row>
    <row r="11" spans="1:38" s="221" customFormat="1">
      <c r="A11" s="352" t="s">
        <v>233</v>
      </c>
      <c r="B11" s="352" t="s">
        <v>2563</v>
      </c>
      <c r="C11" s="352" t="s">
        <v>2487</v>
      </c>
      <c r="D11" s="352" t="s">
        <v>14</v>
      </c>
      <c r="E11" s="352" t="s">
        <v>51</v>
      </c>
      <c r="F11" s="352">
        <v>0.08</v>
      </c>
      <c r="G11" s="352">
        <v>0</v>
      </c>
      <c r="H11" s="352">
        <v>2.3199999999999998</v>
      </c>
      <c r="I11" s="189" t="s">
        <v>224</v>
      </c>
      <c r="J11" s="352"/>
      <c r="K11" s="352"/>
      <c r="L11" s="352"/>
      <c r="M11" s="352"/>
      <c r="N11" s="352"/>
      <c r="O11" s="352"/>
      <c r="P11" s="352"/>
      <c r="Q11" s="352"/>
      <c r="R11" s="352"/>
      <c r="S11" s="352"/>
      <c r="T11" s="242" t="s">
        <v>1366</v>
      </c>
      <c r="U11" s="227" t="s">
        <v>1367</v>
      </c>
      <c r="V11" s="227" t="s">
        <v>1822</v>
      </c>
      <c r="W11" s="227" t="s">
        <v>14</v>
      </c>
      <c r="X11" s="228" t="s">
        <v>51</v>
      </c>
      <c r="Y11" s="222"/>
      <c r="Z11" s="227">
        <v>0.08</v>
      </c>
      <c r="AA11" s="272">
        <v>0</v>
      </c>
      <c r="AB11" s="352"/>
      <c r="AC11" s="463"/>
      <c r="AD11" s="463"/>
      <c r="AE11" s="463"/>
      <c r="AF11" s="463"/>
      <c r="AG11" s="465"/>
      <c r="AH11" s="352"/>
      <c r="AI11" s="464"/>
      <c r="AJ11" s="464"/>
      <c r="AK11" s="464"/>
    </row>
    <row r="12" spans="1:38" s="221" customFormat="1">
      <c r="A12" s="352" t="s">
        <v>234</v>
      </c>
      <c r="B12" s="352" t="s">
        <v>2563</v>
      </c>
      <c r="C12" s="352" t="s">
        <v>2487</v>
      </c>
      <c r="D12" s="352" t="s">
        <v>14</v>
      </c>
      <c r="E12" s="352" t="s">
        <v>59</v>
      </c>
      <c r="F12" s="352">
        <v>0.04</v>
      </c>
      <c r="G12" s="352">
        <v>0</v>
      </c>
      <c r="H12" s="352">
        <v>2.3199999999999998</v>
      </c>
      <c r="I12" s="189" t="s">
        <v>231</v>
      </c>
      <c r="J12" s="352" t="s">
        <v>232</v>
      </c>
      <c r="K12" s="352"/>
      <c r="L12" s="352"/>
      <c r="M12" s="352"/>
      <c r="N12" s="352"/>
      <c r="O12" s="352"/>
      <c r="P12" s="352"/>
      <c r="Q12" s="352"/>
      <c r="R12" s="352"/>
      <c r="S12" s="352"/>
      <c r="T12" s="242" t="s">
        <v>1366</v>
      </c>
      <c r="U12" s="227" t="s">
        <v>1367</v>
      </c>
      <c r="V12" s="227" t="s">
        <v>1822</v>
      </c>
      <c r="W12" s="227" t="s">
        <v>14</v>
      </c>
      <c r="X12" s="228" t="s">
        <v>59</v>
      </c>
      <c r="Y12" s="222"/>
      <c r="Z12" s="227">
        <v>0.04</v>
      </c>
      <c r="AA12" s="272">
        <v>0</v>
      </c>
      <c r="AB12" s="352"/>
      <c r="AC12" s="463"/>
      <c r="AD12" s="463"/>
      <c r="AE12" s="463"/>
      <c r="AF12" s="463"/>
      <c r="AG12" s="465"/>
      <c r="AH12" s="352"/>
      <c r="AI12" s="464"/>
      <c r="AJ12" s="464"/>
      <c r="AK12" s="464"/>
    </row>
    <row r="13" spans="1:38" s="221" customFormat="1">
      <c r="A13" s="352" t="s">
        <v>235</v>
      </c>
      <c r="B13" s="352" t="s">
        <v>2563</v>
      </c>
      <c r="C13" s="352" t="s">
        <v>2487</v>
      </c>
      <c r="D13" s="352" t="s">
        <v>14</v>
      </c>
      <c r="E13" s="352" t="s">
        <v>74</v>
      </c>
      <c r="F13" s="352">
        <v>0.06</v>
      </c>
      <c r="G13" s="352">
        <v>0</v>
      </c>
      <c r="H13" s="352">
        <v>2.3199999999999998</v>
      </c>
      <c r="I13" s="189" t="s">
        <v>224</v>
      </c>
      <c r="J13" s="352" t="s">
        <v>236</v>
      </c>
      <c r="K13" s="352"/>
      <c r="L13" s="352"/>
      <c r="M13" s="352"/>
      <c r="N13" s="352"/>
      <c r="O13" s="352"/>
      <c r="P13" s="352"/>
      <c r="Q13" s="352"/>
      <c r="R13" s="352"/>
      <c r="S13" s="352"/>
      <c r="T13" s="242" t="s">
        <v>1366</v>
      </c>
      <c r="U13" s="227" t="s">
        <v>1367</v>
      </c>
      <c r="V13" s="227" t="s">
        <v>1822</v>
      </c>
      <c r="W13" s="227" t="s">
        <v>14</v>
      </c>
      <c r="X13" s="228" t="s">
        <v>74</v>
      </c>
      <c r="Y13" s="222" t="s">
        <v>236</v>
      </c>
      <c r="Z13" s="227">
        <v>0.06</v>
      </c>
      <c r="AA13" s="272">
        <v>0</v>
      </c>
      <c r="AB13" s="352"/>
      <c r="AC13" s="463"/>
      <c r="AD13" s="463"/>
      <c r="AE13" s="463"/>
      <c r="AF13" s="463"/>
      <c r="AG13" s="465"/>
      <c r="AH13" s="352"/>
      <c r="AI13" s="464"/>
      <c r="AJ13" s="464"/>
      <c r="AK13" s="464"/>
    </row>
    <row r="14" spans="1:38" s="221" customFormat="1">
      <c r="A14" s="352" t="s">
        <v>237</v>
      </c>
      <c r="B14" s="352" t="s">
        <v>2563</v>
      </c>
      <c r="C14" s="352" t="s">
        <v>2487</v>
      </c>
      <c r="D14" s="352" t="s">
        <v>14</v>
      </c>
      <c r="E14" s="352" t="s">
        <v>88</v>
      </c>
      <c r="F14" s="352">
        <v>0.06</v>
      </c>
      <c r="G14" s="352">
        <v>0</v>
      </c>
      <c r="H14" s="352">
        <v>2.3199999999999998</v>
      </c>
      <c r="I14" s="189" t="s">
        <v>231</v>
      </c>
      <c r="J14" s="352" t="s">
        <v>2488</v>
      </c>
      <c r="K14" s="352"/>
      <c r="L14" s="352"/>
      <c r="M14" s="352"/>
      <c r="N14" s="352"/>
      <c r="O14" s="352"/>
      <c r="P14" s="352"/>
      <c r="Q14" s="352"/>
      <c r="R14" s="352"/>
      <c r="S14" s="352"/>
      <c r="T14" s="242" t="s">
        <v>1366</v>
      </c>
      <c r="U14" s="227" t="s">
        <v>1367</v>
      </c>
      <c r="V14" s="227" t="s">
        <v>1822</v>
      </c>
      <c r="W14" s="227" t="s">
        <v>14</v>
      </c>
      <c r="X14" s="228" t="s">
        <v>88</v>
      </c>
      <c r="Y14" s="222" t="s">
        <v>236</v>
      </c>
      <c r="Z14" s="227">
        <v>0.06</v>
      </c>
      <c r="AA14" s="272">
        <v>0</v>
      </c>
      <c r="AB14" s="352"/>
      <c r="AC14" s="463"/>
      <c r="AD14" s="463"/>
      <c r="AE14" s="463"/>
      <c r="AF14" s="463"/>
      <c r="AG14" s="465"/>
      <c r="AH14" s="352"/>
      <c r="AI14" s="464"/>
      <c r="AJ14" s="464"/>
      <c r="AK14" s="464"/>
    </row>
    <row r="15" spans="1:38" s="221" customFormat="1">
      <c r="A15" s="352" t="s">
        <v>238</v>
      </c>
      <c r="B15" s="352" t="s">
        <v>2563</v>
      </c>
      <c r="C15" s="352" t="s">
        <v>2487</v>
      </c>
      <c r="D15" s="352" t="s">
        <v>14</v>
      </c>
      <c r="E15" s="352" t="s">
        <v>65</v>
      </c>
      <c r="F15" s="352">
        <v>0.04</v>
      </c>
      <c r="G15" s="352">
        <v>0</v>
      </c>
      <c r="H15" s="352">
        <v>2.3199999999999998</v>
      </c>
      <c r="I15" s="189" t="s">
        <v>224</v>
      </c>
      <c r="J15" s="352" t="s">
        <v>239</v>
      </c>
      <c r="K15" s="352"/>
      <c r="L15" s="352"/>
      <c r="M15" s="352"/>
      <c r="N15" s="352"/>
      <c r="O15" s="352"/>
      <c r="P15" s="352"/>
      <c r="Q15" s="352"/>
      <c r="R15" s="352"/>
      <c r="S15" s="352"/>
      <c r="T15" s="242" t="s">
        <v>1366</v>
      </c>
      <c r="U15" s="227" t="s">
        <v>1367</v>
      </c>
      <c r="V15" s="227" t="s">
        <v>1822</v>
      </c>
      <c r="W15" s="227" t="s">
        <v>14</v>
      </c>
      <c r="X15" s="228" t="s">
        <v>65</v>
      </c>
      <c r="Y15" s="222" t="s">
        <v>239</v>
      </c>
      <c r="Z15" s="227">
        <v>0.04</v>
      </c>
      <c r="AA15" s="272">
        <v>0</v>
      </c>
      <c r="AB15" s="352"/>
      <c r="AC15" s="463"/>
      <c r="AD15" s="463"/>
      <c r="AE15" s="463"/>
      <c r="AF15" s="463"/>
      <c r="AG15" s="465"/>
      <c r="AH15" s="352"/>
      <c r="AI15" s="464"/>
      <c r="AJ15" s="464"/>
      <c r="AK15" s="464"/>
    </row>
    <row r="16" spans="1:38" s="221" customFormat="1">
      <c r="A16" s="352" t="s">
        <v>240</v>
      </c>
      <c r="B16" s="352" t="s">
        <v>2563</v>
      </c>
      <c r="C16" s="352" t="s">
        <v>2487</v>
      </c>
      <c r="D16" s="352" t="s">
        <v>14</v>
      </c>
      <c r="E16" s="352" t="s">
        <v>92</v>
      </c>
      <c r="F16" s="352">
        <v>0.04</v>
      </c>
      <c r="G16" s="352">
        <v>0</v>
      </c>
      <c r="H16" s="352">
        <v>2.3199999999999998</v>
      </c>
      <c r="I16" s="189" t="s">
        <v>231</v>
      </c>
      <c r="J16" s="352" t="s">
        <v>2489</v>
      </c>
      <c r="K16" s="352"/>
      <c r="L16" s="352"/>
      <c r="M16" s="352"/>
      <c r="N16" s="352"/>
      <c r="O16" s="352"/>
      <c r="P16" s="352"/>
      <c r="Q16" s="352"/>
      <c r="R16" s="352"/>
      <c r="S16" s="352"/>
      <c r="T16" s="242" t="s">
        <v>1366</v>
      </c>
      <c r="U16" s="227" t="s">
        <v>1367</v>
      </c>
      <c r="V16" s="227" t="s">
        <v>1822</v>
      </c>
      <c r="W16" s="227" t="s">
        <v>14</v>
      </c>
      <c r="X16" s="228" t="s">
        <v>92</v>
      </c>
      <c r="Y16" s="222" t="s">
        <v>239</v>
      </c>
      <c r="Z16" s="227">
        <v>0.04</v>
      </c>
      <c r="AA16" s="272">
        <v>0</v>
      </c>
      <c r="AB16" s="352"/>
      <c r="AC16" s="463"/>
      <c r="AD16" s="463"/>
      <c r="AE16" s="463"/>
      <c r="AF16" s="463"/>
      <c r="AG16" s="465"/>
      <c r="AH16" s="352"/>
      <c r="AI16" s="464"/>
      <c r="AJ16" s="464"/>
      <c r="AK16" s="464"/>
    </row>
    <row r="17" spans="1:38" s="221" customFormat="1">
      <c r="A17" s="352" t="s">
        <v>241</v>
      </c>
      <c r="B17" s="352" t="s">
        <v>2563</v>
      </c>
      <c r="C17" s="352" t="s">
        <v>2487</v>
      </c>
      <c r="D17" s="352" t="s">
        <v>14</v>
      </c>
      <c r="E17" s="352" t="s">
        <v>81</v>
      </c>
      <c r="F17" s="352">
        <v>0.02</v>
      </c>
      <c r="G17" s="352">
        <v>0</v>
      </c>
      <c r="H17" s="352">
        <v>2.3199999999999998</v>
      </c>
      <c r="I17" s="189" t="s">
        <v>224</v>
      </c>
      <c r="J17" s="352" t="s">
        <v>242</v>
      </c>
      <c r="K17" s="352"/>
      <c r="L17" s="352"/>
      <c r="M17" s="352"/>
      <c r="N17" s="352"/>
      <c r="O17" s="352"/>
      <c r="P17" s="352"/>
      <c r="Q17" s="352"/>
      <c r="R17" s="352"/>
      <c r="S17" s="352"/>
      <c r="T17" s="242" t="s">
        <v>1366</v>
      </c>
      <c r="U17" s="227" t="s">
        <v>1367</v>
      </c>
      <c r="V17" s="227" t="s">
        <v>1822</v>
      </c>
      <c r="W17" s="227" t="s">
        <v>14</v>
      </c>
      <c r="X17" s="228" t="s">
        <v>81</v>
      </c>
      <c r="Y17" s="222" t="s">
        <v>242</v>
      </c>
      <c r="Z17" s="227">
        <v>0.02</v>
      </c>
      <c r="AA17" s="272">
        <v>0</v>
      </c>
      <c r="AB17" s="352"/>
      <c r="AC17" s="463"/>
      <c r="AD17" s="463"/>
      <c r="AE17" s="463"/>
      <c r="AF17" s="463"/>
      <c r="AG17" s="465"/>
      <c r="AH17" s="352"/>
      <c r="AI17" s="464"/>
      <c r="AJ17" s="464"/>
      <c r="AK17" s="464"/>
    </row>
    <row r="18" spans="1:38" s="221" customFormat="1">
      <c r="A18" s="352" t="s">
        <v>243</v>
      </c>
      <c r="B18" s="352" t="s">
        <v>2563</v>
      </c>
      <c r="C18" s="352" t="s">
        <v>2487</v>
      </c>
      <c r="D18" s="352" t="s">
        <v>14</v>
      </c>
      <c r="E18" s="352" t="s">
        <v>96</v>
      </c>
      <c r="F18" s="352">
        <v>0.02</v>
      </c>
      <c r="G18" s="352">
        <v>0</v>
      </c>
      <c r="H18" s="352">
        <v>2.3199999999999998</v>
      </c>
      <c r="I18" s="189" t="s">
        <v>231</v>
      </c>
      <c r="J18" s="352" t="s">
        <v>2490</v>
      </c>
      <c r="K18" s="352"/>
      <c r="L18" s="352"/>
      <c r="M18" s="352"/>
      <c r="N18" s="352"/>
      <c r="O18" s="352"/>
      <c r="P18" s="352"/>
      <c r="Q18" s="352"/>
      <c r="R18" s="352"/>
      <c r="S18" s="352"/>
      <c r="T18" s="242" t="s">
        <v>1366</v>
      </c>
      <c r="U18" s="227" t="s">
        <v>1367</v>
      </c>
      <c r="V18" s="227" t="s">
        <v>1822</v>
      </c>
      <c r="W18" s="227" t="s">
        <v>14</v>
      </c>
      <c r="X18" s="228" t="s">
        <v>96</v>
      </c>
      <c r="Y18" s="222" t="s">
        <v>242</v>
      </c>
      <c r="Z18" s="227">
        <v>0.02</v>
      </c>
      <c r="AA18" s="272">
        <v>0</v>
      </c>
      <c r="AB18" s="352"/>
      <c r="AC18" s="463"/>
      <c r="AD18" s="463"/>
      <c r="AE18" s="463"/>
      <c r="AF18" s="465"/>
      <c r="AG18" s="465"/>
      <c r="AH18" s="352"/>
      <c r="AI18" s="464"/>
      <c r="AJ18" s="464"/>
      <c r="AK18" s="464"/>
      <c r="AL18" s="464"/>
    </row>
    <row r="19" spans="1:38" s="221" customFormat="1">
      <c r="A19" s="352" t="s">
        <v>244</v>
      </c>
      <c r="B19" s="352" t="s">
        <v>2563</v>
      </c>
      <c r="C19" s="352" t="s">
        <v>2487</v>
      </c>
      <c r="D19" s="352" t="s">
        <v>1526</v>
      </c>
      <c r="E19" s="352" t="s">
        <v>245</v>
      </c>
      <c r="F19" s="352">
        <v>0.05</v>
      </c>
      <c r="G19" s="352">
        <v>0</v>
      </c>
      <c r="H19" s="352">
        <v>2.3199999999999998</v>
      </c>
      <c r="I19" s="189" t="s">
        <v>224</v>
      </c>
      <c r="J19" s="352"/>
      <c r="K19" s="352"/>
      <c r="L19" s="352"/>
      <c r="M19" s="352"/>
      <c r="N19" s="352"/>
      <c r="O19" s="352"/>
      <c r="P19" s="352"/>
      <c r="Q19" s="352"/>
      <c r="R19" s="352"/>
      <c r="S19" s="352"/>
      <c r="T19" s="242" t="s">
        <v>1366</v>
      </c>
      <c r="U19" s="227" t="s">
        <v>1367</v>
      </c>
      <c r="V19" s="227" t="s">
        <v>1822</v>
      </c>
      <c r="W19" s="227" t="s">
        <v>1526</v>
      </c>
      <c r="X19" s="228" t="s">
        <v>245</v>
      </c>
      <c r="Y19" s="222"/>
      <c r="Z19" s="227">
        <v>0.05</v>
      </c>
      <c r="AA19" s="272">
        <v>0</v>
      </c>
      <c r="AB19" s="352"/>
      <c r="AC19" s="463"/>
      <c r="AD19" s="463"/>
      <c r="AE19" s="463"/>
      <c r="AF19" s="465"/>
      <c r="AG19" s="465"/>
      <c r="AH19" s="465"/>
      <c r="AI19" s="467"/>
      <c r="AJ19" s="467"/>
      <c r="AK19" s="467"/>
    </row>
    <row r="20" spans="1:38" s="221" customFormat="1">
      <c r="A20" s="352" t="s">
        <v>246</v>
      </c>
      <c r="B20" s="352" t="s">
        <v>2563</v>
      </c>
      <c r="C20" s="352" t="s">
        <v>2487</v>
      </c>
      <c r="D20" s="352" t="s">
        <v>1526</v>
      </c>
      <c r="E20" s="352" t="s">
        <v>247</v>
      </c>
      <c r="F20" s="352">
        <v>2.5000000000000001E-2</v>
      </c>
      <c r="G20" s="352">
        <v>0</v>
      </c>
      <c r="H20" s="352">
        <v>2.3199999999999998</v>
      </c>
      <c r="I20" s="189" t="s">
        <v>231</v>
      </c>
      <c r="J20" s="352" t="s">
        <v>232</v>
      </c>
      <c r="K20" s="352"/>
      <c r="L20" s="352"/>
      <c r="M20" s="352"/>
      <c r="N20" s="352"/>
      <c r="O20" s="352"/>
      <c r="P20" s="352"/>
      <c r="Q20" s="352"/>
      <c r="R20" s="352"/>
      <c r="S20" s="352"/>
      <c r="T20" s="242" t="s">
        <v>1366</v>
      </c>
      <c r="U20" s="227" t="s">
        <v>1367</v>
      </c>
      <c r="V20" s="227" t="s">
        <v>1822</v>
      </c>
      <c r="W20" s="227" t="s">
        <v>1526</v>
      </c>
      <c r="X20" s="228" t="s">
        <v>247</v>
      </c>
      <c r="Y20" s="222"/>
      <c r="Z20" s="227">
        <v>2.5000000000000001E-2</v>
      </c>
      <c r="AA20" s="272">
        <v>0</v>
      </c>
      <c r="AB20" s="352"/>
      <c r="AC20" s="463"/>
      <c r="AD20" s="463"/>
      <c r="AE20" s="463"/>
      <c r="AF20" s="465"/>
      <c r="AG20" s="465"/>
      <c r="AH20" s="465"/>
      <c r="AI20" s="467"/>
      <c r="AJ20" s="467"/>
      <c r="AK20" s="467"/>
    </row>
    <row r="21" spans="1:38" s="221" customFormat="1">
      <c r="A21" s="352" t="s">
        <v>1823</v>
      </c>
      <c r="B21" s="352" t="s">
        <v>2563</v>
      </c>
      <c r="C21" s="352" t="s">
        <v>2487</v>
      </c>
      <c r="D21" s="352" t="s">
        <v>1526</v>
      </c>
      <c r="E21" s="352" t="s">
        <v>1824</v>
      </c>
      <c r="F21" s="223">
        <v>1.2500000000000001E-2</v>
      </c>
      <c r="G21" s="352">
        <v>0</v>
      </c>
      <c r="H21" s="352">
        <v>2.3199999999999998</v>
      </c>
      <c r="I21" s="189" t="s">
        <v>1081</v>
      </c>
      <c r="J21" s="352"/>
      <c r="K21" s="352"/>
      <c r="L21" s="352"/>
      <c r="M21" s="352"/>
      <c r="N21" s="352"/>
      <c r="O21" s="352"/>
      <c r="P21" s="352"/>
      <c r="Q21" s="352"/>
      <c r="R21" s="352"/>
      <c r="S21" s="352"/>
      <c r="T21" s="242" t="s">
        <v>1366</v>
      </c>
      <c r="U21" s="227" t="s">
        <v>1367</v>
      </c>
      <c r="V21" s="227" t="s">
        <v>1822</v>
      </c>
      <c r="W21" s="227" t="s">
        <v>1526</v>
      </c>
      <c r="X21" s="228" t="s">
        <v>1824</v>
      </c>
      <c r="Y21" s="222"/>
      <c r="Z21" s="227">
        <v>1.2500000000000001E-2</v>
      </c>
      <c r="AA21" s="272">
        <v>0</v>
      </c>
      <c r="AB21" s="352"/>
      <c r="AC21" s="463"/>
      <c r="AD21" s="463"/>
      <c r="AE21" s="463"/>
      <c r="AF21" s="465"/>
      <c r="AG21" s="465"/>
      <c r="AH21" s="465"/>
      <c r="AI21" s="467"/>
      <c r="AJ21" s="467"/>
      <c r="AK21" s="467"/>
    </row>
    <row r="22" spans="1:38" s="221" customFormat="1">
      <c r="A22" s="352" t="s">
        <v>248</v>
      </c>
      <c r="B22" s="352" t="s">
        <v>2563</v>
      </c>
      <c r="C22" s="352" t="s">
        <v>2487</v>
      </c>
      <c r="D22" s="352" t="s">
        <v>1526</v>
      </c>
      <c r="E22" s="352" t="s">
        <v>1527</v>
      </c>
      <c r="F22" s="352">
        <v>2.5000000000000001E-2</v>
      </c>
      <c r="G22" s="352">
        <v>0</v>
      </c>
      <c r="H22" s="352">
        <v>2.3199999999999998</v>
      </c>
      <c r="I22" s="189" t="s">
        <v>231</v>
      </c>
      <c r="J22" s="352" t="s">
        <v>2489</v>
      </c>
      <c r="K22" s="352"/>
      <c r="L22" s="352"/>
      <c r="M22" s="352"/>
      <c r="N22" s="352"/>
      <c r="O22" s="352"/>
      <c r="P22" s="352"/>
      <c r="Q22" s="352"/>
      <c r="R22" s="352"/>
      <c r="S22" s="352"/>
      <c r="T22" s="242" t="s">
        <v>1366</v>
      </c>
      <c r="U22" s="227" t="s">
        <v>1367</v>
      </c>
      <c r="V22" s="227" t="s">
        <v>1822</v>
      </c>
      <c r="W22" s="227" t="s">
        <v>1526</v>
      </c>
      <c r="X22" s="228" t="s">
        <v>1527</v>
      </c>
      <c r="Y22" s="222" t="s">
        <v>1825</v>
      </c>
      <c r="Z22" s="227">
        <v>2.5000000000000001E-2</v>
      </c>
      <c r="AA22" s="272">
        <v>0</v>
      </c>
      <c r="AB22" s="352"/>
      <c r="AC22" s="463"/>
      <c r="AD22" s="463"/>
      <c r="AE22" s="463"/>
      <c r="AF22" s="465"/>
      <c r="AG22" s="465"/>
      <c r="AH22" s="468"/>
      <c r="AI22" s="469"/>
      <c r="AJ22" s="469"/>
      <c r="AK22" s="469"/>
    </row>
    <row r="23" spans="1:38" s="221" customFormat="1">
      <c r="A23" s="352" t="s">
        <v>249</v>
      </c>
      <c r="B23" s="352" t="s">
        <v>2563</v>
      </c>
      <c r="C23" s="352" t="s">
        <v>2487</v>
      </c>
      <c r="D23" s="352" t="s">
        <v>1526</v>
      </c>
      <c r="E23" s="352" t="s">
        <v>1528</v>
      </c>
      <c r="F23" s="352">
        <v>2.5000000000000001E-2</v>
      </c>
      <c r="G23" s="352">
        <v>0</v>
      </c>
      <c r="H23" s="352">
        <v>2.3199999999999998</v>
      </c>
      <c r="I23" s="189" t="s">
        <v>250</v>
      </c>
      <c r="J23" s="352" t="s">
        <v>239</v>
      </c>
      <c r="K23" s="352"/>
      <c r="L23" s="352"/>
      <c r="M23" s="352"/>
      <c r="N23" s="352"/>
      <c r="O23" s="352"/>
      <c r="P23" s="352"/>
      <c r="Q23" s="352"/>
      <c r="R23" s="352"/>
      <c r="S23" s="352"/>
      <c r="T23" s="242" t="s">
        <v>1366</v>
      </c>
      <c r="U23" s="227" t="s">
        <v>1367</v>
      </c>
      <c r="V23" s="227" t="s">
        <v>1822</v>
      </c>
      <c r="W23" s="227" t="s">
        <v>1526</v>
      </c>
      <c r="X23" s="228" t="s">
        <v>1528</v>
      </c>
      <c r="Y23" s="222" t="s">
        <v>1825</v>
      </c>
      <c r="Z23" s="227">
        <v>2.5000000000000001E-2</v>
      </c>
      <c r="AA23" s="272">
        <v>0</v>
      </c>
      <c r="AB23" s="352"/>
      <c r="AC23" s="463"/>
      <c r="AD23" s="463"/>
      <c r="AE23" s="463"/>
      <c r="AF23" s="465"/>
      <c r="AG23" s="465"/>
      <c r="AH23" s="470"/>
      <c r="AI23" s="471"/>
      <c r="AJ23" s="471"/>
      <c r="AK23" s="471"/>
    </row>
    <row r="24" spans="1:38" s="221" customFormat="1">
      <c r="A24" s="352" t="s">
        <v>1826</v>
      </c>
      <c r="B24" s="352" t="s">
        <v>2563</v>
      </c>
      <c r="C24" s="352" t="s">
        <v>2487</v>
      </c>
      <c r="D24" s="352" t="s">
        <v>1526</v>
      </c>
      <c r="E24" s="352" t="s">
        <v>1827</v>
      </c>
      <c r="F24" s="223">
        <v>2.5000000000000001E-2</v>
      </c>
      <c r="G24" s="352">
        <v>0</v>
      </c>
      <c r="H24" s="352">
        <v>2.3199999999999998</v>
      </c>
      <c r="I24" s="189" t="s">
        <v>1081</v>
      </c>
      <c r="J24" s="352"/>
      <c r="K24" s="352"/>
      <c r="L24" s="352"/>
      <c r="M24" s="352"/>
      <c r="N24" s="352"/>
      <c r="O24" s="352"/>
      <c r="P24" s="352"/>
      <c r="Q24" s="352"/>
      <c r="R24" s="352"/>
      <c r="S24" s="352"/>
      <c r="T24" s="242" t="s">
        <v>1366</v>
      </c>
      <c r="U24" s="227" t="s">
        <v>1367</v>
      </c>
      <c r="V24" s="227" t="s">
        <v>1822</v>
      </c>
      <c r="W24" s="227" t="s">
        <v>1526</v>
      </c>
      <c r="X24" s="228" t="s">
        <v>1827</v>
      </c>
      <c r="Y24" s="222" t="s">
        <v>1825</v>
      </c>
      <c r="Z24" s="227">
        <v>2.5000000000000001E-2</v>
      </c>
      <c r="AA24" s="272">
        <v>0</v>
      </c>
      <c r="AB24" s="352"/>
      <c r="AC24" s="463"/>
      <c r="AD24" s="463"/>
      <c r="AE24" s="463"/>
      <c r="AF24" s="465"/>
      <c r="AG24" s="465"/>
      <c r="AH24" s="352"/>
    </row>
    <row r="25" spans="1:38" s="221" customFormat="1">
      <c r="A25" s="352" t="s">
        <v>251</v>
      </c>
      <c r="B25" s="352" t="s">
        <v>2563</v>
      </c>
      <c r="C25" s="352" t="s">
        <v>2487</v>
      </c>
      <c r="D25" s="352" t="s">
        <v>1526</v>
      </c>
      <c r="E25" s="352" t="s">
        <v>1529</v>
      </c>
      <c r="F25" s="352">
        <v>1.2500000000000001E-2</v>
      </c>
      <c r="G25" s="352">
        <v>0</v>
      </c>
      <c r="H25" s="352">
        <v>2.3199999999999998</v>
      </c>
      <c r="I25" s="189" t="s">
        <v>231</v>
      </c>
      <c r="J25" s="352" t="s">
        <v>2490</v>
      </c>
      <c r="K25" s="352"/>
      <c r="L25" s="352"/>
      <c r="M25" s="352"/>
      <c r="N25" s="352"/>
      <c r="O25" s="352"/>
      <c r="P25" s="352"/>
      <c r="Q25" s="352"/>
      <c r="R25" s="352"/>
      <c r="S25" s="352"/>
      <c r="T25" s="242" t="s">
        <v>1366</v>
      </c>
      <c r="U25" s="227" t="s">
        <v>1367</v>
      </c>
      <c r="V25" s="227" t="s">
        <v>1822</v>
      </c>
      <c r="W25" s="227" t="s">
        <v>1526</v>
      </c>
      <c r="X25" s="228" t="s">
        <v>1529</v>
      </c>
      <c r="Y25" s="222" t="s">
        <v>1669</v>
      </c>
      <c r="Z25" s="227">
        <v>1.2500000000000001E-2</v>
      </c>
      <c r="AA25" s="272">
        <v>0</v>
      </c>
      <c r="AB25" s="352"/>
      <c r="AC25" s="463"/>
      <c r="AD25" s="463"/>
      <c r="AE25" s="463"/>
      <c r="AF25" s="465"/>
      <c r="AG25" s="465"/>
      <c r="AH25" s="352"/>
    </row>
    <row r="26" spans="1:38" s="221" customFormat="1">
      <c r="A26" s="352" t="s">
        <v>252</v>
      </c>
      <c r="B26" s="352" t="s">
        <v>2563</v>
      </c>
      <c r="C26" s="352" t="s">
        <v>2487</v>
      </c>
      <c r="D26" s="352" t="s">
        <v>1526</v>
      </c>
      <c r="E26" s="352" t="s">
        <v>1530</v>
      </c>
      <c r="F26" s="352">
        <v>1.2500000000000001E-2</v>
      </c>
      <c r="G26" s="352">
        <v>0</v>
      </c>
      <c r="H26" s="352">
        <v>2.3199999999999998</v>
      </c>
      <c r="I26" s="189" t="s">
        <v>253</v>
      </c>
      <c r="J26" s="352" t="s">
        <v>242</v>
      </c>
      <c r="K26" s="352"/>
      <c r="L26" s="352"/>
      <c r="M26" s="352"/>
      <c r="N26" s="352"/>
      <c r="O26" s="352"/>
      <c r="P26" s="352"/>
      <c r="Q26" s="352"/>
      <c r="R26" s="352"/>
      <c r="S26" s="352"/>
      <c r="T26" s="242" t="s">
        <v>1366</v>
      </c>
      <c r="U26" s="227" t="s">
        <v>1367</v>
      </c>
      <c r="V26" s="227" t="s">
        <v>1822</v>
      </c>
      <c r="W26" s="227" t="s">
        <v>1526</v>
      </c>
      <c r="X26" s="228" t="s">
        <v>1530</v>
      </c>
      <c r="Y26" s="222" t="s">
        <v>1669</v>
      </c>
      <c r="Z26" s="227">
        <v>1.2500000000000001E-2</v>
      </c>
      <c r="AA26" s="272">
        <v>0</v>
      </c>
      <c r="AB26" s="352"/>
      <c r="AC26" s="463"/>
      <c r="AD26" s="463"/>
      <c r="AE26" s="463"/>
      <c r="AF26" s="465"/>
      <c r="AG26" s="465"/>
      <c r="AH26" s="352"/>
    </row>
    <row r="27" spans="1:38" s="352" customFormat="1">
      <c r="A27" s="352" t="s">
        <v>1828</v>
      </c>
      <c r="B27" s="352" t="s">
        <v>2563</v>
      </c>
      <c r="C27" s="352" t="s">
        <v>2487</v>
      </c>
      <c r="D27" s="352" t="s">
        <v>1526</v>
      </c>
      <c r="E27" s="352" t="s">
        <v>1829</v>
      </c>
      <c r="F27" s="223">
        <v>1.2500000000000001E-2</v>
      </c>
      <c r="G27" s="352">
        <v>0</v>
      </c>
      <c r="H27" s="352">
        <v>2.3199999999999998</v>
      </c>
      <c r="I27" s="189" t="s">
        <v>1081</v>
      </c>
      <c r="T27" s="242" t="s">
        <v>1366</v>
      </c>
      <c r="U27" s="227" t="s">
        <v>1367</v>
      </c>
      <c r="V27" s="227" t="s">
        <v>1822</v>
      </c>
      <c r="W27" s="227" t="s">
        <v>1526</v>
      </c>
      <c r="X27" s="228" t="s">
        <v>1829</v>
      </c>
      <c r="Y27" s="222" t="s">
        <v>1669</v>
      </c>
      <c r="Z27" s="227">
        <v>1.2500000000000001E-2</v>
      </c>
      <c r="AA27" s="272">
        <v>0</v>
      </c>
      <c r="AC27" s="463"/>
      <c r="AD27" s="463"/>
      <c r="AE27" s="463"/>
      <c r="AF27" s="465"/>
      <c r="AG27" s="465"/>
    </row>
    <row r="28" spans="1:38" s="352" customFormat="1">
      <c r="A28" s="352" t="s">
        <v>254</v>
      </c>
      <c r="B28" s="352" t="s">
        <v>2563</v>
      </c>
      <c r="C28" s="352" t="s">
        <v>2487</v>
      </c>
      <c r="D28" s="352" t="s">
        <v>1702</v>
      </c>
      <c r="E28" s="352" t="s">
        <v>255</v>
      </c>
      <c r="F28" s="352">
        <v>0.05</v>
      </c>
      <c r="G28" s="352">
        <v>0</v>
      </c>
      <c r="H28" s="352">
        <v>2.3199999999999998</v>
      </c>
      <c r="I28" s="189" t="s">
        <v>224</v>
      </c>
      <c r="T28" s="242" t="s">
        <v>1366</v>
      </c>
      <c r="U28" s="227" t="s">
        <v>1367</v>
      </c>
      <c r="V28" s="227" t="s">
        <v>1822</v>
      </c>
      <c r="W28" s="227" t="s">
        <v>1702</v>
      </c>
      <c r="X28" s="228" t="s">
        <v>255</v>
      </c>
      <c r="Y28" s="222"/>
      <c r="Z28" s="227">
        <v>0.05</v>
      </c>
      <c r="AA28" s="272">
        <v>0</v>
      </c>
      <c r="AC28" s="463"/>
      <c r="AD28" s="463"/>
      <c r="AE28" s="463"/>
      <c r="AF28" s="465"/>
      <c r="AG28" s="465"/>
    </row>
    <row r="29" spans="1:38" s="221" customFormat="1">
      <c r="A29" s="352" t="s">
        <v>256</v>
      </c>
      <c r="B29" s="352" t="s">
        <v>2563</v>
      </c>
      <c r="C29" s="352" t="s">
        <v>2487</v>
      </c>
      <c r="D29" s="352" t="s">
        <v>1702</v>
      </c>
      <c r="E29" s="352" t="s">
        <v>257</v>
      </c>
      <c r="F29" s="352">
        <v>2.5000000000000001E-2</v>
      </c>
      <c r="G29" s="352">
        <v>0</v>
      </c>
      <c r="H29" s="352">
        <v>2.3199999999999998</v>
      </c>
      <c r="I29" s="189" t="s">
        <v>231</v>
      </c>
      <c r="J29" s="352" t="s">
        <v>232</v>
      </c>
      <c r="K29" s="352"/>
      <c r="L29" s="352"/>
      <c r="M29" s="352"/>
      <c r="N29" s="352"/>
      <c r="O29" s="352"/>
      <c r="P29" s="352"/>
      <c r="Q29" s="352"/>
      <c r="R29" s="352"/>
      <c r="S29" s="352"/>
      <c r="T29" s="242" t="s">
        <v>1366</v>
      </c>
      <c r="U29" s="227" t="s">
        <v>1367</v>
      </c>
      <c r="V29" s="227" t="s">
        <v>1822</v>
      </c>
      <c r="W29" s="227" t="s">
        <v>1702</v>
      </c>
      <c r="X29" s="228" t="s">
        <v>257</v>
      </c>
      <c r="Y29" s="222"/>
      <c r="Z29" s="227">
        <v>2.5000000000000001E-2</v>
      </c>
      <c r="AA29" s="272">
        <v>0</v>
      </c>
      <c r="AB29" s="352"/>
      <c r="AC29" s="463"/>
      <c r="AD29" s="463"/>
      <c r="AE29" s="463"/>
      <c r="AF29" s="465"/>
      <c r="AG29" s="465"/>
      <c r="AH29" s="352"/>
    </row>
    <row r="30" spans="1:38" s="221" customFormat="1">
      <c r="A30" s="352" t="s">
        <v>1830</v>
      </c>
      <c r="B30" s="352" t="s">
        <v>2563</v>
      </c>
      <c r="C30" s="352" t="s">
        <v>2487</v>
      </c>
      <c r="D30" s="352" t="s">
        <v>1702</v>
      </c>
      <c r="E30" s="352" t="s">
        <v>1831</v>
      </c>
      <c r="F30" s="352">
        <v>1.2500000000000001E-2</v>
      </c>
      <c r="G30" s="352">
        <v>0</v>
      </c>
      <c r="H30" s="352">
        <v>2.3199999999999998</v>
      </c>
      <c r="I30" s="189" t="s">
        <v>1081</v>
      </c>
      <c r="J30" s="352"/>
      <c r="K30" s="352"/>
      <c r="L30" s="352"/>
      <c r="M30" s="352"/>
      <c r="N30" s="352"/>
      <c r="O30" s="352"/>
      <c r="P30" s="352"/>
      <c r="Q30" s="352"/>
      <c r="R30" s="352"/>
      <c r="S30" s="352"/>
      <c r="T30" s="242" t="s">
        <v>1366</v>
      </c>
      <c r="U30" s="227" t="s">
        <v>1367</v>
      </c>
      <c r="V30" s="227" t="s">
        <v>1822</v>
      </c>
      <c r="W30" s="227" t="s">
        <v>1702</v>
      </c>
      <c r="X30" s="228" t="s">
        <v>1831</v>
      </c>
      <c r="Y30" s="222"/>
      <c r="Z30" s="227">
        <v>1.2500000000000001E-2</v>
      </c>
      <c r="AA30" s="272">
        <v>0</v>
      </c>
      <c r="AB30" s="352"/>
      <c r="AC30" s="463"/>
      <c r="AD30" s="463"/>
      <c r="AE30" s="463"/>
      <c r="AF30" s="465"/>
      <c r="AG30" s="465"/>
      <c r="AH30" s="352"/>
    </row>
    <row r="31" spans="1:38" s="221" customFormat="1">
      <c r="A31" s="352" t="s">
        <v>258</v>
      </c>
      <c r="B31" s="352" t="s">
        <v>2563</v>
      </c>
      <c r="C31" s="352" t="s">
        <v>2487</v>
      </c>
      <c r="D31" s="352" t="s">
        <v>1702</v>
      </c>
      <c r="E31" s="352" t="s">
        <v>259</v>
      </c>
      <c r="F31" s="352">
        <v>2.5000000000000001E-2</v>
      </c>
      <c r="G31" s="352">
        <v>0</v>
      </c>
      <c r="H31" s="352">
        <v>2.3199999999999998</v>
      </c>
      <c r="I31" s="189" t="s">
        <v>250</v>
      </c>
      <c r="J31" s="352" t="s">
        <v>1668</v>
      </c>
      <c r="K31" s="352"/>
      <c r="L31" s="352"/>
      <c r="M31" s="352"/>
      <c r="N31" s="352"/>
      <c r="O31" s="352"/>
      <c r="P31" s="352"/>
      <c r="Q31" s="352"/>
      <c r="R31" s="352"/>
      <c r="S31" s="352"/>
      <c r="T31" s="242" t="s">
        <v>1366</v>
      </c>
      <c r="U31" s="227" t="s">
        <v>1367</v>
      </c>
      <c r="V31" s="227" t="s">
        <v>1822</v>
      </c>
      <c r="W31" s="227" t="s">
        <v>1702</v>
      </c>
      <c r="X31" s="228" t="s">
        <v>259</v>
      </c>
      <c r="Y31" s="222" t="s">
        <v>1373</v>
      </c>
      <c r="Z31" s="227">
        <v>2.5000000000000001E-2</v>
      </c>
      <c r="AA31" s="272">
        <v>0</v>
      </c>
      <c r="AB31" s="352"/>
      <c r="AC31" s="463"/>
      <c r="AD31" s="463"/>
      <c r="AE31" s="463"/>
      <c r="AF31" s="465"/>
      <c r="AG31" s="465"/>
      <c r="AH31" s="352"/>
    </row>
    <row r="32" spans="1:38" s="221" customFormat="1">
      <c r="A32" s="352" t="s">
        <v>260</v>
      </c>
      <c r="B32" s="352" t="s">
        <v>2563</v>
      </c>
      <c r="C32" s="352" t="s">
        <v>2487</v>
      </c>
      <c r="D32" s="352" t="s">
        <v>1702</v>
      </c>
      <c r="E32" s="352" t="s">
        <v>261</v>
      </c>
      <c r="F32" s="352">
        <v>2.5000000000000001E-2</v>
      </c>
      <c r="G32" s="352">
        <v>0</v>
      </c>
      <c r="H32" s="352">
        <v>2.3199999999999998</v>
      </c>
      <c r="I32" s="189" t="s">
        <v>231</v>
      </c>
      <c r="J32" s="352" t="s">
        <v>2491</v>
      </c>
      <c r="K32" s="352"/>
      <c r="L32" s="352"/>
      <c r="M32" s="352"/>
      <c r="N32" s="352"/>
      <c r="O32" s="352"/>
      <c r="P32" s="352"/>
      <c r="Q32" s="352"/>
      <c r="R32" s="352"/>
      <c r="S32" s="352"/>
      <c r="T32" s="242" t="s">
        <v>1366</v>
      </c>
      <c r="U32" s="227" t="s">
        <v>1367</v>
      </c>
      <c r="V32" s="227" t="s">
        <v>1822</v>
      </c>
      <c r="W32" s="227" t="s">
        <v>1702</v>
      </c>
      <c r="X32" s="228" t="s">
        <v>261</v>
      </c>
      <c r="Y32" s="222" t="s">
        <v>1373</v>
      </c>
      <c r="Z32" s="227">
        <v>2.5000000000000001E-2</v>
      </c>
      <c r="AA32" s="272">
        <v>0</v>
      </c>
      <c r="AB32" s="352"/>
      <c r="AC32" s="463"/>
      <c r="AD32" s="463"/>
      <c r="AE32" s="463"/>
      <c r="AF32" s="465"/>
      <c r="AG32" s="465"/>
      <c r="AH32" s="352"/>
    </row>
    <row r="33" spans="1:38" s="221" customFormat="1">
      <c r="A33" s="352" t="s">
        <v>1832</v>
      </c>
      <c r="B33" s="352" t="s">
        <v>2563</v>
      </c>
      <c r="C33" s="352" t="s">
        <v>2487</v>
      </c>
      <c r="D33" s="352" t="s">
        <v>1702</v>
      </c>
      <c r="E33" s="352" t="s">
        <v>1833</v>
      </c>
      <c r="F33" s="352">
        <v>2.5000000000000001E-2</v>
      </c>
      <c r="G33" s="352">
        <v>0</v>
      </c>
      <c r="H33" s="352">
        <v>2.3199999999999998</v>
      </c>
      <c r="I33" s="189" t="s">
        <v>1081</v>
      </c>
      <c r="J33" s="352"/>
      <c r="K33" s="352"/>
      <c r="L33" s="352"/>
      <c r="M33" s="352"/>
      <c r="N33" s="352"/>
      <c r="O33" s="352"/>
      <c r="P33" s="352"/>
      <c r="Q33" s="352"/>
      <c r="R33" s="352"/>
      <c r="S33" s="352"/>
      <c r="T33" s="242" t="s">
        <v>1366</v>
      </c>
      <c r="U33" s="227" t="s">
        <v>1367</v>
      </c>
      <c r="V33" s="227" t="s">
        <v>1822</v>
      </c>
      <c r="W33" s="227" t="s">
        <v>1702</v>
      </c>
      <c r="X33" s="228" t="s">
        <v>1833</v>
      </c>
      <c r="Y33" s="222" t="s">
        <v>1373</v>
      </c>
      <c r="Z33" s="227">
        <v>2.5000000000000001E-2</v>
      </c>
      <c r="AA33" s="272">
        <v>0</v>
      </c>
      <c r="AB33" s="352"/>
      <c r="AC33" s="463"/>
      <c r="AD33" s="463"/>
      <c r="AE33" s="463"/>
      <c r="AF33" s="465"/>
      <c r="AG33" s="465"/>
      <c r="AH33" s="352"/>
    </row>
    <row r="34" spans="1:38" s="221" customFormat="1">
      <c r="A34" s="352" t="s">
        <v>262</v>
      </c>
      <c r="B34" s="352" t="s">
        <v>2563</v>
      </c>
      <c r="C34" s="352" t="s">
        <v>2487</v>
      </c>
      <c r="D34" s="352" t="s">
        <v>1702</v>
      </c>
      <c r="E34" s="352" t="s">
        <v>263</v>
      </c>
      <c r="F34" s="352">
        <v>1.2500000000000001E-2</v>
      </c>
      <c r="G34" s="352">
        <v>0</v>
      </c>
      <c r="H34" s="352">
        <v>2.3199999999999998</v>
      </c>
      <c r="I34" s="189" t="s">
        <v>253</v>
      </c>
      <c r="J34" s="224" t="s">
        <v>1669</v>
      </c>
      <c r="K34" s="352"/>
      <c r="L34" s="352"/>
      <c r="M34" s="352"/>
      <c r="N34" s="352"/>
      <c r="O34" s="352"/>
      <c r="P34" s="352"/>
      <c r="Q34" s="352"/>
      <c r="R34" s="352"/>
      <c r="S34" s="352"/>
      <c r="T34" s="242" t="s">
        <v>1366</v>
      </c>
      <c r="U34" s="227" t="s">
        <v>1367</v>
      </c>
      <c r="V34" s="227" t="s">
        <v>1822</v>
      </c>
      <c r="W34" s="227" t="s">
        <v>1702</v>
      </c>
      <c r="X34" s="228" t="s">
        <v>263</v>
      </c>
      <c r="Y34" s="222" t="s">
        <v>1669</v>
      </c>
      <c r="Z34" s="227">
        <v>1.2500000000000001E-2</v>
      </c>
      <c r="AA34" s="272">
        <v>0</v>
      </c>
      <c r="AB34" s="352"/>
      <c r="AC34" s="463"/>
      <c r="AD34" s="463"/>
      <c r="AE34" s="463"/>
      <c r="AF34" s="465"/>
      <c r="AG34" s="465"/>
      <c r="AH34" s="352"/>
    </row>
    <row r="35" spans="1:38" s="221" customFormat="1">
      <c r="A35" s="352" t="s">
        <v>264</v>
      </c>
      <c r="B35" s="352" t="s">
        <v>2563</v>
      </c>
      <c r="C35" s="352" t="s">
        <v>2487</v>
      </c>
      <c r="D35" s="352" t="s">
        <v>1702</v>
      </c>
      <c r="E35" s="352" t="s">
        <v>265</v>
      </c>
      <c r="F35" s="352">
        <v>1.2500000000000001E-2</v>
      </c>
      <c r="G35" s="352">
        <v>0</v>
      </c>
      <c r="H35" s="352">
        <v>2.3199999999999998</v>
      </c>
      <c r="I35" s="189" t="s">
        <v>231</v>
      </c>
      <c r="J35" s="224" t="s">
        <v>2492</v>
      </c>
      <c r="K35" s="352"/>
      <c r="L35" s="352"/>
      <c r="M35" s="352"/>
      <c r="N35" s="352"/>
      <c r="O35" s="352"/>
      <c r="P35" s="352"/>
      <c r="Q35" s="352"/>
      <c r="R35" s="352"/>
      <c r="S35" s="352"/>
      <c r="T35" s="242" t="s">
        <v>1366</v>
      </c>
      <c r="U35" s="227" t="s">
        <v>1367</v>
      </c>
      <c r="V35" s="227" t="s">
        <v>1822</v>
      </c>
      <c r="W35" s="227" t="s">
        <v>1702</v>
      </c>
      <c r="X35" s="228" t="s">
        <v>265</v>
      </c>
      <c r="Y35" s="222" t="s">
        <v>1669</v>
      </c>
      <c r="Z35" s="227">
        <v>1.2500000000000001E-2</v>
      </c>
      <c r="AA35" s="272">
        <v>0</v>
      </c>
      <c r="AB35" s="352"/>
      <c r="AC35" s="463"/>
      <c r="AD35" s="463"/>
      <c r="AE35" s="463"/>
      <c r="AF35" s="465"/>
      <c r="AG35" s="465"/>
      <c r="AH35" s="465"/>
    </row>
    <row r="36" spans="1:38" s="221" customFormat="1">
      <c r="A36" s="352" t="s">
        <v>1834</v>
      </c>
      <c r="B36" s="352" t="s">
        <v>2563</v>
      </c>
      <c r="C36" s="352" t="s">
        <v>2487</v>
      </c>
      <c r="D36" s="352" t="s">
        <v>1702</v>
      </c>
      <c r="E36" s="352" t="s">
        <v>1835</v>
      </c>
      <c r="F36" s="352">
        <v>1.2500000000000001E-2</v>
      </c>
      <c r="G36" s="352">
        <v>0</v>
      </c>
      <c r="H36" s="352">
        <v>2.3199999999999998</v>
      </c>
      <c r="I36" s="189" t="s">
        <v>1081</v>
      </c>
      <c r="J36" s="224"/>
      <c r="K36" s="352"/>
      <c r="L36" s="352"/>
      <c r="M36" s="352"/>
      <c r="N36" s="352"/>
      <c r="O36" s="352"/>
      <c r="P36" s="352"/>
      <c r="Q36" s="352"/>
      <c r="R36" s="352"/>
      <c r="S36" s="352"/>
      <c r="T36" s="242" t="s">
        <v>1366</v>
      </c>
      <c r="U36" s="227" t="s">
        <v>1367</v>
      </c>
      <c r="V36" s="227" t="s">
        <v>1822</v>
      </c>
      <c r="W36" s="227" t="s">
        <v>1702</v>
      </c>
      <c r="X36" s="228" t="s">
        <v>1835</v>
      </c>
      <c r="Y36" s="222" t="s">
        <v>1669</v>
      </c>
      <c r="Z36" s="227">
        <v>1.2500000000000001E-2</v>
      </c>
      <c r="AA36" s="272">
        <v>0</v>
      </c>
      <c r="AB36" s="352"/>
      <c r="AC36" s="463"/>
      <c r="AD36" s="463"/>
      <c r="AE36" s="463"/>
      <c r="AF36" s="465"/>
      <c r="AG36" s="465"/>
      <c r="AH36" s="465"/>
    </row>
    <row r="37" spans="1:38" s="221" customFormat="1" ht="18" customHeight="1">
      <c r="A37" s="352" t="s">
        <v>266</v>
      </c>
      <c r="B37" s="352" t="s">
        <v>2563</v>
      </c>
      <c r="C37" s="352" t="s">
        <v>2487</v>
      </c>
      <c r="D37" s="352" t="s">
        <v>1702</v>
      </c>
      <c r="E37" s="352" t="s">
        <v>267</v>
      </c>
      <c r="F37" s="352">
        <v>4.4999999999999998E-2</v>
      </c>
      <c r="G37" s="352">
        <v>0</v>
      </c>
      <c r="H37" s="352">
        <v>2.3199999999999998</v>
      </c>
      <c r="I37" s="189" t="s">
        <v>224</v>
      </c>
      <c r="J37" s="224" t="s">
        <v>236</v>
      </c>
      <c r="K37" s="352"/>
      <c r="L37" s="352"/>
      <c r="M37" s="352"/>
      <c r="N37" s="352"/>
      <c r="O37" s="352"/>
      <c r="P37" s="352"/>
      <c r="Q37" s="352"/>
      <c r="R37" s="352"/>
      <c r="S37" s="352"/>
      <c r="T37" s="242" t="s">
        <v>1366</v>
      </c>
      <c r="U37" s="227" t="s">
        <v>1367</v>
      </c>
      <c r="V37" s="227" t="s">
        <v>1822</v>
      </c>
      <c r="W37" s="227" t="s">
        <v>1702</v>
      </c>
      <c r="X37" s="228" t="s">
        <v>267</v>
      </c>
      <c r="Y37" s="222" t="s">
        <v>1368</v>
      </c>
      <c r="Z37" s="227">
        <v>4.4999999999999998E-2</v>
      </c>
      <c r="AA37" s="272">
        <v>0</v>
      </c>
      <c r="AB37" s="352"/>
      <c r="AC37" s="463"/>
      <c r="AD37" s="463"/>
      <c r="AE37" s="463"/>
      <c r="AF37" s="465"/>
      <c r="AG37" s="465"/>
      <c r="AH37" s="465"/>
      <c r="AI37" s="464"/>
      <c r="AJ37" s="464"/>
      <c r="AK37" s="464"/>
      <c r="AL37" s="464"/>
    </row>
    <row r="38" spans="1:38" s="221" customFormat="1">
      <c r="A38" s="352" t="s">
        <v>268</v>
      </c>
      <c r="B38" s="352" t="s">
        <v>2563</v>
      </c>
      <c r="C38" s="352" t="s">
        <v>2487</v>
      </c>
      <c r="D38" s="352" t="s">
        <v>1702</v>
      </c>
      <c r="E38" s="352" t="s">
        <v>269</v>
      </c>
      <c r="F38" s="352">
        <v>4.4999999999999998E-2</v>
      </c>
      <c r="G38" s="352">
        <v>0</v>
      </c>
      <c r="H38" s="352">
        <v>2.3199999999999998</v>
      </c>
      <c r="I38" s="189" t="s">
        <v>231</v>
      </c>
      <c r="J38" s="224" t="s">
        <v>2488</v>
      </c>
      <c r="K38" s="352"/>
      <c r="L38" s="352"/>
      <c r="M38" s="352"/>
      <c r="N38" s="352"/>
      <c r="O38" s="352"/>
      <c r="P38" s="352"/>
      <c r="Q38" s="352"/>
      <c r="R38" s="352"/>
      <c r="S38" s="352"/>
      <c r="T38" s="242" t="s">
        <v>1366</v>
      </c>
      <c r="U38" s="227" t="s">
        <v>1367</v>
      </c>
      <c r="V38" s="227" t="s">
        <v>1822</v>
      </c>
      <c r="W38" s="227" t="s">
        <v>1702</v>
      </c>
      <c r="X38" s="228" t="s">
        <v>269</v>
      </c>
      <c r="Y38" s="222" t="s">
        <v>1368</v>
      </c>
      <c r="Z38" s="227">
        <v>4.4999999999999998E-2</v>
      </c>
      <c r="AA38" s="272">
        <v>0</v>
      </c>
      <c r="AB38" s="352"/>
      <c r="AC38" s="463"/>
      <c r="AD38" s="463"/>
      <c r="AE38" s="463"/>
      <c r="AF38" s="465"/>
      <c r="AG38" s="465"/>
      <c r="AH38" s="465"/>
      <c r="AI38" s="464"/>
      <c r="AJ38" s="464"/>
      <c r="AK38" s="464"/>
      <c r="AL38" s="464"/>
    </row>
    <row r="39" spans="1:38" s="221" customFormat="1" ht="13.5" customHeight="1">
      <c r="A39" s="352" t="s">
        <v>1836</v>
      </c>
      <c r="B39" s="352" t="s">
        <v>2563</v>
      </c>
      <c r="C39" s="352" t="s">
        <v>2487</v>
      </c>
      <c r="D39" s="352" t="s">
        <v>1702</v>
      </c>
      <c r="E39" s="352" t="s">
        <v>1837</v>
      </c>
      <c r="F39" s="352">
        <v>4.4999999999999998E-2</v>
      </c>
      <c r="G39" s="352">
        <v>0</v>
      </c>
      <c r="H39" s="352">
        <v>2.3199999999999998</v>
      </c>
      <c r="I39" s="189" t="s">
        <v>1081</v>
      </c>
      <c r="J39" s="224"/>
      <c r="K39" s="352"/>
      <c r="L39" s="352"/>
      <c r="M39" s="352"/>
      <c r="N39" s="352"/>
      <c r="O39" s="352"/>
      <c r="P39" s="352"/>
      <c r="Q39" s="352"/>
      <c r="R39" s="352"/>
      <c r="S39" s="352"/>
      <c r="T39" s="242" t="s">
        <v>1366</v>
      </c>
      <c r="U39" s="227" t="s">
        <v>1367</v>
      </c>
      <c r="V39" s="227" t="s">
        <v>1822</v>
      </c>
      <c r="W39" s="227" t="s">
        <v>1702</v>
      </c>
      <c r="X39" s="228" t="s">
        <v>1837</v>
      </c>
      <c r="Y39" s="222" t="s">
        <v>1368</v>
      </c>
      <c r="Z39" s="227">
        <v>4.4999999999999998E-2</v>
      </c>
      <c r="AA39" s="272">
        <v>0</v>
      </c>
      <c r="AB39" s="352"/>
      <c r="AC39" s="463"/>
      <c r="AD39" s="463"/>
      <c r="AE39" s="463"/>
      <c r="AF39" s="465"/>
      <c r="AG39" s="465"/>
      <c r="AH39" s="352"/>
      <c r="AI39" s="464"/>
      <c r="AJ39" s="464"/>
      <c r="AK39" s="464"/>
      <c r="AL39" s="464"/>
    </row>
    <row r="40" spans="1:38" s="221" customFormat="1" ht="16.5" customHeight="1">
      <c r="A40" s="352" t="s">
        <v>1838</v>
      </c>
      <c r="B40" s="352" t="s">
        <v>2563</v>
      </c>
      <c r="C40" s="352" t="s">
        <v>2487</v>
      </c>
      <c r="D40" s="223" t="s">
        <v>1814</v>
      </c>
      <c r="E40" s="352" t="s">
        <v>1839</v>
      </c>
      <c r="F40" s="223">
        <v>0.05</v>
      </c>
      <c r="G40" s="352">
        <v>0</v>
      </c>
      <c r="H40" s="352">
        <v>2.3199999999999998</v>
      </c>
      <c r="I40" s="189" t="s">
        <v>224</v>
      </c>
      <c r="J40" s="352"/>
      <c r="K40" s="352"/>
      <c r="L40" s="352"/>
      <c r="M40" s="352"/>
      <c r="N40" s="352"/>
      <c r="O40" s="352"/>
      <c r="P40" s="352"/>
      <c r="Q40" s="352"/>
      <c r="R40" s="352"/>
      <c r="S40" s="352"/>
      <c r="T40" s="242" t="s">
        <v>1366</v>
      </c>
      <c r="U40" s="227" t="s">
        <v>1367</v>
      </c>
      <c r="V40" s="227" t="s">
        <v>1822</v>
      </c>
      <c r="W40" s="227" t="s">
        <v>1814</v>
      </c>
      <c r="X40" s="228" t="s">
        <v>1839</v>
      </c>
      <c r="Y40" s="222"/>
      <c r="Z40" s="227">
        <v>0.05</v>
      </c>
      <c r="AA40" s="272">
        <v>0</v>
      </c>
      <c r="AB40" s="352"/>
      <c r="AC40" s="463"/>
      <c r="AD40" s="463"/>
      <c r="AE40" s="463"/>
      <c r="AF40" s="465"/>
      <c r="AG40" s="465"/>
      <c r="AH40" s="352"/>
      <c r="AI40" s="464"/>
      <c r="AJ40" s="464"/>
      <c r="AK40" s="464"/>
      <c r="AL40" s="464"/>
    </row>
    <row r="41" spans="1:38" s="221" customFormat="1" ht="13.5" customHeight="1">
      <c r="A41" s="352" t="s">
        <v>1840</v>
      </c>
      <c r="B41" s="352" t="s">
        <v>2563</v>
      </c>
      <c r="C41" s="224" t="s">
        <v>2487</v>
      </c>
      <c r="D41" s="223" t="s">
        <v>1814</v>
      </c>
      <c r="E41" s="224" t="s">
        <v>1841</v>
      </c>
      <c r="F41" s="223">
        <v>2.5000000000000001E-2</v>
      </c>
      <c r="G41" s="352">
        <v>0</v>
      </c>
      <c r="H41" s="352">
        <v>2.3199999999999998</v>
      </c>
      <c r="I41" s="189" t="s">
        <v>231</v>
      </c>
      <c r="J41" s="352"/>
      <c r="K41" s="352"/>
      <c r="L41" s="352"/>
      <c r="M41" s="352"/>
      <c r="N41" s="352"/>
      <c r="O41" s="352"/>
      <c r="P41" s="352"/>
      <c r="Q41" s="352"/>
      <c r="R41" s="352"/>
      <c r="S41" s="352"/>
      <c r="T41" s="242" t="s">
        <v>1366</v>
      </c>
      <c r="U41" s="227" t="s">
        <v>1367</v>
      </c>
      <c r="V41" s="227" t="s">
        <v>1822</v>
      </c>
      <c r="W41" s="227" t="s">
        <v>1814</v>
      </c>
      <c r="X41" s="228" t="s">
        <v>1841</v>
      </c>
      <c r="Y41" s="222"/>
      <c r="Z41" s="227">
        <v>2.5000000000000001E-2</v>
      </c>
      <c r="AA41" s="272">
        <v>0</v>
      </c>
      <c r="AB41" s="352"/>
      <c r="AC41" s="472"/>
      <c r="AD41" s="146"/>
      <c r="AE41" s="472"/>
      <c r="AF41" s="465"/>
      <c r="AG41" s="465"/>
      <c r="AH41" s="352"/>
      <c r="AI41" s="464"/>
      <c r="AJ41" s="464"/>
      <c r="AK41" s="464"/>
      <c r="AL41" s="464"/>
    </row>
    <row r="42" spans="1:38" s="221" customFormat="1" ht="13.5" customHeight="1">
      <c r="A42" s="352" t="s">
        <v>1842</v>
      </c>
      <c r="B42" s="352" t="s">
        <v>2563</v>
      </c>
      <c r="C42" s="352" t="s">
        <v>2487</v>
      </c>
      <c r="D42" s="223" t="s">
        <v>1814</v>
      </c>
      <c r="E42" s="352" t="s">
        <v>1843</v>
      </c>
      <c r="F42" s="223">
        <v>1.2500000000000001E-2</v>
      </c>
      <c r="G42" s="352">
        <v>0</v>
      </c>
      <c r="H42" s="352">
        <v>2.3199999999999998</v>
      </c>
      <c r="I42" s="189" t="s">
        <v>1081</v>
      </c>
      <c r="J42" s="352"/>
      <c r="K42" s="352"/>
      <c r="L42" s="352"/>
      <c r="M42" s="352"/>
      <c r="N42" s="352"/>
      <c r="O42" s="352"/>
      <c r="P42" s="352"/>
      <c r="Q42" s="352"/>
      <c r="R42" s="352"/>
      <c r="S42" s="352"/>
      <c r="T42" s="242" t="s">
        <v>1366</v>
      </c>
      <c r="U42" s="227" t="s">
        <v>1367</v>
      </c>
      <c r="V42" s="227" t="s">
        <v>1822</v>
      </c>
      <c r="W42" s="227" t="s">
        <v>1814</v>
      </c>
      <c r="X42" s="228" t="s">
        <v>1843</v>
      </c>
      <c r="Y42" s="222"/>
      <c r="Z42" s="227">
        <v>1.2500000000000001E-2</v>
      </c>
      <c r="AA42" s="272">
        <v>0</v>
      </c>
      <c r="AB42" s="352"/>
      <c r="AC42" s="472"/>
      <c r="AD42" s="146"/>
      <c r="AE42" s="472"/>
      <c r="AF42" s="465"/>
      <c r="AG42" s="465"/>
      <c r="AH42" s="352"/>
      <c r="AI42" s="464"/>
      <c r="AJ42" s="464"/>
      <c r="AK42" s="464"/>
      <c r="AL42" s="464"/>
    </row>
    <row r="43" spans="1:38" s="221" customFormat="1" ht="13.5" customHeight="1">
      <c r="A43" s="352" t="s">
        <v>1844</v>
      </c>
      <c r="B43" s="352" t="s">
        <v>2563</v>
      </c>
      <c r="C43" s="224" t="s">
        <v>2487</v>
      </c>
      <c r="D43" s="223" t="s">
        <v>1814</v>
      </c>
      <c r="E43" s="224" t="s">
        <v>1845</v>
      </c>
      <c r="F43" s="223">
        <v>3.7499999999999999E-2</v>
      </c>
      <c r="G43" s="352">
        <v>0</v>
      </c>
      <c r="H43" s="352">
        <v>2.3199999999999998</v>
      </c>
      <c r="I43" s="189" t="s">
        <v>250</v>
      </c>
      <c r="J43" s="352"/>
      <c r="K43" s="352"/>
      <c r="L43" s="352"/>
      <c r="M43" s="352"/>
      <c r="N43" s="352"/>
      <c r="O43" s="352"/>
      <c r="P43" s="352"/>
      <c r="Q43" s="352"/>
      <c r="R43" s="352"/>
      <c r="S43" s="352"/>
      <c r="T43" s="242" t="s">
        <v>1366</v>
      </c>
      <c r="U43" s="227" t="s">
        <v>1367</v>
      </c>
      <c r="V43" s="227" t="s">
        <v>1822</v>
      </c>
      <c r="W43" s="227" t="s">
        <v>1814</v>
      </c>
      <c r="X43" s="228" t="s">
        <v>1845</v>
      </c>
      <c r="Y43" s="222" t="s">
        <v>1373</v>
      </c>
      <c r="Z43" s="227">
        <v>3.7499999999999999E-2</v>
      </c>
      <c r="AA43" s="272">
        <v>0</v>
      </c>
      <c r="AB43" s="352"/>
      <c r="AC43" s="472"/>
      <c r="AD43" s="146"/>
      <c r="AE43" s="472"/>
      <c r="AF43" s="465"/>
      <c r="AG43" s="465"/>
      <c r="AH43" s="473"/>
      <c r="AI43" s="464"/>
      <c r="AJ43" s="464"/>
      <c r="AK43" s="464"/>
      <c r="AL43" s="464"/>
    </row>
    <row r="44" spans="1:38" s="221" customFormat="1" ht="13.5" customHeight="1">
      <c r="A44" s="352" t="s">
        <v>1846</v>
      </c>
      <c r="B44" s="352" t="s">
        <v>2563</v>
      </c>
      <c r="C44" s="352" t="s">
        <v>2487</v>
      </c>
      <c r="D44" s="223" t="s">
        <v>1814</v>
      </c>
      <c r="E44" s="352" t="s">
        <v>1847</v>
      </c>
      <c r="F44" s="223">
        <v>3.7499999999999999E-2</v>
      </c>
      <c r="G44" s="352">
        <v>0</v>
      </c>
      <c r="H44" s="352">
        <v>2.3199999999999998</v>
      </c>
      <c r="I44" s="189" t="s">
        <v>231</v>
      </c>
      <c r="J44" s="352"/>
      <c r="K44" s="352"/>
      <c r="L44" s="352"/>
      <c r="M44" s="352"/>
      <c r="N44" s="352"/>
      <c r="O44" s="352"/>
      <c r="P44" s="352"/>
      <c r="Q44" s="352"/>
      <c r="R44" s="352"/>
      <c r="S44" s="352"/>
      <c r="T44" s="242" t="s">
        <v>1366</v>
      </c>
      <c r="U44" s="227" t="s">
        <v>1367</v>
      </c>
      <c r="V44" s="227" t="s">
        <v>1822</v>
      </c>
      <c r="W44" s="227" t="s">
        <v>1814</v>
      </c>
      <c r="X44" s="228" t="s">
        <v>1847</v>
      </c>
      <c r="Y44" s="222" t="s">
        <v>1373</v>
      </c>
      <c r="Z44" s="227">
        <v>3.7499999999999999E-2</v>
      </c>
      <c r="AA44" s="272">
        <v>0</v>
      </c>
      <c r="AB44" s="352"/>
      <c r="AC44" s="472"/>
      <c r="AD44" s="146"/>
      <c r="AE44" s="472"/>
      <c r="AF44" s="474"/>
      <c r="AG44" s="465"/>
      <c r="AH44" s="352"/>
      <c r="AI44" s="464"/>
      <c r="AJ44" s="464"/>
      <c r="AK44" s="464"/>
      <c r="AL44" s="464"/>
    </row>
    <row r="45" spans="1:38" s="221" customFormat="1" ht="13.5" customHeight="1">
      <c r="A45" s="352" t="s">
        <v>1848</v>
      </c>
      <c r="B45" s="352" t="s">
        <v>2563</v>
      </c>
      <c r="C45" s="224" t="s">
        <v>2487</v>
      </c>
      <c r="D45" s="223" t="s">
        <v>1814</v>
      </c>
      <c r="E45" s="224" t="s">
        <v>1849</v>
      </c>
      <c r="F45" s="223">
        <v>3.7499999999999999E-2</v>
      </c>
      <c r="G45" s="352">
        <v>0</v>
      </c>
      <c r="H45" s="352">
        <v>2.3199999999999998</v>
      </c>
      <c r="I45" s="189" t="s">
        <v>1081</v>
      </c>
      <c r="J45" s="352"/>
      <c r="K45" s="352"/>
      <c r="L45" s="352"/>
      <c r="M45" s="352"/>
      <c r="N45" s="352"/>
      <c r="O45" s="352"/>
      <c r="P45" s="352"/>
      <c r="Q45" s="352"/>
      <c r="R45" s="352"/>
      <c r="S45" s="352"/>
      <c r="T45" s="242" t="s">
        <v>1366</v>
      </c>
      <c r="U45" s="227" t="s">
        <v>1367</v>
      </c>
      <c r="V45" s="227" t="s">
        <v>1822</v>
      </c>
      <c r="W45" s="227" t="s">
        <v>1814</v>
      </c>
      <c r="X45" s="228" t="s">
        <v>1849</v>
      </c>
      <c r="Y45" s="222" t="s">
        <v>1373</v>
      </c>
      <c r="Z45" s="227">
        <v>3.7499999999999999E-2</v>
      </c>
      <c r="AA45" s="272">
        <v>0</v>
      </c>
      <c r="AB45" s="352"/>
      <c r="AC45" s="352"/>
      <c r="AD45" s="352"/>
      <c r="AE45" s="352"/>
      <c r="AF45" s="352"/>
      <c r="AG45" s="352"/>
      <c r="AH45" s="352"/>
      <c r="AI45" s="464"/>
      <c r="AJ45" s="464"/>
      <c r="AK45" s="464"/>
      <c r="AL45" s="464"/>
    </row>
    <row r="46" spans="1:38" s="221" customFormat="1" ht="13.5" customHeight="1">
      <c r="A46" s="352" t="s">
        <v>1850</v>
      </c>
      <c r="B46" s="352" t="s">
        <v>2563</v>
      </c>
      <c r="C46" s="352" t="s">
        <v>2487</v>
      </c>
      <c r="D46" s="223" t="s">
        <v>1814</v>
      </c>
      <c r="E46" s="352" t="s">
        <v>1851</v>
      </c>
      <c r="F46" s="223">
        <v>2.5000000000000001E-2</v>
      </c>
      <c r="G46" s="352">
        <v>0</v>
      </c>
      <c r="H46" s="352">
        <v>2.3199999999999998</v>
      </c>
      <c r="I46" s="189" t="s">
        <v>253</v>
      </c>
      <c r="J46" s="352"/>
      <c r="K46" s="352"/>
      <c r="L46" s="352"/>
      <c r="M46" s="352"/>
      <c r="N46" s="352"/>
      <c r="O46" s="352"/>
      <c r="P46" s="352"/>
      <c r="Q46" s="352"/>
      <c r="R46" s="352"/>
      <c r="S46" s="352"/>
      <c r="T46" s="242" t="s">
        <v>1366</v>
      </c>
      <c r="U46" s="227" t="s">
        <v>1367</v>
      </c>
      <c r="V46" s="227" t="s">
        <v>1822</v>
      </c>
      <c r="W46" s="227" t="s">
        <v>1814</v>
      </c>
      <c r="X46" s="228" t="s">
        <v>1851</v>
      </c>
      <c r="Y46" s="222" t="s">
        <v>1669</v>
      </c>
      <c r="Z46" s="227">
        <v>2.5000000000000001E-2</v>
      </c>
      <c r="AA46" s="272">
        <v>0</v>
      </c>
      <c r="AB46" s="352"/>
      <c r="AC46" s="352"/>
      <c r="AD46" s="352"/>
      <c r="AE46" s="352"/>
      <c r="AF46" s="352"/>
      <c r="AG46" s="352"/>
      <c r="AH46" s="352"/>
      <c r="AI46" s="464"/>
      <c r="AJ46" s="464"/>
      <c r="AK46" s="464"/>
      <c r="AL46" s="464"/>
    </row>
    <row r="47" spans="1:38" s="221" customFormat="1">
      <c r="A47" s="352" t="s">
        <v>1852</v>
      </c>
      <c r="B47" s="352" t="s">
        <v>2563</v>
      </c>
      <c r="C47" s="224" t="s">
        <v>2487</v>
      </c>
      <c r="D47" s="223" t="s">
        <v>1814</v>
      </c>
      <c r="E47" s="224" t="s">
        <v>1853</v>
      </c>
      <c r="F47" s="223">
        <v>2.5000000000000001E-2</v>
      </c>
      <c r="G47" s="352">
        <v>0</v>
      </c>
      <c r="H47" s="352">
        <v>2.3199999999999998</v>
      </c>
      <c r="I47" s="189" t="s">
        <v>231</v>
      </c>
      <c r="J47" s="352"/>
      <c r="K47" s="352"/>
      <c r="L47" s="352"/>
      <c r="M47" s="352"/>
      <c r="N47" s="352"/>
      <c r="O47" s="352"/>
      <c r="P47" s="352"/>
      <c r="Q47" s="352"/>
      <c r="R47" s="352"/>
      <c r="S47" s="352"/>
      <c r="T47" s="242" t="s">
        <v>1366</v>
      </c>
      <c r="U47" s="227" t="s">
        <v>1367</v>
      </c>
      <c r="V47" s="227" t="s">
        <v>1822</v>
      </c>
      <c r="W47" s="227" t="s">
        <v>1814</v>
      </c>
      <c r="X47" s="228" t="s">
        <v>1853</v>
      </c>
      <c r="Y47" s="222" t="s">
        <v>1669</v>
      </c>
      <c r="Z47" s="227">
        <v>2.5000000000000001E-2</v>
      </c>
      <c r="AA47" s="272">
        <v>0</v>
      </c>
      <c r="AB47" s="352"/>
      <c r="AC47" s="352"/>
      <c r="AD47" s="352"/>
      <c r="AE47" s="352"/>
      <c r="AF47" s="352"/>
      <c r="AG47" s="352"/>
      <c r="AH47" s="352"/>
    </row>
    <row r="48" spans="1:38" s="221" customFormat="1">
      <c r="A48" s="352" t="s">
        <v>1854</v>
      </c>
      <c r="B48" s="352" t="s">
        <v>2563</v>
      </c>
      <c r="C48" s="352" t="s">
        <v>2487</v>
      </c>
      <c r="D48" s="223" t="s">
        <v>1814</v>
      </c>
      <c r="E48" s="352" t="s">
        <v>1855</v>
      </c>
      <c r="F48" s="223">
        <v>2.5000000000000001E-2</v>
      </c>
      <c r="G48" s="352">
        <v>0</v>
      </c>
      <c r="H48" s="352">
        <v>2.3199999999999998</v>
      </c>
      <c r="I48" s="189" t="s">
        <v>1081</v>
      </c>
      <c r="J48" s="352"/>
      <c r="K48" s="352"/>
      <c r="L48" s="352"/>
      <c r="M48" s="352"/>
      <c r="N48" s="352"/>
      <c r="O48" s="352"/>
      <c r="P48" s="352"/>
      <c r="Q48" s="352"/>
      <c r="R48" s="352"/>
      <c r="S48" s="352"/>
      <c r="T48" s="242" t="s">
        <v>1366</v>
      </c>
      <c r="U48" s="227" t="s">
        <v>1367</v>
      </c>
      <c r="V48" s="227" t="s">
        <v>1822</v>
      </c>
      <c r="W48" s="227" t="s">
        <v>1814</v>
      </c>
      <c r="X48" s="228" t="s">
        <v>1855</v>
      </c>
      <c r="Y48" s="222" t="s">
        <v>1669</v>
      </c>
      <c r="Z48" s="227">
        <v>2.5000000000000001E-2</v>
      </c>
      <c r="AA48" s="272">
        <v>0</v>
      </c>
      <c r="AB48" s="352"/>
      <c r="AC48" s="352"/>
      <c r="AD48" s="352"/>
      <c r="AE48" s="352"/>
      <c r="AF48" s="352"/>
      <c r="AG48" s="352"/>
      <c r="AH48" s="352"/>
    </row>
    <row r="49" spans="1:34" s="221" customFormat="1">
      <c r="A49" s="352" t="s">
        <v>1856</v>
      </c>
      <c r="B49" s="352" t="s">
        <v>2563</v>
      </c>
      <c r="C49" s="224" t="s">
        <v>2487</v>
      </c>
      <c r="D49" s="223" t="s">
        <v>1814</v>
      </c>
      <c r="E49" s="224" t="s">
        <v>1858</v>
      </c>
      <c r="F49" s="223">
        <v>1.2500000000000001E-2</v>
      </c>
      <c r="G49" s="352">
        <v>0</v>
      </c>
      <c r="H49" s="352">
        <v>2.3199999999999998</v>
      </c>
      <c r="I49" s="189" t="s">
        <v>1898</v>
      </c>
      <c r="J49" s="352"/>
      <c r="K49" s="352"/>
      <c r="L49" s="352"/>
      <c r="M49" s="352"/>
      <c r="N49" s="352"/>
      <c r="O49" s="352"/>
      <c r="P49" s="352"/>
      <c r="Q49" s="352"/>
      <c r="R49" s="352"/>
      <c r="S49" s="352"/>
      <c r="T49" s="242" t="s">
        <v>1366</v>
      </c>
      <c r="U49" s="227" t="s">
        <v>1367</v>
      </c>
      <c r="V49" s="227" t="s">
        <v>1822</v>
      </c>
      <c r="W49" s="227" t="s">
        <v>1814</v>
      </c>
      <c r="X49" s="228" t="s">
        <v>1858</v>
      </c>
      <c r="Y49" s="222" t="s">
        <v>1859</v>
      </c>
      <c r="Z49" s="227">
        <v>1.2500000000000001E-2</v>
      </c>
      <c r="AA49" s="272">
        <v>0</v>
      </c>
      <c r="AB49" s="352"/>
      <c r="AC49" s="352"/>
      <c r="AD49" s="352"/>
      <c r="AE49" s="352"/>
      <c r="AF49" s="352"/>
      <c r="AG49" s="352"/>
      <c r="AH49" s="352"/>
    </row>
    <row r="50" spans="1:34" s="221" customFormat="1">
      <c r="A50" s="352" t="s">
        <v>1860</v>
      </c>
      <c r="B50" s="352" t="s">
        <v>2563</v>
      </c>
      <c r="C50" s="352" t="s">
        <v>2487</v>
      </c>
      <c r="D50" s="223" t="s">
        <v>1814</v>
      </c>
      <c r="E50" s="352" t="s">
        <v>1861</v>
      </c>
      <c r="F50" s="223">
        <v>1.2500000000000001E-2</v>
      </c>
      <c r="G50" s="352">
        <v>0</v>
      </c>
      <c r="H50" s="352">
        <v>2.3199999999999998</v>
      </c>
      <c r="I50" s="189" t="s">
        <v>231</v>
      </c>
      <c r="J50" s="352"/>
      <c r="K50" s="352"/>
      <c r="L50" s="352"/>
      <c r="M50" s="352"/>
      <c r="N50" s="352"/>
      <c r="O50" s="352"/>
      <c r="P50" s="352"/>
      <c r="Q50" s="352"/>
      <c r="R50" s="352"/>
      <c r="S50" s="352"/>
      <c r="T50" s="242" t="s">
        <v>1366</v>
      </c>
      <c r="U50" s="227" t="s">
        <v>1367</v>
      </c>
      <c r="V50" s="227" t="s">
        <v>1822</v>
      </c>
      <c r="W50" s="227" t="s">
        <v>1814</v>
      </c>
      <c r="X50" s="228" t="s">
        <v>1861</v>
      </c>
      <c r="Y50" s="222" t="s">
        <v>1859</v>
      </c>
      <c r="Z50" s="227">
        <v>1.2500000000000001E-2</v>
      </c>
      <c r="AA50" s="272">
        <v>0</v>
      </c>
      <c r="AB50" s="352"/>
      <c r="AC50" s="352"/>
      <c r="AD50" s="352"/>
      <c r="AE50" s="352"/>
      <c r="AF50" s="352"/>
      <c r="AG50" s="352"/>
      <c r="AH50" s="352"/>
    </row>
    <row r="51" spans="1:34" s="221" customFormat="1">
      <c r="A51" s="352" t="s">
        <v>1862</v>
      </c>
      <c r="B51" s="352" t="s">
        <v>2563</v>
      </c>
      <c r="C51" s="224" t="s">
        <v>2487</v>
      </c>
      <c r="D51" s="223" t="s">
        <v>1814</v>
      </c>
      <c r="E51" s="224" t="s">
        <v>1863</v>
      </c>
      <c r="F51" s="223">
        <v>1.2500000000000001E-2</v>
      </c>
      <c r="G51" s="352">
        <v>0</v>
      </c>
      <c r="H51" s="352">
        <v>2.3199999999999998</v>
      </c>
      <c r="I51" s="189" t="s">
        <v>1081</v>
      </c>
      <c r="J51" s="352"/>
      <c r="K51" s="352"/>
      <c r="L51" s="352"/>
      <c r="M51" s="352"/>
      <c r="N51" s="352"/>
      <c r="O51" s="352"/>
      <c r="P51" s="352"/>
      <c r="Q51" s="352"/>
      <c r="R51" s="352"/>
      <c r="S51" s="352"/>
      <c r="T51" s="242" t="s">
        <v>1366</v>
      </c>
      <c r="U51" s="227" t="s">
        <v>1367</v>
      </c>
      <c r="V51" s="227" t="s">
        <v>1822</v>
      </c>
      <c r="W51" s="227" t="s">
        <v>1814</v>
      </c>
      <c r="X51" s="228" t="s">
        <v>1863</v>
      </c>
      <c r="Y51" s="222" t="s">
        <v>1859</v>
      </c>
      <c r="Z51" s="227">
        <v>1.2500000000000001E-2</v>
      </c>
      <c r="AA51" s="272">
        <v>0</v>
      </c>
      <c r="AB51" s="352"/>
      <c r="AC51" s="352"/>
      <c r="AD51" s="352"/>
      <c r="AE51" s="352"/>
      <c r="AF51" s="352"/>
      <c r="AG51" s="352"/>
      <c r="AH51" s="352"/>
    </row>
    <row r="52" spans="1:34" s="221" customFormat="1">
      <c r="A52" s="352" t="s">
        <v>270</v>
      </c>
      <c r="B52" s="352" t="s">
        <v>2564</v>
      </c>
      <c r="C52" s="352" t="s">
        <v>2493</v>
      </c>
      <c r="D52" s="352" t="s">
        <v>1753</v>
      </c>
      <c r="E52" s="352" t="s">
        <v>1754</v>
      </c>
      <c r="F52" s="352">
        <v>2.1800000000000002</v>
      </c>
      <c r="G52" s="352">
        <v>0</v>
      </c>
      <c r="H52" s="352">
        <v>2.3199999999999998</v>
      </c>
      <c r="I52" s="189" t="s">
        <v>224</v>
      </c>
      <c r="J52" s="352"/>
      <c r="K52" s="352"/>
      <c r="L52" s="352"/>
      <c r="M52" s="352"/>
      <c r="N52" s="352"/>
      <c r="O52" s="352"/>
      <c r="P52" s="352"/>
      <c r="Q52" s="352"/>
      <c r="R52" s="352"/>
      <c r="S52" s="352"/>
      <c r="T52" s="242" t="s">
        <v>1366</v>
      </c>
      <c r="U52" s="227" t="s">
        <v>1367</v>
      </c>
      <c r="V52" s="227" t="s">
        <v>1864</v>
      </c>
      <c r="W52" s="227" t="s">
        <v>1753</v>
      </c>
      <c r="X52" s="228" t="s">
        <v>1754</v>
      </c>
      <c r="Y52" s="222"/>
      <c r="Z52" s="227">
        <v>2.1800000000000002</v>
      </c>
      <c r="AA52" s="272">
        <v>0</v>
      </c>
      <c r="AB52" s="352"/>
      <c r="AC52" s="352"/>
      <c r="AD52" s="352"/>
      <c r="AE52" s="352"/>
      <c r="AF52" s="352"/>
      <c r="AG52" s="352"/>
      <c r="AH52" s="352"/>
    </row>
    <row r="53" spans="1:34" s="221" customFormat="1">
      <c r="A53" s="352" t="s">
        <v>271</v>
      </c>
      <c r="B53" s="352" t="s">
        <v>2564</v>
      </c>
      <c r="C53" s="352" t="s">
        <v>2493</v>
      </c>
      <c r="D53" s="352" t="s">
        <v>1756</v>
      </c>
      <c r="E53" s="352" t="s">
        <v>1757</v>
      </c>
      <c r="F53" s="352">
        <v>1.8</v>
      </c>
      <c r="G53" s="352">
        <v>0</v>
      </c>
      <c r="H53" s="352">
        <v>2.3199999999999998</v>
      </c>
      <c r="I53" s="189" t="s">
        <v>224</v>
      </c>
      <c r="J53" s="352"/>
      <c r="K53" s="352"/>
      <c r="L53" s="352"/>
      <c r="M53" s="352"/>
      <c r="N53" s="352"/>
      <c r="O53" s="352"/>
      <c r="P53" s="352"/>
      <c r="Q53" s="352"/>
      <c r="R53" s="352"/>
      <c r="S53" s="352"/>
      <c r="T53" s="242" t="s">
        <v>1366</v>
      </c>
      <c r="U53" s="227" t="s">
        <v>1367</v>
      </c>
      <c r="V53" s="227" t="s">
        <v>1864</v>
      </c>
      <c r="W53" s="227" t="s">
        <v>1756</v>
      </c>
      <c r="X53" s="228" t="s">
        <v>1757</v>
      </c>
      <c r="Y53" s="222"/>
      <c r="Z53" s="227">
        <v>1.8</v>
      </c>
      <c r="AA53" s="272">
        <v>0</v>
      </c>
      <c r="AB53" s="352"/>
      <c r="AC53" s="352"/>
      <c r="AD53" s="352"/>
      <c r="AE53" s="352"/>
      <c r="AF53" s="352"/>
      <c r="AG53" s="352"/>
      <c r="AH53" s="352"/>
    </row>
    <row r="54" spans="1:34" s="221" customFormat="1">
      <c r="A54" s="352" t="s">
        <v>272</v>
      </c>
      <c r="B54" s="352" t="s">
        <v>2564</v>
      </c>
      <c r="C54" s="352" t="s">
        <v>2493</v>
      </c>
      <c r="D54" s="352" t="s">
        <v>0</v>
      </c>
      <c r="E54" s="352" t="s">
        <v>6</v>
      </c>
      <c r="F54" s="352">
        <v>1.2</v>
      </c>
      <c r="G54" s="352">
        <v>0</v>
      </c>
      <c r="H54" s="352">
        <v>2.3199999999999998</v>
      </c>
      <c r="I54" s="189" t="s">
        <v>224</v>
      </c>
      <c r="J54" s="352"/>
      <c r="K54" s="352"/>
      <c r="L54" s="352"/>
      <c r="M54" s="352"/>
      <c r="N54" s="352"/>
      <c r="O54" s="352"/>
      <c r="P54" s="352"/>
      <c r="Q54" s="352"/>
      <c r="R54" s="352"/>
      <c r="S54" s="352"/>
      <c r="T54" s="242" t="s">
        <v>1366</v>
      </c>
      <c r="U54" s="227" t="s">
        <v>1367</v>
      </c>
      <c r="V54" s="227" t="s">
        <v>1864</v>
      </c>
      <c r="W54" s="227" t="s">
        <v>0</v>
      </c>
      <c r="X54" s="228" t="s">
        <v>6</v>
      </c>
      <c r="Y54" s="222"/>
      <c r="Z54" s="227">
        <v>1.2</v>
      </c>
      <c r="AA54" s="272">
        <v>0</v>
      </c>
      <c r="AB54" s="352"/>
      <c r="AC54" s="352"/>
      <c r="AD54" s="352"/>
      <c r="AE54" s="352"/>
      <c r="AF54" s="352"/>
      <c r="AG54" s="352"/>
      <c r="AH54" s="352"/>
    </row>
    <row r="55" spans="1:34" s="221" customFormat="1">
      <c r="A55" s="352" t="s">
        <v>273</v>
      </c>
      <c r="B55" s="352" t="s">
        <v>2564</v>
      </c>
      <c r="C55" s="352" t="s">
        <v>2493</v>
      </c>
      <c r="D55" s="352" t="s">
        <v>8</v>
      </c>
      <c r="E55" s="352" t="s">
        <v>9</v>
      </c>
      <c r="F55" s="352">
        <v>0.9</v>
      </c>
      <c r="G55" s="352">
        <v>0</v>
      </c>
      <c r="H55" s="352">
        <v>2.3199999999999998</v>
      </c>
      <c r="I55" s="189" t="s">
        <v>224</v>
      </c>
      <c r="J55" s="352"/>
      <c r="K55" s="352"/>
      <c r="L55" s="352"/>
      <c r="M55" s="352"/>
      <c r="N55" s="352"/>
      <c r="O55" s="352"/>
      <c r="P55" s="352"/>
      <c r="Q55" s="352"/>
      <c r="R55" s="352"/>
      <c r="S55" s="352"/>
      <c r="T55" s="242" t="s">
        <v>1366</v>
      </c>
      <c r="U55" s="227" t="s">
        <v>1367</v>
      </c>
      <c r="V55" s="227" t="s">
        <v>1864</v>
      </c>
      <c r="W55" s="227" t="s">
        <v>8</v>
      </c>
      <c r="X55" s="228" t="s">
        <v>9</v>
      </c>
      <c r="Y55" s="222"/>
      <c r="Z55" s="227">
        <v>0.9</v>
      </c>
      <c r="AA55" s="272">
        <v>0</v>
      </c>
      <c r="AB55" s="352"/>
      <c r="AC55" s="352"/>
      <c r="AD55" s="352"/>
      <c r="AE55" s="352"/>
      <c r="AF55" s="352"/>
      <c r="AG55" s="352"/>
      <c r="AH55" s="352"/>
    </row>
    <row r="56" spans="1:34" s="221" customFormat="1">
      <c r="A56" s="352" t="s">
        <v>274</v>
      </c>
      <c r="B56" s="352" t="s">
        <v>2564</v>
      </c>
      <c r="C56" s="352" t="s">
        <v>2493</v>
      </c>
      <c r="D56" s="352" t="s">
        <v>17</v>
      </c>
      <c r="E56" s="352" t="s">
        <v>18</v>
      </c>
      <c r="F56" s="352">
        <v>0.7</v>
      </c>
      <c r="G56" s="352">
        <v>0</v>
      </c>
      <c r="H56" s="352">
        <v>2.3199999999999998</v>
      </c>
      <c r="I56" s="189" t="s">
        <v>224</v>
      </c>
      <c r="J56" s="352"/>
      <c r="K56" s="352"/>
      <c r="L56" s="352"/>
      <c r="M56" s="352"/>
      <c r="N56" s="352"/>
      <c r="O56" s="352"/>
      <c r="P56" s="352"/>
      <c r="Q56" s="352"/>
      <c r="R56" s="352"/>
      <c r="S56" s="352"/>
      <c r="T56" s="242" t="s">
        <v>1366</v>
      </c>
      <c r="U56" s="227" t="s">
        <v>1367</v>
      </c>
      <c r="V56" s="227" t="s">
        <v>1864</v>
      </c>
      <c r="W56" s="227" t="s">
        <v>17</v>
      </c>
      <c r="X56" s="228" t="s">
        <v>18</v>
      </c>
      <c r="Y56" s="222"/>
      <c r="Z56" s="227">
        <v>0.7</v>
      </c>
      <c r="AA56" s="272">
        <v>0</v>
      </c>
      <c r="AB56" s="352"/>
      <c r="AC56" s="352"/>
      <c r="AD56" s="352"/>
      <c r="AE56" s="352"/>
      <c r="AF56" s="352"/>
      <c r="AG56" s="352"/>
      <c r="AH56" s="352"/>
    </row>
    <row r="57" spans="1:34" s="221" customFormat="1">
      <c r="A57" s="352" t="s">
        <v>275</v>
      </c>
      <c r="B57" s="352" t="s">
        <v>2564</v>
      </c>
      <c r="C57" s="352" t="s">
        <v>2493</v>
      </c>
      <c r="D57" s="352" t="s">
        <v>1535</v>
      </c>
      <c r="E57" s="352" t="s">
        <v>44</v>
      </c>
      <c r="F57" s="352">
        <v>0.4</v>
      </c>
      <c r="G57" s="352">
        <v>0</v>
      </c>
      <c r="H57" s="352">
        <v>2.3199999999999998</v>
      </c>
      <c r="I57" s="189" t="s">
        <v>224</v>
      </c>
      <c r="J57" s="352"/>
      <c r="K57" s="352"/>
      <c r="L57" s="352"/>
      <c r="M57" s="352"/>
      <c r="N57" s="352"/>
      <c r="O57" s="352"/>
      <c r="P57" s="352"/>
      <c r="Q57" s="352"/>
      <c r="R57" s="352"/>
      <c r="S57" s="352"/>
      <c r="T57" s="242" t="s">
        <v>1366</v>
      </c>
      <c r="U57" s="227" t="s">
        <v>1367</v>
      </c>
      <c r="V57" s="227" t="s">
        <v>1864</v>
      </c>
      <c r="W57" s="227" t="s">
        <v>1535</v>
      </c>
      <c r="X57" s="228" t="s">
        <v>44</v>
      </c>
      <c r="Y57" s="222"/>
      <c r="Z57" s="227">
        <v>0.4</v>
      </c>
      <c r="AA57" s="272">
        <v>0</v>
      </c>
      <c r="AB57" s="352"/>
      <c r="AC57" s="352"/>
      <c r="AD57" s="352"/>
      <c r="AE57" s="352"/>
      <c r="AF57" s="352"/>
      <c r="AG57" s="352"/>
      <c r="AH57" s="352"/>
    </row>
    <row r="58" spans="1:34" s="221" customFormat="1">
      <c r="A58" s="352" t="s">
        <v>276</v>
      </c>
      <c r="B58" s="352" t="s">
        <v>2564</v>
      </c>
      <c r="C58" s="352" t="s">
        <v>2493</v>
      </c>
      <c r="D58" s="352" t="s">
        <v>1535</v>
      </c>
      <c r="E58" s="352" t="s">
        <v>46</v>
      </c>
      <c r="F58" s="352">
        <v>0.4</v>
      </c>
      <c r="G58" s="352">
        <v>0</v>
      </c>
      <c r="H58" s="352">
        <v>2.3199999999999998</v>
      </c>
      <c r="I58" s="189" t="s">
        <v>224</v>
      </c>
      <c r="J58" s="352"/>
      <c r="K58" s="352"/>
      <c r="L58" s="352"/>
      <c r="M58" s="352"/>
      <c r="N58" s="352"/>
      <c r="O58" s="352"/>
      <c r="P58" s="352"/>
      <c r="Q58" s="352"/>
      <c r="R58" s="352"/>
      <c r="S58" s="352"/>
      <c r="T58" s="242" t="s">
        <v>1366</v>
      </c>
      <c r="U58" s="227" t="s">
        <v>1367</v>
      </c>
      <c r="V58" s="227" t="s">
        <v>1864</v>
      </c>
      <c r="W58" s="227" t="s">
        <v>1535</v>
      </c>
      <c r="X58" s="228" t="s">
        <v>46</v>
      </c>
      <c r="Y58" s="222"/>
      <c r="Z58" s="227">
        <v>0.4</v>
      </c>
      <c r="AA58" s="272">
        <v>0</v>
      </c>
      <c r="AB58" s="352"/>
      <c r="AC58" s="352"/>
      <c r="AD58" s="352"/>
      <c r="AE58" s="352"/>
      <c r="AF58" s="352"/>
      <c r="AG58" s="352"/>
      <c r="AH58" s="352"/>
    </row>
    <row r="59" spans="1:34" s="352" customFormat="1">
      <c r="A59" s="352" t="s">
        <v>277</v>
      </c>
      <c r="B59" s="352" t="s">
        <v>2564</v>
      </c>
      <c r="C59" s="352" t="s">
        <v>2493</v>
      </c>
      <c r="D59" s="352" t="s">
        <v>1535</v>
      </c>
      <c r="E59" s="352" t="s">
        <v>54</v>
      </c>
      <c r="F59" s="352">
        <v>0.2</v>
      </c>
      <c r="G59" s="352">
        <v>0</v>
      </c>
      <c r="H59" s="352">
        <v>2.3199999999999998</v>
      </c>
      <c r="I59" s="189" t="s">
        <v>231</v>
      </c>
      <c r="J59" s="352" t="s">
        <v>232</v>
      </c>
      <c r="T59" s="242" t="s">
        <v>1366</v>
      </c>
      <c r="U59" s="227" t="s">
        <v>1367</v>
      </c>
      <c r="V59" s="227" t="s">
        <v>1864</v>
      </c>
      <c r="W59" s="227" t="s">
        <v>1535</v>
      </c>
      <c r="X59" s="228" t="s">
        <v>54</v>
      </c>
      <c r="Y59" s="222"/>
      <c r="Z59" s="227">
        <v>0.2</v>
      </c>
      <c r="AA59" s="272">
        <v>0</v>
      </c>
    </row>
    <row r="60" spans="1:34" s="352" customFormat="1">
      <c r="A60" s="352" t="s">
        <v>278</v>
      </c>
      <c r="B60" s="352" t="s">
        <v>2564</v>
      </c>
      <c r="C60" s="352" t="s">
        <v>2493</v>
      </c>
      <c r="D60" s="352" t="s">
        <v>20</v>
      </c>
      <c r="E60" s="352" t="s">
        <v>52</v>
      </c>
      <c r="F60" s="352">
        <v>0.13</v>
      </c>
      <c r="G60" s="352">
        <v>0</v>
      </c>
      <c r="H60" s="352">
        <v>2.3199999999999998</v>
      </c>
      <c r="I60" s="189" t="s">
        <v>224</v>
      </c>
      <c r="T60" s="242" t="s">
        <v>1366</v>
      </c>
      <c r="U60" s="227" t="s">
        <v>1367</v>
      </c>
      <c r="V60" s="227" t="s">
        <v>1864</v>
      </c>
      <c r="W60" s="227" t="s">
        <v>20</v>
      </c>
      <c r="X60" s="228" t="s">
        <v>52</v>
      </c>
      <c r="Y60" s="222"/>
      <c r="Z60" s="227">
        <v>0.13</v>
      </c>
      <c r="AA60" s="272">
        <v>0</v>
      </c>
    </row>
    <row r="61" spans="1:34" s="221" customFormat="1">
      <c r="A61" s="352" t="s">
        <v>279</v>
      </c>
      <c r="B61" s="352" t="s">
        <v>2564</v>
      </c>
      <c r="C61" s="352" t="s">
        <v>2493</v>
      </c>
      <c r="D61" s="352" t="s">
        <v>20</v>
      </c>
      <c r="E61" s="352" t="s">
        <v>62</v>
      </c>
      <c r="F61" s="352">
        <v>6.5000000000000002E-2</v>
      </c>
      <c r="G61" s="352">
        <v>0</v>
      </c>
      <c r="H61" s="352">
        <v>2.3199999999999998</v>
      </c>
      <c r="I61" s="189" t="s">
        <v>231</v>
      </c>
      <c r="J61" s="352" t="s">
        <v>232</v>
      </c>
      <c r="K61" s="352"/>
      <c r="L61" s="352"/>
      <c r="M61" s="352"/>
      <c r="N61" s="352"/>
      <c r="O61" s="352"/>
      <c r="P61" s="352"/>
      <c r="Q61" s="352"/>
      <c r="R61" s="352"/>
      <c r="S61" s="352"/>
      <c r="T61" s="242" t="s">
        <v>1366</v>
      </c>
      <c r="U61" s="227" t="s">
        <v>1367</v>
      </c>
      <c r="V61" s="227" t="s">
        <v>1864</v>
      </c>
      <c r="W61" s="227" t="s">
        <v>20</v>
      </c>
      <c r="X61" s="228" t="s">
        <v>62</v>
      </c>
      <c r="Y61" s="222"/>
      <c r="Z61" s="227">
        <v>6.5000000000000002E-2</v>
      </c>
      <c r="AA61" s="272">
        <v>0</v>
      </c>
      <c r="AB61" s="352"/>
      <c r="AC61" s="352"/>
      <c r="AD61" s="352"/>
      <c r="AE61" s="352"/>
      <c r="AF61" s="352"/>
      <c r="AG61" s="352"/>
      <c r="AH61" s="352"/>
    </row>
    <row r="62" spans="1:34" s="221" customFormat="1">
      <c r="A62" s="352" t="s">
        <v>280</v>
      </c>
      <c r="B62" s="352" t="s">
        <v>2564</v>
      </c>
      <c r="C62" s="352" t="s">
        <v>2493</v>
      </c>
      <c r="D62" s="352" t="s">
        <v>20</v>
      </c>
      <c r="E62" s="352" t="s">
        <v>75</v>
      </c>
      <c r="F62" s="352">
        <v>9.7500000000000003E-2</v>
      </c>
      <c r="G62" s="352">
        <v>0</v>
      </c>
      <c r="H62" s="352">
        <v>2.3199999999999998</v>
      </c>
      <c r="I62" s="189" t="s">
        <v>224</v>
      </c>
      <c r="J62" s="352" t="s">
        <v>236</v>
      </c>
      <c r="K62" s="352"/>
      <c r="L62" s="352"/>
      <c r="M62" s="352"/>
      <c r="N62" s="352"/>
      <c r="O62" s="352"/>
      <c r="P62" s="352"/>
      <c r="Q62" s="352"/>
      <c r="R62" s="352"/>
      <c r="S62" s="352"/>
      <c r="T62" s="242" t="s">
        <v>1366</v>
      </c>
      <c r="U62" s="227" t="s">
        <v>1367</v>
      </c>
      <c r="V62" s="227" t="s">
        <v>1864</v>
      </c>
      <c r="W62" s="227" t="s">
        <v>20</v>
      </c>
      <c r="X62" s="228" t="s">
        <v>75</v>
      </c>
      <c r="Y62" s="222" t="s">
        <v>1369</v>
      </c>
      <c r="Z62" s="227">
        <v>9.7500000000000003E-2</v>
      </c>
      <c r="AA62" s="272">
        <v>0</v>
      </c>
      <c r="AB62" s="352"/>
      <c r="AC62" s="352"/>
      <c r="AD62" s="352"/>
      <c r="AE62" s="352"/>
      <c r="AF62" s="352"/>
      <c r="AG62" s="352"/>
      <c r="AH62" s="352"/>
    </row>
    <row r="63" spans="1:34" s="221" customFormat="1">
      <c r="A63" s="352" t="s">
        <v>281</v>
      </c>
      <c r="B63" s="352" t="s">
        <v>2564</v>
      </c>
      <c r="C63" s="352" t="s">
        <v>2493</v>
      </c>
      <c r="D63" s="352" t="s">
        <v>20</v>
      </c>
      <c r="E63" s="352" t="s">
        <v>89</v>
      </c>
      <c r="F63" s="352">
        <v>9.7500000000000003E-2</v>
      </c>
      <c r="G63" s="352">
        <v>0</v>
      </c>
      <c r="H63" s="352">
        <v>2.3199999999999998</v>
      </c>
      <c r="I63" s="189" t="s">
        <v>231</v>
      </c>
      <c r="J63" s="352" t="s">
        <v>2488</v>
      </c>
      <c r="K63" s="352"/>
      <c r="L63" s="352"/>
      <c r="M63" s="352"/>
      <c r="N63" s="352"/>
      <c r="O63" s="352"/>
      <c r="P63" s="352"/>
      <c r="Q63" s="352"/>
      <c r="R63" s="352"/>
      <c r="S63" s="352"/>
      <c r="T63" s="242" t="s">
        <v>1366</v>
      </c>
      <c r="U63" s="227" t="s">
        <v>1367</v>
      </c>
      <c r="V63" s="227" t="s">
        <v>1864</v>
      </c>
      <c r="W63" s="227" t="s">
        <v>20</v>
      </c>
      <c r="X63" s="228" t="s">
        <v>89</v>
      </c>
      <c r="Y63" s="222" t="s">
        <v>1369</v>
      </c>
      <c r="Z63" s="227">
        <v>9.7500000000000003E-2</v>
      </c>
      <c r="AA63" s="272">
        <v>0</v>
      </c>
      <c r="AB63" s="352"/>
      <c r="AC63" s="352"/>
      <c r="AD63" s="352"/>
      <c r="AE63" s="352"/>
      <c r="AF63" s="352"/>
      <c r="AG63" s="352"/>
      <c r="AH63" s="352"/>
    </row>
    <row r="64" spans="1:34" s="221" customFormat="1">
      <c r="A64" s="352" t="s">
        <v>282</v>
      </c>
      <c r="B64" s="352" t="s">
        <v>2564</v>
      </c>
      <c r="C64" s="352" t="s">
        <v>2493</v>
      </c>
      <c r="D64" s="352" t="s">
        <v>20</v>
      </c>
      <c r="E64" s="352" t="s">
        <v>66</v>
      </c>
      <c r="F64" s="352">
        <v>6.5000000000000002E-2</v>
      </c>
      <c r="G64" s="352">
        <v>0</v>
      </c>
      <c r="H64" s="352">
        <v>2.3199999999999998</v>
      </c>
      <c r="I64" s="189" t="s">
        <v>224</v>
      </c>
      <c r="J64" s="352" t="s">
        <v>239</v>
      </c>
      <c r="K64" s="352"/>
      <c r="L64" s="352"/>
      <c r="M64" s="352"/>
      <c r="N64" s="352"/>
      <c r="O64" s="352"/>
      <c r="P64" s="352"/>
      <c r="Q64" s="352"/>
      <c r="R64" s="352"/>
      <c r="S64" s="352"/>
      <c r="T64" s="242" t="s">
        <v>1366</v>
      </c>
      <c r="U64" s="227" t="s">
        <v>1367</v>
      </c>
      <c r="V64" s="227" t="s">
        <v>1864</v>
      </c>
      <c r="W64" s="227" t="s">
        <v>20</v>
      </c>
      <c r="X64" s="228" t="s">
        <v>66</v>
      </c>
      <c r="Y64" s="222" t="s">
        <v>1370</v>
      </c>
      <c r="Z64" s="227">
        <v>6.5000000000000002E-2</v>
      </c>
      <c r="AA64" s="272">
        <v>0</v>
      </c>
      <c r="AB64" s="352"/>
      <c r="AC64" s="352"/>
      <c r="AD64" s="352"/>
      <c r="AE64" s="352"/>
      <c r="AF64" s="352"/>
      <c r="AG64" s="352"/>
      <c r="AH64" s="352"/>
    </row>
    <row r="65" spans="1:34" s="221" customFormat="1">
      <c r="A65" s="352" t="s">
        <v>283</v>
      </c>
      <c r="B65" s="352" t="s">
        <v>2564</v>
      </c>
      <c r="C65" s="352" t="s">
        <v>2493</v>
      </c>
      <c r="D65" s="352" t="s">
        <v>20</v>
      </c>
      <c r="E65" s="352" t="s">
        <v>93</v>
      </c>
      <c r="F65" s="352">
        <v>6.5000000000000002E-2</v>
      </c>
      <c r="G65" s="352">
        <v>0</v>
      </c>
      <c r="H65" s="352">
        <v>2.3199999999999998</v>
      </c>
      <c r="I65" s="189" t="s">
        <v>231</v>
      </c>
      <c r="J65" s="352" t="s">
        <v>2489</v>
      </c>
      <c r="K65" s="352"/>
      <c r="L65" s="352"/>
      <c r="M65" s="352"/>
      <c r="N65" s="352"/>
      <c r="O65" s="352"/>
      <c r="P65" s="352"/>
      <c r="Q65" s="352"/>
      <c r="R65" s="352"/>
      <c r="S65" s="352"/>
      <c r="T65" s="242" t="s">
        <v>1366</v>
      </c>
      <c r="U65" s="227" t="s">
        <v>1367</v>
      </c>
      <c r="V65" s="227" t="s">
        <v>1864</v>
      </c>
      <c r="W65" s="227" t="s">
        <v>20</v>
      </c>
      <c r="X65" s="228" t="s">
        <v>93</v>
      </c>
      <c r="Y65" s="222" t="s">
        <v>1370</v>
      </c>
      <c r="Z65" s="227">
        <v>6.5000000000000002E-2</v>
      </c>
      <c r="AA65" s="272">
        <v>0</v>
      </c>
      <c r="AB65" s="352"/>
      <c r="AC65" s="352"/>
      <c r="AD65" s="352"/>
      <c r="AE65" s="352"/>
      <c r="AF65" s="352"/>
      <c r="AG65" s="352"/>
      <c r="AH65" s="352"/>
    </row>
    <row r="66" spans="1:34" s="221" customFormat="1">
      <c r="A66" s="352" t="s">
        <v>284</v>
      </c>
      <c r="B66" s="352" t="s">
        <v>2564</v>
      </c>
      <c r="C66" s="352" t="s">
        <v>2493</v>
      </c>
      <c r="D66" s="352" t="s">
        <v>20</v>
      </c>
      <c r="E66" s="352" t="s">
        <v>82</v>
      </c>
      <c r="F66" s="352">
        <v>3.2500000000000001E-2</v>
      </c>
      <c r="G66" s="352">
        <v>0</v>
      </c>
      <c r="H66" s="352">
        <v>2.3199999999999998</v>
      </c>
      <c r="I66" s="189" t="s">
        <v>224</v>
      </c>
      <c r="J66" s="352" t="s">
        <v>242</v>
      </c>
      <c r="K66" s="352"/>
      <c r="L66" s="352"/>
      <c r="M66" s="352"/>
      <c r="N66" s="352"/>
      <c r="O66" s="352"/>
      <c r="P66" s="352"/>
      <c r="Q66" s="352"/>
      <c r="R66" s="352"/>
      <c r="S66" s="352"/>
      <c r="T66" s="242" t="s">
        <v>1366</v>
      </c>
      <c r="U66" s="227" t="s">
        <v>1367</v>
      </c>
      <c r="V66" s="227" t="s">
        <v>1864</v>
      </c>
      <c r="W66" s="227" t="s">
        <v>20</v>
      </c>
      <c r="X66" s="228" t="s">
        <v>82</v>
      </c>
      <c r="Y66" s="222" t="s">
        <v>1371</v>
      </c>
      <c r="Z66" s="227">
        <v>3.2500000000000001E-2</v>
      </c>
      <c r="AA66" s="272">
        <v>0</v>
      </c>
      <c r="AB66" s="352"/>
      <c r="AC66" s="352"/>
      <c r="AD66" s="352"/>
      <c r="AE66" s="352"/>
      <c r="AF66" s="352"/>
      <c r="AG66" s="352"/>
      <c r="AH66" s="352"/>
    </row>
    <row r="67" spans="1:34" s="221" customFormat="1">
      <c r="A67" s="352" t="s">
        <v>285</v>
      </c>
      <c r="B67" s="352" t="s">
        <v>2564</v>
      </c>
      <c r="C67" s="352" t="s">
        <v>2493</v>
      </c>
      <c r="D67" s="352" t="s">
        <v>20</v>
      </c>
      <c r="E67" s="352" t="s">
        <v>97</v>
      </c>
      <c r="F67" s="352">
        <v>3.2500000000000001E-2</v>
      </c>
      <c r="G67" s="352">
        <v>0</v>
      </c>
      <c r="H67" s="352">
        <v>2.3199999999999998</v>
      </c>
      <c r="I67" s="189" t="s">
        <v>231</v>
      </c>
      <c r="J67" s="352" t="s">
        <v>2490</v>
      </c>
      <c r="K67" s="352"/>
      <c r="L67" s="352"/>
      <c r="M67" s="352"/>
      <c r="N67" s="352"/>
      <c r="O67" s="352"/>
      <c r="P67" s="352"/>
      <c r="Q67" s="352"/>
      <c r="R67" s="352"/>
      <c r="S67" s="352"/>
      <c r="T67" s="242" t="s">
        <v>1366</v>
      </c>
      <c r="U67" s="227" t="s">
        <v>1367</v>
      </c>
      <c r="V67" s="227" t="s">
        <v>1864</v>
      </c>
      <c r="W67" s="227" t="s">
        <v>20</v>
      </c>
      <c r="X67" s="228" t="s">
        <v>97</v>
      </c>
      <c r="Y67" s="222" t="s">
        <v>1371</v>
      </c>
      <c r="Z67" s="227">
        <v>3.2500000000000001E-2</v>
      </c>
      <c r="AA67" s="272">
        <v>0</v>
      </c>
      <c r="AB67" s="352"/>
      <c r="AC67" s="352"/>
      <c r="AD67" s="352"/>
      <c r="AE67" s="352"/>
      <c r="AF67" s="352"/>
      <c r="AG67" s="352"/>
      <c r="AH67" s="352"/>
    </row>
    <row r="68" spans="1:34" s="221" customFormat="1">
      <c r="A68" s="352" t="s">
        <v>286</v>
      </c>
      <c r="B68" s="352" t="s">
        <v>2564</v>
      </c>
      <c r="C68" s="352" t="s">
        <v>2493</v>
      </c>
      <c r="D68" s="352" t="s">
        <v>1526</v>
      </c>
      <c r="E68" s="352" t="s">
        <v>287</v>
      </c>
      <c r="F68" s="352">
        <v>7.0000000000000007E-2</v>
      </c>
      <c r="G68" s="352">
        <v>0</v>
      </c>
      <c r="H68" s="352">
        <v>2.3199999999999998</v>
      </c>
      <c r="I68" s="189" t="s">
        <v>224</v>
      </c>
      <c r="J68" s="352"/>
      <c r="K68" s="352"/>
      <c r="L68" s="352"/>
      <c r="M68" s="352"/>
      <c r="N68" s="352"/>
      <c r="O68" s="352"/>
      <c r="P68" s="352"/>
      <c r="Q68" s="352"/>
      <c r="R68" s="352"/>
      <c r="S68" s="352"/>
      <c r="T68" s="242" t="s">
        <v>1366</v>
      </c>
      <c r="U68" s="227" t="s">
        <v>1367</v>
      </c>
      <c r="V68" s="227" t="s">
        <v>1864</v>
      </c>
      <c r="W68" s="227" t="s">
        <v>1526</v>
      </c>
      <c r="X68" s="228" t="s">
        <v>287</v>
      </c>
      <c r="Y68" s="222"/>
      <c r="Z68" s="227">
        <v>7.0000000000000007E-2</v>
      </c>
      <c r="AA68" s="272">
        <v>0</v>
      </c>
      <c r="AB68" s="352"/>
      <c r="AC68" s="352"/>
      <c r="AD68" s="352"/>
      <c r="AE68" s="352"/>
      <c r="AF68" s="352"/>
      <c r="AG68" s="352"/>
      <c r="AH68" s="352"/>
    </row>
    <row r="69" spans="1:34" s="221" customFormat="1">
      <c r="A69" s="352" t="s">
        <v>288</v>
      </c>
      <c r="B69" s="352" t="s">
        <v>2564</v>
      </c>
      <c r="C69" s="352" t="s">
        <v>2493</v>
      </c>
      <c r="D69" s="352" t="s">
        <v>1526</v>
      </c>
      <c r="E69" s="352" t="s">
        <v>289</v>
      </c>
      <c r="F69" s="352">
        <v>3.5000000000000003E-2</v>
      </c>
      <c r="G69" s="352">
        <v>0</v>
      </c>
      <c r="H69" s="352">
        <v>2.3199999999999998</v>
      </c>
      <c r="I69" s="189" t="s">
        <v>231</v>
      </c>
      <c r="J69" s="352" t="s">
        <v>232</v>
      </c>
      <c r="K69" s="352"/>
      <c r="L69" s="352"/>
      <c r="M69" s="352"/>
      <c r="N69" s="352"/>
      <c r="O69" s="352"/>
      <c r="P69" s="352"/>
      <c r="Q69" s="352"/>
      <c r="R69" s="352"/>
      <c r="S69" s="352"/>
      <c r="T69" s="242" t="s">
        <v>1366</v>
      </c>
      <c r="U69" s="227" t="s">
        <v>1367</v>
      </c>
      <c r="V69" s="227" t="s">
        <v>1864</v>
      </c>
      <c r="W69" s="227" t="s">
        <v>1526</v>
      </c>
      <c r="X69" s="228" t="s">
        <v>289</v>
      </c>
      <c r="Y69" s="222"/>
      <c r="Z69" s="227">
        <v>3.5000000000000003E-2</v>
      </c>
      <c r="AA69" s="272">
        <v>0</v>
      </c>
      <c r="AB69" s="352"/>
      <c r="AC69" s="352"/>
      <c r="AD69" s="352"/>
      <c r="AE69" s="352"/>
      <c r="AF69" s="352"/>
      <c r="AG69" s="352"/>
      <c r="AH69" s="352"/>
    </row>
    <row r="70" spans="1:34" s="221" customFormat="1">
      <c r="A70" s="352" t="s">
        <v>1865</v>
      </c>
      <c r="B70" s="352" t="s">
        <v>2564</v>
      </c>
      <c r="C70" s="352" t="s">
        <v>2493</v>
      </c>
      <c r="D70" s="352" t="s">
        <v>1526</v>
      </c>
      <c r="E70" s="352" t="s">
        <v>1866</v>
      </c>
      <c r="F70" s="352">
        <v>1.7500000000000002E-2</v>
      </c>
      <c r="G70" s="352">
        <v>0</v>
      </c>
      <c r="H70" s="352">
        <v>2.3199999999999998</v>
      </c>
      <c r="I70" s="189" t="s">
        <v>1081</v>
      </c>
      <c r="J70" s="352"/>
      <c r="K70" s="352"/>
      <c r="L70" s="352"/>
      <c r="M70" s="352"/>
      <c r="N70" s="352"/>
      <c r="O70" s="352"/>
      <c r="P70" s="352"/>
      <c r="Q70" s="352"/>
      <c r="R70" s="352"/>
      <c r="S70" s="352"/>
      <c r="T70" s="242" t="s">
        <v>1366</v>
      </c>
      <c r="U70" s="227" t="s">
        <v>1367</v>
      </c>
      <c r="V70" s="227" t="s">
        <v>1864</v>
      </c>
      <c r="W70" s="227" t="s">
        <v>1526</v>
      </c>
      <c r="X70" s="228" t="s">
        <v>1866</v>
      </c>
      <c r="Y70" s="222"/>
      <c r="Z70" s="227">
        <v>1.7500000000000002E-2</v>
      </c>
      <c r="AA70" s="272">
        <v>0</v>
      </c>
      <c r="AB70" s="352"/>
      <c r="AC70" s="352"/>
      <c r="AD70" s="352"/>
      <c r="AE70" s="352"/>
      <c r="AF70" s="352"/>
      <c r="AG70" s="352"/>
      <c r="AH70" s="352"/>
    </row>
    <row r="71" spans="1:34" s="221" customFormat="1">
      <c r="A71" s="352" t="s">
        <v>290</v>
      </c>
      <c r="B71" s="352" t="s">
        <v>2564</v>
      </c>
      <c r="C71" s="352" t="s">
        <v>2493</v>
      </c>
      <c r="D71" s="352" t="s">
        <v>1526</v>
      </c>
      <c r="E71" s="352" t="s">
        <v>1531</v>
      </c>
      <c r="F71" s="352">
        <v>3.5000000000000003E-2</v>
      </c>
      <c r="G71" s="352">
        <v>0</v>
      </c>
      <c r="H71" s="352">
        <v>2.3199999999999998</v>
      </c>
      <c r="I71" s="189" t="s">
        <v>231</v>
      </c>
      <c r="J71" s="352" t="s">
        <v>2489</v>
      </c>
      <c r="K71" s="352"/>
      <c r="L71" s="352"/>
      <c r="M71" s="352"/>
      <c r="N71" s="352"/>
      <c r="O71" s="352"/>
      <c r="P71" s="352"/>
      <c r="Q71" s="352"/>
      <c r="R71" s="352"/>
      <c r="S71" s="352"/>
      <c r="T71" s="242" t="s">
        <v>1366</v>
      </c>
      <c r="U71" s="227" t="s">
        <v>1367</v>
      </c>
      <c r="V71" s="227" t="s">
        <v>1864</v>
      </c>
      <c r="W71" s="227" t="s">
        <v>1526</v>
      </c>
      <c r="X71" s="228" t="s">
        <v>1531</v>
      </c>
      <c r="Y71" s="222" t="s">
        <v>1668</v>
      </c>
      <c r="Z71" s="227">
        <v>3.5000000000000003E-2</v>
      </c>
      <c r="AA71" s="272">
        <v>0</v>
      </c>
      <c r="AB71" s="352"/>
      <c r="AC71" s="352"/>
      <c r="AD71" s="352"/>
      <c r="AE71" s="352"/>
      <c r="AF71" s="352"/>
      <c r="AG71" s="352"/>
      <c r="AH71" s="352"/>
    </row>
    <row r="72" spans="1:34" s="221" customFormat="1">
      <c r="A72" s="352" t="s">
        <v>291</v>
      </c>
      <c r="B72" s="352" t="s">
        <v>2564</v>
      </c>
      <c r="C72" s="352" t="s">
        <v>2493</v>
      </c>
      <c r="D72" s="352" t="s">
        <v>1526</v>
      </c>
      <c r="E72" s="352" t="s">
        <v>1532</v>
      </c>
      <c r="F72" s="352">
        <v>3.5000000000000003E-2</v>
      </c>
      <c r="G72" s="352">
        <v>0</v>
      </c>
      <c r="H72" s="352">
        <v>2.3199999999999998</v>
      </c>
      <c r="I72" s="189" t="s">
        <v>250</v>
      </c>
      <c r="J72" s="352" t="s">
        <v>239</v>
      </c>
      <c r="K72" s="352"/>
      <c r="L72" s="352"/>
      <c r="M72" s="352"/>
      <c r="N72" s="352"/>
      <c r="O72" s="352"/>
      <c r="P72" s="352"/>
      <c r="Q72" s="352"/>
      <c r="R72" s="352"/>
      <c r="S72" s="352"/>
      <c r="T72" s="242" t="s">
        <v>1366</v>
      </c>
      <c r="U72" s="227" t="s">
        <v>1367</v>
      </c>
      <c r="V72" s="227" t="s">
        <v>1864</v>
      </c>
      <c r="W72" s="227" t="s">
        <v>1526</v>
      </c>
      <c r="X72" s="228" t="s">
        <v>1532</v>
      </c>
      <c r="Y72" s="222" t="s">
        <v>1668</v>
      </c>
      <c r="Z72" s="227">
        <v>3.5000000000000003E-2</v>
      </c>
      <c r="AA72" s="272">
        <v>0</v>
      </c>
      <c r="AB72" s="352"/>
      <c r="AC72" s="352"/>
      <c r="AD72" s="352"/>
      <c r="AE72" s="352"/>
      <c r="AF72" s="352"/>
      <c r="AG72" s="352"/>
      <c r="AH72" s="352"/>
    </row>
    <row r="73" spans="1:34" s="221" customFormat="1">
      <c r="A73" s="352" t="s">
        <v>1867</v>
      </c>
      <c r="B73" s="352" t="s">
        <v>2564</v>
      </c>
      <c r="C73" s="352" t="s">
        <v>2493</v>
      </c>
      <c r="D73" s="352" t="s">
        <v>1526</v>
      </c>
      <c r="E73" s="352" t="s">
        <v>1868</v>
      </c>
      <c r="F73" s="352">
        <v>3.5000000000000003E-2</v>
      </c>
      <c r="G73" s="352">
        <v>0</v>
      </c>
      <c r="H73" s="352">
        <v>2.3199999999999998</v>
      </c>
      <c r="I73" s="189" t="s">
        <v>1081</v>
      </c>
      <c r="J73" s="352"/>
      <c r="K73" s="352"/>
      <c r="L73" s="352"/>
      <c r="M73" s="352"/>
      <c r="N73" s="352"/>
      <c r="O73" s="352"/>
      <c r="P73" s="352"/>
      <c r="Q73" s="352"/>
      <c r="R73" s="352"/>
      <c r="S73" s="352"/>
      <c r="T73" s="242" t="s">
        <v>1366</v>
      </c>
      <c r="U73" s="227" t="s">
        <v>1367</v>
      </c>
      <c r="V73" s="227" t="s">
        <v>1864</v>
      </c>
      <c r="W73" s="227" t="s">
        <v>1526</v>
      </c>
      <c r="X73" s="228" t="s">
        <v>1868</v>
      </c>
      <c r="Y73" s="222" t="s">
        <v>1668</v>
      </c>
      <c r="Z73" s="227">
        <v>3.5000000000000003E-2</v>
      </c>
      <c r="AA73" s="272">
        <v>0</v>
      </c>
      <c r="AB73" s="352"/>
      <c r="AC73" s="352"/>
      <c r="AD73" s="352"/>
      <c r="AE73" s="352"/>
      <c r="AF73" s="352"/>
      <c r="AG73" s="352"/>
      <c r="AH73" s="352"/>
    </row>
    <row r="74" spans="1:34" s="221" customFormat="1">
      <c r="A74" s="352" t="s">
        <v>292</v>
      </c>
      <c r="B74" s="352" t="s">
        <v>2564</v>
      </c>
      <c r="C74" s="352" t="s">
        <v>2493</v>
      </c>
      <c r="D74" s="352" t="s">
        <v>1526</v>
      </c>
      <c r="E74" s="352" t="s">
        <v>1533</v>
      </c>
      <c r="F74" s="352">
        <v>1.7500000000000002E-2</v>
      </c>
      <c r="G74" s="352">
        <v>0</v>
      </c>
      <c r="H74" s="352">
        <v>2.3199999999999998</v>
      </c>
      <c r="I74" s="189" t="s">
        <v>231</v>
      </c>
      <c r="J74" s="352" t="s">
        <v>2490</v>
      </c>
      <c r="K74" s="352"/>
      <c r="L74" s="352"/>
      <c r="M74" s="352"/>
      <c r="N74" s="352"/>
      <c r="O74" s="352"/>
      <c r="P74" s="352"/>
      <c r="Q74" s="352"/>
      <c r="R74" s="352"/>
      <c r="S74" s="352"/>
      <c r="T74" s="242" t="s">
        <v>1366</v>
      </c>
      <c r="U74" s="227" t="s">
        <v>1367</v>
      </c>
      <c r="V74" s="227" t="s">
        <v>1864</v>
      </c>
      <c r="W74" s="227" t="s">
        <v>1526</v>
      </c>
      <c r="X74" s="228" t="s">
        <v>1533</v>
      </c>
      <c r="Y74" s="222" t="s">
        <v>1374</v>
      </c>
      <c r="Z74" s="227">
        <v>1.7500000000000002E-2</v>
      </c>
      <c r="AA74" s="272">
        <v>0</v>
      </c>
      <c r="AB74" s="352"/>
      <c r="AC74" s="352"/>
      <c r="AD74" s="352"/>
      <c r="AE74" s="352"/>
      <c r="AF74" s="352"/>
      <c r="AG74" s="352"/>
      <c r="AH74" s="352"/>
    </row>
    <row r="75" spans="1:34" s="221" customFormat="1">
      <c r="A75" s="352" t="s">
        <v>293</v>
      </c>
      <c r="B75" s="352" t="s">
        <v>2564</v>
      </c>
      <c r="C75" s="352" t="s">
        <v>2493</v>
      </c>
      <c r="D75" s="352" t="s">
        <v>1526</v>
      </c>
      <c r="E75" s="352" t="s">
        <v>1534</v>
      </c>
      <c r="F75" s="352">
        <v>1.7500000000000002E-2</v>
      </c>
      <c r="G75" s="352">
        <v>0</v>
      </c>
      <c r="H75" s="352">
        <v>2.3199999999999998</v>
      </c>
      <c r="I75" s="189" t="s">
        <v>253</v>
      </c>
      <c r="J75" s="352" t="s">
        <v>242</v>
      </c>
      <c r="K75" s="352"/>
      <c r="L75" s="352"/>
      <c r="M75" s="352"/>
      <c r="N75" s="352"/>
      <c r="O75" s="352"/>
      <c r="P75" s="352"/>
      <c r="Q75" s="352"/>
      <c r="R75" s="352"/>
      <c r="S75" s="352"/>
      <c r="T75" s="242" t="s">
        <v>1366</v>
      </c>
      <c r="U75" s="227" t="s">
        <v>1367</v>
      </c>
      <c r="V75" s="227" t="s">
        <v>1864</v>
      </c>
      <c r="W75" s="227" t="s">
        <v>1526</v>
      </c>
      <c r="X75" s="228" t="s">
        <v>1534</v>
      </c>
      <c r="Y75" s="222" t="s">
        <v>1374</v>
      </c>
      <c r="Z75" s="227">
        <v>1.7500000000000002E-2</v>
      </c>
      <c r="AA75" s="272">
        <v>0</v>
      </c>
      <c r="AB75" s="352"/>
      <c r="AC75" s="352"/>
      <c r="AD75" s="352"/>
      <c r="AE75" s="352"/>
      <c r="AF75" s="352"/>
      <c r="AG75" s="352"/>
      <c r="AH75" s="352"/>
    </row>
    <row r="76" spans="1:34" s="221" customFormat="1">
      <c r="A76" s="352" t="s">
        <v>1869</v>
      </c>
      <c r="B76" s="352" t="s">
        <v>2564</v>
      </c>
      <c r="C76" s="352" t="s">
        <v>2493</v>
      </c>
      <c r="D76" s="352" t="s">
        <v>1526</v>
      </c>
      <c r="E76" s="352" t="s">
        <v>1870</v>
      </c>
      <c r="F76" s="352">
        <v>1.7500000000000002E-2</v>
      </c>
      <c r="G76" s="352">
        <v>0</v>
      </c>
      <c r="H76" s="352">
        <v>2.3199999999999998</v>
      </c>
      <c r="I76" s="189" t="s">
        <v>1081</v>
      </c>
      <c r="J76" s="352"/>
      <c r="K76" s="352"/>
      <c r="L76" s="352"/>
      <c r="M76" s="352"/>
      <c r="N76" s="352"/>
      <c r="O76" s="352"/>
      <c r="P76" s="352"/>
      <c r="Q76" s="352"/>
      <c r="R76" s="352"/>
      <c r="S76" s="352"/>
      <c r="T76" s="242" t="s">
        <v>1366</v>
      </c>
      <c r="U76" s="227" t="s">
        <v>1367</v>
      </c>
      <c r="V76" s="227" t="s">
        <v>1864</v>
      </c>
      <c r="W76" s="227" t="s">
        <v>1526</v>
      </c>
      <c r="X76" s="228" t="s">
        <v>1870</v>
      </c>
      <c r="Y76" s="222" t="s">
        <v>1374</v>
      </c>
      <c r="Z76" s="227">
        <v>1.7500000000000002E-2</v>
      </c>
      <c r="AA76" s="272">
        <v>0</v>
      </c>
      <c r="AB76" s="352"/>
      <c r="AC76" s="352"/>
      <c r="AD76" s="352"/>
      <c r="AE76" s="352"/>
      <c r="AF76" s="352"/>
      <c r="AG76" s="352"/>
      <c r="AH76" s="352"/>
    </row>
    <row r="77" spans="1:34" s="221" customFormat="1">
      <c r="A77" s="352" t="s">
        <v>294</v>
      </c>
      <c r="B77" s="352" t="s">
        <v>2564</v>
      </c>
      <c r="C77" s="352" t="s">
        <v>2493</v>
      </c>
      <c r="D77" s="224" t="s">
        <v>1702</v>
      </c>
      <c r="E77" s="352" t="s">
        <v>295</v>
      </c>
      <c r="F77" s="352">
        <v>7.0000000000000007E-2</v>
      </c>
      <c r="G77" s="352">
        <v>0</v>
      </c>
      <c r="H77" s="352">
        <v>2.3199999999999998</v>
      </c>
      <c r="I77" s="189" t="s">
        <v>224</v>
      </c>
      <c r="J77" s="224"/>
      <c r="K77" s="352"/>
      <c r="L77" s="352"/>
      <c r="M77" s="352"/>
      <c r="N77" s="352"/>
      <c r="O77" s="352"/>
      <c r="P77" s="352"/>
      <c r="Q77" s="352"/>
      <c r="R77" s="352"/>
      <c r="S77" s="352"/>
      <c r="T77" s="242" t="s">
        <v>1366</v>
      </c>
      <c r="U77" s="227" t="s">
        <v>1367</v>
      </c>
      <c r="V77" s="227" t="s">
        <v>1864</v>
      </c>
      <c r="W77" s="227" t="s">
        <v>1702</v>
      </c>
      <c r="X77" s="228" t="s">
        <v>295</v>
      </c>
      <c r="Y77" s="222"/>
      <c r="Z77" s="227">
        <v>7.0000000000000007E-2</v>
      </c>
      <c r="AA77" s="272">
        <v>0</v>
      </c>
      <c r="AB77" s="352"/>
      <c r="AC77" s="352"/>
      <c r="AD77" s="352"/>
      <c r="AE77" s="352"/>
      <c r="AF77" s="352"/>
      <c r="AG77" s="352"/>
      <c r="AH77" s="352"/>
    </row>
    <row r="78" spans="1:34" s="221" customFormat="1">
      <c r="A78" s="352" t="s">
        <v>296</v>
      </c>
      <c r="B78" s="352" t="s">
        <v>2564</v>
      </c>
      <c r="C78" s="352" t="s">
        <v>2493</v>
      </c>
      <c r="D78" s="224" t="s">
        <v>1702</v>
      </c>
      <c r="E78" s="352" t="s">
        <v>297</v>
      </c>
      <c r="F78" s="352">
        <v>3.5000000000000003E-2</v>
      </c>
      <c r="G78" s="352">
        <v>0</v>
      </c>
      <c r="H78" s="352">
        <v>2.3199999999999998</v>
      </c>
      <c r="I78" s="189" t="s">
        <v>231</v>
      </c>
      <c r="J78" s="224" t="s">
        <v>232</v>
      </c>
      <c r="K78" s="352"/>
      <c r="L78" s="352"/>
      <c r="M78" s="352"/>
      <c r="N78" s="352"/>
      <c r="O78" s="352"/>
      <c r="P78" s="352"/>
      <c r="Q78" s="352"/>
      <c r="R78" s="352"/>
      <c r="S78" s="352"/>
      <c r="T78" s="242" t="s">
        <v>1366</v>
      </c>
      <c r="U78" s="227" t="s">
        <v>1367</v>
      </c>
      <c r="V78" s="227" t="s">
        <v>1864</v>
      </c>
      <c r="W78" s="227" t="s">
        <v>1702</v>
      </c>
      <c r="X78" s="228" t="s">
        <v>297</v>
      </c>
      <c r="Y78" s="222"/>
      <c r="Z78" s="227">
        <v>3.5000000000000003E-2</v>
      </c>
      <c r="AA78" s="272">
        <v>0</v>
      </c>
      <c r="AB78" s="352"/>
      <c r="AC78" s="352"/>
      <c r="AD78" s="352"/>
      <c r="AE78" s="352"/>
      <c r="AF78" s="352"/>
      <c r="AG78" s="352"/>
      <c r="AH78" s="352"/>
    </row>
    <row r="79" spans="1:34" s="221" customFormat="1">
      <c r="A79" s="352" t="s">
        <v>1871</v>
      </c>
      <c r="B79" s="352" t="s">
        <v>2564</v>
      </c>
      <c r="C79" s="352" t="s">
        <v>2493</v>
      </c>
      <c r="D79" s="224" t="s">
        <v>1702</v>
      </c>
      <c r="E79" s="352" t="s">
        <v>1872</v>
      </c>
      <c r="F79" s="352">
        <v>1.7500000000000002E-2</v>
      </c>
      <c r="G79" s="352">
        <v>0</v>
      </c>
      <c r="H79" s="352">
        <v>2.3199999999999998</v>
      </c>
      <c r="I79" s="189" t="s">
        <v>1081</v>
      </c>
      <c r="J79" s="224"/>
      <c r="K79" s="223"/>
      <c r="L79" s="352"/>
      <c r="M79" s="352"/>
      <c r="N79" s="352"/>
      <c r="O79" s="352"/>
      <c r="P79" s="352"/>
      <c r="Q79" s="352"/>
      <c r="R79" s="352"/>
      <c r="S79" s="352"/>
      <c r="T79" s="242" t="s">
        <v>1366</v>
      </c>
      <c r="U79" s="227" t="s">
        <v>1367</v>
      </c>
      <c r="V79" s="227" t="s">
        <v>1864</v>
      </c>
      <c r="W79" s="227" t="s">
        <v>1702</v>
      </c>
      <c r="X79" s="228" t="s">
        <v>1872</v>
      </c>
      <c r="Y79" s="222"/>
      <c r="Z79" s="227">
        <v>1.7500000000000002E-2</v>
      </c>
      <c r="AA79" s="272">
        <v>0</v>
      </c>
      <c r="AB79" s="352"/>
      <c r="AC79" s="352"/>
      <c r="AD79" s="352"/>
      <c r="AE79" s="352"/>
      <c r="AF79" s="352"/>
      <c r="AG79" s="352"/>
      <c r="AH79" s="352"/>
    </row>
    <row r="80" spans="1:34" s="221" customFormat="1">
      <c r="A80" s="352" t="s">
        <v>298</v>
      </c>
      <c r="B80" s="352" t="s">
        <v>2564</v>
      </c>
      <c r="C80" s="352" t="s">
        <v>2493</v>
      </c>
      <c r="D80" s="224" t="s">
        <v>1702</v>
      </c>
      <c r="E80" s="352" t="s">
        <v>299</v>
      </c>
      <c r="F80" s="352">
        <v>3.5000000000000003E-2</v>
      </c>
      <c r="G80" s="352">
        <v>0</v>
      </c>
      <c r="H80" s="352">
        <v>2.3199999999999998</v>
      </c>
      <c r="I80" s="189" t="s">
        <v>250</v>
      </c>
      <c r="J80" s="224" t="s">
        <v>1668</v>
      </c>
      <c r="K80" s="352"/>
      <c r="L80" s="352"/>
      <c r="M80" s="352"/>
      <c r="N80" s="352"/>
      <c r="O80" s="352"/>
      <c r="P80" s="352"/>
      <c r="Q80" s="352"/>
      <c r="R80" s="352"/>
      <c r="S80" s="352"/>
      <c r="T80" s="242" t="s">
        <v>1366</v>
      </c>
      <c r="U80" s="227" t="s">
        <v>1367</v>
      </c>
      <c r="V80" s="227" t="s">
        <v>1864</v>
      </c>
      <c r="W80" s="227" t="s">
        <v>1702</v>
      </c>
      <c r="X80" s="228" t="s">
        <v>299</v>
      </c>
      <c r="Y80" s="222" t="s">
        <v>1373</v>
      </c>
      <c r="Z80" s="227">
        <v>3.5000000000000003E-2</v>
      </c>
      <c r="AA80" s="272">
        <v>0</v>
      </c>
      <c r="AB80" s="352"/>
      <c r="AC80" s="352"/>
      <c r="AD80" s="352"/>
      <c r="AE80" s="352"/>
      <c r="AF80" s="352"/>
      <c r="AG80" s="352"/>
      <c r="AH80" s="352"/>
    </row>
    <row r="81" spans="1:34" s="221" customFormat="1">
      <c r="A81" s="352" t="s">
        <v>300</v>
      </c>
      <c r="B81" s="352" t="s">
        <v>2564</v>
      </c>
      <c r="C81" s="352" t="s">
        <v>2493</v>
      </c>
      <c r="D81" s="224" t="s">
        <v>1702</v>
      </c>
      <c r="E81" s="352" t="s">
        <v>301</v>
      </c>
      <c r="F81" s="352">
        <v>3.5000000000000003E-2</v>
      </c>
      <c r="G81" s="352">
        <v>0</v>
      </c>
      <c r="H81" s="352">
        <v>2.3199999999999998</v>
      </c>
      <c r="I81" s="189" t="s">
        <v>231</v>
      </c>
      <c r="J81" s="224" t="s">
        <v>2494</v>
      </c>
      <c r="K81" s="352"/>
      <c r="L81" s="352"/>
      <c r="M81" s="352"/>
      <c r="N81" s="352"/>
      <c r="O81" s="352"/>
      <c r="P81" s="352"/>
      <c r="Q81" s="352"/>
      <c r="R81" s="352"/>
      <c r="S81" s="352"/>
      <c r="T81" s="242" t="s">
        <v>1366</v>
      </c>
      <c r="U81" s="227" t="s">
        <v>1367</v>
      </c>
      <c r="V81" s="227" t="s">
        <v>1864</v>
      </c>
      <c r="W81" s="227" t="s">
        <v>1702</v>
      </c>
      <c r="X81" s="228" t="s">
        <v>301</v>
      </c>
      <c r="Y81" s="222" t="s">
        <v>1373</v>
      </c>
      <c r="Z81" s="227">
        <v>3.5000000000000003E-2</v>
      </c>
      <c r="AA81" s="272">
        <v>0</v>
      </c>
      <c r="AB81" s="352"/>
      <c r="AC81" s="352"/>
      <c r="AD81" s="352"/>
      <c r="AE81" s="352"/>
      <c r="AF81" s="352"/>
      <c r="AG81" s="352"/>
      <c r="AH81" s="352"/>
    </row>
    <row r="82" spans="1:34" s="221" customFormat="1">
      <c r="A82" s="352" t="s">
        <v>1873</v>
      </c>
      <c r="B82" s="352" t="s">
        <v>2564</v>
      </c>
      <c r="C82" s="352" t="s">
        <v>2493</v>
      </c>
      <c r="D82" s="224" t="s">
        <v>1702</v>
      </c>
      <c r="E82" s="352" t="s">
        <v>1874</v>
      </c>
      <c r="F82" s="352">
        <v>3.5000000000000003E-2</v>
      </c>
      <c r="G82" s="352">
        <v>0</v>
      </c>
      <c r="H82" s="352">
        <v>2.3199999999999998</v>
      </c>
      <c r="I82" s="189" t="s">
        <v>1081</v>
      </c>
      <c r="J82" s="224"/>
      <c r="K82" s="352"/>
      <c r="L82" s="352"/>
      <c r="M82" s="352"/>
      <c r="N82" s="352"/>
      <c r="O82" s="352"/>
      <c r="P82" s="352"/>
      <c r="Q82" s="352"/>
      <c r="R82" s="352"/>
      <c r="S82" s="352"/>
      <c r="T82" s="242" t="s">
        <v>1366</v>
      </c>
      <c r="U82" s="227" t="s">
        <v>1367</v>
      </c>
      <c r="V82" s="227" t="s">
        <v>1864</v>
      </c>
      <c r="W82" s="227" t="s">
        <v>1702</v>
      </c>
      <c r="X82" s="228" t="s">
        <v>1874</v>
      </c>
      <c r="Y82" s="222" t="s">
        <v>1373</v>
      </c>
      <c r="Z82" s="227">
        <v>3.5000000000000003E-2</v>
      </c>
      <c r="AA82" s="272">
        <v>0</v>
      </c>
      <c r="AB82" s="352"/>
      <c r="AC82" s="352"/>
      <c r="AD82" s="352"/>
      <c r="AE82" s="352"/>
      <c r="AF82" s="352"/>
      <c r="AG82" s="352"/>
      <c r="AH82" s="352"/>
    </row>
    <row r="83" spans="1:34" s="221" customFormat="1">
      <c r="A83" s="352" t="s">
        <v>302</v>
      </c>
      <c r="B83" s="352" t="s">
        <v>2564</v>
      </c>
      <c r="C83" s="352" t="s">
        <v>2493</v>
      </c>
      <c r="D83" s="224" t="s">
        <v>1702</v>
      </c>
      <c r="E83" s="352" t="s">
        <v>303</v>
      </c>
      <c r="F83" s="352">
        <v>1.7500000000000002E-2</v>
      </c>
      <c r="G83" s="352">
        <v>0</v>
      </c>
      <c r="H83" s="352">
        <v>2.3199999999999998</v>
      </c>
      <c r="I83" s="189" t="s">
        <v>253</v>
      </c>
      <c r="J83" s="352" t="s">
        <v>1669</v>
      </c>
      <c r="K83" s="352"/>
      <c r="L83" s="352"/>
      <c r="M83" s="352"/>
      <c r="N83" s="352"/>
      <c r="O83" s="352"/>
      <c r="P83" s="352"/>
      <c r="Q83" s="352"/>
      <c r="R83" s="352"/>
      <c r="S83" s="352"/>
      <c r="T83" s="242" t="s">
        <v>1366</v>
      </c>
      <c r="U83" s="227" t="s">
        <v>1367</v>
      </c>
      <c r="V83" s="227" t="s">
        <v>1864</v>
      </c>
      <c r="W83" s="227" t="s">
        <v>1702</v>
      </c>
      <c r="X83" s="228" t="s">
        <v>303</v>
      </c>
      <c r="Y83" s="222" t="s">
        <v>1669</v>
      </c>
      <c r="Z83" s="227">
        <v>1.7500000000000002E-2</v>
      </c>
      <c r="AA83" s="272">
        <v>0</v>
      </c>
      <c r="AB83" s="352"/>
      <c r="AC83" s="352"/>
      <c r="AD83" s="352"/>
      <c r="AE83" s="352"/>
      <c r="AF83" s="352"/>
      <c r="AG83" s="352"/>
      <c r="AH83" s="352"/>
    </row>
    <row r="84" spans="1:34" s="221" customFormat="1">
      <c r="A84" s="352" t="s">
        <v>304</v>
      </c>
      <c r="B84" s="352" t="s">
        <v>2564</v>
      </c>
      <c r="C84" s="352" t="s">
        <v>2493</v>
      </c>
      <c r="D84" s="224" t="s">
        <v>1702</v>
      </c>
      <c r="E84" s="352" t="s">
        <v>305</v>
      </c>
      <c r="F84" s="352">
        <v>1.7500000000000002E-2</v>
      </c>
      <c r="G84" s="352">
        <v>0</v>
      </c>
      <c r="H84" s="352">
        <v>2.3199999999999998</v>
      </c>
      <c r="I84" s="189" t="s">
        <v>231</v>
      </c>
      <c r="J84" s="352" t="s">
        <v>2495</v>
      </c>
      <c r="K84" s="352"/>
      <c r="L84" s="352"/>
      <c r="M84" s="352"/>
      <c r="N84" s="352"/>
      <c r="O84" s="352"/>
      <c r="P84" s="352"/>
      <c r="Q84" s="352"/>
      <c r="R84" s="352"/>
      <c r="S84" s="352"/>
      <c r="T84" s="242" t="s">
        <v>1366</v>
      </c>
      <c r="U84" s="227" t="s">
        <v>1367</v>
      </c>
      <c r="V84" s="227" t="s">
        <v>1864</v>
      </c>
      <c r="W84" s="227" t="s">
        <v>1702</v>
      </c>
      <c r="X84" s="228" t="s">
        <v>305</v>
      </c>
      <c r="Y84" s="222" t="s">
        <v>1669</v>
      </c>
      <c r="Z84" s="227">
        <v>1.7500000000000002E-2</v>
      </c>
      <c r="AA84" s="272">
        <v>0</v>
      </c>
      <c r="AB84" s="352"/>
      <c r="AC84" s="352"/>
      <c r="AD84" s="352"/>
      <c r="AE84" s="352"/>
      <c r="AF84" s="352"/>
      <c r="AG84" s="352"/>
      <c r="AH84" s="352"/>
    </row>
    <row r="85" spans="1:34" s="221" customFormat="1">
      <c r="A85" s="352" t="s">
        <v>1875</v>
      </c>
      <c r="B85" s="352" t="s">
        <v>2564</v>
      </c>
      <c r="C85" s="352" t="s">
        <v>2493</v>
      </c>
      <c r="D85" s="224" t="s">
        <v>1702</v>
      </c>
      <c r="E85" s="352" t="s">
        <v>1876</v>
      </c>
      <c r="F85" s="352">
        <v>1.7500000000000002E-2</v>
      </c>
      <c r="G85" s="352">
        <v>0</v>
      </c>
      <c r="H85" s="352">
        <v>2.3199999999999998</v>
      </c>
      <c r="I85" s="189" t="s">
        <v>1081</v>
      </c>
      <c r="J85" s="352"/>
      <c r="K85" s="352"/>
      <c r="L85" s="352"/>
      <c r="M85" s="352"/>
      <c r="N85" s="352"/>
      <c r="O85" s="352"/>
      <c r="P85" s="352"/>
      <c r="Q85" s="352"/>
      <c r="R85" s="352"/>
      <c r="S85" s="352"/>
      <c r="T85" s="242" t="s">
        <v>1366</v>
      </c>
      <c r="U85" s="227" t="s">
        <v>1367</v>
      </c>
      <c r="V85" s="227" t="s">
        <v>1864</v>
      </c>
      <c r="W85" s="227" t="s">
        <v>1702</v>
      </c>
      <c r="X85" s="228" t="s">
        <v>1876</v>
      </c>
      <c r="Y85" s="222" t="s">
        <v>1669</v>
      </c>
      <c r="Z85" s="227">
        <v>1.7500000000000002E-2</v>
      </c>
      <c r="AA85" s="272">
        <v>0</v>
      </c>
      <c r="AB85" s="352"/>
      <c r="AC85" s="352"/>
      <c r="AD85" s="352"/>
      <c r="AE85" s="352"/>
      <c r="AF85" s="352"/>
      <c r="AG85" s="352"/>
      <c r="AH85" s="352"/>
    </row>
    <row r="86" spans="1:34" s="221" customFormat="1">
      <c r="A86" s="352" t="s">
        <v>306</v>
      </c>
      <c r="B86" s="352" t="s">
        <v>2564</v>
      </c>
      <c r="C86" s="352" t="s">
        <v>2493</v>
      </c>
      <c r="D86" s="224" t="s">
        <v>1702</v>
      </c>
      <c r="E86" s="352" t="s">
        <v>307</v>
      </c>
      <c r="F86" s="352">
        <v>6.3E-2</v>
      </c>
      <c r="G86" s="352">
        <v>0</v>
      </c>
      <c r="H86" s="352">
        <v>2.3199999999999998</v>
      </c>
      <c r="I86" s="189" t="s">
        <v>224</v>
      </c>
      <c r="J86" s="352" t="s">
        <v>236</v>
      </c>
      <c r="K86" s="352"/>
      <c r="L86" s="352"/>
      <c r="M86" s="352"/>
      <c r="N86" s="352"/>
      <c r="O86" s="352"/>
      <c r="P86" s="352"/>
      <c r="Q86" s="352"/>
      <c r="R86" s="352"/>
      <c r="S86" s="352"/>
      <c r="T86" s="242" t="s">
        <v>1366</v>
      </c>
      <c r="U86" s="227" t="s">
        <v>1367</v>
      </c>
      <c r="V86" s="227" t="s">
        <v>1864</v>
      </c>
      <c r="W86" s="227" t="s">
        <v>1702</v>
      </c>
      <c r="X86" s="228" t="s">
        <v>307</v>
      </c>
      <c r="Y86" s="222" t="s">
        <v>1368</v>
      </c>
      <c r="Z86" s="227">
        <v>6.3E-2</v>
      </c>
      <c r="AA86" s="272">
        <v>0</v>
      </c>
      <c r="AB86" s="352"/>
      <c r="AC86" s="352"/>
      <c r="AD86" s="352"/>
      <c r="AE86" s="352"/>
      <c r="AF86" s="352"/>
      <c r="AG86" s="352"/>
      <c r="AH86" s="352"/>
    </row>
    <row r="87" spans="1:34" s="221" customFormat="1">
      <c r="A87" s="352" t="s">
        <v>308</v>
      </c>
      <c r="B87" s="352" t="s">
        <v>2564</v>
      </c>
      <c r="C87" s="352" t="s">
        <v>2493</v>
      </c>
      <c r="D87" s="224" t="s">
        <v>1702</v>
      </c>
      <c r="E87" s="352" t="s">
        <v>309</v>
      </c>
      <c r="F87" s="352">
        <v>6.3E-2</v>
      </c>
      <c r="G87" s="352">
        <v>0</v>
      </c>
      <c r="H87" s="352">
        <v>2.3199999999999998</v>
      </c>
      <c r="I87" s="189" t="s">
        <v>231</v>
      </c>
      <c r="J87" s="352" t="s">
        <v>2488</v>
      </c>
      <c r="K87" s="352"/>
      <c r="L87" s="352"/>
      <c r="M87" s="352"/>
      <c r="N87" s="352"/>
      <c r="O87" s="352"/>
      <c r="P87" s="352"/>
      <c r="Q87" s="352"/>
      <c r="R87" s="352"/>
      <c r="S87" s="352"/>
      <c r="T87" s="242" t="s">
        <v>1366</v>
      </c>
      <c r="U87" s="227" t="s">
        <v>1367</v>
      </c>
      <c r="V87" s="227" t="s">
        <v>1864</v>
      </c>
      <c r="W87" s="227" t="s">
        <v>1702</v>
      </c>
      <c r="X87" s="228" t="s">
        <v>309</v>
      </c>
      <c r="Y87" s="222" t="s">
        <v>1368</v>
      </c>
      <c r="Z87" s="227">
        <v>6.3E-2</v>
      </c>
      <c r="AA87" s="272">
        <v>0</v>
      </c>
      <c r="AB87" s="352"/>
      <c r="AC87" s="352"/>
      <c r="AD87" s="352"/>
      <c r="AE87" s="352"/>
      <c r="AF87" s="352"/>
      <c r="AG87" s="352"/>
      <c r="AH87" s="352"/>
    </row>
    <row r="88" spans="1:34" s="221" customFormat="1">
      <c r="A88" s="352" t="s">
        <v>1877</v>
      </c>
      <c r="B88" s="352" t="s">
        <v>2564</v>
      </c>
      <c r="C88" s="352" t="s">
        <v>2493</v>
      </c>
      <c r="D88" s="224" t="s">
        <v>1702</v>
      </c>
      <c r="E88" s="352" t="s">
        <v>1878</v>
      </c>
      <c r="F88" s="352">
        <v>6.3E-2</v>
      </c>
      <c r="G88" s="352">
        <v>0</v>
      </c>
      <c r="H88" s="352">
        <v>2.3199999999999998</v>
      </c>
      <c r="I88" s="189" t="s">
        <v>1081</v>
      </c>
      <c r="J88" s="352"/>
      <c r="K88" s="352"/>
      <c r="L88" s="352"/>
      <c r="M88" s="352"/>
      <c r="N88" s="352"/>
      <c r="O88" s="352"/>
      <c r="P88" s="352"/>
      <c r="Q88" s="352"/>
      <c r="R88" s="352"/>
      <c r="S88" s="352"/>
      <c r="T88" s="242" t="s">
        <v>1366</v>
      </c>
      <c r="U88" s="227" t="s">
        <v>1367</v>
      </c>
      <c r="V88" s="227" t="s">
        <v>1864</v>
      </c>
      <c r="W88" s="227" t="s">
        <v>1702</v>
      </c>
      <c r="X88" s="228" t="s">
        <v>1878</v>
      </c>
      <c r="Y88" s="222" t="s">
        <v>1368</v>
      </c>
      <c r="Z88" s="227">
        <v>6.3E-2</v>
      </c>
      <c r="AA88" s="272">
        <v>0</v>
      </c>
      <c r="AB88" s="352"/>
      <c r="AC88" s="352"/>
      <c r="AD88" s="352"/>
      <c r="AE88" s="352"/>
      <c r="AF88" s="352"/>
      <c r="AG88" s="352"/>
      <c r="AH88" s="352"/>
    </row>
    <row r="89" spans="1:34" s="221" customFormat="1">
      <c r="A89" s="352" t="s">
        <v>1879</v>
      </c>
      <c r="B89" s="352" t="s">
        <v>2564</v>
      </c>
      <c r="C89" s="352" t="s">
        <v>2493</v>
      </c>
      <c r="D89" s="223" t="s">
        <v>1814</v>
      </c>
      <c r="E89" s="352" t="s">
        <v>1880</v>
      </c>
      <c r="F89" s="223">
        <v>7.0000000000000007E-2</v>
      </c>
      <c r="G89" s="352">
        <v>0</v>
      </c>
      <c r="H89" s="352">
        <v>2.3199999999999998</v>
      </c>
      <c r="I89" s="189" t="s">
        <v>224</v>
      </c>
      <c r="J89" s="352"/>
      <c r="K89" s="352"/>
      <c r="L89" s="352"/>
      <c r="M89" s="352"/>
      <c r="N89" s="352"/>
      <c r="O89" s="352"/>
      <c r="P89" s="352"/>
      <c r="Q89" s="352"/>
      <c r="R89" s="352"/>
      <c r="S89" s="352"/>
      <c r="T89" s="242" t="s">
        <v>1366</v>
      </c>
      <c r="U89" s="227" t="s">
        <v>1367</v>
      </c>
      <c r="V89" s="227" t="s">
        <v>1864</v>
      </c>
      <c r="W89" s="227" t="s">
        <v>1814</v>
      </c>
      <c r="X89" s="228" t="s">
        <v>1880</v>
      </c>
      <c r="Y89" s="222"/>
      <c r="Z89" s="227">
        <v>7.0000000000000007E-2</v>
      </c>
      <c r="AA89" s="272">
        <v>0</v>
      </c>
      <c r="AB89" s="352"/>
      <c r="AC89" s="352"/>
      <c r="AD89" s="352"/>
      <c r="AE89" s="352"/>
      <c r="AF89" s="352"/>
      <c r="AG89" s="352"/>
      <c r="AH89" s="352"/>
    </row>
    <row r="90" spans="1:34" s="221" customFormat="1">
      <c r="A90" s="352" t="s">
        <v>1881</v>
      </c>
      <c r="B90" s="352" t="s">
        <v>2564</v>
      </c>
      <c r="C90" s="352" t="s">
        <v>2493</v>
      </c>
      <c r="D90" s="223" t="s">
        <v>1814</v>
      </c>
      <c r="E90" s="352" t="s">
        <v>1882</v>
      </c>
      <c r="F90" s="223">
        <v>3.5000000000000003E-2</v>
      </c>
      <c r="G90" s="352">
        <v>0</v>
      </c>
      <c r="H90" s="352">
        <v>2.3199999999999998</v>
      </c>
      <c r="I90" s="189" t="s">
        <v>231</v>
      </c>
      <c r="J90" s="352"/>
      <c r="K90" s="352"/>
      <c r="L90" s="352"/>
      <c r="M90" s="352"/>
      <c r="N90" s="352"/>
      <c r="O90" s="352"/>
      <c r="P90" s="352"/>
      <c r="Q90" s="352"/>
      <c r="R90" s="352"/>
      <c r="S90" s="352"/>
      <c r="T90" s="242" t="s">
        <v>1366</v>
      </c>
      <c r="U90" s="227" t="s">
        <v>1367</v>
      </c>
      <c r="V90" s="227" t="s">
        <v>1864</v>
      </c>
      <c r="W90" s="227" t="s">
        <v>1814</v>
      </c>
      <c r="X90" s="228" t="s">
        <v>1882</v>
      </c>
      <c r="Y90" s="222"/>
      <c r="Z90" s="227">
        <v>3.5000000000000003E-2</v>
      </c>
      <c r="AA90" s="272">
        <v>0</v>
      </c>
      <c r="AB90" s="352"/>
      <c r="AC90" s="352"/>
      <c r="AD90" s="352"/>
      <c r="AE90" s="352"/>
      <c r="AF90" s="352"/>
      <c r="AG90" s="352"/>
      <c r="AH90" s="352"/>
    </row>
    <row r="91" spans="1:34" s="352" customFormat="1">
      <c r="A91" s="352" t="s">
        <v>1883</v>
      </c>
      <c r="B91" s="352" t="s">
        <v>2564</v>
      </c>
      <c r="C91" s="352" t="s">
        <v>2493</v>
      </c>
      <c r="D91" s="223" t="s">
        <v>1814</v>
      </c>
      <c r="E91" s="352" t="s">
        <v>1884</v>
      </c>
      <c r="F91" s="223">
        <v>1.7500000000000002E-2</v>
      </c>
      <c r="G91" s="352">
        <v>0</v>
      </c>
      <c r="H91" s="352">
        <v>2.3199999999999998</v>
      </c>
      <c r="I91" s="189" t="s">
        <v>1081</v>
      </c>
      <c r="T91" s="242" t="s">
        <v>1366</v>
      </c>
      <c r="U91" s="227" t="s">
        <v>1367</v>
      </c>
      <c r="V91" s="227" t="s">
        <v>1864</v>
      </c>
      <c r="W91" s="227" t="s">
        <v>1814</v>
      </c>
      <c r="X91" s="228" t="s">
        <v>1884</v>
      </c>
      <c r="Y91" s="222"/>
      <c r="Z91" s="227">
        <v>1.7500000000000002E-2</v>
      </c>
      <c r="AA91" s="272">
        <v>0</v>
      </c>
    </row>
    <row r="92" spans="1:34" s="352" customFormat="1">
      <c r="A92" s="352" t="s">
        <v>1885</v>
      </c>
      <c r="B92" s="352" t="s">
        <v>2564</v>
      </c>
      <c r="C92" s="352" t="s">
        <v>2493</v>
      </c>
      <c r="D92" s="223" t="s">
        <v>1814</v>
      </c>
      <c r="E92" s="352" t="s">
        <v>1886</v>
      </c>
      <c r="F92" s="223">
        <v>5.2500000000000005E-2</v>
      </c>
      <c r="G92" s="352">
        <v>0</v>
      </c>
      <c r="H92" s="352">
        <v>2.3199999999999998</v>
      </c>
      <c r="I92" s="189" t="s">
        <v>250</v>
      </c>
      <c r="T92" s="242" t="s">
        <v>1366</v>
      </c>
      <c r="U92" s="227" t="s">
        <v>1367</v>
      </c>
      <c r="V92" s="227" t="s">
        <v>1864</v>
      </c>
      <c r="W92" s="227" t="s">
        <v>1814</v>
      </c>
      <c r="X92" s="228" t="s">
        <v>1886</v>
      </c>
      <c r="Y92" s="222" t="s">
        <v>1373</v>
      </c>
      <c r="Z92" s="227">
        <v>5.2500000000000005E-2</v>
      </c>
      <c r="AA92" s="272">
        <v>0</v>
      </c>
    </row>
    <row r="93" spans="1:34" s="221" customFormat="1">
      <c r="A93" s="352" t="s">
        <v>1887</v>
      </c>
      <c r="B93" s="352" t="s">
        <v>2564</v>
      </c>
      <c r="C93" s="352" t="s">
        <v>2493</v>
      </c>
      <c r="D93" s="223" t="s">
        <v>1814</v>
      </c>
      <c r="E93" s="352" t="s">
        <v>1888</v>
      </c>
      <c r="F93" s="223">
        <v>5.2499999999999998E-2</v>
      </c>
      <c r="G93" s="352">
        <v>0</v>
      </c>
      <c r="H93" s="352">
        <v>2.3199999999999998</v>
      </c>
      <c r="I93" s="189" t="s">
        <v>231</v>
      </c>
      <c r="J93" s="352"/>
      <c r="K93" s="352"/>
      <c r="L93" s="352"/>
      <c r="M93" s="352"/>
      <c r="N93" s="352"/>
      <c r="O93" s="352"/>
      <c r="P93" s="352"/>
      <c r="Q93" s="352"/>
      <c r="R93" s="352"/>
      <c r="S93" s="352"/>
      <c r="T93" s="242" t="s">
        <v>1366</v>
      </c>
      <c r="U93" s="227" t="s">
        <v>1367</v>
      </c>
      <c r="V93" s="227" t="s">
        <v>1864</v>
      </c>
      <c r="W93" s="227" t="s">
        <v>1814</v>
      </c>
      <c r="X93" s="228" t="s">
        <v>1888</v>
      </c>
      <c r="Y93" s="222" t="s">
        <v>1373</v>
      </c>
      <c r="Z93" s="227">
        <v>5.2499999999999998E-2</v>
      </c>
      <c r="AA93" s="272">
        <v>0</v>
      </c>
      <c r="AB93" s="352"/>
      <c r="AC93" s="352"/>
      <c r="AD93" s="352"/>
      <c r="AE93" s="352"/>
      <c r="AF93" s="352"/>
      <c r="AG93" s="352"/>
      <c r="AH93" s="352"/>
    </row>
    <row r="94" spans="1:34" s="221" customFormat="1">
      <c r="A94" s="352" t="s">
        <v>1889</v>
      </c>
      <c r="B94" s="352" t="s">
        <v>2564</v>
      </c>
      <c r="C94" s="352" t="s">
        <v>2493</v>
      </c>
      <c r="D94" s="223" t="s">
        <v>1814</v>
      </c>
      <c r="E94" s="352" t="s">
        <v>1890</v>
      </c>
      <c r="F94" s="223">
        <v>5.2499999999999998E-2</v>
      </c>
      <c r="G94" s="352">
        <v>0</v>
      </c>
      <c r="H94" s="352">
        <v>2.3199999999999998</v>
      </c>
      <c r="I94" s="189" t="s">
        <v>1081</v>
      </c>
      <c r="J94" s="352"/>
      <c r="K94" s="352"/>
      <c r="L94" s="352"/>
      <c r="M94" s="352"/>
      <c r="N94" s="352"/>
      <c r="O94" s="352"/>
      <c r="P94" s="352"/>
      <c r="Q94" s="352"/>
      <c r="R94" s="352"/>
      <c r="S94" s="352"/>
      <c r="T94" s="242" t="s">
        <v>1366</v>
      </c>
      <c r="U94" s="227" t="s">
        <v>1367</v>
      </c>
      <c r="V94" s="227" t="s">
        <v>1864</v>
      </c>
      <c r="W94" s="227" t="s">
        <v>1814</v>
      </c>
      <c r="X94" s="228" t="s">
        <v>1890</v>
      </c>
      <c r="Y94" s="222" t="s">
        <v>1373</v>
      </c>
      <c r="Z94" s="227">
        <v>5.2499999999999998E-2</v>
      </c>
      <c r="AA94" s="272">
        <v>0</v>
      </c>
      <c r="AB94" s="352"/>
      <c r="AC94" s="352"/>
      <c r="AD94" s="352"/>
      <c r="AE94" s="352"/>
      <c r="AF94" s="352"/>
      <c r="AG94" s="352"/>
      <c r="AH94" s="352"/>
    </row>
    <row r="95" spans="1:34" s="221" customFormat="1">
      <c r="A95" s="352" t="s">
        <v>1891</v>
      </c>
      <c r="B95" s="352" t="s">
        <v>2564</v>
      </c>
      <c r="C95" s="352" t="s">
        <v>2493</v>
      </c>
      <c r="D95" s="223" t="s">
        <v>1814</v>
      </c>
      <c r="E95" s="352" t="s">
        <v>1892</v>
      </c>
      <c r="F95" s="223">
        <v>3.5000000000000003E-2</v>
      </c>
      <c r="G95" s="352">
        <v>0</v>
      </c>
      <c r="H95" s="352">
        <v>2.3199999999999998</v>
      </c>
      <c r="I95" s="189" t="s">
        <v>253</v>
      </c>
      <c r="J95" s="223"/>
      <c r="K95" s="352"/>
      <c r="L95" s="352"/>
      <c r="M95" s="352"/>
      <c r="N95" s="352"/>
      <c r="O95" s="352"/>
      <c r="P95" s="352"/>
      <c r="Q95" s="352"/>
      <c r="R95" s="352"/>
      <c r="S95" s="352"/>
      <c r="T95" s="242" t="s">
        <v>1366</v>
      </c>
      <c r="U95" s="227" t="s">
        <v>1367</v>
      </c>
      <c r="V95" s="227" t="s">
        <v>1864</v>
      </c>
      <c r="W95" s="227" t="s">
        <v>1814</v>
      </c>
      <c r="X95" s="228" t="s">
        <v>1892</v>
      </c>
      <c r="Y95" s="222" t="s">
        <v>1669</v>
      </c>
      <c r="Z95" s="227">
        <v>3.5000000000000003E-2</v>
      </c>
      <c r="AA95" s="272">
        <v>0</v>
      </c>
      <c r="AB95" s="352"/>
      <c r="AC95" s="352"/>
      <c r="AD95" s="352"/>
      <c r="AE95" s="352"/>
      <c r="AF95" s="352"/>
      <c r="AG95" s="352"/>
      <c r="AH95" s="352"/>
    </row>
    <row r="96" spans="1:34" s="221" customFormat="1">
      <c r="A96" s="352" t="s">
        <v>1893</v>
      </c>
      <c r="B96" s="352" t="s">
        <v>2564</v>
      </c>
      <c r="C96" s="352" t="s">
        <v>2493</v>
      </c>
      <c r="D96" s="223" t="s">
        <v>1814</v>
      </c>
      <c r="E96" s="352" t="s">
        <v>1894</v>
      </c>
      <c r="F96" s="223">
        <v>3.5000000000000003E-2</v>
      </c>
      <c r="G96" s="352">
        <v>0</v>
      </c>
      <c r="H96" s="352">
        <v>2.3199999999999998</v>
      </c>
      <c r="I96" s="189" t="s">
        <v>231</v>
      </c>
      <c r="J96" s="223"/>
      <c r="K96" s="352"/>
      <c r="L96" s="352"/>
      <c r="M96" s="352"/>
      <c r="N96" s="352"/>
      <c r="O96" s="352"/>
      <c r="P96" s="352"/>
      <c r="Q96" s="352"/>
      <c r="R96" s="352"/>
      <c r="S96" s="352"/>
      <c r="T96" s="242" t="s">
        <v>1366</v>
      </c>
      <c r="U96" s="227" t="s">
        <v>1367</v>
      </c>
      <c r="V96" s="227" t="s">
        <v>1864</v>
      </c>
      <c r="W96" s="227" t="s">
        <v>1814</v>
      </c>
      <c r="X96" s="228" t="s">
        <v>1894</v>
      </c>
      <c r="Y96" s="222" t="s">
        <v>1669</v>
      </c>
      <c r="Z96" s="227">
        <v>3.5000000000000003E-2</v>
      </c>
      <c r="AA96" s="272">
        <v>0</v>
      </c>
      <c r="AB96" s="352"/>
      <c r="AC96" s="352"/>
      <c r="AD96" s="352"/>
      <c r="AE96" s="352"/>
      <c r="AF96" s="352"/>
      <c r="AG96" s="352"/>
      <c r="AH96" s="352"/>
    </row>
    <row r="97" spans="1:34" s="221" customFormat="1">
      <c r="A97" s="352" t="s">
        <v>1895</v>
      </c>
      <c r="B97" s="352" t="s">
        <v>2564</v>
      </c>
      <c r="C97" s="352" t="s">
        <v>2493</v>
      </c>
      <c r="D97" s="223" t="s">
        <v>1814</v>
      </c>
      <c r="E97" s="352" t="s">
        <v>1896</v>
      </c>
      <c r="F97" s="223">
        <v>3.5000000000000003E-2</v>
      </c>
      <c r="G97" s="352">
        <v>0</v>
      </c>
      <c r="H97" s="352">
        <v>2.3199999999999998</v>
      </c>
      <c r="I97" s="189" t="s">
        <v>1081</v>
      </c>
      <c r="J97" s="223"/>
      <c r="K97" s="352"/>
      <c r="L97" s="352"/>
      <c r="M97" s="352"/>
      <c r="N97" s="352"/>
      <c r="O97" s="352"/>
      <c r="P97" s="352"/>
      <c r="Q97" s="352"/>
      <c r="R97" s="352"/>
      <c r="S97" s="352"/>
      <c r="T97" s="242" t="s">
        <v>1366</v>
      </c>
      <c r="U97" s="227" t="s">
        <v>1367</v>
      </c>
      <c r="V97" s="227" t="s">
        <v>1864</v>
      </c>
      <c r="W97" s="227" t="s">
        <v>1814</v>
      </c>
      <c r="X97" s="228" t="s">
        <v>1896</v>
      </c>
      <c r="Y97" s="222" t="s">
        <v>1669</v>
      </c>
      <c r="Z97" s="227">
        <v>3.5000000000000003E-2</v>
      </c>
      <c r="AA97" s="272">
        <v>0</v>
      </c>
      <c r="AB97" s="352"/>
      <c r="AC97" s="352"/>
      <c r="AD97" s="352"/>
      <c r="AE97" s="352"/>
      <c r="AF97" s="352"/>
      <c r="AG97" s="352"/>
      <c r="AH97" s="352"/>
    </row>
    <row r="98" spans="1:34" s="221" customFormat="1">
      <c r="A98" s="352" t="s">
        <v>1897</v>
      </c>
      <c r="B98" s="352" t="s">
        <v>2564</v>
      </c>
      <c r="C98" s="352" t="s">
        <v>2493</v>
      </c>
      <c r="D98" s="223" t="s">
        <v>1814</v>
      </c>
      <c r="E98" s="352" t="s">
        <v>1899</v>
      </c>
      <c r="F98" s="352">
        <v>1.7500000000000002E-2</v>
      </c>
      <c r="G98" s="352">
        <v>0</v>
      </c>
      <c r="H98" s="352">
        <v>2.3199999999999998</v>
      </c>
      <c r="I98" s="189" t="s">
        <v>1898</v>
      </c>
      <c r="J98" s="223"/>
      <c r="K98" s="352"/>
      <c r="L98" s="352"/>
      <c r="M98" s="352"/>
      <c r="N98" s="352"/>
      <c r="O98" s="352"/>
      <c r="P98" s="352"/>
      <c r="Q98" s="352"/>
      <c r="R98" s="352"/>
      <c r="S98" s="352"/>
      <c r="T98" s="242" t="s">
        <v>1366</v>
      </c>
      <c r="U98" s="227" t="s">
        <v>1367</v>
      </c>
      <c r="V98" s="227" t="s">
        <v>1864</v>
      </c>
      <c r="W98" s="227" t="s">
        <v>1814</v>
      </c>
      <c r="X98" s="228" t="s">
        <v>1899</v>
      </c>
      <c r="Y98" s="222" t="s">
        <v>1859</v>
      </c>
      <c r="Z98" s="227">
        <v>1.7500000000000002E-2</v>
      </c>
      <c r="AA98" s="272">
        <v>0</v>
      </c>
      <c r="AB98" s="352"/>
      <c r="AC98" s="352"/>
      <c r="AD98" s="352"/>
      <c r="AE98" s="352"/>
      <c r="AF98" s="352"/>
      <c r="AG98" s="352"/>
      <c r="AH98" s="352"/>
    </row>
    <row r="99" spans="1:34" s="221" customFormat="1">
      <c r="A99" s="352" t="s">
        <v>1900</v>
      </c>
      <c r="B99" s="352" t="s">
        <v>2564</v>
      </c>
      <c r="C99" s="352" t="s">
        <v>2493</v>
      </c>
      <c r="D99" s="223" t="s">
        <v>1814</v>
      </c>
      <c r="E99" s="352" t="s">
        <v>1901</v>
      </c>
      <c r="F99" s="223">
        <v>1.7500000000000002E-2</v>
      </c>
      <c r="G99" s="352">
        <v>0</v>
      </c>
      <c r="H99" s="352">
        <v>2.3199999999999998</v>
      </c>
      <c r="I99" s="189" t="s">
        <v>231</v>
      </c>
      <c r="J99" s="223"/>
      <c r="K99" s="352"/>
      <c r="L99" s="352"/>
      <c r="M99" s="352"/>
      <c r="N99" s="352"/>
      <c r="O99" s="352"/>
      <c r="P99" s="352"/>
      <c r="Q99" s="352"/>
      <c r="R99" s="352"/>
      <c r="S99" s="352"/>
      <c r="T99" s="242" t="s">
        <v>1366</v>
      </c>
      <c r="U99" s="227" t="s">
        <v>1367</v>
      </c>
      <c r="V99" s="227" t="s">
        <v>1864</v>
      </c>
      <c r="W99" s="227" t="s">
        <v>1814</v>
      </c>
      <c r="X99" s="228" t="s">
        <v>1901</v>
      </c>
      <c r="Y99" s="222" t="s">
        <v>1859</v>
      </c>
      <c r="Z99" s="227">
        <v>1.7500000000000002E-2</v>
      </c>
      <c r="AA99" s="272">
        <v>0</v>
      </c>
      <c r="AB99" s="352"/>
      <c r="AC99" s="352"/>
      <c r="AD99" s="352"/>
      <c r="AE99" s="352"/>
      <c r="AF99" s="352"/>
      <c r="AG99" s="352"/>
      <c r="AH99" s="352"/>
    </row>
    <row r="100" spans="1:34" s="221" customFormat="1">
      <c r="A100" s="352" t="s">
        <v>1902</v>
      </c>
      <c r="B100" s="352" t="s">
        <v>2564</v>
      </c>
      <c r="C100" s="352" t="s">
        <v>2493</v>
      </c>
      <c r="D100" s="223" t="s">
        <v>1814</v>
      </c>
      <c r="E100" s="352" t="s">
        <v>1903</v>
      </c>
      <c r="F100" s="223">
        <v>1.7500000000000002E-2</v>
      </c>
      <c r="G100" s="352">
        <v>0</v>
      </c>
      <c r="H100" s="352">
        <v>2.3199999999999998</v>
      </c>
      <c r="I100" s="189" t="s">
        <v>1081</v>
      </c>
      <c r="J100" s="223"/>
      <c r="K100" s="352"/>
      <c r="L100" s="352"/>
      <c r="M100" s="352"/>
      <c r="N100" s="352"/>
      <c r="O100" s="352"/>
      <c r="P100" s="352"/>
      <c r="Q100" s="352"/>
      <c r="R100" s="352"/>
      <c r="S100" s="352"/>
      <c r="T100" s="242" t="s">
        <v>1366</v>
      </c>
      <c r="U100" s="227" t="s">
        <v>1367</v>
      </c>
      <c r="V100" s="227" t="s">
        <v>1864</v>
      </c>
      <c r="W100" s="227" t="s">
        <v>1814</v>
      </c>
      <c r="X100" s="228" t="s">
        <v>1903</v>
      </c>
      <c r="Y100" s="222" t="s">
        <v>1859</v>
      </c>
      <c r="Z100" s="227">
        <v>1.7500000000000002E-2</v>
      </c>
      <c r="AA100" s="272">
        <v>0</v>
      </c>
      <c r="AB100" s="352"/>
      <c r="AC100" s="352"/>
      <c r="AD100" s="352"/>
      <c r="AE100" s="352"/>
      <c r="AF100" s="352"/>
      <c r="AG100" s="352"/>
      <c r="AH100" s="352"/>
    </row>
    <row r="101" spans="1:34" s="221" customFormat="1">
      <c r="A101" s="352" t="s">
        <v>310</v>
      </c>
      <c r="B101" s="352" t="s">
        <v>2565</v>
      </c>
      <c r="C101" s="352" t="s">
        <v>2496</v>
      </c>
      <c r="D101" s="352" t="s">
        <v>1755</v>
      </c>
      <c r="E101" s="352" t="s">
        <v>1754</v>
      </c>
      <c r="F101" s="352">
        <v>1.8</v>
      </c>
      <c r="G101" s="352">
        <v>0</v>
      </c>
      <c r="H101" s="352">
        <v>2.3199999999999998</v>
      </c>
      <c r="I101" s="189" t="s">
        <v>224</v>
      </c>
      <c r="J101" s="223"/>
      <c r="K101" s="352"/>
      <c r="L101" s="352"/>
      <c r="M101" s="352"/>
      <c r="N101" s="352"/>
      <c r="O101" s="352"/>
      <c r="P101" s="352"/>
      <c r="Q101" s="352"/>
      <c r="R101" s="352"/>
      <c r="S101" s="352"/>
      <c r="T101" s="242" t="s">
        <v>1366</v>
      </c>
      <c r="U101" s="227" t="s">
        <v>1367</v>
      </c>
      <c r="V101" s="227" t="s">
        <v>1904</v>
      </c>
      <c r="W101" s="227" t="s">
        <v>1755</v>
      </c>
      <c r="X101" s="228" t="s">
        <v>1754</v>
      </c>
      <c r="Y101" s="222"/>
      <c r="Z101" s="227">
        <v>1.8</v>
      </c>
      <c r="AA101" s="272">
        <v>0</v>
      </c>
      <c r="AB101" s="352"/>
      <c r="AC101" s="352"/>
      <c r="AD101" s="352"/>
      <c r="AE101" s="352"/>
      <c r="AF101" s="352"/>
      <c r="AG101" s="352"/>
      <c r="AH101" s="352"/>
    </row>
    <row r="102" spans="1:34" s="221" customFormat="1">
      <c r="A102" s="352" t="s">
        <v>311</v>
      </c>
      <c r="B102" s="352" t="s">
        <v>2565</v>
      </c>
      <c r="C102" s="352" t="s">
        <v>2496</v>
      </c>
      <c r="D102" s="352" t="s">
        <v>0</v>
      </c>
      <c r="E102" s="352" t="s">
        <v>6</v>
      </c>
      <c r="F102" s="352">
        <v>1.2</v>
      </c>
      <c r="G102" s="352">
        <v>0</v>
      </c>
      <c r="H102" s="352">
        <v>2.3199999999999998</v>
      </c>
      <c r="I102" s="189" t="s">
        <v>224</v>
      </c>
      <c r="J102" s="223"/>
      <c r="K102" s="352"/>
      <c r="L102" s="352"/>
      <c r="M102" s="352"/>
      <c r="N102" s="352"/>
      <c r="O102" s="352"/>
      <c r="P102" s="352"/>
      <c r="Q102" s="352"/>
      <c r="R102" s="352"/>
      <c r="S102" s="352"/>
      <c r="T102" s="242" t="s">
        <v>1366</v>
      </c>
      <c r="U102" s="227" t="s">
        <v>1367</v>
      </c>
      <c r="V102" s="227" t="s">
        <v>1904</v>
      </c>
      <c r="W102" s="227" t="s">
        <v>0</v>
      </c>
      <c r="X102" s="228" t="s">
        <v>6</v>
      </c>
      <c r="Y102" s="222"/>
      <c r="Z102" s="227">
        <v>1.2</v>
      </c>
      <c r="AA102" s="272">
        <v>0</v>
      </c>
      <c r="AB102" s="352"/>
      <c r="AC102" s="352"/>
      <c r="AD102" s="352"/>
      <c r="AE102" s="352"/>
      <c r="AF102" s="352"/>
      <c r="AG102" s="352"/>
      <c r="AH102" s="352"/>
    </row>
    <row r="103" spans="1:34" s="221" customFormat="1">
      <c r="A103" s="352" t="s">
        <v>312</v>
      </c>
      <c r="B103" s="352" t="s">
        <v>2565</v>
      </c>
      <c r="C103" s="352" t="s">
        <v>2496</v>
      </c>
      <c r="D103" s="352" t="s">
        <v>23</v>
      </c>
      <c r="E103" s="352" t="s">
        <v>24</v>
      </c>
      <c r="F103" s="352">
        <v>0.9</v>
      </c>
      <c r="G103" s="352">
        <v>0</v>
      </c>
      <c r="H103" s="352">
        <v>2.3199999999999998</v>
      </c>
      <c r="I103" s="189" t="s">
        <v>224</v>
      </c>
      <c r="J103" s="352"/>
      <c r="K103" s="352"/>
      <c r="L103" s="352"/>
      <c r="M103" s="352"/>
      <c r="N103" s="352"/>
      <c r="O103" s="352"/>
      <c r="P103" s="352"/>
      <c r="Q103" s="352"/>
      <c r="R103" s="352"/>
      <c r="S103" s="352"/>
      <c r="T103" s="242" t="s">
        <v>1366</v>
      </c>
      <c r="U103" s="227" t="s">
        <v>1367</v>
      </c>
      <c r="V103" s="227" t="s">
        <v>1904</v>
      </c>
      <c r="W103" s="227" t="s">
        <v>23</v>
      </c>
      <c r="X103" s="228" t="s">
        <v>24</v>
      </c>
      <c r="Y103" s="222"/>
      <c r="Z103" s="227">
        <v>0.9</v>
      </c>
      <c r="AA103" s="272">
        <v>0</v>
      </c>
      <c r="AB103" s="352"/>
      <c r="AC103" s="352"/>
      <c r="AD103" s="352"/>
      <c r="AE103" s="352"/>
      <c r="AF103" s="352"/>
      <c r="AG103" s="352"/>
      <c r="AH103" s="352"/>
    </row>
    <row r="104" spans="1:34" s="221" customFormat="1">
      <c r="A104" s="352" t="s">
        <v>313</v>
      </c>
      <c r="B104" s="352" t="s">
        <v>2565</v>
      </c>
      <c r="C104" s="352" t="s">
        <v>2496</v>
      </c>
      <c r="D104" s="352" t="s">
        <v>17</v>
      </c>
      <c r="E104" s="352" t="s">
        <v>18</v>
      </c>
      <c r="F104" s="352">
        <v>0.7</v>
      </c>
      <c r="G104" s="352">
        <v>0</v>
      </c>
      <c r="H104" s="352">
        <v>2.3199999999999998</v>
      </c>
      <c r="I104" s="189" t="s">
        <v>224</v>
      </c>
      <c r="J104" s="223"/>
      <c r="K104" s="352"/>
      <c r="L104" s="352"/>
      <c r="M104" s="352"/>
      <c r="N104" s="352"/>
      <c r="O104" s="352"/>
      <c r="P104" s="352"/>
      <c r="Q104" s="352"/>
      <c r="R104" s="352"/>
      <c r="S104" s="352"/>
      <c r="T104" s="242" t="s">
        <v>1366</v>
      </c>
      <c r="U104" s="227" t="s">
        <v>1367</v>
      </c>
      <c r="V104" s="227" t="s">
        <v>1904</v>
      </c>
      <c r="W104" s="227" t="s">
        <v>17</v>
      </c>
      <c r="X104" s="228" t="s">
        <v>18</v>
      </c>
      <c r="Y104" s="222"/>
      <c r="Z104" s="227">
        <v>0.7</v>
      </c>
      <c r="AA104" s="272">
        <v>0</v>
      </c>
      <c r="AB104" s="352"/>
      <c r="AC104" s="352"/>
      <c r="AD104" s="352"/>
      <c r="AE104" s="352"/>
      <c r="AF104" s="352"/>
      <c r="AG104" s="352"/>
      <c r="AH104" s="352"/>
    </row>
    <row r="105" spans="1:34" s="221" customFormat="1">
      <c r="A105" s="352" t="s">
        <v>314</v>
      </c>
      <c r="B105" s="352" t="s">
        <v>2565</v>
      </c>
      <c r="C105" s="352" t="s">
        <v>2496</v>
      </c>
      <c r="D105" s="352" t="s">
        <v>1536</v>
      </c>
      <c r="E105" s="352" t="s">
        <v>25</v>
      </c>
      <c r="F105" s="352">
        <v>0.49</v>
      </c>
      <c r="G105" s="352">
        <v>0</v>
      </c>
      <c r="H105" s="352">
        <v>2.3199999999999998</v>
      </c>
      <c r="I105" s="189" t="s">
        <v>224</v>
      </c>
      <c r="J105" s="352"/>
      <c r="K105" s="352"/>
      <c r="L105" s="352"/>
      <c r="M105" s="352"/>
      <c r="N105" s="352"/>
      <c r="O105" s="352"/>
      <c r="P105" s="352"/>
      <c r="Q105" s="352"/>
      <c r="R105" s="352"/>
      <c r="S105" s="352"/>
      <c r="T105" s="242" t="s">
        <v>1366</v>
      </c>
      <c r="U105" s="227" t="s">
        <v>1367</v>
      </c>
      <c r="V105" s="227" t="s">
        <v>1904</v>
      </c>
      <c r="W105" s="227" t="s">
        <v>1536</v>
      </c>
      <c r="X105" s="228" t="s">
        <v>25</v>
      </c>
      <c r="Y105" s="222"/>
      <c r="Z105" s="227">
        <v>0.49</v>
      </c>
      <c r="AA105" s="272">
        <v>0</v>
      </c>
      <c r="AB105" s="352"/>
      <c r="AC105" s="352"/>
      <c r="AD105" s="352"/>
      <c r="AE105" s="352"/>
      <c r="AF105" s="352"/>
      <c r="AG105" s="352"/>
      <c r="AH105" s="352"/>
    </row>
    <row r="106" spans="1:34" s="221" customFormat="1">
      <c r="A106" s="352" t="s">
        <v>315</v>
      </c>
      <c r="B106" s="352" t="s">
        <v>2565</v>
      </c>
      <c r="C106" s="352" t="s">
        <v>2496</v>
      </c>
      <c r="D106" s="352" t="s">
        <v>1537</v>
      </c>
      <c r="E106" s="352" t="s">
        <v>45</v>
      </c>
      <c r="F106" s="352">
        <v>0.4</v>
      </c>
      <c r="G106" s="352">
        <v>0</v>
      </c>
      <c r="H106" s="352">
        <v>2.3199999999999998</v>
      </c>
      <c r="I106" s="189" t="s">
        <v>224</v>
      </c>
      <c r="J106" s="352"/>
      <c r="K106" s="352"/>
      <c r="L106" s="352"/>
      <c r="M106" s="352"/>
      <c r="N106" s="352"/>
      <c r="O106" s="352"/>
      <c r="P106" s="352"/>
      <c r="Q106" s="352"/>
      <c r="R106" s="352"/>
      <c r="S106" s="352"/>
      <c r="T106" s="242" t="s">
        <v>1366</v>
      </c>
      <c r="U106" s="227" t="s">
        <v>1367</v>
      </c>
      <c r="V106" s="227" t="s">
        <v>1904</v>
      </c>
      <c r="W106" s="227" t="s">
        <v>1537</v>
      </c>
      <c r="X106" s="228" t="s">
        <v>45</v>
      </c>
      <c r="Y106" s="222"/>
      <c r="Z106" s="227">
        <v>0.4</v>
      </c>
      <c r="AA106" s="272">
        <v>0</v>
      </c>
      <c r="AB106" s="352"/>
      <c r="AC106" s="352"/>
      <c r="AD106" s="352"/>
      <c r="AE106" s="352"/>
      <c r="AF106" s="352"/>
      <c r="AG106" s="352"/>
      <c r="AH106" s="352"/>
    </row>
    <row r="107" spans="1:34" s="221" customFormat="1">
      <c r="A107" s="352" t="s">
        <v>316</v>
      </c>
      <c r="B107" s="352" t="s">
        <v>2565</v>
      </c>
      <c r="C107" s="352" t="s">
        <v>2496</v>
      </c>
      <c r="D107" s="352" t="s">
        <v>1537</v>
      </c>
      <c r="E107" s="352" t="s">
        <v>47</v>
      </c>
      <c r="F107" s="352">
        <v>0.4</v>
      </c>
      <c r="G107" s="352">
        <v>0</v>
      </c>
      <c r="H107" s="352">
        <v>2.3199999999999998</v>
      </c>
      <c r="I107" s="189" t="s">
        <v>224</v>
      </c>
      <c r="J107" s="352"/>
      <c r="K107" s="352"/>
      <c r="L107" s="352"/>
      <c r="M107" s="352"/>
      <c r="N107" s="352"/>
      <c r="O107" s="352"/>
      <c r="P107" s="352"/>
      <c r="Q107" s="352"/>
      <c r="R107" s="352"/>
      <c r="S107" s="352"/>
      <c r="T107" s="242" t="s">
        <v>1366</v>
      </c>
      <c r="U107" s="227" t="s">
        <v>1367</v>
      </c>
      <c r="V107" s="227" t="s">
        <v>1904</v>
      </c>
      <c r="W107" s="227" t="s">
        <v>1537</v>
      </c>
      <c r="X107" s="228" t="s">
        <v>47</v>
      </c>
      <c r="Y107" s="222"/>
      <c r="Z107" s="227">
        <v>0.4</v>
      </c>
      <c r="AA107" s="272">
        <v>0</v>
      </c>
      <c r="AB107" s="352"/>
      <c r="AC107" s="352"/>
      <c r="AD107" s="352"/>
      <c r="AE107" s="352"/>
      <c r="AF107" s="352"/>
      <c r="AG107" s="352"/>
      <c r="AH107" s="352"/>
    </row>
    <row r="108" spans="1:34" s="221" customFormat="1">
      <c r="A108" s="352" t="s">
        <v>317</v>
      </c>
      <c r="B108" s="352" t="s">
        <v>2565</v>
      </c>
      <c r="C108" s="352" t="s">
        <v>2496</v>
      </c>
      <c r="D108" s="352" t="s">
        <v>1537</v>
      </c>
      <c r="E108" s="352" t="s">
        <v>55</v>
      </c>
      <c r="F108" s="352">
        <v>0.2</v>
      </c>
      <c r="G108" s="352">
        <v>0</v>
      </c>
      <c r="H108" s="352">
        <v>2.3199999999999998</v>
      </c>
      <c r="I108" s="189" t="s">
        <v>231</v>
      </c>
      <c r="J108" s="352" t="s">
        <v>232</v>
      </c>
      <c r="K108" s="352"/>
      <c r="L108" s="352"/>
      <c r="M108" s="352"/>
      <c r="N108" s="352"/>
      <c r="O108" s="352"/>
      <c r="P108" s="352"/>
      <c r="Q108" s="352"/>
      <c r="R108" s="352"/>
      <c r="S108" s="352"/>
      <c r="T108" s="242" t="s">
        <v>1366</v>
      </c>
      <c r="U108" s="227" t="s">
        <v>1367</v>
      </c>
      <c r="V108" s="227" t="s">
        <v>1904</v>
      </c>
      <c r="W108" s="227" t="s">
        <v>1537</v>
      </c>
      <c r="X108" s="228" t="s">
        <v>55</v>
      </c>
      <c r="Y108" s="222"/>
      <c r="Z108" s="227">
        <v>0.2</v>
      </c>
      <c r="AA108" s="272">
        <v>0</v>
      </c>
      <c r="AB108" s="352"/>
      <c r="AC108" s="352"/>
      <c r="AD108" s="352"/>
      <c r="AE108" s="352"/>
      <c r="AF108" s="352"/>
      <c r="AG108" s="352"/>
      <c r="AH108" s="352"/>
    </row>
    <row r="109" spans="1:34" s="221" customFormat="1">
      <c r="A109" s="352" t="s">
        <v>318</v>
      </c>
      <c r="B109" s="352" t="s">
        <v>2565</v>
      </c>
      <c r="C109" s="352" t="s">
        <v>2496</v>
      </c>
      <c r="D109" s="352" t="s">
        <v>20</v>
      </c>
      <c r="E109" s="352" t="s">
        <v>52</v>
      </c>
      <c r="F109" s="352">
        <v>0.13</v>
      </c>
      <c r="G109" s="352">
        <v>0</v>
      </c>
      <c r="H109" s="352">
        <v>2.3199999999999998</v>
      </c>
      <c r="I109" s="189" t="s">
        <v>224</v>
      </c>
      <c r="J109" s="352"/>
      <c r="K109" s="352"/>
      <c r="L109" s="352"/>
      <c r="M109" s="352"/>
      <c r="N109" s="352"/>
      <c r="O109" s="352"/>
      <c r="P109" s="352"/>
      <c r="Q109" s="352"/>
      <c r="R109" s="352"/>
      <c r="S109" s="352"/>
      <c r="T109" s="242" t="s">
        <v>1366</v>
      </c>
      <c r="U109" s="227" t="s">
        <v>1367</v>
      </c>
      <c r="V109" s="227" t="s">
        <v>1904</v>
      </c>
      <c r="W109" s="227" t="s">
        <v>20</v>
      </c>
      <c r="X109" s="228" t="s">
        <v>52</v>
      </c>
      <c r="Y109" s="222"/>
      <c r="Z109" s="227">
        <v>0.13</v>
      </c>
      <c r="AA109" s="272">
        <v>0</v>
      </c>
      <c r="AB109" s="352"/>
      <c r="AC109" s="352"/>
      <c r="AD109" s="352"/>
      <c r="AE109" s="352"/>
      <c r="AF109" s="352"/>
      <c r="AG109" s="352"/>
      <c r="AH109" s="352"/>
    </row>
    <row r="110" spans="1:34" s="221" customFormat="1">
      <c r="A110" s="352" t="s">
        <v>319</v>
      </c>
      <c r="B110" s="352" t="s">
        <v>2565</v>
      </c>
      <c r="C110" s="352" t="s">
        <v>2496</v>
      </c>
      <c r="D110" s="352" t="s">
        <v>20</v>
      </c>
      <c r="E110" s="352" t="s">
        <v>62</v>
      </c>
      <c r="F110" s="352">
        <v>6.5000000000000002E-2</v>
      </c>
      <c r="G110" s="352">
        <v>0</v>
      </c>
      <c r="H110" s="352">
        <v>2.3199999999999998</v>
      </c>
      <c r="I110" s="189" t="s">
        <v>231</v>
      </c>
      <c r="J110" s="352" t="s">
        <v>232</v>
      </c>
      <c r="K110" s="352"/>
      <c r="L110" s="352"/>
      <c r="M110" s="352"/>
      <c r="N110" s="352"/>
      <c r="O110" s="352"/>
      <c r="P110" s="352"/>
      <c r="Q110" s="352"/>
      <c r="R110" s="352"/>
      <c r="S110" s="352"/>
      <c r="T110" s="242" t="s">
        <v>1366</v>
      </c>
      <c r="U110" s="227" t="s">
        <v>1367</v>
      </c>
      <c r="V110" s="227" t="s">
        <v>1904</v>
      </c>
      <c r="W110" s="227" t="s">
        <v>20</v>
      </c>
      <c r="X110" s="228" t="s">
        <v>62</v>
      </c>
      <c r="Y110" s="222"/>
      <c r="Z110" s="227">
        <v>6.5000000000000002E-2</v>
      </c>
      <c r="AA110" s="272">
        <v>0</v>
      </c>
      <c r="AB110" s="352"/>
      <c r="AC110" s="352"/>
      <c r="AD110" s="352"/>
      <c r="AE110" s="352"/>
      <c r="AF110" s="352"/>
      <c r="AG110" s="352"/>
      <c r="AH110" s="352"/>
    </row>
    <row r="111" spans="1:34" s="221" customFormat="1">
      <c r="A111" s="352" t="s">
        <v>320</v>
      </c>
      <c r="B111" s="352" t="s">
        <v>2565</v>
      </c>
      <c r="C111" s="352" t="s">
        <v>2496</v>
      </c>
      <c r="D111" s="352" t="s">
        <v>20</v>
      </c>
      <c r="E111" s="352" t="s">
        <v>75</v>
      </c>
      <c r="F111" s="352">
        <v>9.7500000000000003E-2</v>
      </c>
      <c r="G111" s="352">
        <v>0</v>
      </c>
      <c r="H111" s="352">
        <v>2.3199999999999998</v>
      </c>
      <c r="I111" s="189" t="s">
        <v>224</v>
      </c>
      <c r="J111" s="352" t="s">
        <v>236</v>
      </c>
      <c r="K111" s="352"/>
      <c r="L111" s="352"/>
      <c r="M111" s="352"/>
      <c r="N111" s="352"/>
      <c r="O111" s="352"/>
      <c r="P111" s="352"/>
      <c r="Q111" s="352"/>
      <c r="R111" s="352"/>
      <c r="S111" s="352"/>
      <c r="T111" s="242" t="s">
        <v>1366</v>
      </c>
      <c r="U111" s="227" t="s">
        <v>1367</v>
      </c>
      <c r="V111" s="227" t="s">
        <v>1904</v>
      </c>
      <c r="W111" s="227" t="s">
        <v>20</v>
      </c>
      <c r="X111" s="228" t="s">
        <v>75</v>
      </c>
      <c r="Y111" s="222" t="s">
        <v>236</v>
      </c>
      <c r="Z111" s="227">
        <v>9.7500000000000003E-2</v>
      </c>
      <c r="AA111" s="272">
        <v>0</v>
      </c>
      <c r="AB111" s="352"/>
      <c r="AC111" s="352"/>
      <c r="AD111" s="352"/>
      <c r="AE111" s="352"/>
      <c r="AF111" s="352"/>
      <c r="AG111" s="352"/>
      <c r="AH111" s="352"/>
    </row>
    <row r="112" spans="1:34" s="221" customFormat="1">
      <c r="A112" s="352" t="s">
        <v>321</v>
      </c>
      <c r="B112" s="352" t="s">
        <v>2565</v>
      </c>
      <c r="C112" s="352" t="s">
        <v>2496</v>
      </c>
      <c r="D112" s="352" t="s">
        <v>20</v>
      </c>
      <c r="E112" s="352" t="s">
        <v>89</v>
      </c>
      <c r="F112" s="352">
        <v>9.7500000000000003E-2</v>
      </c>
      <c r="G112" s="352">
        <v>0</v>
      </c>
      <c r="H112" s="352">
        <v>2.3199999999999998</v>
      </c>
      <c r="I112" s="189" t="s">
        <v>231</v>
      </c>
      <c r="J112" s="352" t="s">
        <v>2488</v>
      </c>
      <c r="K112" s="352"/>
      <c r="L112" s="352"/>
      <c r="M112" s="352"/>
      <c r="N112" s="352"/>
      <c r="O112" s="352"/>
      <c r="P112" s="352"/>
      <c r="Q112" s="352"/>
      <c r="R112" s="352"/>
      <c r="S112" s="352"/>
      <c r="T112" s="242" t="s">
        <v>1366</v>
      </c>
      <c r="U112" s="227" t="s">
        <v>1367</v>
      </c>
      <c r="V112" s="227" t="s">
        <v>1904</v>
      </c>
      <c r="W112" s="227" t="s">
        <v>20</v>
      </c>
      <c r="X112" s="228" t="s">
        <v>89</v>
      </c>
      <c r="Y112" s="222" t="s">
        <v>236</v>
      </c>
      <c r="Z112" s="227">
        <v>9.7500000000000003E-2</v>
      </c>
      <c r="AA112" s="272">
        <v>0</v>
      </c>
      <c r="AB112" s="352"/>
      <c r="AC112" s="352"/>
      <c r="AD112" s="352"/>
      <c r="AE112" s="352"/>
      <c r="AF112" s="352"/>
      <c r="AG112" s="352"/>
      <c r="AH112" s="352"/>
    </row>
    <row r="113" spans="1:34" s="221" customFormat="1">
      <c r="A113" s="352" t="s">
        <v>322</v>
      </c>
      <c r="B113" s="352" t="s">
        <v>2565</v>
      </c>
      <c r="C113" s="352" t="s">
        <v>2496</v>
      </c>
      <c r="D113" s="352" t="s">
        <v>20</v>
      </c>
      <c r="E113" s="352" t="s">
        <v>66</v>
      </c>
      <c r="F113" s="352">
        <v>6.5000000000000002E-2</v>
      </c>
      <c r="G113" s="352">
        <v>0</v>
      </c>
      <c r="H113" s="352">
        <v>2.3199999999999998</v>
      </c>
      <c r="I113" s="189" t="s">
        <v>224</v>
      </c>
      <c r="J113" s="352" t="s">
        <v>239</v>
      </c>
      <c r="K113" s="352"/>
      <c r="L113" s="352"/>
      <c r="M113" s="352"/>
      <c r="N113" s="352"/>
      <c r="O113" s="352"/>
      <c r="P113" s="352"/>
      <c r="Q113" s="352"/>
      <c r="R113" s="352"/>
      <c r="S113" s="352"/>
      <c r="T113" s="242" t="s">
        <v>1366</v>
      </c>
      <c r="U113" s="227" t="s">
        <v>1367</v>
      </c>
      <c r="V113" s="227" t="s">
        <v>1904</v>
      </c>
      <c r="W113" s="227" t="s">
        <v>20</v>
      </c>
      <c r="X113" s="228" t="s">
        <v>66</v>
      </c>
      <c r="Y113" s="222" t="s">
        <v>239</v>
      </c>
      <c r="Z113" s="227">
        <v>6.5000000000000002E-2</v>
      </c>
      <c r="AA113" s="272">
        <v>0</v>
      </c>
      <c r="AB113" s="352"/>
      <c r="AC113" s="352"/>
      <c r="AD113" s="352"/>
      <c r="AE113" s="352"/>
      <c r="AF113" s="352"/>
      <c r="AG113" s="352"/>
      <c r="AH113" s="352"/>
    </row>
    <row r="114" spans="1:34" s="221" customFormat="1">
      <c r="A114" s="352" t="s">
        <v>323</v>
      </c>
      <c r="B114" s="352" t="s">
        <v>2565</v>
      </c>
      <c r="C114" s="352" t="s">
        <v>2496</v>
      </c>
      <c r="D114" s="352" t="s">
        <v>20</v>
      </c>
      <c r="E114" s="352" t="s">
        <v>93</v>
      </c>
      <c r="F114" s="352">
        <v>6.5000000000000002E-2</v>
      </c>
      <c r="G114" s="352">
        <v>0</v>
      </c>
      <c r="H114" s="352">
        <v>2.3199999999999998</v>
      </c>
      <c r="I114" s="189" t="s">
        <v>231</v>
      </c>
      <c r="J114" s="352" t="s">
        <v>2489</v>
      </c>
      <c r="K114" s="352"/>
      <c r="L114" s="352"/>
      <c r="M114" s="352"/>
      <c r="N114" s="352"/>
      <c r="O114" s="352"/>
      <c r="P114" s="352"/>
      <c r="Q114" s="352"/>
      <c r="R114" s="352"/>
      <c r="S114" s="352"/>
      <c r="T114" s="242" t="s">
        <v>1366</v>
      </c>
      <c r="U114" s="227" t="s">
        <v>1367</v>
      </c>
      <c r="V114" s="227" t="s">
        <v>1904</v>
      </c>
      <c r="W114" s="227" t="s">
        <v>20</v>
      </c>
      <c r="X114" s="228" t="s">
        <v>93</v>
      </c>
      <c r="Y114" s="222" t="s">
        <v>239</v>
      </c>
      <c r="Z114" s="227">
        <v>6.5000000000000002E-2</v>
      </c>
      <c r="AA114" s="272">
        <v>0</v>
      </c>
      <c r="AB114" s="352"/>
      <c r="AC114" s="352"/>
      <c r="AD114" s="352"/>
      <c r="AE114" s="352"/>
      <c r="AF114" s="352"/>
      <c r="AG114" s="352"/>
      <c r="AH114" s="352"/>
    </row>
    <row r="115" spans="1:34" s="221" customFormat="1">
      <c r="A115" s="352" t="s">
        <v>324</v>
      </c>
      <c r="B115" s="352" t="s">
        <v>2565</v>
      </c>
      <c r="C115" s="352" t="s">
        <v>2496</v>
      </c>
      <c r="D115" s="352" t="s">
        <v>20</v>
      </c>
      <c r="E115" s="352" t="s">
        <v>82</v>
      </c>
      <c r="F115" s="352">
        <v>3.2500000000000001E-2</v>
      </c>
      <c r="G115" s="352">
        <v>0</v>
      </c>
      <c r="H115" s="352">
        <v>2.3199999999999998</v>
      </c>
      <c r="I115" s="189" t="s">
        <v>224</v>
      </c>
      <c r="J115" s="352" t="s">
        <v>242</v>
      </c>
      <c r="K115" s="352"/>
      <c r="L115" s="352"/>
      <c r="M115" s="352"/>
      <c r="N115" s="352"/>
      <c r="O115" s="352"/>
      <c r="P115" s="352"/>
      <c r="Q115" s="352"/>
      <c r="R115" s="352"/>
      <c r="S115" s="352"/>
      <c r="T115" s="242" t="s">
        <v>1366</v>
      </c>
      <c r="U115" s="227" t="s">
        <v>1367</v>
      </c>
      <c r="V115" s="227" t="s">
        <v>1904</v>
      </c>
      <c r="W115" s="227" t="s">
        <v>20</v>
      </c>
      <c r="X115" s="228" t="s">
        <v>82</v>
      </c>
      <c r="Y115" s="222" t="s">
        <v>242</v>
      </c>
      <c r="Z115" s="227">
        <v>3.2500000000000001E-2</v>
      </c>
      <c r="AA115" s="272">
        <v>0</v>
      </c>
      <c r="AB115" s="352"/>
      <c r="AC115" s="352"/>
      <c r="AD115" s="352"/>
      <c r="AE115" s="352"/>
      <c r="AF115" s="352"/>
      <c r="AG115" s="352"/>
      <c r="AH115" s="352"/>
    </row>
    <row r="116" spans="1:34" s="221" customFormat="1">
      <c r="A116" s="352" t="s">
        <v>325</v>
      </c>
      <c r="B116" s="352" t="s">
        <v>2565</v>
      </c>
      <c r="C116" s="352" t="s">
        <v>2496</v>
      </c>
      <c r="D116" s="352" t="s">
        <v>20</v>
      </c>
      <c r="E116" s="352" t="s">
        <v>97</v>
      </c>
      <c r="F116" s="352">
        <v>3.2500000000000001E-2</v>
      </c>
      <c r="G116" s="352">
        <v>0</v>
      </c>
      <c r="H116" s="352">
        <v>2.3199999999999998</v>
      </c>
      <c r="I116" s="189" t="s">
        <v>231</v>
      </c>
      <c r="J116" s="352" t="s">
        <v>2490</v>
      </c>
      <c r="K116" s="352"/>
      <c r="L116" s="352"/>
      <c r="M116" s="352"/>
      <c r="N116" s="352"/>
      <c r="O116" s="352"/>
      <c r="P116" s="352"/>
      <c r="Q116" s="352"/>
      <c r="R116" s="352"/>
      <c r="S116" s="352"/>
      <c r="T116" s="242" t="s">
        <v>1366</v>
      </c>
      <c r="U116" s="227" t="s">
        <v>1367</v>
      </c>
      <c r="V116" s="227" t="s">
        <v>1904</v>
      </c>
      <c r="W116" s="227" t="s">
        <v>20</v>
      </c>
      <c r="X116" s="228" t="s">
        <v>97</v>
      </c>
      <c r="Y116" s="222" t="s">
        <v>242</v>
      </c>
      <c r="Z116" s="227">
        <v>3.2500000000000001E-2</v>
      </c>
      <c r="AA116" s="272">
        <v>0</v>
      </c>
      <c r="AB116" s="352"/>
      <c r="AC116" s="352"/>
      <c r="AD116" s="352"/>
      <c r="AE116" s="352"/>
      <c r="AF116" s="352"/>
      <c r="AG116" s="352"/>
      <c r="AH116" s="352"/>
    </row>
    <row r="117" spans="1:34" s="221" customFormat="1">
      <c r="A117" s="352" t="s">
        <v>326</v>
      </c>
      <c r="B117" s="352" t="s">
        <v>2565</v>
      </c>
      <c r="C117" s="352" t="s">
        <v>2496</v>
      </c>
      <c r="D117" s="352" t="s">
        <v>1526</v>
      </c>
      <c r="E117" s="352" t="s">
        <v>287</v>
      </c>
      <c r="F117" s="352">
        <v>7.0000000000000007E-2</v>
      </c>
      <c r="G117" s="352">
        <v>0</v>
      </c>
      <c r="H117" s="352">
        <v>2.3199999999999998</v>
      </c>
      <c r="I117" s="189" t="s">
        <v>224</v>
      </c>
      <c r="J117" s="352"/>
      <c r="K117" s="352"/>
      <c r="L117" s="352"/>
      <c r="M117" s="352"/>
      <c r="N117" s="352"/>
      <c r="O117" s="352"/>
      <c r="P117" s="352"/>
      <c r="Q117" s="352"/>
      <c r="R117" s="352"/>
      <c r="S117" s="352"/>
      <c r="T117" s="242" t="s">
        <v>1366</v>
      </c>
      <c r="U117" s="227" t="s">
        <v>1367</v>
      </c>
      <c r="V117" s="227" t="s">
        <v>1904</v>
      </c>
      <c r="W117" s="227" t="s">
        <v>1526</v>
      </c>
      <c r="X117" s="228" t="s">
        <v>287</v>
      </c>
      <c r="Y117" s="222"/>
      <c r="Z117" s="227">
        <v>7.0000000000000007E-2</v>
      </c>
      <c r="AA117" s="272">
        <v>0</v>
      </c>
      <c r="AB117" s="352"/>
      <c r="AC117" s="352"/>
      <c r="AD117" s="352"/>
      <c r="AE117" s="352"/>
      <c r="AF117" s="352"/>
      <c r="AG117" s="352"/>
      <c r="AH117" s="352"/>
    </row>
    <row r="118" spans="1:34" s="221" customFormat="1">
      <c r="A118" s="352" t="s">
        <v>327</v>
      </c>
      <c r="B118" s="352" t="s">
        <v>2565</v>
      </c>
      <c r="C118" s="352" t="s">
        <v>2496</v>
      </c>
      <c r="D118" s="352" t="s">
        <v>1526</v>
      </c>
      <c r="E118" s="352" t="s">
        <v>289</v>
      </c>
      <c r="F118" s="352">
        <v>3.5000000000000003E-2</v>
      </c>
      <c r="G118" s="352">
        <v>0</v>
      </c>
      <c r="H118" s="352">
        <v>2.3199999999999998</v>
      </c>
      <c r="I118" s="189" t="s">
        <v>231</v>
      </c>
      <c r="J118" s="352" t="s">
        <v>232</v>
      </c>
      <c r="K118" s="352"/>
      <c r="L118" s="352"/>
      <c r="M118" s="352"/>
      <c r="N118" s="352"/>
      <c r="O118" s="352"/>
      <c r="P118" s="352"/>
      <c r="Q118" s="352"/>
      <c r="R118" s="352"/>
      <c r="S118" s="352"/>
      <c r="T118" s="242" t="s">
        <v>1366</v>
      </c>
      <c r="U118" s="227" t="s">
        <v>1367</v>
      </c>
      <c r="V118" s="227" t="s">
        <v>1904</v>
      </c>
      <c r="W118" s="227" t="s">
        <v>1526</v>
      </c>
      <c r="X118" s="228" t="s">
        <v>289</v>
      </c>
      <c r="Y118" s="222"/>
      <c r="Z118" s="227">
        <v>3.5000000000000003E-2</v>
      </c>
      <c r="AA118" s="272">
        <v>0</v>
      </c>
      <c r="AB118" s="352"/>
      <c r="AC118" s="352"/>
      <c r="AD118" s="352"/>
      <c r="AE118" s="352"/>
      <c r="AF118" s="352"/>
      <c r="AG118" s="352"/>
      <c r="AH118" s="352"/>
    </row>
    <row r="119" spans="1:34" s="221" customFormat="1">
      <c r="A119" s="352" t="s">
        <v>1905</v>
      </c>
      <c r="B119" s="352" t="s">
        <v>2565</v>
      </c>
      <c r="C119" s="352" t="s">
        <v>2496</v>
      </c>
      <c r="D119" s="352" t="s">
        <v>1526</v>
      </c>
      <c r="E119" s="352" t="s">
        <v>1866</v>
      </c>
      <c r="F119" s="352">
        <v>1.7500000000000002E-2</v>
      </c>
      <c r="G119" s="352">
        <v>0</v>
      </c>
      <c r="H119" s="352">
        <v>2.3199999999999998</v>
      </c>
      <c r="I119" s="189" t="s">
        <v>1081</v>
      </c>
      <c r="J119" s="352"/>
      <c r="K119" s="352"/>
      <c r="L119" s="352"/>
      <c r="M119" s="352"/>
      <c r="N119" s="352"/>
      <c r="O119" s="352"/>
      <c r="P119" s="352"/>
      <c r="Q119" s="352"/>
      <c r="R119" s="352"/>
      <c r="S119" s="352"/>
      <c r="T119" s="242" t="s">
        <v>1366</v>
      </c>
      <c r="U119" s="227" t="s">
        <v>1367</v>
      </c>
      <c r="V119" s="227" t="s">
        <v>1904</v>
      </c>
      <c r="W119" s="227" t="s">
        <v>1526</v>
      </c>
      <c r="X119" s="228" t="s">
        <v>1866</v>
      </c>
      <c r="Y119" s="222"/>
      <c r="Z119" s="227">
        <v>1.7500000000000002E-2</v>
      </c>
      <c r="AA119" s="272">
        <v>0</v>
      </c>
      <c r="AB119" s="352"/>
      <c r="AC119" s="352"/>
      <c r="AD119" s="352"/>
      <c r="AE119" s="352"/>
      <c r="AF119" s="352"/>
      <c r="AG119" s="352"/>
      <c r="AH119" s="352"/>
    </row>
    <row r="120" spans="1:34" s="221" customFormat="1">
      <c r="A120" s="352" t="s">
        <v>328</v>
      </c>
      <c r="B120" s="352" t="s">
        <v>2565</v>
      </c>
      <c r="C120" s="352" t="s">
        <v>2496</v>
      </c>
      <c r="D120" s="352" t="s">
        <v>1526</v>
      </c>
      <c r="E120" s="352" t="s">
        <v>1531</v>
      </c>
      <c r="F120" s="352">
        <v>3.5000000000000003E-2</v>
      </c>
      <c r="G120" s="352">
        <v>0</v>
      </c>
      <c r="H120" s="352">
        <v>2.3199999999999998</v>
      </c>
      <c r="I120" s="189" t="s">
        <v>231</v>
      </c>
      <c r="J120" s="352" t="s">
        <v>2489</v>
      </c>
      <c r="K120" s="352"/>
      <c r="L120" s="352"/>
      <c r="M120" s="352"/>
      <c r="N120" s="352"/>
      <c r="O120" s="352"/>
      <c r="P120" s="352"/>
      <c r="Q120" s="352"/>
      <c r="R120" s="352"/>
      <c r="S120" s="352"/>
      <c r="T120" s="242" t="s">
        <v>1366</v>
      </c>
      <c r="U120" s="227" t="s">
        <v>1367</v>
      </c>
      <c r="V120" s="227" t="s">
        <v>1904</v>
      </c>
      <c r="W120" s="227" t="s">
        <v>1526</v>
      </c>
      <c r="X120" s="228" t="s">
        <v>1531</v>
      </c>
      <c r="Y120" s="222" t="s">
        <v>1668</v>
      </c>
      <c r="Z120" s="227">
        <v>3.5000000000000003E-2</v>
      </c>
      <c r="AA120" s="272">
        <v>0</v>
      </c>
      <c r="AB120" s="352"/>
      <c r="AC120" s="352"/>
      <c r="AD120" s="352"/>
      <c r="AE120" s="352"/>
      <c r="AF120" s="352"/>
      <c r="AG120" s="352"/>
      <c r="AH120" s="352"/>
    </row>
    <row r="121" spans="1:34" s="221" customFormat="1">
      <c r="A121" s="352" t="s">
        <v>329</v>
      </c>
      <c r="B121" s="352" t="s">
        <v>2565</v>
      </c>
      <c r="C121" s="352" t="s">
        <v>2496</v>
      </c>
      <c r="D121" s="224" t="s">
        <v>1526</v>
      </c>
      <c r="E121" s="352" t="s">
        <v>1532</v>
      </c>
      <c r="F121" s="352">
        <v>3.5000000000000003E-2</v>
      </c>
      <c r="G121" s="352">
        <v>0</v>
      </c>
      <c r="H121" s="352">
        <v>2.3199999999999998</v>
      </c>
      <c r="I121" s="189" t="s">
        <v>250</v>
      </c>
      <c r="J121" s="352" t="s">
        <v>239</v>
      </c>
      <c r="K121" s="352"/>
      <c r="L121" s="352"/>
      <c r="M121" s="352"/>
      <c r="N121" s="352"/>
      <c r="O121" s="352"/>
      <c r="P121" s="352"/>
      <c r="Q121" s="352"/>
      <c r="R121" s="352"/>
      <c r="S121" s="352"/>
      <c r="T121" s="242" t="s">
        <v>1366</v>
      </c>
      <c r="U121" s="227" t="s">
        <v>1367</v>
      </c>
      <c r="V121" s="227" t="s">
        <v>1904</v>
      </c>
      <c r="W121" s="227" t="s">
        <v>1526</v>
      </c>
      <c r="X121" s="228" t="s">
        <v>1532</v>
      </c>
      <c r="Y121" s="222" t="s">
        <v>1668</v>
      </c>
      <c r="Z121" s="227">
        <v>3.5000000000000003E-2</v>
      </c>
      <c r="AA121" s="272">
        <v>0</v>
      </c>
      <c r="AB121" s="352"/>
      <c r="AC121" s="352"/>
      <c r="AD121" s="352"/>
      <c r="AE121" s="352"/>
      <c r="AF121" s="352"/>
      <c r="AG121" s="352"/>
      <c r="AH121" s="352"/>
    </row>
    <row r="122" spans="1:34" s="221" customFormat="1">
      <c r="A122" s="352" t="s">
        <v>1906</v>
      </c>
      <c r="B122" s="352" t="s">
        <v>2565</v>
      </c>
      <c r="C122" s="352" t="s">
        <v>2496</v>
      </c>
      <c r="D122" s="224" t="s">
        <v>1526</v>
      </c>
      <c r="E122" s="352" t="s">
        <v>1868</v>
      </c>
      <c r="F122" s="352">
        <v>3.5000000000000003E-2</v>
      </c>
      <c r="G122" s="352">
        <v>0</v>
      </c>
      <c r="H122" s="352">
        <v>2.3199999999999998</v>
      </c>
      <c r="I122" s="189" t="s">
        <v>1081</v>
      </c>
      <c r="J122" s="224"/>
      <c r="K122" s="352"/>
      <c r="L122" s="352"/>
      <c r="M122" s="352"/>
      <c r="N122" s="352"/>
      <c r="O122" s="352"/>
      <c r="P122" s="352"/>
      <c r="Q122" s="352"/>
      <c r="R122" s="352"/>
      <c r="S122" s="352"/>
      <c r="T122" s="242" t="s">
        <v>1366</v>
      </c>
      <c r="U122" s="227" t="s">
        <v>1367</v>
      </c>
      <c r="V122" s="227" t="s">
        <v>1904</v>
      </c>
      <c r="W122" s="227" t="s">
        <v>1526</v>
      </c>
      <c r="X122" s="228" t="s">
        <v>1868</v>
      </c>
      <c r="Y122" s="222" t="s">
        <v>1668</v>
      </c>
      <c r="Z122" s="227">
        <v>3.5000000000000003E-2</v>
      </c>
      <c r="AA122" s="272">
        <v>0</v>
      </c>
      <c r="AB122" s="352"/>
      <c r="AC122" s="352"/>
      <c r="AD122" s="352"/>
      <c r="AE122" s="352"/>
      <c r="AF122" s="352"/>
      <c r="AG122" s="352"/>
      <c r="AH122" s="352"/>
    </row>
    <row r="123" spans="1:34" s="352" customFormat="1">
      <c r="A123" s="352" t="s">
        <v>330</v>
      </c>
      <c r="B123" s="352" t="s">
        <v>2565</v>
      </c>
      <c r="C123" s="352" t="s">
        <v>2496</v>
      </c>
      <c r="D123" s="224" t="s">
        <v>1526</v>
      </c>
      <c r="E123" s="352" t="s">
        <v>1533</v>
      </c>
      <c r="F123" s="352">
        <v>1.7500000000000002E-2</v>
      </c>
      <c r="G123" s="352">
        <v>0</v>
      </c>
      <c r="H123" s="352">
        <v>2.3199999999999998</v>
      </c>
      <c r="I123" s="189" t="s">
        <v>231</v>
      </c>
      <c r="J123" s="224" t="s">
        <v>2490</v>
      </c>
      <c r="T123" s="242" t="s">
        <v>1366</v>
      </c>
      <c r="U123" s="227" t="s">
        <v>1367</v>
      </c>
      <c r="V123" s="227" t="s">
        <v>1904</v>
      </c>
      <c r="W123" s="227" t="s">
        <v>1526</v>
      </c>
      <c r="X123" s="228" t="s">
        <v>1533</v>
      </c>
      <c r="Y123" s="222" t="s">
        <v>1374</v>
      </c>
      <c r="Z123" s="227">
        <v>1.7500000000000002E-2</v>
      </c>
      <c r="AA123" s="272">
        <v>0</v>
      </c>
    </row>
    <row r="124" spans="1:34" s="352" customFormat="1">
      <c r="A124" s="352" t="s">
        <v>331</v>
      </c>
      <c r="B124" s="352" t="s">
        <v>2565</v>
      </c>
      <c r="C124" s="352" t="s">
        <v>2496</v>
      </c>
      <c r="D124" s="224" t="s">
        <v>1526</v>
      </c>
      <c r="E124" s="352" t="s">
        <v>1534</v>
      </c>
      <c r="F124" s="352">
        <v>1.7500000000000002E-2</v>
      </c>
      <c r="G124" s="352">
        <v>0</v>
      </c>
      <c r="H124" s="352">
        <v>2.3199999999999998</v>
      </c>
      <c r="I124" s="189" t="s">
        <v>253</v>
      </c>
      <c r="J124" s="224" t="s">
        <v>242</v>
      </c>
      <c r="T124" s="242" t="s">
        <v>1366</v>
      </c>
      <c r="U124" s="227" t="s">
        <v>1367</v>
      </c>
      <c r="V124" s="227" t="s">
        <v>1904</v>
      </c>
      <c r="W124" s="227" t="s">
        <v>1526</v>
      </c>
      <c r="X124" s="228" t="s">
        <v>1534</v>
      </c>
      <c r="Y124" s="222" t="s">
        <v>1374</v>
      </c>
      <c r="Z124" s="227">
        <v>1.7500000000000002E-2</v>
      </c>
      <c r="AA124" s="272">
        <v>0</v>
      </c>
    </row>
    <row r="125" spans="1:34" s="221" customFormat="1">
      <c r="A125" s="352" t="s">
        <v>1907</v>
      </c>
      <c r="B125" s="352" t="s">
        <v>2565</v>
      </c>
      <c r="C125" s="352" t="s">
        <v>2496</v>
      </c>
      <c r="D125" s="224" t="s">
        <v>1526</v>
      </c>
      <c r="E125" s="352" t="s">
        <v>1870</v>
      </c>
      <c r="F125" s="352">
        <v>1.7500000000000002E-2</v>
      </c>
      <c r="G125" s="352">
        <v>0</v>
      </c>
      <c r="H125" s="352">
        <v>2.3199999999999998</v>
      </c>
      <c r="I125" s="189" t="s">
        <v>1081</v>
      </c>
      <c r="J125" s="224"/>
      <c r="K125" s="352"/>
      <c r="L125" s="352"/>
      <c r="M125" s="352"/>
      <c r="N125" s="352"/>
      <c r="O125" s="352"/>
      <c r="P125" s="352"/>
      <c r="Q125" s="352"/>
      <c r="R125" s="352"/>
      <c r="S125" s="352"/>
      <c r="T125" s="242" t="s">
        <v>1366</v>
      </c>
      <c r="U125" s="227" t="s">
        <v>1367</v>
      </c>
      <c r="V125" s="227" t="s">
        <v>1904</v>
      </c>
      <c r="W125" s="227" t="s">
        <v>1526</v>
      </c>
      <c r="X125" s="228" t="s">
        <v>1870</v>
      </c>
      <c r="Y125" s="222" t="s">
        <v>1374</v>
      </c>
      <c r="Z125" s="227">
        <v>1.7500000000000002E-2</v>
      </c>
      <c r="AA125" s="272">
        <v>0</v>
      </c>
      <c r="AB125" s="352"/>
      <c r="AC125" s="352"/>
      <c r="AD125" s="352"/>
      <c r="AE125" s="352"/>
      <c r="AF125" s="352"/>
      <c r="AG125" s="352"/>
      <c r="AH125" s="352"/>
    </row>
    <row r="126" spans="1:34" s="221" customFormat="1">
      <c r="A126" s="352" t="s">
        <v>332</v>
      </c>
      <c r="B126" s="352" t="s">
        <v>2565</v>
      </c>
      <c r="C126" s="352" t="s">
        <v>2496</v>
      </c>
      <c r="D126" s="224" t="s">
        <v>1702</v>
      </c>
      <c r="E126" s="352" t="s">
        <v>295</v>
      </c>
      <c r="F126" s="352">
        <v>7.0000000000000007E-2</v>
      </c>
      <c r="G126" s="352">
        <v>0</v>
      </c>
      <c r="H126" s="352">
        <v>2.3199999999999998</v>
      </c>
      <c r="I126" s="189" t="s">
        <v>224</v>
      </c>
      <c r="J126" s="224"/>
      <c r="K126" s="352"/>
      <c r="L126" s="352"/>
      <c r="M126" s="352"/>
      <c r="N126" s="352"/>
      <c r="O126" s="352"/>
      <c r="P126" s="352"/>
      <c r="Q126" s="352"/>
      <c r="R126" s="352"/>
      <c r="S126" s="352"/>
      <c r="T126" s="242" t="s">
        <v>1366</v>
      </c>
      <c r="U126" s="227" t="s">
        <v>1367</v>
      </c>
      <c r="V126" s="227" t="s">
        <v>1904</v>
      </c>
      <c r="W126" s="227" t="s">
        <v>1702</v>
      </c>
      <c r="X126" s="228" t="s">
        <v>295</v>
      </c>
      <c r="Y126" s="222"/>
      <c r="Z126" s="227">
        <v>7.0000000000000007E-2</v>
      </c>
      <c r="AA126" s="272">
        <v>0</v>
      </c>
      <c r="AB126" s="352"/>
      <c r="AC126" s="352"/>
      <c r="AD126" s="352"/>
      <c r="AE126" s="352"/>
      <c r="AF126" s="352"/>
      <c r="AG126" s="352"/>
      <c r="AH126" s="352"/>
    </row>
    <row r="127" spans="1:34" s="221" customFormat="1">
      <c r="A127" s="352" t="s">
        <v>333</v>
      </c>
      <c r="B127" s="352" t="s">
        <v>2565</v>
      </c>
      <c r="C127" s="352" t="s">
        <v>2496</v>
      </c>
      <c r="D127" s="224" t="s">
        <v>1702</v>
      </c>
      <c r="E127" s="352" t="s">
        <v>297</v>
      </c>
      <c r="F127" s="352">
        <v>3.5000000000000003E-2</v>
      </c>
      <c r="G127" s="352">
        <v>0</v>
      </c>
      <c r="H127" s="352">
        <v>2.3199999999999998</v>
      </c>
      <c r="I127" s="189" t="s">
        <v>231</v>
      </c>
      <c r="J127" s="224" t="s">
        <v>232</v>
      </c>
      <c r="K127" s="352"/>
      <c r="L127" s="352"/>
      <c r="M127" s="352"/>
      <c r="N127" s="352"/>
      <c r="O127" s="352"/>
      <c r="P127" s="352"/>
      <c r="Q127" s="352"/>
      <c r="R127" s="352"/>
      <c r="S127" s="352"/>
      <c r="T127" s="242" t="s">
        <v>1366</v>
      </c>
      <c r="U127" s="227" t="s">
        <v>1367</v>
      </c>
      <c r="V127" s="227" t="s">
        <v>1904</v>
      </c>
      <c r="W127" s="227" t="s">
        <v>1702</v>
      </c>
      <c r="X127" s="228" t="s">
        <v>297</v>
      </c>
      <c r="Y127" s="222"/>
      <c r="Z127" s="227">
        <v>3.5000000000000003E-2</v>
      </c>
      <c r="AA127" s="272">
        <v>0</v>
      </c>
      <c r="AB127" s="352"/>
      <c r="AC127" s="352"/>
      <c r="AD127" s="352"/>
      <c r="AE127" s="352"/>
      <c r="AF127" s="352"/>
      <c r="AG127" s="352"/>
      <c r="AH127" s="352"/>
    </row>
    <row r="128" spans="1:34" s="221" customFormat="1">
      <c r="A128" s="352" t="s">
        <v>1908</v>
      </c>
      <c r="B128" s="352" t="s">
        <v>2565</v>
      </c>
      <c r="C128" s="352" t="s">
        <v>2496</v>
      </c>
      <c r="D128" s="352" t="s">
        <v>1702</v>
      </c>
      <c r="E128" s="352" t="s">
        <v>1872</v>
      </c>
      <c r="F128" s="352">
        <v>1.7500000000000002E-2</v>
      </c>
      <c r="G128" s="352">
        <v>0</v>
      </c>
      <c r="H128" s="352">
        <v>2.3199999999999998</v>
      </c>
      <c r="I128" s="189" t="s">
        <v>1081</v>
      </c>
      <c r="J128" s="352"/>
      <c r="K128" s="352"/>
      <c r="L128" s="352"/>
      <c r="M128" s="352"/>
      <c r="N128" s="352"/>
      <c r="O128" s="352"/>
      <c r="P128" s="352"/>
      <c r="Q128" s="352"/>
      <c r="R128" s="352"/>
      <c r="S128" s="352"/>
      <c r="T128" s="242" t="s">
        <v>1366</v>
      </c>
      <c r="U128" s="227" t="s">
        <v>1367</v>
      </c>
      <c r="V128" s="227" t="s">
        <v>1904</v>
      </c>
      <c r="W128" s="227" t="s">
        <v>1702</v>
      </c>
      <c r="X128" s="228" t="s">
        <v>1872</v>
      </c>
      <c r="Y128" s="222"/>
      <c r="Z128" s="227">
        <v>1.7500000000000002E-2</v>
      </c>
      <c r="AA128" s="272">
        <v>0</v>
      </c>
      <c r="AB128" s="352"/>
      <c r="AC128" s="352"/>
      <c r="AD128" s="352"/>
      <c r="AE128" s="352"/>
      <c r="AF128" s="352"/>
      <c r="AG128" s="352"/>
      <c r="AH128" s="352"/>
    </row>
    <row r="129" spans="1:34" s="221" customFormat="1">
      <c r="A129" s="352" t="s">
        <v>334</v>
      </c>
      <c r="B129" s="352" t="s">
        <v>2565</v>
      </c>
      <c r="C129" s="352" t="s">
        <v>2496</v>
      </c>
      <c r="D129" s="352" t="s">
        <v>1702</v>
      </c>
      <c r="E129" s="352" t="s">
        <v>299</v>
      </c>
      <c r="F129" s="352">
        <v>3.5000000000000003E-2</v>
      </c>
      <c r="G129" s="352">
        <v>0</v>
      </c>
      <c r="H129" s="352">
        <v>2.3199999999999998</v>
      </c>
      <c r="I129" s="189" t="s">
        <v>250</v>
      </c>
      <c r="J129" s="352" t="s">
        <v>1668</v>
      </c>
      <c r="K129" s="352"/>
      <c r="L129" s="352"/>
      <c r="M129" s="352"/>
      <c r="N129" s="352"/>
      <c r="O129" s="352"/>
      <c r="P129" s="352"/>
      <c r="Q129" s="352"/>
      <c r="R129" s="352"/>
      <c r="S129" s="352"/>
      <c r="T129" s="242" t="s">
        <v>1366</v>
      </c>
      <c r="U129" s="227" t="s">
        <v>1367</v>
      </c>
      <c r="V129" s="227" t="s">
        <v>1904</v>
      </c>
      <c r="W129" s="227" t="s">
        <v>1702</v>
      </c>
      <c r="X129" s="228" t="s">
        <v>299</v>
      </c>
      <c r="Y129" s="222" t="s">
        <v>1373</v>
      </c>
      <c r="Z129" s="227">
        <v>3.5000000000000003E-2</v>
      </c>
      <c r="AA129" s="272">
        <v>0</v>
      </c>
      <c r="AB129" s="352"/>
      <c r="AC129" s="352"/>
      <c r="AD129" s="352"/>
      <c r="AE129" s="352"/>
      <c r="AF129" s="352"/>
      <c r="AG129" s="352"/>
      <c r="AH129" s="352"/>
    </row>
    <row r="130" spans="1:34" s="221" customFormat="1">
      <c r="A130" s="352" t="s">
        <v>335</v>
      </c>
      <c r="B130" s="352" t="s">
        <v>2565</v>
      </c>
      <c r="C130" s="352" t="s">
        <v>2496</v>
      </c>
      <c r="D130" s="352" t="s">
        <v>1702</v>
      </c>
      <c r="E130" s="352" t="s">
        <v>301</v>
      </c>
      <c r="F130" s="352">
        <v>3.5000000000000003E-2</v>
      </c>
      <c r="G130" s="352">
        <v>0</v>
      </c>
      <c r="H130" s="352">
        <v>2.3199999999999998</v>
      </c>
      <c r="I130" s="189" t="s">
        <v>231</v>
      </c>
      <c r="J130" s="352" t="s">
        <v>2494</v>
      </c>
      <c r="K130" s="352"/>
      <c r="L130" s="352"/>
      <c r="M130" s="352"/>
      <c r="N130" s="352"/>
      <c r="O130" s="352"/>
      <c r="P130" s="352"/>
      <c r="Q130" s="352"/>
      <c r="R130" s="352"/>
      <c r="S130" s="352"/>
      <c r="T130" s="242" t="s">
        <v>1366</v>
      </c>
      <c r="U130" s="227" t="s">
        <v>1367</v>
      </c>
      <c r="V130" s="227" t="s">
        <v>1904</v>
      </c>
      <c r="W130" s="227" t="s">
        <v>1702</v>
      </c>
      <c r="X130" s="228" t="s">
        <v>301</v>
      </c>
      <c r="Y130" s="222" t="s">
        <v>1373</v>
      </c>
      <c r="Z130" s="227">
        <v>3.5000000000000003E-2</v>
      </c>
      <c r="AA130" s="272">
        <v>0</v>
      </c>
      <c r="AB130" s="352"/>
      <c r="AC130" s="352"/>
      <c r="AD130" s="352"/>
      <c r="AE130" s="352"/>
      <c r="AF130" s="352"/>
      <c r="AG130" s="352"/>
      <c r="AH130" s="352"/>
    </row>
    <row r="131" spans="1:34" s="221" customFormat="1">
      <c r="A131" s="352" t="s">
        <v>1909</v>
      </c>
      <c r="B131" s="352" t="s">
        <v>2565</v>
      </c>
      <c r="C131" s="352" t="s">
        <v>2496</v>
      </c>
      <c r="D131" s="352" t="s">
        <v>1702</v>
      </c>
      <c r="E131" s="352" t="s">
        <v>1874</v>
      </c>
      <c r="F131" s="352">
        <v>3.5000000000000003E-2</v>
      </c>
      <c r="G131" s="352">
        <v>0</v>
      </c>
      <c r="H131" s="352">
        <v>2.3199999999999998</v>
      </c>
      <c r="I131" s="189" t="s">
        <v>1081</v>
      </c>
      <c r="J131" s="352"/>
      <c r="K131" s="352"/>
      <c r="L131" s="352"/>
      <c r="M131" s="352"/>
      <c r="N131" s="352"/>
      <c r="O131" s="352"/>
      <c r="P131" s="352"/>
      <c r="Q131" s="352"/>
      <c r="R131" s="352"/>
      <c r="S131" s="352"/>
      <c r="T131" s="242" t="s">
        <v>1366</v>
      </c>
      <c r="U131" s="227" t="s">
        <v>1367</v>
      </c>
      <c r="V131" s="227" t="s">
        <v>1904</v>
      </c>
      <c r="W131" s="227" t="s">
        <v>1702</v>
      </c>
      <c r="X131" s="228" t="s">
        <v>1874</v>
      </c>
      <c r="Y131" s="222" t="s">
        <v>1373</v>
      </c>
      <c r="Z131" s="227">
        <v>3.5000000000000003E-2</v>
      </c>
      <c r="AA131" s="272">
        <v>0</v>
      </c>
      <c r="AB131" s="352"/>
      <c r="AC131" s="352"/>
      <c r="AD131" s="352"/>
      <c r="AE131" s="352"/>
      <c r="AF131" s="352"/>
      <c r="AG131" s="352"/>
      <c r="AH131" s="352"/>
    </row>
    <row r="132" spans="1:34" s="221" customFormat="1">
      <c r="A132" s="352" t="s">
        <v>336</v>
      </c>
      <c r="B132" s="352" t="s">
        <v>2565</v>
      </c>
      <c r="C132" s="352" t="s">
        <v>2496</v>
      </c>
      <c r="D132" s="352" t="s">
        <v>1702</v>
      </c>
      <c r="E132" s="352" t="s">
        <v>303</v>
      </c>
      <c r="F132" s="352">
        <v>1.7500000000000002E-2</v>
      </c>
      <c r="G132" s="352">
        <v>0</v>
      </c>
      <c r="H132" s="352">
        <v>2.3199999999999998</v>
      </c>
      <c r="I132" s="189" t="s">
        <v>253</v>
      </c>
      <c r="J132" s="352" t="s">
        <v>1669</v>
      </c>
      <c r="K132" s="352"/>
      <c r="L132" s="352"/>
      <c r="M132" s="352"/>
      <c r="N132" s="352"/>
      <c r="O132" s="352"/>
      <c r="P132" s="352"/>
      <c r="Q132" s="352"/>
      <c r="R132" s="352"/>
      <c r="S132" s="352"/>
      <c r="T132" s="242" t="s">
        <v>1366</v>
      </c>
      <c r="U132" s="227" t="s">
        <v>1367</v>
      </c>
      <c r="V132" s="227" t="s">
        <v>1904</v>
      </c>
      <c r="W132" s="227" t="s">
        <v>1702</v>
      </c>
      <c r="X132" s="228" t="s">
        <v>303</v>
      </c>
      <c r="Y132" s="222" t="s">
        <v>1669</v>
      </c>
      <c r="Z132" s="227">
        <v>1.7500000000000002E-2</v>
      </c>
      <c r="AA132" s="272">
        <v>0</v>
      </c>
      <c r="AB132" s="352"/>
      <c r="AC132" s="352"/>
      <c r="AD132" s="352"/>
      <c r="AE132" s="352"/>
      <c r="AF132" s="352"/>
      <c r="AG132" s="352"/>
      <c r="AH132" s="352"/>
    </row>
    <row r="133" spans="1:34" s="221" customFormat="1">
      <c r="A133" s="352" t="s">
        <v>337</v>
      </c>
      <c r="B133" s="352" t="s">
        <v>2565</v>
      </c>
      <c r="C133" s="352" t="s">
        <v>2496</v>
      </c>
      <c r="D133" s="352" t="s">
        <v>1702</v>
      </c>
      <c r="E133" s="352" t="s">
        <v>305</v>
      </c>
      <c r="F133" s="352">
        <v>1.7500000000000002E-2</v>
      </c>
      <c r="G133" s="352">
        <v>0</v>
      </c>
      <c r="H133" s="352">
        <v>2.3199999999999998</v>
      </c>
      <c r="I133" s="189" t="s">
        <v>231</v>
      </c>
      <c r="J133" s="352" t="s">
        <v>2495</v>
      </c>
      <c r="K133" s="352"/>
      <c r="L133" s="352"/>
      <c r="M133" s="352"/>
      <c r="N133" s="352"/>
      <c r="O133" s="352"/>
      <c r="P133" s="352"/>
      <c r="Q133" s="352"/>
      <c r="R133" s="352"/>
      <c r="S133" s="352"/>
      <c r="T133" s="242" t="s">
        <v>1366</v>
      </c>
      <c r="U133" s="227" t="s">
        <v>1367</v>
      </c>
      <c r="V133" s="227" t="s">
        <v>1904</v>
      </c>
      <c r="W133" s="227" t="s">
        <v>1702</v>
      </c>
      <c r="X133" s="228" t="s">
        <v>305</v>
      </c>
      <c r="Y133" s="222" t="s">
        <v>1669</v>
      </c>
      <c r="Z133" s="227">
        <v>1.7500000000000002E-2</v>
      </c>
      <c r="AA133" s="272">
        <v>0</v>
      </c>
      <c r="AB133" s="352"/>
      <c r="AC133" s="352"/>
      <c r="AD133" s="352"/>
      <c r="AE133" s="352"/>
      <c r="AF133" s="352"/>
      <c r="AG133" s="352"/>
      <c r="AH133" s="352"/>
    </row>
    <row r="134" spans="1:34" s="221" customFormat="1">
      <c r="A134" s="352" t="s">
        <v>1910</v>
      </c>
      <c r="B134" s="352" t="s">
        <v>2565</v>
      </c>
      <c r="C134" s="352" t="s">
        <v>2496</v>
      </c>
      <c r="D134" s="352" t="s">
        <v>1702</v>
      </c>
      <c r="E134" s="352" t="s">
        <v>1876</v>
      </c>
      <c r="F134" s="352">
        <v>1.7500000000000002E-2</v>
      </c>
      <c r="G134" s="352">
        <v>0</v>
      </c>
      <c r="H134" s="352">
        <v>2.3199999999999998</v>
      </c>
      <c r="I134" s="189" t="s">
        <v>1081</v>
      </c>
      <c r="J134" s="352"/>
      <c r="K134" s="352"/>
      <c r="L134" s="352"/>
      <c r="M134" s="352"/>
      <c r="N134" s="352"/>
      <c r="O134" s="352"/>
      <c r="P134" s="352"/>
      <c r="Q134" s="352"/>
      <c r="R134" s="352"/>
      <c r="S134" s="352"/>
      <c r="T134" s="242" t="s">
        <v>1366</v>
      </c>
      <c r="U134" s="227" t="s">
        <v>1367</v>
      </c>
      <c r="V134" s="227" t="s">
        <v>1904</v>
      </c>
      <c r="W134" s="227" t="s">
        <v>1702</v>
      </c>
      <c r="X134" s="228" t="s">
        <v>1876</v>
      </c>
      <c r="Y134" s="222" t="s">
        <v>1669</v>
      </c>
      <c r="Z134" s="227">
        <v>1.7500000000000002E-2</v>
      </c>
      <c r="AA134" s="272">
        <v>0</v>
      </c>
      <c r="AB134" s="352"/>
      <c r="AC134" s="352"/>
      <c r="AD134" s="352"/>
      <c r="AE134" s="352"/>
      <c r="AF134" s="352"/>
      <c r="AG134" s="352"/>
      <c r="AH134" s="352"/>
    </row>
    <row r="135" spans="1:34" s="221" customFormat="1">
      <c r="A135" s="352" t="s">
        <v>338</v>
      </c>
      <c r="B135" s="352" t="s">
        <v>2565</v>
      </c>
      <c r="C135" s="352" t="s">
        <v>2496</v>
      </c>
      <c r="D135" s="352" t="s">
        <v>1702</v>
      </c>
      <c r="E135" s="352" t="s">
        <v>307</v>
      </c>
      <c r="F135" s="352">
        <v>6.3E-2</v>
      </c>
      <c r="G135" s="352">
        <v>0</v>
      </c>
      <c r="H135" s="352">
        <v>2.3199999999999998</v>
      </c>
      <c r="I135" s="189" t="s">
        <v>224</v>
      </c>
      <c r="J135" s="352" t="s">
        <v>236</v>
      </c>
      <c r="K135" s="352"/>
      <c r="L135" s="352"/>
      <c r="M135" s="352"/>
      <c r="N135" s="352"/>
      <c r="O135" s="352"/>
      <c r="P135" s="352"/>
      <c r="Q135" s="352"/>
      <c r="R135" s="352"/>
      <c r="S135" s="352"/>
      <c r="T135" s="242" t="s">
        <v>1366</v>
      </c>
      <c r="U135" s="227" t="s">
        <v>1367</v>
      </c>
      <c r="V135" s="227" t="s">
        <v>1904</v>
      </c>
      <c r="W135" s="227" t="s">
        <v>1702</v>
      </c>
      <c r="X135" s="228" t="s">
        <v>307</v>
      </c>
      <c r="Y135" s="222" t="s">
        <v>1368</v>
      </c>
      <c r="Z135" s="227">
        <v>6.3E-2</v>
      </c>
      <c r="AA135" s="272">
        <v>0</v>
      </c>
      <c r="AB135" s="352"/>
      <c r="AC135" s="352"/>
      <c r="AD135" s="352"/>
      <c r="AE135" s="352"/>
      <c r="AF135" s="352"/>
      <c r="AG135" s="352"/>
      <c r="AH135" s="352"/>
    </row>
    <row r="136" spans="1:34" s="221" customFormat="1">
      <c r="A136" s="352" t="s">
        <v>339</v>
      </c>
      <c r="B136" s="352" t="s">
        <v>2565</v>
      </c>
      <c r="C136" s="352" t="s">
        <v>2496</v>
      </c>
      <c r="D136" s="352" t="s">
        <v>1702</v>
      </c>
      <c r="E136" s="352" t="s">
        <v>309</v>
      </c>
      <c r="F136" s="352">
        <v>6.3E-2</v>
      </c>
      <c r="G136" s="352">
        <v>0</v>
      </c>
      <c r="H136" s="352">
        <v>2.3199999999999998</v>
      </c>
      <c r="I136" s="189" t="s">
        <v>231</v>
      </c>
      <c r="J136" s="352" t="s">
        <v>2488</v>
      </c>
      <c r="K136" s="352"/>
      <c r="L136" s="352"/>
      <c r="M136" s="352"/>
      <c r="N136" s="352"/>
      <c r="O136" s="352"/>
      <c r="P136" s="352"/>
      <c r="Q136" s="352"/>
      <c r="R136" s="352"/>
      <c r="S136" s="352"/>
      <c r="T136" s="242" t="s">
        <v>1366</v>
      </c>
      <c r="U136" s="227" t="s">
        <v>1367</v>
      </c>
      <c r="V136" s="227" t="s">
        <v>1904</v>
      </c>
      <c r="W136" s="227" t="s">
        <v>1702</v>
      </c>
      <c r="X136" s="228" t="s">
        <v>309</v>
      </c>
      <c r="Y136" s="222" t="s">
        <v>1368</v>
      </c>
      <c r="Z136" s="227">
        <v>6.3E-2</v>
      </c>
      <c r="AA136" s="272">
        <v>0</v>
      </c>
      <c r="AB136" s="352"/>
      <c r="AC136" s="352"/>
      <c r="AD136" s="352"/>
      <c r="AE136" s="352"/>
      <c r="AF136" s="352"/>
      <c r="AG136" s="352"/>
      <c r="AH136" s="352"/>
    </row>
    <row r="137" spans="1:34" s="221" customFormat="1">
      <c r="A137" s="352" t="s">
        <v>1911</v>
      </c>
      <c r="B137" s="352" t="s">
        <v>2565</v>
      </c>
      <c r="C137" s="352" t="s">
        <v>2496</v>
      </c>
      <c r="D137" s="352" t="s">
        <v>1702</v>
      </c>
      <c r="E137" s="352" t="s">
        <v>1878</v>
      </c>
      <c r="F137" s="352">
        <v>6.3E-2</v>
      </c>
      <c r="G137" s="352">
        <v>0</v>
      </c>
      <c r="H137" s="352">
        <v>2.3199999999999998</v>
      </c>
      <c r="I137" s="189" t="s">
        <v>1081</v>
      </c>
      <c r="J137" s="352"/>
      <c r="K137" s="352"/>
      <c r="L137" s="352"/>
      <c r="M137" s="352"/>
      <c r="N137" s="352"/>
      <c r="O137" s="352"/>
      <c r="P137" s="352"/>
      <c r="Q137" s="352"/>
      <c r="R137" s="352"/>
      <c r="S137" s="352"/>
      <c r="T137" s="242" t="s">
        <v>1366</v>
      </c>
      <c r="U137" s="227" t="s">
        <v>1367</v>
      </c>
      <c r="V137" s="227" t="s">
        <v>1904</v>
      </c>
      <c r="W137" s="227" t="s">
        <v>1702</v>
      </c>
      <c r="X137" s="228" t="s">
        <v>1878</v>
      </c>
      <c r="Y137" s="222" t="s">
        <v>1368</v>
      </c>
      <c r="Z137" s="227">
        <v>6.3E-2</v>
      </c>
      <c r="AA137" s="272">
        <v>0</v>
      </c>
      <c r="AB137" s="352"/>
      <c r="AC137" s="352"/>
      <c r="AD137" s="352"/>
      <c r="AE137" s="352"/>
      <c r="AF137" s="352"/>
      <c r="AG137" s="352"/>
      <c r="AH137" s="352"/>
    </row>
    <row r="138" spans="1:34" s="221" customFormat="1">
      <c r="A138" s="352" t="s">
        <v>1912</v>
      </c>
      <c r="B138" s="352" t="s">
        <v>2565</v>
      </c>
      <c r="C138" s="352" t="s">
        <v>2496</v>
      </c>
      <c r="D138" s="352" t="s">
        <v>1814</v>
      </c>
      <c r="E138" s="352" t="s">
        <v>1880</v>
      </c>
      <c r="F138" s="352">
        <v>7.0000000000000007E-2</v>
      </c>
      <c r="G138" s="352">
        <v>0</v>
      </c>
      <c r="H138" s="352">
        <v>2.3199999999999998</v>
      </c>
      <c r="I138" s="189" t="s">
        <v>224</v>
      </c>
      <c r="J138" s="352"/>
      <c r="K138" s="352"/>
      <c r="L138" s="352"/>
      <c r="M138" s="352"/>
      <c r="N138" s="352"/>
      <c r="O138" s="352"/>
      <c r="P138" s="352"/>
      <c r="Q138" s="352"/>
      <c r="R138" s="352"/>
      <c r="S138" s="352"/>
      <c r="T138" s="242" t="s">
        <v>1366</v>
      </c>
      <c r="U138" s="227" t="s">
        <v>1367</v>
      </c>
      <c r="V138" s="227" t="s">
        <v>1904</v>
      </c>
      <c r="W138" s="227" t="s">
        <v>1814</v>
      </c>
      <c r="X138" s="228" t="s">
        <v>1880</v>
      </c>
      <c r="Y138" s="222"/>
      <c r="Z138" s="227">
        <v>7.0000000000000007E-2</v>
      </c>
      <c r="AA138" s="272">
        <v>0</v>
      </c>
      <c r="AB138" s="352"/>
      <c r="AC138" s="352"/>
      <c r="AD138" s="352"/>
      <c r="AE138" s="352"/>
      <c r="AF138" s="352"/>
      <c r="AG138" s="352"/>
      <c r="AH138" s="352"/>
    </row>
    <row r="139" spans="1:34" s="221" customFormat="1">
      <c r="A139" s="352" t="s">
        <v>1913</v>
      </c>
      <c r="B139" s="352" t="s">
        <v>2565</v>
      </c>
      <c r="C139" s="352" t="s">
        <v>2496</v>
      </c>
      <c r="D139" s="352" t="s">
        <v>1814</v>
      </c>
      <c r="E139" s="352" t="s">
        <v>1882</v>
      </c>
      <c r="F139" s="352">
        <v>3.5000000000000003E-2</v>
      </c>
      <c r="G139" s="352">
        <v>0</v>
      </c>
      <c r="H139" s="352">
        <v>2.3199999999999998</v>
      </c>
      <c r="I139" s="189" t="s">
        <v>231</v>
      </c>
      <c r="J139" s="352"/>
      <c r="K139" s="352"/>
      <c r="L139" s="352"/>
      <c r="M139" s="352"/>
      <c r="N139" s="352"/>
      <c r="O139" s="352"/>
      <c r="P139" s="352"/>
      <c r="Q139" s="352"/>
      <c r="R139" s="352"/>
      <c r="S139" s="352"/>
      <c r="T139" s="242" t="s">
        <v>1366</v>
      </c>
      <c r="U139" s="227" t="s">
        <v>1367</v>
      </c>
      <c r="V139" s="227" t="s">
        <v>1904</v>
      </c>
      <c r="W139" s="227" t="s">
        <v>1814</v>
      </c>
      <c r="X139" s="228" t="s">
        <v>1882</v>
      </c>
      <c r="Y139" s="222"/>
      <c r="Z139" s="227">
        <v>3.5000000000000003E-2</v>
      </c>
      <c r="AA139" s="272">
        <v>0</v>
      </c>
      <c r="AB139" s="352"/>
      <c r="AC139" s="352"/>
      <c r="AD139" s="352"/>
      <c r="AE139" s="352"/>
      <c r="AF139" s="352"/>
      <c r="AG139" s="352"/>
      <c r="AH139" s="352"/>
    </row>
    <row r="140" spans="1:34" s="221" customFormat="1">
      <c r="A140" s="352" t="s">
        <v>1914</v>
      </c>
      <c r="B140" s="352" t="s">
        <v>2565</v>
      </c>
      <c r="C140" s="352" t="s">
        <v>2496</v>
      </c>
      <c r="D140" s="352" t="s">
        <v>1814</v>
      </c>
      <c r="E140" s="352" t="s">
        <v>1884</v>
      </c>
      <c r="F140" s="352">
        <v>1.7500000000000002E-2</v>
      </c>
      <c r="G140" s="352">
        <v>0</v>
      </c>
      <c r="H140" s="352">
        <v>2.3199999999999998</v>
      </c>
      <c r="I140" s="189" t="s">
        <v>1081</v>
      </c>
      <c r="J140" s="352"/>
      <c r="K140" s="352"/>
      <c r="L140" s="352"/>
      <c r="M140" s="352"/>
      <c r="N140" s="352"/>
      <c r="O140" s="352"/>
      <c r="P140" s="352"/>
      <c r="Q140" s="352"/>
      <c r="R140" s="352"/>
      <c r="S140" s="352"/>
      <c r="T140" s="242" t="s">
        <v>1366</v>
      </c>
      <c r="U140" s="227" t="s">
        <v>1367</v>
      </c>
      <c r="V140" s="227" t="s">
        <v>1904</v>
      </c>
      <c r="W140" s="227" t="s">
        <v>1814</v>
      </c>
      <c r="X140" s="228" t="s">
        <v>1884</v>
      </c>
      <c r="Y140" s="222"/>
      <c r="Z140" s="227">
        <v>1.7500000000000002E-2</v>
      </c>
      <c r="AA140" s="272">
        <v>0</v>
      </c>
      <c r="AB140" s="352"/>
      <c r="AC140" s="352"/>
      <c r="AD140" s="352"/>
      <c r="AE140" s="352"/>
      <c r="AF140" s="352"/>
      <c r="AG140" s="352"/>
      <c r="AH140" s="352"/>
    </row>
    <row r="141" spans="1:34" s="221" customFormat="1">
      <c r="A141" s="352" t="s">
        <v>1915</v>
      </c>
      <c r="B141" s="352" t="s">
        <v>2565</v>
      </c>
      <c r="C141" s="352" t="s">
        <v>2496</v>
      </c>
      <c r="D141" s="352" t="s">
        <v>1814</v>
      </c>
      <c r="E141" s="352" t="s">
        <v>1886</v>
      </c>
      <c r="F141" s="352">
        <v>5.2500000000000005E-2</v>
      </c>
      <c r="G141" s="352">
        <v>0</v>
      </c>
      <c r="H141" s="352">
        <v>2.3199999999999998</v>
      </c>
      <c r="I141" s="189" t="s">
        <v>250</v>
      </c>
      <c r="J141" s="352"/>
      <c r="K141" s="352"/>
      <c r="L141" s="352"/>
      <c r="M141" s="352"/>
      <c r="N141" s="352"/>
      <c r="O141" s="352"/>
      <c r="P141" s="352"/>
      <c r="Q141" s="352"/>
      <c r="R141" s="352"/>
      <c r="S141" s="352"/>
      <c r="T141" s="242" t="s">
        <v>1366</v>
      </c>
      <c r="U141" s="227" t="s">
        <v>1367</v>
      </c>
      <c r="V141" s="227" t="s">
        <v>1904</v>
      </c>
      <c r="W141" s="227" t="s">
        <v>1814</v>
      </c>
      <c r="X141" s="228" t="s">
        <v>1886</v>
      </c>
      <c r="Y141" s="222" t="s">
        <v>1373</v>
      </c>
      <c r="Z141" s="227">
        <v>5.2500000000000005E-2</v>
      </c>
      <c r="AA141" s="272">
        <v>0</v>
      </c>
      <c r="AB141" s="352"/>
      <c r="AC141" s="352"/>
      <c r="AD141" s="352"/>
      <c r="AE141" s="352"/>
      <c r="AF141" s="352"/>
      <c r="AG141" s="352"/>
      <c r="AH141" s="352"/>
    </row>
    <row r="142" spans="1:34" s="221" customFormat="1">
      <c r="A142" s="352" t="s">
        <v>1916</v>
      </c>
      <c r="B142" s="352" t="s">
        <v>2565</v>
      </c>
      <c r="C142" s="352" t="s">
        <v>2496</v>
      </c>
      <c r="D142" s="352" t="s">
        <v>1814</v>
      </c>
      <c r="E142" s="352" t="s">
        <v>1888</v>
      </c>
      <c r="F142" s="352">
        <v>5.2499999999999998E-2</v>
      </c>
      <c r="G142" s="352">
        <v>0</v>
      </c>
      <c r="H142" s="352">
        <v>2.3199999999999998</v>
      </c>
      <c r="I142" s="189" t="s">
        <v>231</v>
      </c>
      <c r="J142" s="352"/>
      <c r="K142" s="352"/>
      <c r="L142" s="352"/>
      <c r="M142" s="352"/>
      <c r="N142" s="352"/>
      <c r="O142" s="352"/>
      <c r="P142" s="352"/>
      <c r="Q142" s="352"/>
      <c r="R142" s="352"/>
      <c r="S142" s="352"/>
      <c r="T142" s="242" t="s">
        <v>1366</v>
      </c>
      <c r="U142" s="227" t="s">
        <v>1367</v>
      </c>
      <c r="V142" s="227" t="s">
        <v>1904</v>
      </c>
      <c r="W142" s="227" t="s">
        <v>1814</v>
      </c>
      <c r="X142" s="228" t="s">
        <v>1888</v>
      </c>
      <c r="Y142" s="222" t="s">
        <v>1373</v>
      </c>
      <c r="Z142" s="227">
        <v>5.2499999999999998E-2</v>
      </c>
      <c r="AA142" s="272">
        <v>0</v>
      </c>
      <c r="AB142" s="352"/>
      <c r="AC142" s="352"/>
      <c r="AD142" s="352"/>
      <c r="AE142" s="352"/>
      <c r="AF142" s="352"/>
      <c r="AG142" s="352"/>
      <c r="AH142" s="352"/>
    </row>
    <row r="143" spans="1:34" s="221" customFormat="1">
      <c r="A143" s="352" t="s">
        <v>1917</v>
      </c>
      <c r="B143" s="352" t="s">
        <v>2565</v>
      </c>
      <c r="C143" s="352" t="s">
        <v>2496</v>
      </c>
      <c r="D143" s="352" t="s">
        <v>1814</v>
      </c>
      <c r="E143" s="352" t="s">
        <v>1890</v>
      </c>
      <c r="F143" s="352">
        <v>5.2499999999999998E-2</v>
      </c>
      <c r="G143" s="352">
        <v>0</v>
      </c>
      <c r="H143" s="352">
        <v>2.3199999999999998</v>
      </c>
      <c r="I143" s="189" t="s">
        <v>1081</v>
      </c>
      <c r="J143" s="352"/>
      <c r="K143" s="352"/>
      <c r="L143" s="352"/>
      <c r="M143" s="352"/>
      <c r="N143" s="352"/>
      <c r="O143" s="352"/>
      <c r="P143" s="352"/>
      <c r="Q143" s="352"/>
      <c r="R143" s="352"/>
      <c r="S143" s="352"/>
      <c r="T143" s="242" t="s">
        <v>1366</v>
      </c>
      <c r="U143" s="227" t="s">
        <v>1367</v>
      </c>
      <c r="V143" s="227" t="s">
        <v>1904</v>
      </c>
      <c r="W143" s="227" t="s">
        <v>1814</v>
      </c>
      <c r="X143" s="228" t="s">
        <v>1890</v>
      </c>
      <c r="Y143" s="222" t="s">
        <v>1373</v>
      </c>
      <c r="Z143" s="227">
        <v>5.2499999999999998E-2</v>
      </c>
      <c r="AA143" s="272">
        <v>0</v>
      </c>
      <c r="AB143" s="352"/>
      <c r="AC143" s="352"/>
      <c r="AD143" s="352"/>
      <c r="AE143" s="352"/>
      <c r="AF143" s="352"/>
      <c r="AG143" s="352"/>
      <c r="AH143" s="352"/>
    </row>
    <row r="144" spans="1:34" s="221" customFormat="1">
      <c r="A144" s="352" t="s">
        <v>1918</v>
      </c>
      <c r="B144" s="352" t="s">
        <v>2565</v>
      </c>
      <c r="C144" s="352" t="s">
        <v>2496</v>
      </c>
      <c r="D144" s="352" t="s">
        <v>1814</v>
      </c>
      <c r="E144" s="352" t="s">
        <v>1892</v>
      </c>
      <c r="F144" s="352">
        <v>3.5000000000000003E-2</v>
      </c>
      <c r="G144" s="352">
        <v>0</v>
      </c>
      <c r="H144" s="352">
        <v>2.3199999999999998</v>
      </c>
      <c r="I144" s="189" t="s">
        <v>253</v>
      </c>
      <c r="J144" s="352"/>
      <c r="K144" s="352"/>
      <c r="L144" s="352"/>
      <c r="M144" s="352"/>
      <c r="N144" s="352"/>
      <c r="O144" s="352"/>
      <c r="P144" s="352"/>
      <c r="Q144" s="352"/>
      <c r="R144" s="352"/>
      <c r="S144" s="352"/>
      <c r="T144" s="242" t="s">
        <v>1366</v>
      </c>
      <c r="U144" s="227" t="s">
        <v>1367</v>
      </c>
      <c r="V144" s="227" t="s">
        <v>1904</v>
      </c>
      <c r="W144" s="227" t="s">
        <v>1814</v>
      </c>
      <c r="X144" s="228" t="s">
        <v>1892</v>
      </c>
      <c r="Y144" s="222" t="s">
        <v>1669</v>
      </c>
      <c r="Z144" s="227">
        <v>3.5000000000000003E-2</v>
      </c>
      <c r="AA144" s="272">
        <v>0</v>
      </c>
      <c r="AB144" s="352"/>
      <c r="AC144" s="352"/>
      <c r="AD144" s="352"/>
      <c r="AE144" s="352"/>
      <c r="AF144" s="352"/>
      <c r="AG144" s="352"/>
      <c r="AH144" s="352"/>
    </row>
    <row r="145" spans="1:34" s="221" customFormat="1">
      <c r="A145" s="352" t="s">
        <v>1919</v>
      </c>
      <c r="B145" s="352" t="s">
        <v>2565</v>
      </c>
      <c r="C145" s="352" t="s">
        <v>2496</v>
      </c>
      <c r="D145" s="352" t="s">
        <v>1814</v>
      </c>
      <c r="E145" s="352" t="s">
        <v>1894</v>
      </c>
      <c r="F145" s="352">
        <v>3.5000000000000003E-2</v>
      </c>
      <c r="G145" s="352">
        <v>0</v>
      </c>
      <c r="H145" s="352">
        <v>2.3199999999999998</v>
      </c>
      <c r="I145" s="189" t="s">
        <v>231</v>
      </c>
      <c r="J145" s="352"/>
      <c r="K145" s="352"/>
      <c r="L145" s="352"/>
      <c r="M145" s="352"/>
      <c r="N145" s="352"/>
      <c r="O145" s="352"/>
      <c r="P145" s="352"/>
      <c r="Q145" s="352"/>
      <c r="R145" s="352"/>
      <c r="S145" s="352"/>
      <c r="T145" s="242" t="s">
        <v>1366</v>
      </c>
      <c r="U145" s="227" t="s">
        <v>1367</v>
      </c>
      <c r="V145" s="227" t="s">
        <v>1904</v>
      </c>
      <c r="W145" s="227" t="s">
        <v>1814</v>
      </c>
      <c r="X145" s="228" t="s">
        <v>1894</v>
      </c>
      <c r="Y145" s="222" t="s">
        <v>1669</v>
      </c>
      <c r="Z145" s="227">
        <v>3.5000000000000003E-2</v>
      </c>
      <c r="AA145" s="272">
        <v>0</v>
      </c>
      <c r="AB145" s="352"/>
      <c r="AC145" s="352"/>
      <c r="AD145" s="352"/>
      <c r="AE145" s="352"/>
      <c r="AF145" s="352"/>
      <c r="AG145" s="352"/>
      <c r="AH145" s="352"/>
    </row>
    <row r="146" spans="1:34" s="221" customFormat="1">
      <c r="A146" s="352" t="s">
        <v>1920</v>
      </c>
      <c r="B146" s="352" t="s">
        <v>2565</v>
      </c>
      <c r="C146" s="352" t="s">
        <v>2496</v>
      </c>
      <c r="D146" s="352" t="s">
        <v>1814</v>
      </c>
      <c r="E146" s="352" t="s">
        <v>1896</v>
      </c>
      <c r="F146" s="352">
        <v>3.5000000000000003E-2</v>
      </c>
      <c r="G146" s="352">
        <v>0</v>
      </c>
      <c r="H146" s="352">
        <v>2.3199999999999998</v>
      </c>
      <c r="I146" s="189" t="s">
        <v>1081</v>
      </c>
      <c r="J146" s="352"/>
      <c r="K146" s="352"/>
      <c r="L146" s="352"/>
      <c r="M146" s="352"/>
      <c r="N146" s="352"/>
      <c r="O146" s="352"/>
      <c r="P146" s="352"/>
      <c r="Q146" s="352"/>
      <c r="R146" s="352"/>
      <c r="S146" s="352"/>
      <c r="T146" s="242" t="s">
        <v>1366</v>
      </c>
      <c r="U146" s="227" t="s">
        <v>1367</v>
      </c>
      <c r="V146" s="227" t="s">
        <v>1904</v>
      </c>
      <c r="W146" s="227" t="s">
        <v>1814</v>
      </c>
      <c r="X146" s="228" t="s">
        <v>1896</v>
      </c>
      <c r="Y146" s="222" t="s">
        <v>1669</v>
      </c>
      <c r="Z146" s="227">
        <v>3.5000000000000003E-2</v>
      </c>
      <c r="AA146" s="272">
        <v>0</v>
      </c>
      <c r="AB146" s="352"/>
      <c r="AC146" s="352"/>
      <c r="AD146" s="352"/>
      <c r="AE146" s="352"/>
      <c r="AF146" s="352"/>
      <c r="AG146" s="352"/>
      <c r="AH146" s="352"/>
    </row>
    <row r="147" spans="1:34" s="221" customFormat="1">
      <c r="A147" s="352" t="s">
        <v>1921</v>
      </c>
      <c r="B147" s="352" t="s">
        <v>2565</v>
      </c>
      <c r="C147" s="352" t="s">
        <v>2496</v>
      </c>
      <c r="D147" s="352" t="s">
        <v>1814</v>
      </c>
      <c r="E147" s="352" t="s">
        <v>1899</v>
      </c>
      <c r="F147" s="352">
        <v>1.7500000000000002E-2</v>
      </c>
      <c r="G147" s="352">
        <v>0</v>
      </c>
      <c r="H147" s="352">
        <v>2.3199999999999998</v>
      </c>
      <c r="I147" s="189" t="s">
        <v>1898</v>
      </c>
      <c r="J147" s="352"/>
      <c r="K147" s="352"/>
      <c r="L147" s="352"/>
      <c r="M147" s="352"/>
      <c r="N147" s="352"/>
      <c r="O147" s="352"/>
      <c r="P147" s="352"/>
      <c r="Q147" s="352"/>
      <c r="R147" s="352"/>
      <c r="S147" s="352"/>
      <c r="T147" s="242" t="s">
        <v>1366</v>
      </c>
      <c r="U147" s="227" t="s">
        <v>1367</v>
      </c>
      <c r="V147" s="227" t="s">
        <v>1904</v>
      </c>
      <c r="W147" s="227" t="s">
        <v>1814</v>
      </c>
      <c r="X147" s="228" t="s">
        <v>1899</v>
      </c>
      <c r="Y147" s="222" t="s">
        <v>1859</v>
      </c>
      <c r="Z147" s="227">
        <v>1.7500000000000002E-2</v>
      </c>
      <c r="AA147" s="272">
        <v>0</v>
      </c>
      <c r="AB147" s="352"/>
      <c r="AC147" s="352"/>
      <c r="AD147" s="352"/>
      <c r="AE147" s="352"/>
      <c r="AF147" s="352"/>
      <c r="AG147" s="352"/>
      <c r="AH147" s="352"/>
    </row>
    <row r="148" spans="1:34" s="221" customFormat="1">
      <c r="A148" s="352" t="s">
        <v>1922</v>
      </c>
      <c r="B148" s="352" t="s">
        <v>2565</v>
      </c>
      <c r="C148" s="352" t="s">
        <v>2496</v>
      </c>
      <c r="D148" s="352" t="s">
        <v>1814</v>
      </c>
      <c r="E148" s="352" t="s">
        <v>1901</v>
      </c>
      <c r="F148" s="352">
        <v>1.7500000000000002E-2</v>
      </c>
      <c r="G148" s="352">
        <v>0</v>
      </c>
      <c r="H148" s="352">
        <v>2.3199999999999998</v>
      </c>
      <c r="I148" s="189" t="s">
        <v>231</v>
      </c>
      <c r="J148" s="352"/>
      <c r="K148" s="352"/>
      <c r="L148" s="352"/>
      <c r="M148" s="352"/>
      <c r="N148" s="352"/>
      <c r="O148" s="352"/>
      <c r="P148" s="352"/>
      <c r="Q148" s="352"/>
      <c r="R148" s="352"/>
      <c r="S148" s="352"/>
      <c r="T148" s="242" t="s">
        <v>1366</v>
      </c>
      <c r="U148" s="227" t="s">
        <v>1367</v>
      </c>
      <c r="V148" s="227" t="s">
        <v>1904</v>
      </c>
      <c r="W148" s="227" t="s">
        <v>1814</v>
      </c>
      <c r="X148" s="228" t="s">
        <v>1901</v>
      </c>
      <c r="Y148" s="222" t="s">
        <v>1859</v>
      </c>
      <c r="Z148" s="227">
        <v>1.7500000000000002E-2</v>
      </c>
      <c r="AA148" s="272">
        <v>0</v>
      </c>
      <c r="AB148" s="352"/>
      <c r="AC148" s="352"/>
      <c r="AD148" s="352"/>
      <c r="AE148" s="352"/>
      <c r="AF148" s="352"/>
      <c r="AG148" s="352"/>
      <c r="AH148" s="352"/>
    </row>
    <row r="149" spans="1:34" s="221" customFormat="1">
      <c r="A149" s="352" t="s">
        <v>1923</v>
      </c>
      <c r="B149" s="352" t="s">
        <v>2565</v>
      </c>
      <c r="C149" s="352" t="s">
        <v>2496</v>
      </c>
      <c r="D149" s="352" t="s">
        <v>1814</v>
      </c>
      <c r="E149" s="352" t="s">
        <v>1903</v>
      </c>
      <c r="F149" s="352">
        <v>1.7500000000000002E-2</v>
      </c>
      <c r="G149" s="352">
        <v>0</v>
      </c>
      <c r="H149" s="352">
        <v>2.3199999999999998</v>
      </c>
      <c r="I149" s="189" t="s">
        <v>1081</v>
      </c>
      <c r="J149" s="352"/>
      <c r="K149" s="352"/>
      <c r="L149" s="352"/>
      <c r="M149" s="352"/>
      <c r="N149" s="352"/>
      <c r="O149" s="352"/>
      <c r="P149" s="352"/>
      <c r="Q149" s="352"/>
      <c r="R149" s="352"/>
      <c r="S149" s="352"/>
      <c r="T149" s="242" t="s">
        <v>1366</v>
      </c>
      <c r="U149" s="227" t="s">
        <v>1367</v>
      </c>
      <c r="V149" s="227" t="s">
        <v>1904</v>
      </c>
      <c r="W149" s="227" t="s">
        <v>1814</v>
      </c>
      <c r="X149" s="228" t="s">
        <v>1903</v>
      </c>
      <c r="Y149" s="222" t="s">
        <v>1859</v>
      </c>
      <c r="Z149" s="227">
        <v>1.7500000000000002E-2</v>
      </c>
      <c r="AA149" s="272">
        <v>0</v>
      </c>
      <c r="AB149" s="352"/>
      <c r="AC149" s="352"/>
      <c r="AD149" s="352"/>
      <c r="AE149" s="352"/>
      <c r="AF149" s="352"/>
      <c r="AG149" s="352"/>
      <c r="AH149" s="352"/>
    </row>
    <row r="150" spans="1:34" s="221" customFormat="1">
      <c r="A150" s="352" t="s">
        <v>340</v>
      </c>
      <c r="B150" s="352" t="s">
        <v>2566</v>
      </c>
      <c r="C150" s="352" t="s">
        <v>2497</v>
      </c>
      <c r="D150" s="352" t="s">
        <v>1755</v>
      </c>
      <c r="E150" s="352" t="s">
        <v>1754</v>
      </c>
      <c r="F150" s="352">
        <v>1.17</v>
      </c>
      <c r="G150" s="352">
        <v>0</v>
      </c>
      <c r="H150" s="352">
        <v>2.3199999999999998</v>
      </c>
      <c r="I150" s="189" t="s">
        <v>224</v>
      </c>
      <c r="J150" s="352"/>
      <c r="K150" s="352"/>
      <c r="L150" s="352"/>
      <c r="M150" s="352"/>
      <c r="N150" s="352"/>
      <c r="O150" s="352"/>
      <c r="P150" s="352"/>
      <c r="Q150" s="352"/>
      <c r="R150" s="352"/>
      <c r="S150" s="352"/>
      <c r="T150" s="242" t="s">
        <v>1366</v>
      </c>
      <c r="U150" s="227" t="s">
        <v>1367</v>
      </c>
      <c r="V150" s="227" t="s">
        <v>1924</v>
      </c>
      <c r="W150" s="227" t="s">
        <v>1755</v>
      </c>
      <c r="X150" s="228" t="s">
        <v>1754</v>
      </c>
      <c r="Y150" s="222"/>
      <c r="Z150" s="227">
        <v>1.17</v>
      </c>
      <c r="AA150" s="272">
        <v>0</v>
      </c>
      <c r="AB150" s="352"/>
      <c r="AC150" s="352"/>
      <c r="AD150" s="352"/>
      <c r="AE150" s="352"/>
      <c r="AF150" s="352"/>
      <c r="AG150" s="352"/>
      <c r="AH150" s="352"/>
    </row>
    <row r="151" spans="1:34" s="221" customFormat="1">
      <c r="A151" s="352" t="s">
        <v>341</v>
      </c>
      <c r="B151" s="352" t="s">
        <v>2566</v>
      </c>
      <c r="C151" s="352" t="s">
        <v>2497</v>
      </c>
      <c r="D151" s="352" t="s">
        <v>0</v>
      </c>
      <c r="E151" s="352" t="s">
        <v>6</v>
      </c>
      <c r="F151" s="352">
        <v>0.83</v>
      </c>
      <c r="G151" s="352">
        <v>0</v>
      </c>
      <c r="H151" s="352">
        <v>2.3199999999999998</v>
      </c>
      <c r="I151" s="189" t="s">
        <v>224</v>
      </c>
      <c r="J151" s="352"/>
      <c r="K151" s="352"/>
      <c r="L151" s="352"/>
      <c r="M151" s="352"/>
      <c r="N151" s="352"/>
      <c r="O151" s="352"/>
      <c r="P151" s="352"/>
      <c r="Q151" s="352"/>
      <c r="R151" s="352"/>
      <c r="S151" s="352"/>
      <c r="T151" s="242" t="s">
        <v>1366</v>
      </c>
      <c r="U151" s="227" t="s">
        <v>1367</v>
      </c>
      <c r="V151" s="227" t="s">
        <v>1924</v>
      </c>
      <c r="W151" s="227" t="s">
        <v>0</v>
      </c>
      <c r="X151" s="228" t="s">
        <v>6</v>
      </c>
      <c r="Y151" s="222"/>
      <c r="Z151" s="227">
        <v>0.83</v>
      </c>
      <c r="AA151" s="272">
        <v>0</v>
      </c>
      <c r="AB151" s="352"/>
      <c r="AC151" s="352"/>
      <c r="AD151" s="352"/>
      <c r="AE151" s="352"/>
      <c r="AF151" s="352"/>
      <c r="AG151" s="352"/>
      <c r="AH151" s="352"/>
    </row>
    <row r="152" spans="1:34" s="221" customFormat="1">
      <c r="A152" s="352" t="s">
        <v>342</v>
      </c>
      <c r="B152" s="352" t="s">
        <v>2566</v>
      </c>
      <c r="C152" s="352" t="s">
        <v>2497</v>
      </c>
      <c r="D152" s="352" t="s">
        <v>23</v>
      </c>
      <c r="E152" s="352" t="s">
        <v>24</v>
      </c>
      <c r="F152" s="352">
        <v>0.56999999999999995</v>
      </c>
      <c r="G152" s="352">
        <v>0</v>
      </c>
      <c r="H152" s="352">
        <v>2.3199999999999998</v>
      </c>
      <c r="I152" s="189" t="s">
        <v>224</v>
      </c>
      <c r="J152" s="352"/>
      <c r="K152" s="352"/>
      <c r="L152" s="352"/>
      <c r="M152" s="352"/>
      <c r="N152" s="352"/>
      <c r="O152" s="352"/>
      <c r="P152" s="352"/>
      <c r="Q152" s="352"/>
      <c r="R152" s="352"/>
      <c r="S152" s="352"/>
      <c r="T152" s="242" t="s">
        <v>1366</v>
      </c>
      <c r="U152" s="227" t="s">
        <v>1367</v>
      </c>
      <c r="V152" s="227" t="s">
        <v>1924</v>
      </c>
      <c r="W152" s="227" t="s">
        <v>23</v>
      </c>
      <c r="X152" s="228" t="s">
        <v>24</v>
      </c>
      <c r="Y152" s="222"/>
      <c r="Z152" s="227">
        <v>0.56999999999999995</v>
      </c>
      <c r="AA152" s="272">
        <v>0</v>
      </c>
      <c r="AB152" s="352"/>
      <c r="AC152" s="352"/>
      <c r="AD152" s="352"/>
      <c r="AE152" s="352"/>
      <c r="AF152" s="352"/>
      <c r="AG152" s="352"/>
      <c r="AH152" s="352"/>
    </row>
    <row r="153" spans="1:34" s="221" customFormat="1">
      <c r="A153" s="352" t="s">
        <v>343</v>
      </c>
      <c r="B153" s="352" t="s">
        <v>2566</v>
      </c>
      <c r="C153" s="352" t="s">
        <v>2497</v>
      </c>
      <c r="D153" s="352" t="s">
        <v>17</v>
      </c>
      <c r="E153" s="352" t="s">
        <v>18</v>
      </c>
      <c r="F153" s="352">
        <v>0.49</v>
      </c>
      <c r="G153" s="352">
        <v>0</v>
      </c>
      <c r="H153" s="352">
        <v>2.3199999999999998</v>
      </c>
      <c r="I153" s="189" t="s">
        <v>224</v>
      </c>
      <c r="J153" s="352"/>
      <c r="K153" s="352"/>
      <c r="L153" s="352"/>
      <c r="M153" s="352"/>
      <c r="N153" s="352"/>
      <c r="O153" s="352"/>
      <c r="P153" s="352"/>
      <c r="Q153" s="352"/>
      <c r="R153" s="352"/>
      <c r="S153" s="352"/>
      <c r="T153" s="242" t="s">
        <v>1366</v>
      </c>
      <c r="U153" s="227" t="s">
        <v>1367</v>
      </c>
      <c r="V153" s="227" t="s">
        <v>1924</v>
      </c>
      <c r="W153" s="227" t="s">
        <v>17</v>
      </c>
      <c r="X153" s="228" t="s">
        <v>18</v>
      </c>
      <c r="Y153" s="222"/>
      <c r="Z153" s="227">
        <v>0.49</v>
      </c>
      <c r="AA153" s="272">
        <v>0</v>
      </c>
      <c r="AB153" s="352"/>
      <c r="AC153" s="352"/>
      <c r="AD153" s="352"/>
      <c r="AE153" s="352"/>
      <c r="AF153" s="352"/>
      <c r="AG153" s="352"/>
      <c r="AH153" s="352"/>
    </row>
    <row r="154" spans="1:34" s="352" customFormat="1">
      <c r="A154" s="352" t="s">
        <v>344</v>
      </c>
      <c r="B154" s="352" t="s">
        <v>2566</v>
      </c>
      <c r="C154" s="352" t="s">
        <v>2497</v>
      </c>
      <c r="D154" s="352" t="s">
        <v>1536</v>
      </c>
      <c r="E154" s="352" t="s">
        <v>25</v>
      </c>
      <c r="F154" s="352">
        <v>0.4</v>
      </c>
      <c r="G154" s="352">
        <v>0</v>
      </c>
      <c r="H154" s="352">
        <v>2.3199999999999998</v>
      </c>
      <c r="I154" s="189" t="s">
        <v>224</v>
      </c>
      <c r="T154" s="242" t="s">
        <v>1366</v>
      </c>
      <c r="U154" s="227" t="s">
        <v>1367</v>
      </c>
      <c r="V154" s="227" t="s">
        <v>1924</v>
      </c>
      <c r="W154" s="227" t="s">
        <v>1536</v>
      </c>
      <c r="X154" s="228" t="s">
        <v>25</v>
      </c>
      <c r="Y154" s="222"/>
      <c r="Z154" s="227">
        <v>0.4</v>
      </c>
      <c r="AA154" s="272">
        <v>0</v>
      </c>
    </row>
    <row r="155" spans="1:34" s="352" customFormat="1">
      <c r="A155" s="352" t="s">
        <v>345</v>
      </c>
      <c r="B155" s="352" t="s">
        <v>2566</v>
      </c>
      <c r="C155" s="352" t="s">
        <v>2497</v>
      </c>
      <c r="D155" s="352" t="s">
        <v>1537</v>
      </c>
      <c r="E155" s="352" t="s">
        <v>45</v>
      </c>
      <c r="F155" s="352">
        <v>0.33</v>
      </c>
      <c r="G155" s="352">
        <v>0</v>
      </c>
      <c r="H155" s="352">
        <v>2.3199999999999998</v>
      </c>
      <c r="I155" s="189" t="s">
        <v>224</v>
      </c>
      <c r="T155" s="242" t="s">
        <v>1366</v>
      </c>
      <c r="U155" s="227" t="s">
        <v>1367</v>
      </c>
      <c r="V155" s="227" t="s">
        <v>1924</v>
      </c>
      <c r="W155" s="227" t="s">
        <v>1537</v>
      </c>
      <c r="X155" s="228" t="s">
        <v>45</v>
      </c>
      <c r="Y155" s="222"/>
      <c r="Z155" s="227">
        <v>0.33</v>
      </c>
      <c r="AA155" s="272">
        <v>0</v>
      </c>
    </row>
    <row r="156" spans="1:34" s="221" customFormat="1">
      <c r="A156" s="352" t="s">
        <v>346</v>
      </c>
      <c r="B156" s="352" t="s">
        <v>2566</v>
      </c>
      <c r="C156" s="352" t="s">
        <v>2497</v>
      </c>
      <c r="D156" s="352" t="s">
        <v>1537</v>
      </c>
      <c r="E156" s="352" t="s">
        <v>47</v>
      </c>
      <c r="F156" s="352">
        <v>0.33</v>
      </c>
      <c r="G156" s="352">
        <v>0</v>
      </c>
      <c r="H156" s="352">
        <v>2.3199999999999998</v>
      </c>
      <c r="I156" s="189" t="s">
        <v>224</v>
      </c>
      <c r="J156" s="352"/>
      <c r="K156" s="352"/>
      <c r="L156" s="352"/>
      <c r="M156" s="352"/>
      <c r="N156" s="352"/>
      <c r="O156" s="352"/>
      <c r="P156" s="352"/>
      <c r="Q156" s="352"/>
      <c r="R156" s="352"/>
      <c r="S156" s="352"/>
      <c r="T156" s="242" t="s">
        <v>1366</v>
      </c>
      <c r="U156" s="227" t="s">
        <v>1367</v>
      </c>
      <c r="V156" s="227" t="s">
        <v>1924</v>
      </c>
      <c r="W156" s="227" t="s">
        <v>1537</v>
      </c>
      <c r="X156" s="228" t="s">
        <v>47</v>
      </c>
      <c r="Y156" s="222"/>
      <c r="Z156" s="227">
        <v>0.33</v>
      </c>
      <c r="AA156" s="272">
        <v>0</v>
      </c>
      <c r="AB156" s="352"/>
      <c r="AC156" s="352"/>
      <c r="AD156" s="352"/>
      <c r="AE156" s="352"/>
      <c r="AF156" s="352"/>
      <c r="AG156" s="352"/>
      <c r="AH156" s="352"/>
    </row>
    <row r="157" spans="1:34" s="221" customFormat="1">
      <c r="A157" s="352" t="s">
        <v>347</v>
      </c>
      <c r="B157" s="352" t="s">
        <v>2566</v>
      </c>
      <c r="C157" s="352" t="s">
        <v>2497</v>
      </c>
      <c r="D157" s="352" t="s">
        <v>1537</v>
      </c>
      <c r="E157" s="352" t="s">
        <v>55</v>
      </c>
      <c r="F157" s="352">
        <v>0.16500000000000001</v>
      </c>
      <c r="G157" s="352">
        <v>0</v>
      </c>
      <c r="H157" s="352">
        <v>2.3199999999999998</v>
      </c>
      <c r="I157" s="189" t="s">
        <v>231</v>
      </c>
      <c r="J157" s="352" t="s">
        <v>232</v>
      </c>
      <c r="K157" s="352"/>
      <c r="L157" s="352"/>
      <c r="M157" s="352"/>
      <c r="N157" s="352"/>
      <c r="O157" s="352"/>
      <c r="P157" s="352"/>
      <c r="Q157" s="352"/>
      <c r="R157" s="352"/>
      <c r="S157" s="352"/>
      <c r="T157" s="242" t="s">
        <v>1366</v>
      </c>
      <c r="U157" s="227" t="s">
        <v>1367</v>
      </c>
      <c r="V157" s="227" t="s">
        <v>1924</v>
      </c>
      <c r="W157" s="227" t="s">
        <v>1537</v>
      </c>
      <c r="X157" s="228" t="s">
        <v>55</v>
      </c>
      <c r="Y157" s="222"/>
      <c r="Z157" s="227">
        <v>0.16500000000000001</v>
      </c>
      <c r="AA157" s="272">
        <v>0</v>
      </c>
      <c r="AB157" s="352"/>
      <c r="AC157" s="352"/>
      <c r="AD157" s="352"/>
      <c r="AE157" s="352"/>
      <c r="AF157" s="352"/>
      <c r="AG157" s="352"/>
      <c r="AH157" s="352"/>
    </row>
    <row r="158" spans="1:34" s="221" customFormat="1">
      <c r="A158" s="352" t="s">
        <v>348</v>
      </c>
      <c r="B158" s="352" t="s">
        <v>2566</v>
      </c>
      <c r="C158" s="352" t="s">
        <v>2497</v>
      </c>
      <c r="D158" s="352" t="s">
        <v>20</v>
      </c>
      <c r="E158" s="352" t="s">
        <v>53</v>
      </c>
      <c r="F158" s="352">
        <v>0.1</v>
      </c>
      <c r="G158" s="352">
        <v>0</v>
      </c>
      <c r="H158" s="352">
        <v>2.3199999999999998</v>
      </c>
      <c r="I158" s="189" t="s">
        <v>224</v>
      </c>
      <c r="J158" s="352"/>
      <c r="K158" s="352"/>
      <c r="L158" s="352"/>
      <c r="M158" s="352"/>
      <c r="N158" s="352"/>
      <c r="O158" s="352"/>
      <c r="P158" s="352"/>
      <c r="Q158" s="352"/>
      <c r="R158" s="352"/>
      <c r="S158" s="352"/>
      <c r="T158" s="242" t="s">
        <v>1366</v>
      </c>
      <c r="U158" s="227" t="s">
        <v>1367</v>
      </c>
      <c r="V158" s="227" t="s">
        <v>1924</v>
      </c>
      <c r="W158" s="227" t="s">
        <v>20</v>
      </c>
      <c r="X158" s="228" t="s">
        <v>53</v>
      </c>
      <c r="Y158" s="222"/>
      <c r="Z158" s="227">
        <v>0.1</v>
      </c>
      <c r="AA158" s="272">
        <v>0</v>
      </c>
      <c r="AB158" s="352"/>
      <c r="AC158" s="352"/>
      <c r="AD158" s="352"/>
      <c r="AE158" s="352"/>
      <c r="AF158" s="352"/>
      <c r="AG158" s="352"/>
      <c r="AH158" s="352"/>
    </row>
    <row r="159" spans="1:34" s="221" customFormat="1">
      <c r="A159" s="352" t="s">
        <v>349</v>
      </c>
      <c r="B159" s="352" t="s">
        <v>2566</v>
      </c>
      <c r="C159" s="352" t="s">
        <v>2497</v>
      </c>
      <c r="D159" s="352" t="s">
        <v>20</v>
      </c>
      <c r="E159" s="352" t="s">
        <v>63</v>
      </c>
      <c r="F159" s="352">
        <v>0.05</v>
      </c>
      <c r="G159" s="352">
        <v>0</v>
      </c>
      <c r="H159" s="352">
        <v>2.3199999999999998</v>
      </c>
      <c r="I159" s="189" t="s">
        <v>231</v>
      </c>
      <c r="J159" s="352" t="s">
        <v>232</v>
      </c>
      <c r="K159" s="352"/>
      <c r="L159" s="352"/>
      <c r="M159" s="352"/>
      <c r="N159" s="352"/>
      <c r="O159" s="352"/>
      <c r="P159" s="352"/>
      <c r="Q159" s="352"/>
      <c r="R159" s="352"/>
      <c r="S159" s="352"/>
      <c r="T159" s="242" t="s">
        <v>1366</v>
      </c>
      <c r="U159" s="227" t="s">
        <v>1367</v>
      </c>
      <c r="V159" s="227" t="s">
        <v>1924</v>
      </c>
      <c r="W159" s="227" t="s">
        <v>20</v>
      </c>
      <c r="X159" s="228" t="s">
        <v>63</v>
      </c>
      <c r="Y159" s="222"/>
      <c r="Z159" s="227">
        <v>0.05</v>
      </c>
      <c r="AA159" s="272">
        <v>0</v>
      </c>
      <c r="AB159" s="352"/>
      <c r="AC159" s="352"/>
      <c r="AD159" s="352"/>
      <c r="AE159" s="352"/>
      <c r="AF159" s="352"/>
      <c r="AG159" s="352"/>
      <c r="AH159" s="352"/>
    </row>
    <row r="160" spans="1:34" s="221" customFormat="1">
      <c r="A160" s="352" t="s">
        <v>350</v>
      </c>
      <c r="B160" s="352" t="s">
        <v>2566</v>
      </c>
      <c r="C160" s="352" t="s">
        <v>2497</v>
      </c>
      <c r="D160" s="352" t="s">
        <v>20</v>
      </c>
      <c r="E160" s="352" t="s">
        <v>76</v>
      </c>
      <c r="F160" s="352">
        <v>7.4999999999999997E-2</v>
      </c>
      <c r="G160" s="352">
        <v>0</v>
      </c>
      <c r="H160" s="352">
        <v>2.3199999999999998</v>
      </c>
      <c r="I160" s="189" t="s">
        <v>224</v>
      </c>
      <c r="J160" s="352" t="s">
        <v>236</v>
      </c>
      <c r="K160" s="352"/>
      <c r="L160" s="352"/>
      <c r="M160" s="352"/>
      <c r="N160" s="352"/>
      <c r="O160" s="352"/>
      <c r="P160" s="352"/>
      <c r="Q160" s="352"/>
      <c r="R160" s="352"/>
      <c r="S160" s="352"/>
      <c r="T160" s="242" t="s">
        <v>1366</v>
      </c>
      <c r="U160" s="227" t="s">
        <v>1367</v>
      </c>
      <c r="V160" s="227" t="s">
        <v>1924</v>
      </c>
      <c r="W160" s="227" t="s">
        <v>20</v>
      </c>
      <c r="X160" s="228" t="s">
        <v>76</v>
      </c>
      <c r="Y160" s="222" t="s">
        <v>1369</v>
      </c>
      <c r="Z160" s="227">
        <v>7.4999999999999997E-2</v>
      </c>
      <c r="AA160" s="272">
        <v>0</v>
      </c>
      <c r="AB160" s="352"/>
      <c r="AC160" s="352"/>
      <c r="AD160" s="352"/>
      <c r="AE160" s="352"/>
      <c r="AF160" s="352"/>
      <c r="AG160" s="352"/>
      <c r="AH160" s="352"/>
    </row>
    <row r="161" spans="1:34" s="221" customFormat="1">
      <c r="A161" s="352" t="s">
        <v>351</v>
      </c>
      <c r="B161" s="352" t="s">
        <v>2566</v>
      </c>
      <c r="C161" s="352" t="s">
        <v>2497</v>
      </c>
      <c r="D161" s="352" t="s">
        <v>20</v>
      </c>
      <c r="E161" s="352" t="s">
        <v>90</v>
      </c>
      <c r="F161" s="352">
        <v>7.4999999999999997E-2</v>
      </c>
      <c r="G161" s="352">
        <v>0</v>
      </c>
      <c r="H161" s="352">
        <v>2.3199999999999998</v>
      </c>
      <c r="I161" s="189" t="s">
        <v>231</v>
      </c>
      <c r="J161" s="352" t="s">
        <v>2488</v>
      </c>
      <c r="K161" s="352"/>
      <c r="L161" s="352"/>
      <c r="M161" s="352"/>
      <c r="N161" s="352"/>
      <c r="O161" s="352"/>
      <c r="P161" s="352"/>
      <c r="Q161" s="352"/>
      <c r="R161" s="352"/>
      <c r="S161" s="352"/>
      <c r="T161" s="242" t="s">
        <v>1366</v>
      </c>
      <c r="U161" s="227" t="s">
        <v>1367</v>
      </c>
      <c r="V161" s="227" t="s">
        <v>1924</v>
      </c>
      <c r="W161" s="227" t="s">
        <v>20</v>
      </c>
      <c r="X161" s="228" t="s">
        <v>90</v>
      </c>
      <c r="Y161" s="222" t="s">
        <v>1369</v>
      </c>
      <c r="Z161" s="227">
        <v>7.4999999999999997E-2</v>
      </c>
      <c r="AA161" s="272">
        <v>0</v>
      </c>
      <c r="AB161" s="352"/>
      <c r="AC161" s="352"/>
      <c r="AD161" s="352"/>
      <c r="AE161" s="352"/>
      <c r="AF161" s="352"/>
      <c r="AG161" s="352"/>
      <c r="AH161" s="352"/>
    </row>
    <row r="162" spans="1:34" s="221" customFormat="1">
      <c r="A162" s="352" t="s">
        <v>352</v>
      </c>
      <c r="B162" s="352" t="s">
        <v>2566</v>
      </c>
      <c r="C162" s="352" t="s">
        <v>2497</v>
      </c>
      <c r="D162" s="352" t="s">
        <v>20</v>
      </c>
      <c r="E162" s="352" t="s">
        <v>67</v>
      </c>
      <c r="F162" s="352">
        <v>0.05</v>
      </c>
      <c r="G162" s="352">
        <v>0</v>
      </c>
      <c r="H162" s="352">
        <v>2.3199999999999998</v>
      </c>
      <c r="I162" s="189" t="s">
        <v>224</v>
      </c>
      <c r="J162" s="352" t="s">
        <v>239</v>
      </c>
      <c r="K162" s="352"/>
      <c r="L162" s="352"/>
      <c r="M162" s="352"/>
      <c r="N162" s="352"/>
      <c r="O162" s="352"/>
      <c r="P162" s="352"/>
      <c r="Q162" s="352"/>
      <c r="R162" s="352"/>
      <c r="S162" s="352"/>
      <c r="T162" s="242" t="s">
        <v>1366</v>
      </c>
      <c r="U162" s="227" t="s">
        <v>1367</v>
      </c>
      <c r="V162" s="227" t="s">
        <v>1924</v>
      </c>
      <c r="W162" s="227" t="s">
        <v>20</v>
      </c>
      <c r="X162" s="228" t="s">
        <v>67</v>
      </c>
      <c r="Y162" s="222" t="s">
        <v>1370</v>
      </c>
      <c r="Z162" s="227">
        <v>0.05</v>
      </c>
      <c r="AA162" s="272">
        <v>0</v>
      </c>
      <c r="AB162" s="352"/>
      <c r="AC162" s="352"/>
      <c r="AD162" s="352"/>
      <c r="AE162" s="352"/>
      <c r="AF162" s="352"/>
      <c r="AG162" s="352"/>
      <c r="AH162" s="352"/>
    </row>
    <row r="163" spans="1:34" s="221" customFormat="1">
      <c r="A163" s="352" t="s">
        <v>353</v>
      </c>
      <c r="B163" s="352" t="s">
        <v>2566</v>
      </c>
      <c r="C163" s="352" t="s">
        <v>2497</v>
      </c>
      <c r="D163" s="352" t="s">
        <v>20</v>
      </c>
      <c r="E163" s="352" t="s">
        <v>94</v>
      </c>
      <c r="F163" s="352">
        <v>0.05</v>
      </c>
      <c r="G163" s="352">
        <v>0</v>
      </c>
      <c r="H163" s="352">
        <v>2.3199999999999998</v>
      </c>
      <c r="I163" s="189" t="s">
        <v>231</v>
      </c>
      <c r="J163" s="352" t="s">
        <v>2489</v>
      </c>
      <c r="K163" s="352"/>
      <c r="L163" s="352"/>
      <c r="M163" s="352"/>
      <c r="N163" s="352"/>
      <c r="O163" s="352"/>
      <c r="P163" s="352"/>
      <c r="Q163" s="352"/>
      <c r="R163" s="352"/>
      <c r="S163" s="352"/>
      <c r="T163" s="242" t="s">
        <v>1366</v>
      </c>
      <c r="U163" s="227" t="s">
        <v>1367</v>
      </c>
      <c r="V163" s="227" t="s">
        <v>1924</v>
      </c>
      <c r="W163" s="227" t="s">
        <v>20</v>
      </c>
      <c r="X163" s="228" t="s">
        <v>94</v>
      </c>
      <c r="Y163" s="222" t="s">
        <v>1370</v>
      </c>
      <c r="Z163" s="227">
        <v>0.05</v>
      </c>
      <c r="AA163" s="272">
        <v>0</v>
      </c>
      <c r="AB163" s="352"/>
      <c r="AC163" s="352"/>
      <c r="AD163" s="352"/>
      <c r="AE163" s="352"/>
      <c r="AF163" s="352"/>
      <c r="AG163" s="352"/>
      <c r="AH163" s="352"/>
    </row>
    <row r="164" spans="1:34" s="221" customFormat="1">
      <c r="A164" s="352" t="s">
        <v>354</v>
      </c>
      <c r="B164" s="352" t="s">
        <v>2566</v>
      </c>
      <c r="C164" s="352" t="s">
        <v>2497</v>
      </c>
      <c r="D164" s="352" t="s">
        <v>20</v>
      </c>
      <c r="E164" s="352" t="s">
        <v>83</v>
      </c>
      <c r="F164" s="352">
        <v>2.5000000000000001E-2</v>
      </c>
      <c r="G164" s="352">
        <v>0</v>
      </c>
      <c r="H164" s="352">
        <v>2.3199999999999998</v>
      </c>
      <c r="I164" s="189" t="s">
        <v>224</v>
      </c>
      <c r="J164" s="352" t="s">
        <v>242</v>
      </c>
      <c r="K164" s="352"/>
      <c r="L164" s="352"/>
      <c r="M164" s="352"/>
      <c r="N164" s="352"/>
      <c r="O164" s="352"/>
      <c r="P164" s="352"/>
      <c r="Q164" s="352"/>
      <c r="R164" s="352"/>
      <c r="S164" s="352"/>
      <c r="T164" s="242" t="s">
        <v>1366</v>
      </c>
      <c r="U164" s="227" t="s">
        <v>1367</v>
      </c>
      <c r="V164" s="227" t="s">
        <v>1924</v>
      </c>
      <c r="W164" s="227" t="s">
        <v>20</v>
      </c>
      <c r="X164" s="228" t="s">
        <v>83</v>
      </c>
      <c r="Y164" s="222" t="s">
        <v>1371</v>
      </c>
      <c r="Z164" s="227">
        <v>2.5000000000000001E-2</v>
      </c>
      <c r="AA164" s="272">
        <v>0</v>
      </c>
      <c r="AB164" s="352"/>
      <c r="AC164" s="352"/>
      <c r="AD164" s="352"/>
      <c r="AE164" s="352"/>
      <c r="AF164" s="352"/>
      <c r="AG164" s="352"/>
      <c r="AH164" s="352"/>
    </row>
    <row r="165" spans="1:34" s="221" customFormat="1">
      <c r="A165" s="352" t="s">
        <v>355</v>
      </c>
      <c r="B165" s="352" t="s">
        <v>2566</v>
      </c>
      <c r="C165" s="352" t="s">
        <v>2497</v>
      </c>
      <c r="D165" s="352" t="s">
        <v>20</v>
      </c>
      <c r="E165" s="352" t="s">
        <v>98</v>
      </c>
      <c r="F165" s="352">
        <v>2.5000000000000001E-2</v>
      </c>
      <c r="G165" s="352">
        <v>0</v>
      </c>
      <c r="H165" s="352">
        <v>2.3199999999999998</v>
      </c>
      <c r="I165" s="189" t="s">
        <v>231</v>
      </c>
      <c r="J165" s="352" t="s">
        <v>2490</v>
      </c>
      <c r="K165" s="352"/>
      <c r="L165" s="352"/>
      <c r="M165" s="352"/>
      <c r="N165" s="352"/>
      <c r="O165" s="352"/>
      <c r="P165" s="352"/>
      <c r="Q165" s="352"/>
      <c r="R165" s="352"/>
      <c r="S165" s="352"/>
      <c r="T165" s="242" t="s">
        <v>1366</v>
      </c>
      <c r="U165" s="227" t="s">
        <v>1367</v>
      </c>
      <c r="V165" s="227" t="s">
        <v>1924</v>
      </c>
      <c r="W165" s="227" t="s">
        <v>20</v>
      </c>
      <c r="X165" s="228" t="s">
        <v>98</v>
      </c>
      <c r="Y165" s="222" t="s">
        <v>1371</v>
      </c>
      <c r="Z165" s="227">
        <v>2.5000000000000001E-2</v>
      </c>
      <c r="AA165" s="272">
        <v>0</v>
      </c>
      <c r="AB165" s="352"/>
      <c r="AC165" s="352"/>
      <c r="AD165" s="352"/>
      <c r="AE165" s="352"/>
      <c r="AF165" s="352"/>
      <c r="AG165" s="352"/>
      <c r="AH165" s="352"/>
    </row>
    <row r="166" spans="1:34" s="221" customFormat="1">
      <c r="A166" s="352" t="s">
        <v>356</v>
      </c>
      <c r="B166" s="352" t="s">
        <v>2566</v>
      </c>
      <c r="C166" s="352" t="s">
        <v>2497</v>
      </c>
      <c r="D166" s="352" t="s">
        <v>1526</v>
      </c>
      <c r="E166" s="352" t="s">
        <v>357</v>
      </c>
      <c r="F166" s="352">
        <v>0.05</v>
      </c>
      <c r="G166" s="352">
        <v>0</v>
      </c>
      <c r="H166" s="352">
        <v>2.3199999999999998</v>
      </c>
      <c r="I166" s="189" t="s">
        <v>224</v>
      </c>
      <c r="J166" s="352"/>
      <c r="K166" s="352"/>
      <c r="L166" s="352"/>
      <c r="M166" s="352"/>
      <c r="N166" s="352"/>
      <c r="O166" s="352"/>
      <c r="P166" s="352"/>
      <c r="Q166" s="352"/>
      <c r="R166" s="352"/>
      <c r="S166" s="352"/>
      <c r="T166" s="242" t="s">
        <v>1366</v>
      </c>
      <c r="U166" s="227" t="s">
        <v>1367</v>
      </c>
      <c r="V166" s="227" t="s">
        <v>1924</v>
      </c>
      <c r="W166" s="227" t="s">
        <v>1526</v>
      </c>
      <c r="X166" s="228" t="s">
        <v>357</v>
      </c>
      <c r="Y166" s="222"/>
      <c r="Z166" s="227">
        <v>0.05</v>
      </c>
      <c r="AA166" s="272">
        <v>0</v>
      </c>
      <c r="AB166" s="352"/>
      <c r="AC166" s="352"/>
      <c r="AD166" s="352"/>
      <c r="AE166" s="352"/>
      <c r="AF166" s="352"/>
      <c r="AG166" s="352"/>
      <c r="AH166" s="352"/>
    </row>
    <row r="167" spans="1:34" s="221" customFormat="1">
      <c r="A167" s="352" t="s">
        <v>358</v>
      </c>
      <c r="B167" s="352" t="s">
        <v>2566</v>
      </c>
      <c r="C167" s="352" t="s">
        <v>2497</v>
      </c>
      <c r="D167" s="352" t="s">
        <v>1526</v>
      </c>
      <c r="E167" s="352" t="s">
        <v>359</v>
      </c>
      <c r="F167" s="352">
        <v>2.5000000000000001E-2</v>
      </c>
      <c r="G167" s="352">
        <v>0</v>
      </c>
      <c r="H167" s="352">
        <v>2.3199999999999998</v>
      </c>
      <c r="I167" s="189" t="s">
        <v>231</v>
      </c>
      <c r="J167" s="352" t="s">
        <v>232</v>
      </c>
      <c r="K167" s="352"/>
      <c r="L167" s="352"/>
      <c r="M167" s="352"/>
      <c r="N167" s="352"/>
      <c r="O167" s="352"/>
      <c r="P167" s="352"/>
      <c r="Q167" s="352"/>
      <c r="R167" s="352"/>
      <c r="S167" s="352"/>
      <c r="T167" s="242" t="s">
        <v>1366</v>
      </c>
      <c r="U167" s="227" t="s">
        <v>1367</v>
      </c>
      <c r="V167" s="227" t="s">
        <v>1924</v>
      </c>
      <c r="W167" s="227" t="s">
        <v>1526</v>
      </c>
      <c r="X167" s="228" t="s">
        <v>359</v>
      </c>
      <c r="Y167" s="222"/>
      <c r="Z167" s="227">
        <v>2.5000000000000001E-2</v>
      </c>
      <c r="AA167" s="272">
        <v>0</v>
      </c>
      <c r="AB167" s="352"/>
      <c r="AC167" s="352"/>
      <c r="AD167" s="352"/>
      <c r="AE167" s="352"/>
      <c r="AF167" s="352"/>
      <c r="AG167" s="352"/>
      <c r="AH167" s="352"/>
    </row>
    <row r="168" spans="1:34" s="221" customFormat="1">
      <c r="A168" s="352" t="s">
        <v>1925</v>
      </c>
      <c r="B168" s="352" t="s">
        <v>2566</v>
      </c>
      <c r="C168" s="352" t="s">
        <v>2497</v>
      </c>
      <c r="D168" s="352" t="s">
        <v>1526</v>
      </c>
      <c r="E168" s="352" t="s">
        <v>1926</v>
      </c>
      <c r="F168" s="223">
        <v>1.2500000000000001E-2</v>
      </c>
      <c r="G168" s="352">
        <v>0</v>
      </c>
      <c r="H168" s="352">
        <v>2.3199999999999998</v>
      </c>
      <c r="I168" s="189" t="s">
        <v>1081</v>
      </c>
      <c r="J168" s="352"/>
      <c r="K168" s="352"/>
      <c r="L168" s="352"/>
      <c r="M168" s="352"/>
      <c r="N168" s="352"/>
      <c r="O168" s="352"/>
      <c r="P168" s="352"/>
      <c r="Q168" s="352"/>
      <c r="R168" s="352"/>
      <c r="S168" s="352"/>
      <c r="T168" s="242" t="s">
        <v>1366</v>
      </c>
      <c r="U168" s="227" t="s">
        <v>1367</v>
      </c>
      <c r="V168" s="227" t="s">
        <v>1924</v>
      </c>
      <c r="W168" s="227" t="s">
        <v>1526</v>
      </c>
      <c r="X168" s="228" t="s">
        <v>1926</v>
      </c>
      <c r="Y168" s="222"/>
      <c r="Z168" s="227">
        <v>1.2500000000000001E-2</v>
      </c>
      <c r="AA168" s="272">
        <v>0</v>
      </c>
      <c r="AB168" s="352"/>
      <c r="AC168" s="352"/>
      <c r="AD168" s="352"/>
      <c r="AE168" s="352"/>
      <c r="AF168" s="352"/>
      <c r="AG168" s="352"/>
      <c r="AH168" s="352"/>
    </row>
    <row r="169" spans="1:34" s="221" customFormat="1">
      <c r="A169" s="352" t="s">
        <v>360</v>
      </c>
      <c r="B169" s="352" t="s">
        <v>2566</v>
      </c>
      <c r="C169" s="352" t="s">
        <v>2497</v>
      </c>
      <c r="D169" s="352" t="s">
        <v>1526</v>
      </c>
      <c r="E169" s="352" t="s">
        <v>1538</v>
      </c>
      <c r="F169" s="352">
        <v>4.4999999999999998E-2</v>
      </c>
      <c r="G169" s="352">
        <v>0</v>
      </c>
      <c r="H169" s="352">
        <v>2.3199999999999998</v>
      </c>
      <c r="I169" s="189" t="s">
        <v>231</v>
      </c>
      <c r="J169" s="352" t="s">
        <v>2488</v>
      </c>
      <c r="K169" s="352"/>
      <c r="L169" s="352"/>
      <c r="M169" s="352"/>
      <c r="N169" s="352"/>
      <c r="O169" s="352"/>
      <c r="P169" s="352"/>
      <c r="Q169" s="352"/>
      <c r="R169" s="352"/>
      <c r="S169" s="352"/>
      <c r="T169" s="242" t="s">
        <v>1366</v>
      </c>
      <c r="U169" s="227" t="s">
        <v>1367</v>
      </c>
      <c r="V169" s="227" t="s">
        <v>1924</v>
      </c>
      <c r="W169" s="227" t="s">
        <v>1526</v>
      </c>
      <c r="X169" s="228" t="s">
        <v>1538</v>
      </c>
      <c r="Y169" s="222" t="s">
        <v>1711</v>
      </c>
      <c r="Z169" s="227">
        <v>4.4999999999999998E-2</v>
      </c>
      <c r="AA169" s="272">
        <v>0</v>
      </c>
      <c r="AB169" s="352"/>
      <c r="AC169" s="352"/>
      <c r="AD169" s="352"/>
      <c r="AE169" s="352"/>
      <c r="AF169" s="352"/>
      <c r="AG169" s="352"/>
      <c r="AH169" s="352"/>
    </row>
    <row r="170" spans="1:34" s="221" customFormat="1">
      <c r="A170" s="352" t="s">
        <v>361</v>
      </c>
      <c r="B170" s="352" t="s">
        <v>2566</v>
      </c>
      <c r="C170" s="352" t="s">
        <v>2497</v>
      </c>
      <c r="D170" s="352" t="s">
        <v>1526</v>
      </c>
      <c r="E170" s="352" t="s">
        <v>1539</v>
      </c>
      <c r="F170" s="352">
        <v>4.4999999999999998E-2</v>
      </c>
      <c r="G170" s="352">
        <v>0</v>
      </c>
      <c r="H170" s="352">
        <v>2.3199999999999998</v>
      </c>
      <c r="I170" s="189" t="s">
        <v>224</v>
      </c>
      <c r="J170" s="352" t="s">
        <v>236</v>
      </c>
      <c r="K170" s="352"/>
      <c r="L170" s="352"/>
      <c r="M170" s="352"/>
      <c r="N170" s="352"/>
      <c r="O170" s="352"/>
      <c r="P170" s="352"/>
      <c r="Q170" s="352"/>
      <c r="R170" s="352"/>
      <c r="S170" s="352"/>
      <c r="T170" s="242" t="s">
        <v>1366</v>
      </c>
      <c r="U170" s="227" t="s">
        <v>1367</v>
      </c>
      <c r="V170" s="227" t="s">
        <v>1924</v>
      </c>
      <c r="W170" s="227" t="s">
        <v>1526</v>
      </c>
      <c r="X170" s="228" t="s">
        <v>1539</v>
      </c>
      <c r="Y170" s="222" t="s">
        <v>1711</v>
      </c>
      <c r="Z170" s="227">
        <v>4.4999999999999998E-2</v>
      </c>
      <c r="AA170" s="272">
        <v>0</v>
      </c>
      <c r="AB170" s="352"/>
      <c r="AC170" s="352"/>
      <c r="AD170" s="352"/>
      <c r="AE170" s="352"/>
      <c r="AF170" s="352"/>
      <c r="AG170" s="352"/>
      <c r="AH170" s="352"/>
    </row>
    <row r="171" spans="1:34" s="221" customFormat="1">
      <c r="A171" s="352" t="s">
        <v>1927</v>
      </c>
      <c r="B171" s="352" t="s">
        <v>2566</v>
      </c>
      <c r="C171" s="352" t="s">
        <v>2497</v>
      </c>
      <c r="D171" s="352" t="s">
        <v>1526</v>
      </c>
      <c r="E171" s="352" t="s">
        <v>1928</v>
      </c>
      <c r="F171" s="352">
        <v>4.4999999999999998E-2</v>
      </c>
      <c r="G171" s="352">
        <v>0</v>
      </c>
      <c r="H171" s="352">
        <v>2.3199999999999998</v>
      </c>
      <c r="I171" s="189" t="s">
        <v>1081</v>
      </c>
      <c r="J171" s="352"/>
      <c r="K171" s="352"/>
      <c r="L171" s="352"/>
      <c r="M171" s="352"/>
      <c r="N171" s="352"/>
      <c r="O171" s="352"/>
      <c r="P171" s="352"/>
      <c r="Q171" s="352"/>
      <c r="R171" s="352"/>
      <c r="S171" s="352"/>
      <c r="T171" s="242" t="s">
        <v>1366</v>
      </c>
      <c r="U171" s="227" t="s">
        <v>1367</v>
      </c>
      <c r="V171" s="227" t="s">
        <v>1924</v>
      </c>
      <c r="W171" s="227" t="s">
        <v>1526</v>
      </c>
      <c r="X171" s="228" t="s">
        <v>1928</v>
      </c>
      <c r="Y171" s="222" t="s">
        <v>1711</v>
      </c>
      <c r="Z171" s="227">
        <v>4.4999999999999998E-2</v>
      </c>
      <c r="AA171" s="272">
        <v>0</v>
      </c>
      <c r="AB171" s="352"/>
      <c r="AC171" s="352"/>
      <c r="AD171" s="352"/>
      <c r="AE171" s="352"/>
      <c r="AF171" s="352"/>
      <c r="AG171" s="352"/>
      <c r="AH171" s="352"/>
    </row>
    <row r="172" spans="1:34" s="352" customFormat="1">
      <c r="A172" s="352" t="s">
        <v>2870</v>
      </c>
      <c r="B172" s="352" t="s">
        <v>2566</v>
      </c>
      <c r="C172" s="352" t="s">
        <v>2497</v>
      </c>
      <c r="D172" s="224" t="s">
        <v>1526</v>
      </c>
      <c r="E172" s="224" t="s">
        <v>2868</v>
      </c>
      <c r="F172" s="352">
        <v>2.5000000000000001E-2</v>
      </c>
      <c r="G172" s="352">
        <v>0</v>
      </c>
      <c r="H172" s="352">
        <v>2.3199999999999998</v>
      </c>
      <c r="I172" s="189" t="s">
        <v>250</v>
      </c>
      <c r="J172" s="224" t="s">
        <v>239</v>
      </c>
      <c r="T172" s="242" t="s">
        <v>2871</v>
      </c>
      <c r="U172" s="227" t="s">
        <v>1365</v>
      </c>
      <c r="V172" s="227" t="s">
        <v>1924</v>
      </c>
      <c r="W172" s="522" t="str">
        <f>D172</f>
        <v>H17</v>
      </c>
      <c r="X172" s="228" t="str">
        <f>E172</f>
        <v>CBG</v>
      </c>
      <c r="Y172" s="222" t="s">
        <v>1668</v>
      </c>
      <c r="Z172" s="227">
        <f>F172</f>
        <v>2.5000000000000001E-2</v>
      </c>
      <c r="AA172" s="272">
        <f>G172</f>
        <v>0</v>
      </c>
    </row>
    <row r="173" spans="1:34" s="221" customFormat="1">
      <c r="A173" s="352" t="s">
        <v>362</v>
      </c>
      <c r="B173" s="352" t="s">
        <v>2566</v>
      </c>
      <c r="C173" s="352" t="s">
        <v>2497</v>
      </c>
      <c r="D173" s="352" t="s">
        <v>1526</v>
      </c>
      <c r="E173" s="352" t="s">
        <v>363</v>
      </c>
      <c r="F173" s="352">
        <v>4.4999999999999998E-2</v>
      </c>
      <c r="G173" s="352">
        <v>0</v>
      </c>
      <c r="H173" s="352">
        <v>2.3199999999999998</v>
      </c>
      <c r="I173" s="189" t="s">
        <v>231</v>
      </c>
      <c r="J173" s="224" t="s">
        <v>2488</v>
      </c>
      <c r="K173" s="352"/>
      <c r="L173" s="352"/>
      <c r="M173" s="352"/>
      <c r="N173" s="352"/>
      <c r="O173" s="352"/>
      <c r="P173" s="352"/>
      <c r="Q173" s="352"/>
      <c r="R173" s="352"/>
      <c r="S173" s="352"/>
      <c r="T173" s="242" t="s">
        <v>1366</v>
      </c>
      <c r="U173" s="227" t="s">
        <v>1367</v>
      </c>
      <c r="V173" s="227" t="s">
        <v>1924</v>
      </c>
      <c r="W173" s="227" t="s">
        <v>1526</v>
      </c>
      <c r="X173" s="228" t="s">
        <v>363</v>
      </c>
      <c r="Y173" s="222" t="s">
        <v>1711</v>
      </c>
      <c r="Z173" s="227">
        <v>4.4999999999999998E-2</v>
      </c>
      <c r="AA173" s="272">
        <v>0</v>
      </c>
      <c r="AB173" s="352"/>
      <c r="AC173" s="352"/>
      <c r="AD173" s="352"/>
      <c r="AE173" s="352"/>
      <c r="AF173" s="352"/>
      <c r="AG173" s="352"/>
      <c r="AH173" s="352"/>
    </row>
    <row r="174" spans="1:34" s="221" customFormat="1">
      <c r="A174" s="352" t="s">
        <v>364</v>
      </c>
      <c r="B174" s="352" t="s">
        <v>2566</v>
      </c>
      <c r="C174" s="352" t="s">
        <v>2497</v>
      </c>
      <c r="D174" s="352" t="s">
        <v>1526</v>
      </c>
      <c r="E174" s="352" t="s">
        <v>365</v>
      </c>
      <c r="F174" s="352">
        <v>4.4999999999999998E-2</v>
      </c>
      <c r="G174" s="352">
        <v>0</v>
      </c>
      <c r="H174" s="352">
        <v>2.3199999999999998</v>
      </c>
      <c r="I174" s="189" t="s">
        <v>224</v>
      </c>
      <c r="J174" s="224" t="s">
        <v>236</v>
      </c>
      <c r="K174" s="352"/>
      <c r="L174" s="352"/>
      <c r="M174" s="352"/>
      <c r="N174" s="352"/>
      <c r="O174" s="352"/>
      <c r="P174" s="352"/>
      <c r="Q174" s="352"/>
      <c r="R174" s="352"/>
      <c r="S174" s="352"/>
      <c r="T174" s="242" t="s">
        <v>1366</v>
      </c>
      <c r="U174" s="227" t="s">
        <v>1367</v>
      </c>
      <c r="V174" s="227" t="s">
        <v>1924</v>
      </c>
      <c r="W174" s="227" t="s">
        <v>1526</v>
      </c>
      <c r="X174" s="228" t="s">
        <v>365</v>
      </c>
      <c r="Y174" s="222" t="s">
        <v>1711</v>
      </c>
      <c r="Z174" s="227">
        <v>4.4999999999999998E-2</v>
      </c>
      <c r="AA174" s="272">
        <v>0</v>
      </c>
      <c r="AB174" s="352"/>
      <c r="AC174" s="352"/>
      <c r="AD174" s="352"/>
      <c r="AE174" s="352"/>
      <c r="AF174" s="352"/>
      <c r="AG174" s="352"/>
      <c r="AH174" s="352"/>
    </row>
    <row r="175" spans="1:34" s="221" customFormat="1">
      <c r="A175" s="352" t="s">
        <v>1929</v>
      </c>
      <c r="B175" s="352" t="s">
        <v>2566</v>
      </c>
      <c r="C175" s="352" t="s">
        <v>2497</v>
      </c>
      <c r="D175" s="352" t="s">
        <v>1526</v>
      </c>
      <c r="E175" s="352" t="s">
        <v>1930</v>
      </c>
      <c r="F175" s="352">
        <v>4.4999999999999998E-2</v>
      </c>
      <c r="G175" s="352">
        <v>0</v>
      </c>
      <c r="H175" s="352">
        <v>2.3199999999999998</v>
      </c>
      <c r="I175" s="189" t="s">
        <v>1081</v>
      </c>
      <c r="J175" s="224"/>
      <c r="K175" s="352"/>
      <c r="L175" s="352"/>
      <c r="M175" s="352"/>
      <c r="N175" s="352"/>
      <c r="O175" s="352"/>
      <c r="P175" s="352"/>
      <c r="Q175" s="352"/>
      <c r="R175" s="352"/>
      <c r="S175" s="352"/>
      <c r="T175" s="242" t="s">
        <v>1366</v>
      </c>
      <c r="U175" s="227" t="s">
        <v>1367</v>
      </c>
      <c r="V175" s="227" t="s">
        <v>1924</v>
      </c>
      <c r="W175" s="227" t="s">
        <v>1526</v>
      </c>
      <c r="X175" s="228" t="s">
        <v>1930</v>
      </c>
      <c r="Y175" s="222" t="s">
        <v>1711</v>
      </c>
      <c r="Z175" s="227">
        <v>4.4999999999999998E-2</v>
      </c>
      <c r="AA175" s="272">
        <v>0</v>
      </c>
      <c r="AB175" s="352"/>
      <c r="AC175" s="352"/>
      <c r="AD175" s="352"/>
      <c r="AE175" s="352"/>
      <c r="AF175" s="352"/>
      <c r="AG175" s="352"/>
      <c r="AH175" s="352"/>
    </row>
    <row r="176" spans="1:34" s="221" customFormat="1">
      <c r="A176" s="352" t="s">
        <v>1931</v>
      </c>
      <c r="B176" s="352" t="s">
        <v>2566</v>
      </c>
      <c r="C176" s="352" t="s">
        <v>2497</v>
      </c>
      <c r="D176" s="352" t="s">
        <v>1526</v>
      </c>
      <c r="E176" s="352" t="s">
        <v>1932</v>
      </c>
      <c r="F176" s="352">
        <v>0.05</v>
      </c>
      <c r="G176" s="352">
        <v>0</v>
      </c>
      <c r="H176" s="352">
        <v>2.3199999999999998</v>
      </c>
      <c r="I176" s="189" t="s">
        <v>1081</v>
      </c>
      <c r="J176" s="224"/>
      <c r="K176" s="352"/>
      <c r="L176" s="352"/>
      <c r="M176" s="352"/>
      <c r="N176" s="352"/>
      <c r="O176" s="352"/>
      <c r="P176" s="352"/>
      <c r="Q176" s="352"/>
      <c r="R176" s="352"/>
      <c r="S176" s="352"/>
      <c r="T176" s="242" t="s">
        <v>1366</v>
      </c>
      <c r="U176" s="227" t="s">
        <v>1367</v>
      </c>
      <c r="V176" s="227" t="s">
        <v>1924</v>
      </c>
      <c r="W176" s="227" t="s">
        <v>1526</v>
      </c>
      <c r="X176" s="228" t="s">
        <v>1932</v>
      </c>
      <c r="Y176" s="222" t="s">
        <v>1713</v>
      </c>
      <c r="Z176" s="227">
        <v>0.05</v>
      </c>
      <c r="AA176" s="272">
        <v>0</v>
      </c>
      <c r="AB176" s="352"/>
      <c r="AC176" s="352"/>
      <c r="AD176" s="352"/>
      <c r="AE176" s="352"/>
      <c r="AF176" s="352"/>
      <c r="AG176" s="352"/>
      <c r="AH176" s="352"/>
    </row>
    <row r="177" spans="1:34" s="221" customFormat="1">
      <c r="A177" s="352" t="s">
        <v>366</v>
      </c>
      <c r="B177" s="352" t="s">
        <v>2566</v>
      </c>
      <c r="C177" s="352" t="s">
        <v>2497</v>
      </c>
      <c r="D177" s="352" t="s">
        <v>1702</v>
      </c>
      <c r="E177" s="352" t="s">
        <v>367</v>
      </c>
      <c r="F177" s="352">
        <v>0.05</v>
      </c>
      <c r="G177" s="352">
        <v>0</v>
      </c>
      <c r="H177" s="352">
        <v>2.3199999999999998</v>
      </c>
      <c r="I177" s="189" t="s">
        <v>224</v>
      </c>
      <c r="J177" s="352"/>
      <c r="K177" s="352"/>
      <c r="L177" s="352"/>
      <c r="M177" s="352"/>
      <c r="N177" s="352"/>
      <c r="O177" s="352"/>
      <c r="P177" s="352"/>
      <c r="Q177" s="352"/>
      <c r="R177" s="352"/>
      <c r="S177" s="352"/>
      <c r="T177" s="242" t="s">
        <v>1366</v>
      </c>
      <c r="U177" s="227" t="s">
        <v>1367</v>
      </c>
      <c r="V177" s="227" t="s">
        <v>1924</v>
      </c>
      <c r="W177" s="227" t="s">
        <v>1702</v>
      </c>
      <c r="X177" s="228" t="s">
        <v>367</v>
      </c>
      <c r="Y177" s="222"/>
      <c r="Z177" s="227">
        <v>0.05</v>
      </c>
      <c r="AA177" s="272">
        <v>0</v>
      </c>
      <c r="AB177" s="352"/>
      <c r="AC177" s="352"/>
      <c r="AD177" s="352"/>
      <c r="AE177" s="352"/>
      <c r="AF177" s="352"/>
      <c r="AG177" s="352"/>
      <c r="AH177" s="352"/>
    </row>
    <row r="178" spans="1:34" s="221" customFormat="1">
      <c r="A178" s="352" t="s">
        <v>368</v>
      </c>
      <c r="B178" s="352" t="s">
        <v>2566</v>
      </c>
      <c r="C178" s="352" t="s">
        <v>2497</v>
      </c>
      <c r="D178" s="352" t="s">
        <v>1702</v>
      </c>
      <c r="E178" s="352" t="s">
        <v>369</v>
      </c>
      <c r="F178" s="352">
        <v>2.5000000000000001E-2</v>
      </c>
      <c r="G178" s="352">
        <v>0</v>
      </c>
      <c r="H178" s="352">
        <v>2.3199999999999998</v>
      </c>
      <c r="I178" s="189" t="s">
        <v>231</v>
      </c>
      <c r="J178" s="352" t="s">
        <v>232</v>
      </c>
      <c r="K178" s="352"/>
      <c r="L178" s="352"/>
      <c r="M178" s="352"/>
      <c r="N178" s="352"/>
      <c r="O178" s="352"/>
      <c r="P178" s="352"/>
      <c r="Q178" s="352"/>
      <c r="R178" s="352"/>
      <c r="S178" s="352"/>
      <c r="T178" s="242" t="s">
        <v>1366</v>
      </c>
      <c r="U178" s="227" t="s">
        <v>1367</v>
      </c>
      <c r="V178" s="227" t="s">
        <v>1924</v>
      </c>
      <c r="W178" s="227" t="s">
        <v>1702</v>
      </c>
      <c r="X178" s="228" t="s">
        <v>369</v>
      </c>
      <c r="Y178" s="222"/>
      <c r="Z178" s="227">
        <v>2.5000000000000001E-2</v>
      </c>
      <c r="AA178" s="272">
        <v>0</v>
      </c>
      <c r="AB178" s="352"/>
      <c r="AC178" s="352"/>
      <c r="AD178" s="352"/>
      <c r="AE178" s="352"/>
      <c r="AF178" s="352"/>
      <c r="AG178" s="352"/>
      <c r="AH178" s="352"/>
    </row>
    <row r="179" spans="1:34" s="221" customFormat="1">
      <c r="A179" s="352" t="s">
        <v>1933</v>
      </c>
      <c r="B179" s="352" t="s">
        <v>2566</v>
      </c>
      <c r="C179" s="352" t="s">
        <v>2497</v>
      </c>
      <c r="D179" s="352" t="s">
        <v>1702</v>
      </c>
      <c r="E179" s="352" t="s">
        <v>1934</v>
      </c>
      <c r="F179" s="223">
        <v>1.2500000000000001E-2</v>
      </c>
      <c r="G179" s="352">
        <v>0</v>
      </c>
      <c r="H179" s="352">
        <v>2.3199999999999998</v>
      </c>
      <c r="I179" s="189" t="s">
        <v>1081</v>
      </c>
      <c r="J179" s="352"/>
      <c r="K179" s="352"/>
      <c r="L179" s="352"/>
      <c r="M179" s="352"/>
      <c r="N179" s="352"/>
      <c r="O179" s="352"/>
      <c r="P179" s="352"/>
      <c r="Q179" s="352"/>
      <c r="R179" s="352"/>
      <c r="S179" s="352"/>
      <c r="T179" s="242" t="s">
        <v>1366</v>
      </c>
      <c r="U179" s="227" t="s">
        <v>1367</v>
      </c>
      <c r="V179" s="227" t="s">
        <v>1924</v>
      </c>
      <c r="W179" s="227" t="s">
        <v>1702</v>
      </c>
      <c r="X179" s="228" t="s">
        <v>1934</v>
      </c>
      <c r="Y179" s="222"/>
      <c r="Z179" s="227">
        <v>1.2500000000000001E-2</v>
      </c>
      <c r="AA179" s="272">
        <v>0</v>
      </c>
      <c r="AB179" s="352"/>
      <c r="AC179" s="352"/>
      <c r="AD179" s="352"/>
      <c r="AE179" s="352"/>
      <c r="AF179" s="352"/>
      <c r="AG179" s="352"/>
      <c r="AH179" s="352"/>
    </row>
    <row r="180" spans="1:34" s="221" customFormat="1">
      <c r="A180" s="352" t="s">
        <v>370</v>
      </c>
      <c r="B180" s="352" t="s">
        <v>2566</v>
      </c>
      <c r="C180" s="352" t="s">
        <v>2497</v>
      </c>
      <c r="D180" s="352" t="s">
        <v>1702</v>
      </c>
      <c r="E180" s="352" t="s">
        <v>371</v>
      </c>
      <c r="F180" s="352">
        <v>2.5000000000000001E-2</v>
      </c>
      <c r="G180" s="352">
        <v>0</v>
      </c>
      <c r="H180" s="352">
        <v>2.3199999999999998</v>
      </c>
      <c r="I180" s="189" t="s">
        <v>250</v>
      </c>
      <c r="J180" s="352" t="s">
        <v>1668</v>
      </c>
      <c r="K180" s="352"/>
      <c r="L180" s="352"/>
      <c r="M180" s="352"/>
      <c r="N180" s="352"/>
      <c r="O180" s="352"/>
      <c r="P180" s="352"/>
      <c r="Q180" s="352"/>
      <c r="R180" s="352"/>
      <c r="S180" s="352"/>
      <c r="T180" s="242" t="s">
        <v>1366</v>
      </c>
      <c r="U180" s="227" t="s">
        <v>1367</v>
      </c>
      <c r="V180" s="227" t="s">
        <v>1924</v>
      </c>
      <c r="W180" s="227" t="s">
        <v>1702</v>
      </c>
      <c r="X180" s="228" t="s">
        <v>371</v>
      </c>
      <c r="Y180" s="222" t="s">
        <v>1825</v>
      </c>
      <c r="Z180" s="227">
        <v>2.5000000000000001E-2</v>
      </c>
      <c r="AA180" s="272">
        <v>0</v>
      </c>
      <c r="AB180" s="352"/>
      <c r="AC180" s="352"/>
      <c r="AD180" s="352"/>
      <c r="AE180" s="352"/>
      <c r="AF180" s="352"/>
      <c r="AG180" s="352"/>
      <c r="AH180" s="352"/>
    </row>
    <row r="181" spans="1:34" s="221" customFormat="1">
      <c r="A181" s="352" t="s">
        <v>372</v>
      </c>
      <c r="B181" s="352" t="s">
        <v>2566</v>
      </c>
      <c r="C181" s="352" t="s">
        <v>2497</v>
      </c>
      <c r="D181" s="352" t="s">
        <v>1702</v>
      </c>
      <c r="E181" s="352" t="s">
        <v>373</v>
      </c>
      <c r="F181" s="352">
        <v>2.5000000000000001E-2</v>
      </c>
      <c r="G181" s="352">
        <v>0</v>
      </c>
      <c r="H181" s="352">
        <v>2.3199999999999998</v>
      </c>
      <c r="I181" s="189" t="s">
        <v>231</v>
      </c>
      <c r="J181" s="352" t="s">
        <v>2494</v>
      </c>
      <c r="K181" s="352"/>
      <c r="L181" s="352"/>
      <c r="M181" s="352"/>
      <c r="N181" s="352"/>
      <c r="O181" s="352"/>
      <c r="P181" s="352"/>
      <c r="Q181" s="352"/>
      <c r="R181" s="352"/>
      <c r="S181" s="352"/>
      <c r="T181" s="242" t="s">
        <v>1366</v>
      </c>
      <c r="U181" s="227" t="s">
        <v>1367</v>
      </c>
      <c r="V181" s="227" t="s">
        <v>1924</v>
      </c>
      <c r="W181" s="227" t="s">
        <v>1702</v>
      </c>
      <c r="X181" s="228" t="s">
        <v>373</v>
      </c>
      <c r="Y181" s="222" t="s">
        <v>1825</v>
      </c>
      <c r="Z181" s="227">
        <v>2.5000000000000001E-2</v>
      </c>
      <c r="AA181" s="272">
        <v>0</v>
      </c>
      <c r="AB181" s="352"/>
      <c r="AC181" s="352"/>
      <c r="AD181" s="352"/>
      <c r="AE181" s="352"/>
      <c r="AF181" s="352"/>
      <c r="AG181" s="352"/>
      <c r="AH181" s="352"/>
    </row>
    <row r="182" spans="1:34" s="221" customFormat="1">
      <c r="A182" s="352" t="s">
        <v>1935</v>
      </c>
      <c r="B182" s="352" t="s">
        <v>2566</v>
      </c>
      <c r="C182" s="352" t="s">
        <v>2497</v>
      </c>
      <c r="D182" s="352" t="s">
        <v>1702</v>
      </c>
      <c r="E182" s="352" t="s">
        <v>1936</v>
      </c>
      <c r="F182" s="223">
        <v>2.5000000000000001E-2</v>
      </c>
      <c r="G182" s="352">
        <v>0</v>
      </c>
      <c r="H182" s="352">
        <v>2.3199999999999998</v>
      </c>
      <c r="I182" s="189" t="s">
        <v>1081</v>
      </c>
      <c r="J182" s="352"/>
      <c r="K182" s="352"/>
      <c r="L182" s="352"/>
      <c r="M182" s="352"/>
      <c r="N182" s="352"/>
      <c r="O182" s="352"/>
      <c r="P182" s="352"/>
      <c r="Q182" s="352"/>
      <c r="R182" s="352"/>
      <c r="S182" s="352"/>
      <c r="T182" s="242" t="s">
        <v>1366</v>
      </c>
      <c r="U182" s="227" t="s">
        <v>1367</v>
      </c>
      <c r="V182" s="227" t="s">
        <v>1924</v>
      </c>
      <c r="W182" s="227" t="s">
        <v>1702</v>
      </c>
      <c r="X182" s="228" t="s">
        <v>1936</v>
      </c>
      <c r="Y182" s="222" t="s">
        <v>1825</v>
      </c>
      <c r="Z182" s="227">
        <v>2.5000000000000001E-2</v>
      </c>
      <c r="AA182" s="272">
        <v>0</v>
      </c>
      <c r="AB182" s="352"/>
      <c r="AC182" s="352"/>
      <c r="AD182" s="352"/>
      <c r="AE182" s="352"/>
      <c r="AF182" s="352"/>
      <c r="AG182" s="352"/>
      <c r="AH182" s="352"/>
    </row>
    <row r="183" spans="1:34" s="221" customFormat="1">
      <c r="A183" s="352" t="s">
        <v>374</v>
      </c>
      <c r="B183" s="352" t="s">
        <v>2566</v>
      </c>
      <c r="C183" s="352" t="s">
        <v>2497</v>
      </c>
      <c r="D183" s="352" t="s">
        <v>1702</v>
      </c>
      <c r="E183" s="352" t="s">
        <v>375</v>
      </c>
      <c r="F183" s="352">
        <v>1.2500000000000001E-2</v>
      </c>
      <c r="G183" s="352">
        <v>0</v>
      </c>
      <c r="H183" s="352">
        <v>2.3199999999999998</v>
      </c>
      <c r="I183" s="189" t="s">
        <v>253</v>
      </c>
      <c r="J183" s="352" t="s">
        <v>1669</v>
      </c>
      <c r="K183" s="352"/>
      <c r="L183" s="352"/>
      <c r="M183" s="352"/>
      <c r="N183" s="352"/>
      <c r="O183" s="352"/>
      <c r="P183" s="352"/>
      <c r="Q183" s="352"/>
      <c r="R183" s="352"/>
      <c r="S183" s="352"/>
      <c r="T183" s="242" t="s">
        <v>1366</v>
      </c>
      <c r="U183" s="227" t="s">
        <v>1367</v>
      </c>
      <c r="V183" s="227" t="s">
        <v>1924</v>
      </c>
      <c r="W183" s="227" t="s">
        <v>1702</v>
      </c>
      <c r="X183" s="228" t="s">
        <v>375</v>
      </c>
      <c r="Y183" s="222" t="s">
        <v>1669</v>
      </c>
      <c r="Z183" s="227">
        <v>1.2500000000000001E-2</v>
      </c>
      <c r="AA183" s="272">
        <v>0</v>
      </c>
      <c r="AB183" s="352"/>
      <c r="AC183" s="352"/>
      <c r="AD183" s="352"/>
      <c r="AE183" s="352"/>
      <c r="AF183" s="352"/>
      <c r="AG183" s="352"/>
      <c r="AH183" s="352"/>
    </row>
    <row r="184" spans="1:34" s="221" customFormat="1">
      <c r="A184" s="352" t="s">
        <v>376</v>
      </c>
      <c r="B184" s="352" t="s">
        <v>2566</v>
      </c>
      <c r="C184" s="352" t="s">
        <v>2497</v>
      </c>
      <c r="D184" s="352" t="s">
        <v>1702</v>
      </c>
      <c r="E184" s="352" t="s">
        <v>377</v>
      </c>
      <c r="F184" s="352">
        <v>1.2500000000000001E-2</v>
      </c>
      <c r="G184" s="352">
        <v>0</v>
      </c>
      <c r="H184" s="352">
        <v>2.3199999999999998</v>
      </c>
      <c r="I184" s="189" t="s">
        <v>231</v>
      </c>
      <c r="J184" s="352" t="s">
        <v>2495</v>
      </c>
      <c r="K184" s="352"/>
      <c r="L184" s="352"/>
      <c r="M184" s="352"/>
      <c r="N184" s="352"/>
      <c r="O184" s="352"/>
      <c r="P184" s="352"/>
      <c r="Q184" s="352"/>
      <c r="R184" s="352"/>
      <c r="S184" s="352"/>
      <c r="T184" s="242" t="s">
        <v>1366</v>
      </c>
      <c r="U184" s="227" t="s">
        <v>1367</v>
      </c>
      <c r="V184" s="227" t="s">
        <v>1924</v>
      </c>
      <c r="W184" s="227" t="s">
        <v>1702</v>
      </c>
      <c r="X184" s="228" t="s">
        <v>377</v>
      </c>
      <c r="Y184" s="222" t="s">
        <v>1669</v>
      </c>
      <c r="Z184" s="227">
        <v>1.2500000000000001E-2</v>
      </c>
      <c r="AA184" s="272">
        <v>0</v>
      </c>
      <c r="AB184" s="352"/>
      <c r="AC184" s="352"/>
      <c r="AD184" s="352"/>
      <c r="AE184" s="352"/>
      <c r="AF184" s="352"/>
      <c r="AG184" s="352"/>
      <c r="AH184" s="352"/>
    </row>
    <row r="185" spans="1:34" s="221" customFormat="1">
      <c r="A185" s="352" t="s">
        <v>1937</v>
      </c>
      <c r="B185" s="352" t="s">
        <v>2566</v>
      </c>
      <c r="C185" s="352" t="s">
        <v>2497</v>
      </c>
      <c r="D185" s="352" t="s">
        <v>1702</v>
      </c>
      <c r="E185" s="352" t="s">
        <v>1938</v>
      </c>
      <c r="F185" s="223">
        <v>1.2500000000000001E-2</v>
      </c>
      <c r="G185" s="352">
        <v>0</v>
      </c>
      <c r="H185" s="352">
        <v>2.3199999999999998</v>
      </c>
      <c r="I185" s="189" t="s">
        <v>1081</v>
      </c>
      <c r="J185" s="352"/>
      <c r="K185" s="352"/>
      <c r="L185" s="352"/>
      <c r="M185" s="352"/>
      <c r="N185" s="352"/>
      <c r="O185" s="352"/>
      <c r="P185" s="352"/>
      <c r="Q185" s="352"/>
      <c r="R185" s="352"/>
      <c r="S185" s="352"/>
      <c r="T185" s="242" t="s">
        <v>1366</v>
      </c>
      <c r="U185" s="227" t="s">
        <v>1367</v>
      </c>
      <c r="V185" s="227" t="s">
        <v>1924</v>
      </c>
      <c r="W185" s="227" t="s">
        <v>1702</v>
      </c>
      <c r="X185" s="228" t="s">
        <v>1938</v>
      </c>
      <c r="Y185" s="222" t="s">
        <v>1669</v>
      </c>
      <c r="Z185" s="227">
        <v>1.2500000000000001E-2</v>
      </c>
      <c r="AA185" s="272">
        <v>0</v>
      </c>
      <c r="AB185" s="352"/>
      <c r="AC185" s="352"/>
      <c r="AD185" s="352"/>
      <c r="AE185" s="352"/>
      <c r="AF185" s="352"/>
      <c r="AG185" s="352"/>
      <c r="AH185" s="352"/>
    </row>
    <row r="186" spans="1:34" s="221" customFormat="1">
      <c r="A186" s="352" t="s">
        <v>378</v>
      </c>
      <c r="B186" s="352" t="s">
        <v>2566</v>
      </c>
      <c r="C186" s="352" t="s">
        <v>2497</v>
      </c>
      <c r="D186" s="352" t="s">
        <v>1702</v>
      </c>
      <c r="E186" s="352" t="s">
        <v>379</v>
      </c>
      <c r="F186" s="352">
        <v>4.4999999999999998E-2</v>
      </c>
      <c r="G186" s="352">
        <v>0</v>
      </c>
      <c r="H186" s="352">
        <v>2.3199999999999998</v>
      </c>
      <c r="I186" s="189" t="s">
        <v>224</v>
      </c>
      <c r="J186" s="352" t="s">
        <v>236</v>
      </c>
      <c r="K186" s="352"/>
      <c r="L186" s="352"/>
      <c r="M186" s="352"/>
      <c r="N186" s="352"/>
      <c r="O186" s="352"/>
      <c r="P186" s="352"/>
      <c r="Q186" s="352"/>
      <c r="R186" s="352"/>
      <c r="S186" s="352"/>
      <c r="T186" s="242" t="s">
        <v>1366</v>
      </c>
      <c r="U186" s="227" t="s">
        <v>1367</v>
      </c>
      <c r="V186" s="227" t="s">
        <v>1924</v>
      </c>
      <c r="W186" s="227" t="s">
        <v>1702</v>
      </c>
      <c r="X186" s="228" t="s">
        <v>379</v>
      </c>
      <c r="Y186" s="222" t="s">
        <v>1368</v>
      </c>
      <c r="Z186" s="227">
        <v>4.4999999999999998E-2</v>
      </c>
      <c r="AA186" s="272">
        <v>0</v>
      </c>
      <c r="AB186" s="352"/>
      <c r="AC186" s="352"/>
      <c r="AD186" s="352"/>
      <c r="AE186" s="352"/>
      <c r="AF186" s="352"/>
      <c r="AG186" s="352"/>
      <c r="AH186" s="352"/>
    </row>
    <row r="187" spans="1:34" s="352" customFormat="1">
      <c r="A187" s="352" t="s">
        <v>380</v>
      </c>
      <c r="B187" s="352" t="s">
        <v>2566</v>
      </c>
      <c r="C187" s="352" t="s">
        <v>2497</v>
      </c>
      <c r="D187" s="352" t="s">
        <v>1702</v>
      </c>
      <c r="E187" s="352" t="s">
        <v>381</v>
      </c>
      <c r="F187" s="352">
        <v>4.4999999999999998E-2</v>
      </c>
      <c r="G187" s="352">
        <v>0</v>
      </c>
      <c r="H187" s="352">
        <v>2.3199999999999998</v>
      </c>
      <c r="I187" s="189" t="s">
        <v>231</v>
      </c>
      <c r="J187" s="352" t="s">
        <v>2488</v>
      </c>
      <c r="T187" s="242" t="s">
        <v>1366</v>
      </c>
      <c r="U187" s="227" t="s">
        <v>1367</v>
      </c>
      <c r="V187" s="227" t="s">
        <v>1924</v>
      </c>
      <c r="W187" s="227" t="s">
        <v>1702</v>
      </c>
      <c r="X187" s="228" t="s">
        <v>381</v>
      </c>
      <c r="Y187" s="222" t="s">
        <v>1368</v>
      </c>
      <c r="Z187" s="227">
        <v>4.4999999999999998E-2</v>
      </c>
      <c r="AA187" s="272">
        <v>0</v>
      </c>
    </row>
    <row r="188" spans="1:34" s="352" customFormat="1">
      <c r="A188" s="352" t="s">
        <v>1939</v>
      </c>
      <c r="B188" s="352" t="s">
        <v>2566</v>
      </c>
      <c r="C188" s="352" t="s">
        <v>2497</v>
      </c>
      <c r="D188" s="352" t="s">
        <v>1702</v>
      </c>
      <c r="E188" s="352" t="s">
        <v>1940</v>
      </c>
      <c r="F188" s="223">
        <v>4.4999999999999998E-2</v>
      </c>
      <c r="G188" s="352">
        <v>0</v>
      </c>
      <c r="H188" s="352">
        <v>2.3199999999999998</v>
      </c>
      <c r="I188" s="189" t="s">
        <v>1081</v>
      </c>
      <c r="T188" s="242" t="s">
        <v>1366</v>
      </c>
      <c r="U188" s="227" t="s">
        <v>1367</v>
      </c>
      <c r="V188" s="227" t="s">
        <v>1924</v>
      </c>
      <c r="W188" s="227" t="s">
        <v>1702</v>
      </c>
      <c r="X188" s="228" t="s">
        <v>1940</v>
      </c>
      <c r="Y188" s="222" t="s">
        <v>1368</v>
      </c>
      <c r="Z188" s="227">
        <v>4.4999999999999998E-2</v>
      </c>
      <c r="AA188" s="272">
        <v>0</v>
      </c>
    </row>
    <row r="189" spans="1:34" s="221" customFormat="1">
      <c r="A189" s="352" t="s">
        <v>382</v>
      </c>
      <c r="B189" s="352" t="s">
        <v>2563</v>
      </c>
      <c r="C189" s="352" t="s">
        <v>2498</v>
      </c>
      <c r="D189" s="352" t="s">
        <v>1753</v>
      </c>
      <c r="E189" s="352" t="s">
        <v>1754</v>
      </c>
      <c r="F189" s="352">
        <v>2.1800000000000002</v>
      </c>
      <c r="G189" s="352">
        <v>0</v>
      </c>
      <c r="H189" s="352">
        <v>3</v>
      </c>
      <c r="I189" s="189" t="s">
        <v>224</v>
      </c>
      <c r="J189" s="352"/>
      <c r="K189" s="352"/>
      <c r="L189" s="352"/>
      <c r="M189" s="352"/>
      <c r="N189" s="352"/>
      <c r="O189" s="352"/>
      <c r="P189" s="352"/>
      <c r="Q189" s="352"/>
      <c r="R189" s="352"/>
      <c r="S189" s="352"/>
      <c r="T189" s="242" t="s">
        <v>1366</v>
      </c>
      <c r="U189" s="227" t="s">
        <v>784</v>
      </c>
      <c r="V189" s="227" t="s">
        <v>1822</v>
      </c>
      <c r="W189" s="227" t="s">
        <v>1753</v>
      </c>
      <c r="X189" s="228" t="s">
        <v>1754</v>
      </c>
      <c r="Y189" s="222"/>
      <c r="Z189" s="227">
        <v>2.1800000000000002</v>
      </c>
      <c r="AA189" s="272">
        <v>0</v>
      </c>
      <c r="AB189" s="352"/>
      <c r="AC189" s="352"/>
      <c r="AD189" s="352"/>
      <c r="AE189" s="352"/>
      <c r="AF189" s="352"/>
      <c r="AG189" s="352"/>
      <c r="AH189" s="352"/>
    </row>
    <row r="190" spans="1:34" s="221" customFormat="1">
      <c r="A190" s="352" t="s">
        <v>383</v>
      </c>
      <c r="B190" s="352" t="s">
        <v>2563</v>
      </c>
      <c r="C190" s="352" t="s">
        <v>2498</v>
      </c>
      <c r="D190" s="352" t="s">
        <v>1756</v>
      </c>
      <c r="E190" s="352" t="s">
        <v>1757</v>
      </c>
      <c r="F190" s="352">
        <v>2.1800000000000002</v>
      </c>
      <c r="G190" s="352">
        <v>0</v>
      </c>
      <c r="H190" s="352">
        <v>3</v>
      </c>
      <c r="I190" s="189" t="s">
        <v>224</v>
      </c>
      <c r="J190" s="352"/>
      <c r="K190" s="352"/>
      <c r="L190" s="352"/>
      <c r="M190" s="352"/>
      <c r="N190" s="352"/>
      <c r="O190" s="352"/>
      <c r="P190" s="352"/>
      <c r="Q190" s="352"/>
      <c r="R190" s="352"/>
      <c r="S190" s="352"/>
      <c r="T190" s="242" t="s">
        <v>1366</v>
      </c>
      <c r="U190" s="227" t="s">
        <v>784</v>
      </c>
      <c r="V190" s="227" t="s">
        <v>1822</v>
      </c>
      <c r="W190" s="227" t="s">
        <v>1756</v>
      </c>
      <c r="X190" s="228" t="s">
        <v>1757</v>
      </c>
      <c r="Y190" s="222"/>
      <c r="Z190" s="227">
        <v>2.1800000000000002</v>
      </c>
      <c r="AA190" s="272">
        <v>0</v>
      </c>
      <c r="AB190" s="352"/>
      <c r="AC190" s="352"/>
      <c r="AD190" s="352"/>
      <c r="AE190" s="352"/>
      <c r="AF190" s="352"/>
      <c r="AG190" s="352"/>
      <c r="AH190" s="352"/>
    </row>
    <row r="191" spans="1:34" s="221" customFormat="1">
      <c r="A191" s="352" t="s">
        <v>384</v>
      </c>
      <c r="B191" s="352" t="s">
        <v>2563</v>
      </c>
      <c r="C191" s="352" t="s">
        <v>2498</v>
      </c>
      <c r="D191" s="352" t="s">
        <v>0</v>
      </c>
      <c r="E191" s="352" t="s">
        <v>6</v>
      </c>
      <c r="F191" s="352">
        <v>1</v>
      </c>
      <c r="G191" s="352">
        <v>0</v>
      </c>
      <c r="H191" s="352">
        <v>3</v>
      </c>
      <c r="I191" s="189" t="s">
        <v>224</v>
      </c>
      <c r="J191" s="352"/>
      <c r="K191" s="352"/>
      <c r="L191" s="352"/>
      <c r="M191" s="352"/>
      <c r="N191" s="352"/>
      <c r="O191" s="352"/>
      <c r="P191" s="352"/>
      <c r="Q191" s="352"/>
      <c r="R191" s="352"/>
      <c r="S191" s="352"/>
      <c r="T191" s="242" t="s">
        <v>1366</v>
      </c>
      <c r="U191" s="227" t="s">
        <v>784</v>
      </c>
      <c r="V191" s="227" t="s">
        <v>1822</v>
      </c>
      <c r="W191" s="227" t="s">
        <v>0</v>
      </c>
      <c r="X191" s="228" t="s">
        <v>6</v>
      </c>
      <c r="Y191" s="222"/>
      <c r="Z191" s="227">
        <v>1</v>
      </c>
      <c r="AA191" s="272">
        <v>0</v>
      </c>
      <c r="AB191" s="352"/>
      <c r="AC191" s="352"/>
      <c r="AD191" s="352"/>
      <c r="AE191" s="352"/>
      <c r="AF191" s="352"/>
      <c r="AG191" s="352"/>
      <c r="AH191" s="352"/>
    </row>
    <row r="192" spans="1:34" s="221" customFormat="1">
      <c r="A192" s="352" t="s">
        <v>385</v>
      </c>
      <c r="B192" s="352" t="s">
        <v>2563</v>
      </c>
      <c r="C192" s="352" t="s">
        <v>2498</v>
      </c>
      <c r="D192" s="352" t="s">
        <v>8</v>
      </c>
      <c r="E192" s="352" t="s">
        <v>9</v>
      </c>
      <c r="F192" s="352">
        <v>0.6</v>
      </c>
      <c r="G192" s="352">
        <v>0</v>
      </c>
      <c r="H192" s="352">
        <v>3</v>
      </c>
      <c r="I192" s="189" t="s">
        <v>224</v>
      </c>
      <c r="J192" s="352"/>
      <c r="K192" s="352"/>
      <c r="L192" s="352"/>
      <c r="M192" s="352"/>
      <c r="N192" s="352"/>
      <c r="O192" s="352"/>
      <c r="P192" s="352"/>
      <c r="Q192" s="352"/>
      <c r="R192" s="352"/>
      <c r="S192" s="352"/>
      <c r="T192" s="242" t="s">
        <v>1366</v>
      </c>
      <c r="U192" s="227" t="s">
        <v>784</v>
      </c>
      <c r="V192" s="227" t="s">
        <v>1822</v>
      </c>
      <c r="W192" s="227" t="s">
        <v>8</v>
      </c>
      <c r="X192" s="228" t="s">
        <v>9</v>
      </c>
      <c r="Y192" s="222"/>
      <c r="Z192" s="227">
        <v>0.6</v>
      </c>
      <c r="AA192" s="272">
        <v>0</v>
      </c>
      <c r="AB192" s="352"/>
      <c r="AC192" s="352"/>
      <c r="AD192" s="352"/>
      <c r="AE192" s="352"/>
      <c r="AF192" s="352"/>
      <c r="AG192" s="352"/>
      <c r="AH192" s="352"/>
    </row>
    <row r="193" spans="1:34" s="221" customFormat="1">
      <c r="A193" s="352" t="s">
        <v>386</v>
      </c>
      <c r="B193" s="352" t="s">
        <v>2563</v>
      </c>
      <c r="C193" s="352" t="s">
        <v>2498</v>
      </c>
      <c r="D193" s="352" t="s">
        <v>12</v>
      </c>
      <c r="E193" s="352" t="s">
        <v>72</v>
      </c>
      <c r="F193" s="352">
        <v>0.25</v>
      </c>
      <c r="G193" s="352">
        <v>0</v>
      </c>
      <c r="H193" s="352">
        <v>3</v>
      </c>
      <c r="I193" s="189" t="s">
        <v>224</v>
      </c>
      <c r="J193" s="352"/>
      <c r="K193" s="352"/>
      <c r="L193" s="352"/>
      <c r="M193" s="352"/>
      <c r="N193" s="352"/>
      <c r="O193" s="352"/>
      <c r="P193" s="352"/>
      <c r="Q193" s="352"/>
      <c r="R193" s="352"/>
      <c r="S193" s="352"/>
      <c r="T193" s="242" t="s">
        <v>1366</v>
      </c>
      <c r="U193" s="227" t="s">
        <v>784</v>
      </c>
      <c r="V193" s="227" t="s">
        <v>1822</v>
      </c>
      <c r="W193" s="227" t="s">
        <v>12</v>
      </c>
      <c r="X193" s="228" t="s">
        <v>72</v>
      </c>
      <c r="Y193" s="222"/>
      <c r="Z193" s="227">
        <v>0.25</v>
      </c>
      <c r="AA193" s="272">
        <v>0</v>
      </c>
      <c r="AB193" s="352"/>
      <c r="AC193" s="352"/>
      <c r="AD193" s="352"/>
      <c r="AE193" s="352"/>
      <c r="AF193" s="352"/>
      <c r="AG193" s="352"/>
      <c r="AH193" s="352"/>
    </row>
    <row r="194" spans="1:34" s="221" customFormat="1">
      <c r="A194" s="352" t="s">
        <v>387</v>
      </c>
      <c r="B194" s="352" t="s">
        <v>2563</v>
      </c>
      <c r="C194" s="352" t="s">
        <v>2498</v>
      </c>
      <c r="D194" s="352" t="s">
        <v>12</v>
      </c>
      <c r="E194" s="352" t="s">
        <v>49</v>
      </c>
      <c r="F194" s="352">
        <v>0.25</v>
      </c>
      <c r="G194" s="352">
        <v>0</v>
      </c>
      <c r="H194" s="352">
        <v>3</v>
      </c>
      <c r="I194" s="189" t="s">
        <v>224</v>
      </c>
      <c r="J194" s="352"/>
      <c r="K194" s="352"/>
      <c r="L194" s="352"/>
      <c r="M194" s="352"/>
      <c r="N194" s="352"/>
      <c r="O194" s="352"/>
      <c r="P194" s="352"/>
      <c r="Q194" s="352"/>
      <c r="R194" s="352"/>
      <c r="S194" s="352"/>
      <c r="T194" s="242" t="s">
        <v>1366</v>
      </c>
      <c r="U194" s="227" t="s">
        <v>784</v>
      </c>
      <c r="V194" s="227" t="s">
        <v>1822</v>
      </c>
      <c r="W194" s="227" t="s">
        <v>12</v>
      </c>
      <c r="X194" s="228" t="s">
        <v>49</v>
      </c>
      <c r="Y194" s="222"/>
      <c r="Z194" s="227">
        <v>0.25</v>
      </c>
      <c r="AA194" s="272">
        <v>0</v>
      </c>
      <c r="AB194" s="352"/>
      <c r="AC194" s="352"/>
      <c r="AD194" s="352"/>
      <c r="AE194" s="352"/>
      <c r="AF194" s="352"/>
      <c r="AG194" s="352"/>
      <c r="AH194" s="352"/>
    </row>
    <row r="195" spans="1:34" s="221" customFormat="1">
      <c r="A195" s="352" t="s">
        <v>388</v>
      </c>
      <c r="B195" s="352" t="s">
        <v>2563</v>
      </c>
      <c r="C195" s="352" t="s">
        <v>2498</v>
      </c>
      <c r="D195" s="352" t="s">
        <v>12</v>
      </c>
      <c r="E195" s="352" t="s">
        <v>57</v>
      </c>
      <c r="F195" s="352">
        <v>0.125</v>
      </c>
      <c r="G195" s="352">
        <v>0</v>
      </c>
      <c r="H195" s="352">
        <v>3</v>
      </c>
      <c r="I195" s="189" t="s">
        <v>231</v>
      </c>
      <c r="J195" s="352" t="s">
        <v>232</v>
      </c>
      <c r="K195" s="352"/>
      <c r="L195" s="352"/>
      <c r="M195" s="352"/>
      <c r="N195" s="352"/>
      <c r="O195" s="352"/>
      <c r="P195" s="352"/>
      <c r="Q195" s="352"/>
      <c r="R195" s="352"/>
      <c r="S195" s="352"/>
      <c r="T195" s="242" t="s">
        <v>1366</v>
      </c>
      <c r="U195" s="227" t="s">
        <v>784</v>
      </c>
      <c r="V195" s="227" t="s">
        <v>1822</v>
      </c>
      <c r="W195" s="227" t="s">
        <v>12</v>
      </c>
      <c r="X195" s="228" t="s">
        <v>57</v>
      </c>
      <c r="Y195" s="222"/>
      <c r="Z195" s="227">
        <v>0.125</v>
      </c>
      <c r="AA195" s="272">
        <v>0</v>
      </c>
      <c r="AB195" s="352"/>
      <c r="AC195" s="352"/>
      <c r="AD195" s="352"/>
      <c r="AE195" s="352"/>
      <c r="AF195" s="352"/>
      <c r="AG195" s="352"/>
      <c r="AH195" s="352"/>
    </row>
    <row r="196" spans="1:34" s="221" customFormat="1">
      <c r="A196" s="352" t="s">
        <v>389</v>
      </c>
      <c r="B196" s="352" t="s">
        <v>2563</v>
      </c>
      <c r="C196" s="352" t="s">
        <v>2498</v>
      </c>
      <c r="D196" s="352" t="s">
        <v>14</v>
      </c>
      <c r="E196" s="352" t="s">
        <v>51</v>
      </c>
      <c r="F196" s="352">
        <v>0.08</v>
      </c>
      <c r="G196" s="352">
        <v>0</v>
      </c>
      <c r="H196" s="352">
        <v>3</v>
      </c>
      <c r="I196" s="189" t="s">
        <v>224</v>
      </c>
      <c r="J196" s="352"/>
      <c r="K196" s="352"/>
      <c r="L196" s="352"/>
      <c r="M196" s="352"/>
      <c r="N196" s="352"/>
      <c r="O196" s="352"/>
      <c r="P196" s="352"/>
      <c r="Q196" s="352"/>
      <c r="R196" s="352"/>
      <c r="S196" s="352"/>
      <c r="T196" s="242" t="s">
        <v>1366</v>
      </c>
      <c r="U196" s="227" t="s">
        <v>784</v>
      </c>
      <c r="V196" s="227" t="s">
        <v>1822</v>
      </c>
      <c r="W196" s="227" t="s">
        <v>14</v>
      </c>
      <c r="X196" s="228" t="s">
        <v>51</v>
      </c>
      <c r="Y196" s="222"/>
      <c r="Z196" s="227">
        <v>0.08</v>
      </c>
      <c r="AA196" s="272">
        <v>0</v>
      </c>
      <c r="AB196" s="352"/>
      <c r="AC196" s="352"/>
      <c r="AD196" s="352"/>
      <c r="AE196" s="352"/>
      <c r="AF196" s="352"/>
      <c r="AG196" s="352"/>
      <c r="AH196" s="352"/>
    </row>
    <row r="197" spans="1:34" s="221" customFormat="1">
      <c r="A197" s="352" t="s">
        <v>390</v>
      </c>
      <c r="B197" s="352" t="s">
        <v>2563</v>
      </c>
      <c r="C197" s="352" t="s">
        <v>2498</v>
      </c>
      <c r="D197" s="352" t="s">
        <v>14</v>
      </c>
      <c r="E197" s="352" t="s">
        <v>59</v>
      </c>
      <c r="F197" s="352">
        <v>0.04</v>
      </c>
      <c r="G197" s="352">
        <v>0</v>
      </c>
      <c r="H197" s="352">
        <v>3</v>
      </c>
      <c r="I197" s="189" t="s">
        <v>231</v>
      </c>
      <c r="J197" s="352" t="s">
        <v>232</v>
      </c>
      <c r="K197" s="352"/>
      <c r="L197" s="352"/>
      <c r="M197" s="352"/>
      <c r="N197" s="352"/>
      <c r="O197" s="352"/>
      <c r="P197" s="352"/>
      <c r="Q197" s="352"/>
      <c r="R197" s="352"/>
      <c r="S197" s="352"/>
      <c r="T197" s="242" t="s">
        <v>1366</v>
      </c>
      <c r="U197" s="227" t="s">
        <v>784</v>
      </c>
      <c r="V197" s="227" t="s">
        <v>1822</v>
      </c>
      <c r="W197" s="227" t="s">
        <v>14</v>
      </c>
      <c r="X197" s="228" t="s">
        <v>59</v>
      </c>
      <c r="Y197" s="222"/>
      <c r="Z197" s="227">
        <v>0.04</v>
      </c>
      <c r="AA197" s="272">
        <v>0</v>
      </c>
      <c r="AB197" s="352"/>
      <c r="AC197" s="352"/>
      <c r="AD197" s="352"/>
      <c r="AE197" s="352"/>
      <c r="AF197" s="352"/>
      <c r="AG197" s="352"/>
      <c r="AH197" s="352"/>
    </row>
    <row r="198" spans="1:34" s="221" customFormat="1">
      <c r="A198" s="352" t="s">
        <v>391</v>
      </c>
      <c r="B198" s="352" t="s">
        <v>2563</v>
      </c>
      <c r="C198" s="352" t="s">
        <v>2498</v>
      </c>
      <c r="D198" s="352" t="s">
        <v>14</v>
      </c>
      <c r="E198" s="352" t="s">
        <v>74</v>
      </c>
      <c r="F198" s="352">
        <v>0.06</v>
      </c>
      <c r="G198" s="352">
        <v>0</v>
      </c>
      <c r="H198" s="352">
        <v>3</v>
      </c>
      <c r="I198" s="189" t="s">
        <v>224</v>
      </c>
      <c r="J198" s="352" t="s">
        <v>236</v>
      </c>
      <c r="K198" s="352"/>
      <c r="L198" s="352"/>
      <c r="M198" s="352"/>
      <c r="N198" s="352"/>
      <c r="O198" s="352"/>
      <c r="P198" s="352"/>
      <c r="Q198" s="352"/>
      <c r="R198" s="352"/>
      <c r="S198" s="352"/>
      <c r="T198" s="242" t="s">
        <v>1366</v>
      </c>
      <c r="U198" s="227" t="s">
        <v>784</v>
      </c>
      <c r="V198" s="227" t="s">
        <v>1822</v>
      </c>
      <c r="W198" s="227" t="s">
        <v>14</v>
      </c>
      <c r="X198" s="228" t="s">
        <v>74</v>
      </c>
      <c r="Y198" s="222" t="s">
        <v>236</v>
      </c>
      <c r="Z198" s="227">
        <v>0.06</v>
      </c>
      <c r="AA198" s="272">
        <v>0</v>
      </c>
      <c r="AB198" s="352"/>
      <c r="AC198" s="352"/>
      <c r="AD198" s="352"/>
      <c r="AE198" s="352"/>
      <c r="AF198" s="352"/>
      <c r="AG198" s="352"/>
      <c r="AH198" s="352"/>
    </row>
    <row r="199" spans="1:34" s="221" customFormat="1">
      <c r="A199" s="352" t="s">
        <v>392</v>
      </c>
      <c r="B199" s="352" t="s">
        <v>2563</v>
      </c>
      <c r="C199" s="352" t="s">
        <v>2498</v>
      </c>
      <c r="D199" s="352" t="s">
        <v>14</v>
      </c>
      <c r="E199" s="352" t="s">
        <v>88</v>
      </c>
      <c r="F199" s="352">
        <v>0.06</v>
      </c>
      <c r="G199" s="352">
        <v>0</v>
      </c>
      <c r="H199" s="352">
        <v>3</v>
      </c>
      <c r="I199" s="189" t="s">
        <v>231</v>
      </c>
      <c r="J199" s="352" t="s">
        <v>2488</v>
      </c>
      <c r="K199" s="352"/>
      <c r="L199" s="352"/>
      <c r="M199" s="352"/>
      <c r="N199" s="352"/>
      <c r="O199" s="352"/>
      <c r="P199" s="352"/>
      <c r="Q199" s="352"/>
      <c r="R199" s="352"/>
      <c r="S199" s="352"/>
      <c r="T199" s="242" t="s">
        <v>1366</v>
      </c>
      <c r="U199" s="227" t="s">
        <v>784</v>
      </c>
      <c r="V199" s="227" t="s">
        <v>1822</v>
      </c>
      <c r="W199" s="227" t="s">
        <v>14</v>
      </c>
      <c r="X199" s="228" t="s">
        <v>88</v>
      </c>
      <c r="Y199" s="222" t="s">
        <v>236</v>
      </c>
      <c r="Z199" s="227">
        <v>0.06</v>
      </c>
      <c r="AA199" s="272">
        <v>0</v>
      </c>
      <c r="AB199" s="352"/>
      <c r="AC199" s="352"/>
      <c r="AD199" s="352"/>
      <c r="AE199" s="352"/>
      <c r="AF199" s="352"/>
      <c r="AG199" s="352"/>
      <c r="AH199" s="352"/>
    </row>
    <row r="200" spans="1:34" s="221" customFormat="1">
      <c r="A200" s="352" t="s">
        <v>393</v>
      </c>
      <c r="B200" s="352" t="s">
        <v>2563</v>
      </c>
      <c r="C200" s="352" t="s">
        <v>2498</v>
      </c>
      <c r="D200" s="352" t="s">
        <v>14</v>
      </c>
      <c r="E200" s="352" t="s">
        <v>65</v>
      </c>
      <c r="F200" s="352">
        <v>0.04</v>
      </c>
      <c r="G200" s="352">
        <v>0</v>
      </c>
      <c r="H200" s="352">
        <v>3</v>
      </c>
      <c r="I200" s="189" t="s">
        <v>224</v>
      </c>
      <c r="J200" s="352" t="s">
        <v>239</v>
      </c>
      <c r="K200" s="352"/>
      <c r="L200" s="352"/>
      <c r="M200" s="352"/>
      <c r="N200" s="352"/>
      <c r="O200" s="352"/>
      <c r="P200" s="352"/>
      <c r="Q200" s="352"/>
      <c r="R200" s="352"/>
      <c r="S200" s="352"/>
      <c r="T200" s="242" t="s">
        <v>1366</v>
      </c>
      <c r="U200" s="227" t="s">
        <v>784</v>
      </c>
      <c r="V200" s="227" t="s">
        <v>1822</v>
      </c>
      <c r="W200" s="227" t="s">
        <v>14</v>
      </c>
      <c r="X200" s="228" t="s">
        <v>65</v>
      </c>
      <c r="Y200" s="222" t="s">
        <v>239</v>
      </c>
      <c r="Z200" s="227">
        <v>0.04</v>
      </c>
      <c r="AA200" s="272">
        <v>0</v>
      </c>
      <c r="AB200" s="352"/>
      <c r="AC200" s="352"/>
      <c r="AD200" s="352"/>
      <c r="AE200" s="352"/>
      <c r="AF200" s="352"/>
      <c r="AG200" s="352"/>
      <c r="AH200" s="352"/>
    </row>
    <row r="201" spans="1:34" s="221" customFormat="1">
      <c r="A201" s="352" t="s">
        <v>394</v>
      </c>
      <c r="B201" s="352" t="s">
        <v>2563</v>
      </c>
      <c r="C201" s="352" t="s">
        <v>2498</v>
      </c>
      <c r="D201" s="352" t="s">
        <v>14</v>
      </c>
      <c r="E201" s="352" t="s">
        <v>92</v>
      </c>
      <c r="F201" s="352">
        <v>0.04</v>
      </c>
      <c r="G201" s="352">
        <v>0</v>
      </c>
      <c r="H201" s="352">
        <v>3</v>
      </c>
      <c r="I201" s="189" t="s">
        <v>231</v>
      </c>
      <c r="J201" s="352" t="s">
        <v>2489</v>
      </c>
      <c r="K201" s="352"/>
      <c r="L201" s="352"/>
      <c r="M201" s="352"/>
      <c r="N201" s="352"/>
      <c r="O201" s="352"/>
      <c r="P201" s="352"/>
      <c r="Q201" s="352"/>
      <c r="R201" s="352"/>
      <c r="S201" s="352"/>
      <c r="T201" s="242" t="s">
        <v>1366</v>
      </c>
      <c r="U201" s="227" t="s">
        <v>784</v>
      </c>
      <c r="V201" s="227" t="s">
        <v>1822</v>
      </c>
      <c r="W201" s="227" t="s">
        <v>14</v>
      </c>
      <c r="X201" s="228" t="s">
        <v>92</v>
      </c>
      <c r="Y201" s="222" t="s">
        <v>239</v>
      </c>
      <c r="Z201" s="227">
        <v>0.04</v>
      </c>
      <c r="AA201" s="272">
        <v>0</v>
      </c>
      <c r="AB201" s="352"/>
      <c r="AC201" s="352"/>
      <c r="AD201" s="352"/>
      <c r="AE201" s="352"/>
      <c r="AF201" s="352"/>
      <c r="AG201" s="352"/>
      <c r="AH201" s="352"/>
    </row>
    <row r="202" spans="1:34" s="221" customFormat="1">
      <c r="A202" s="352" t="s">
        <v>395</v>
      </c>
      <c r="B202" s="352" t="s">
        <v>2563</v>
      </c>
      <c r="C202" s="352" t="s">
        <v>2498</v>
      </c>
      <c r="D202" s="352" t="s">
        <v>14</v>
      </c>
      <c r="E202" s="352" t="s">
        <v>81</v>
      </c>
      <c r="F202" s="352">
        <v>0.02</v>
      </c>
      <c r="G202" s="352">
        <v>0</v>
      </c>
      <c r="H202" s="352">
        <v>3</v>
      </c>
      <c r="I202" s="189" t="s">
        <v>224</v>
      </c>
      <c r="J202" s="352" t="s">
        <v>242</v>
      </c>
      <c r="K202" s="352"/>
      <c r="L202" s="352"/>
      <c r="M202" s="352"/>
      <c r="N202" s="352"/>
      <c r="O202" s="352"/>
      <c r="P202" s="352"/>
      <c r="Q202" s="352"/>
      <c r="R202" s="352"/>
      <c r="S202" s="352"/>
      <c r="T202" s="242" t="s">
        <v>1366</v>
      </c>
      <c r="U202" s="227" t="s">
        <v>784</v>
      </c>
      <c r="V202" s="227" t="s">
        <v>1822</v>
      </c>
      <c r="W202" s="227" t="s">
        <v>14</v>
      </c>
      <c r="X202" s="228" t="s">
        <v>81</v>
      </c>
      <c r="Y202" s="222" t="s">
        <v>242</v>
      </c>
      <c r="Z202" s="227">
        <v>0.02</v>
      </c>
      <c r="AA202" s="272">
        <v>0</v>
      </c>
      <c r="AB202" s="352"/>
      <c r="AC202" s="352"/>
      <c r="AD202" s="352"/>
      <c r="AE202" s="352"/>
      <c r="AF202" s="352"/>
      <c r="AG202" s="352"/>
      <c r="AH202" s="352"/>
    </row>
    <row r="203" spans="1:34" s="221" customFormat="1">
      <c r="A203" s="352" t="s">
        <v>396</v>
      </c>
      <c r="B203" s="352" t="s">
        <v>2563</v>
      </c>
      <c r="C203" s="352" t="s">
        <v>2498</v>
      </c>
      <c r="D203" s="352" t="s">
        <v>14</v>
      </c>
      <c r="E203" s="352" t="s">
        <v>96</v>
      </c>
      <c r="F203" s="352">
        <v>0.02</v>
      </c>
      <c r="G203" s="352">
        <v>0</v>
      </c>
      <c r="H203" s="352">
        <v>3</v>
      </c>
      <c r="I203" s="189" t="s">
        <v>231</v>
      </c>
      <c r="J203" s="352" t="s">
        <v>2490</v>
      </c>
      <c r="K203" s="352"/>
      <c r="L203" s="352"/>
      <c r="M203" s="352"/>
      <c r="N203" s="352"/>
      <c r="O203" s="352"/>
      <c r="P203" s="352"/>
      <c r="Q203" s="352"/>
      <c r="R203" s="352"/>
      <c r="S203" s="352"/>
      <c r="T203" s="242" t="s">
        <v>1366</v>
      </c>
      <c r="U203" s="227" t="s">
        <v>784</v>
      </c>
      <c r="V203" s="227" t="s">
        <v>1822</v>
      </c>
      <c r="W203" s="227" t="s">
        <v>14</v>
      </c>
      <c r="X203" s="228" t="s">
        <v>96</v>
      </c>
      <c r="Y203" s="222" t="s">
        <v>242</v>
      </c>
      <c r="Z203" s="227">
        <v>0.02</v>
      </c>
      <c r="AA203" s="272">
        <v>0</v>
      </c>
      <c r="AB203" s="352"/>
      <c r="AC203" s="352"/>
      <c r="AD203" s="352"/>
      <c r="AE203" s="352"/>
      <c r="AF203" s="352"/>
      <c r="AG203" s="352"/>
      <c r="AH203" s="352"/>
    </row>
    <row r="204" spans="1:34" s="221" customFormat="1">
      <c r="A204" s="352" t="s">
        <v>397</v>
      </c>
      <c r="B204" s="352" t="s">
        <v>2563</v>
      </c>
      <c r="C204" s="352" t="s">
        <v>2498</v>
      </c>
      <c r="D204" s="352" t="s">
        <v>1526</v>
      </c>
      <c r="E204" s="352" t="s">
        <v>245</v>
      </c>
      <c r="F204" s="352">
        <v>0.05</v>
      </c>
      <c r="G204" s="352">
        <v>0</v>
      </c>
      <c r="H204" s="352">
        <v>3</v>
      </c>
      <c r="I204" s="189" t="s">
        <v>224</v>
      </c>
      <c r="J204" s="352"/>
      <c r="K204" s="352"/>
      <c r="L204" s="352"/>
      <c r="M204" s="352"/>
      <c r="N204" s="352"/>
      <c r="O204" s="352"/>
      <c r="P204" s="352"/>
      <c r="Q204" s="352"/>
      <c r="R204" s="352"/>
      <c r="S204" s="352"/>
      <c r="T204" s="242" t="s">
        <v>1366</v>
      </c>
      <c r="U204" s="227" t="s">
        <v>784</v>
      </c>
      <c r="V204" s="227" t="s">
        <v>1822</v>
      </c>
      <c r="W204" s="227" t="s">
        <v>1526</v>
      </c>
      <c r="X204" s="228" t="s">
        <v>245</v>
      </c>
      <c r="Y204" s="222"/>
      <c r="Z204" s="227">
        <v>0.05</v>
      </c>
      <c r="AA204" s="272">
        <v>0</v>
      </c>
      <c r="AB204" s="352"/>
      <c r="AC204" s="352"/>
      <c r="AD204" s="352"/>
      <c r="AE204" s="352"/>
      <c r="AF204" s="352"/>
      <c r="AG204" s="352"/>
      <c r="AH204" s="352"/>
    </row>
    <row r="205" spans="1:34" s="221" customFormat="1">
      <c r="A205" s="352" t="s">
        <v>398</v>
      </c>
      <c r="B205" s="352" t="s">
        <v>2563</v>
      </c>
      <c r="C205" s="352" t="s">
        <v>2498</v>
      </c>
      <c r="D205" s="352" t="s">
        <v>1526</v>
      </c>
      <c r="E205" s="352" t="s">
        <v>247</v>
      </c>
      <c r="F205" s="352">
        <v>2.5000000000000001E-2</v>
      </c>
      <c r="G205" s="352">
        <v>0</v>
      </c>
      <c r="H205" s="352">
        <v>3</v>
      </c>
      <c r="I205" s="189" t="s">
        <v>231</v>
      </c>
      <c r="J205" s="352" t="s">
        <v>232</v>
      </c>
      <c r="K205" s="352"/>
      <c r="L205" s="352"/>
      <c r="M205" s="352"/>
      <c r="N205" s="352"/>
      <c r="O205" s="352"/>
      <c r="P205" s="352"/>
      <c r="Q205" s="352"/>
      <c r="R205" s="352"/>
      <c r="S205" s="352"/>
      <c r="T205" s="242" t="s">
        <v>1366</v>
      </c>
      <c r="U205" s="227" t="s">
        <v>784</v>
      </c>
      <c r="V205" s="227" t="s">
        <v>1822</v>
      </c>
      <c r="W205" s="227" t="s">
        <v>1526</v>
      </c>
      <c r="X205" s="228" t="s">
        <v>247</v>
      </c>
      <c r="Y205" s="222"/>
      <c r="Z205" s="227">
        <v>2.5000000000000001E-2</v>
      </c>
      <c r="AA205" s="272">
        <v>0</v>
      </c>
      <c r="AB205" s="352"/>
      <c r="AC205" s="352"/>
      <c r="AD205" s="352"/>
      <c r="AE205" s="352"/>
      <c r="AF205" s="352"/>
      <c r="AG205" s="352"/>
      <c r="AH205" s="352"/>
    </row>
    <row r="206" spans="1:34" s="221" customFormat="1">
      <c r="A206" s="352" t="s">
        <v>1941</v>
      </c>
      <c r="B206" s="352" t="s">
        <v>2563</v>
      </c>
      <c r="C206" s="352" t="s">
        <v>2498</v>
      </c>
      <c r="D206" s="352" t="s">
        <v>1526</v>
      </c>
      <c r="E206" s="352" t="s">
        <v>1824</v>
      </c>
      <c r="F206" s="352">
        <v>1.2500000000000001E-2</v>
      </c>
      <c r="G206" s="352">
        <v>0</v>
      </c>
      <c r="H206" s="352">
        <v>3</v>
      </c>
      <c r="I206" s="189" t="s">
        <v>1081</v>
      </c>
      <c r="J206" s="352"/>
      <c r="K206" s="352"/>
      <c r="L206" s="352"/>
      <c r="M206" s="352"/>
      <c r="N206" s="352"/>
      <c r="O206" s="352"/>
      <c r="P206" s="352"/>
      <c r="Q206" s="352"/>
      <c r="R206" s="352"/>
      <c r="S206" s="352"/>
      <c r="T206" s="242" t="s">
        <v>1366</v>
      </c>
      <c r="U206" s="227" t="s">
        <v>784</v>
      </c>
      <c r="V206" s="227" t="s">
        <v>1822</v>
      </c>
      <c r="W206" s="227" t="s">
        <v>1526</v>
      </c>
      <c r="X206" s="228" t="s">
        <v>1824</v>
      </c>
      <c r="Y206" s="222"/>
      <c r="Z206" s="227">
        <v>1.2500000000000001E-2</v>
      </c>
      <c r="AA206" s="272">
        <v>0</v>
      </c>
      <c r="AB206" s="352"/>
      <c r="AC206" s="352"/>
      <c r="AD206" s="352"/>
      <c r="AE206" s="352"/>
      <c r="AF206" s="352"/>
      <c r="AG206" s="352"/>
      <c r="AH206" s="352"/>
    </row>
    <row r="207" spans="1:34" s="221" customFormat="1">
      <c r="A207" s="352" t="s">
        <v>399</v>
      </c>
      <c r="B207" s="352" t="s">
        <v>2563</v>
      </c>
      <c r="C207" s="352" t="s">
        <v>2498</v>
      </c>
      <c r="D207" s="352" t="s">
        <v>1526</v>
      </c>
      <c r="E207" s="352" t="s">
        <v>1527</v>
      </c>
      <c r="F207" s="352">
        <v>2.5000000000000001E-2</v>
      </c>
      <c r="G207" s="352">
        <v>0</v>
      </c>
      <c r="H207" s="352">
        <v>3</v>
      </c>
      <c r="I207" s="189" t="s">
        <v>231</v>
      </c>
      <c r="J207" s="224" t="s">
        <v>2489</v>
      </c>
      <c r="K207" s="352"/>
      <c r="L207" s="352"/>
      <c r="M207" s="352"/>
      <c r="N207" s="352"/>
      <c r="O207" s="352"/>
      <c r="P207" s="352"/>
      <c r="Q207" s="352"/>
      <c r="R207" s="352"/>
      <c r="S207" s="352"/>
      <c r="T207" s="242" t="s">
        <v>1366</v>
      </c>
      <c r="U207" s="227" t="s">
        <v>784</v>
      </c>
      <c r="V207" s="227" t="s">
        <v>1822</v>
      </c>
      <c r="W207" s="227" t="s">
        <v>1526</v>
      </c>
      <c r="X207" s="228" t="s">
        <v>1527</v>
      </c>
      <c r="Y207" s="222" t="s">
        <v>1825</v>
      </c>
      <c r="Z207" s="227">
        <v>2.5000000000000001E-2</v>
      </c>
      <c r="AA207" s="272">
        <v>0</v>
      </c>
      <c r="AB207" s="352"/>
      <c r="AC207" s="352"/>
      <c r="AD207" s="352"/>
      <c r="AE207" s="352"/>
      <c r="AF207" s="352"/>
      <c r="AG207" s="352"/>
      <c r="AH207" s="352"/>
    </row>
    <row r="208" spans="1:34" s="221" customFormat="1">
      <c r="A208" s="352" t="s">
        <v>400</v>
      </c>
      <c r="B208" s="352" t="s">
        <v>2563</v>
      </c>
      <c r="C208" s="352" t="s">
        <v>2498</v>
      </c>
      <c r="D208" s="352" t="s">
        <v>1526</v>
      </c>
      <c r="E208" s="352" t="s">
        <v>1528</v>
      </c>
      <c r="F208" s="352">
        <v>2.5000000000000001E-2</v>
      </c>
      <c r="G208" s="352">
        <v>0</v>
      </c>
      <c r="H208" s="352">
        <v>3</v>
      </c>
      <c r="I208" s="189" t="s">
        <v>250</v>
      </c>
      <c r="J208" s="224" t="s">
        <v>239</v>
      </c>
      <c r="K208" s="352"/>
      <c r="L208" s="352"/>
      <c r="M208" s="352"/>
      <c r="N208" s="352"/>
      <c r="O208" s="352"/>
      <c r="P208" s="352"/>
      <c r="Q208" s="352"/>
      <c r="R208" s="352"/>
      <c r="S208" s="352"/>
      <c r="T208" s="242" t="s">
        <v>1366</v>
      </c>
      <c r="U208" s="227" t="s">
        <v>784</v>
      </c>
      <c r="V208" s="227" t="s">
        <v>1822</v>
      </c>
      <c r="W208" s="227" t="s">
        <v>1526</v>
      </c>
      <c r="X208" s="228" t="s">
        <v>1528</v>
      </c>
      <c r="Y208" s="222" t="s">
        <v>1825</v>
      </c>
      <c r="Z208" s="227">
        <v>2.5000000000000001E-2</v>
      </c>
      <c r="AA208" s="272">
        <v>0</v>
      </c>
      <c r="AB208" s="352"/>
      <c r="AC208" s="352"/>
      <c r="AD208" s="352"/>
      <c r="AE208" s="352"/>
      <c r="AF208" s="352"/>
      <c r="AG208" s="352"/>
      <c r="AH208" s="352"/>
    </row>
    <row r="209" spans="1:34" s="221" customFormat="1">
      <c r="A209" s="352" t="s">
        <v>1942</v>
      </c>
      <c r="B209" s="352" t="s">
        <v>2563</v>
      </c>
      <c r="C209" s="352" t="s">
        <v>2498</v>
      </c>
      <c r="D209" s="352" t="s">
        <v>1526</v>
      </c>
      <c r="E209" s="352" t="s">
        <v>1827</v>
      </c>
      <c r="F209" s="352">
        <v>2.5000000000000001E-2</v>
      </c>
      <c r="G209" s="352">
        <v>0</v>
      </c>
      <c r="H209" s="352">
        <v>3</v>
      </c>
      <c r="I209" s="189" t="s">
        <v>1081</v>
      </c>
      <c r="J209" s="224"/>
      <c r="K209" s="352"/>
      <c r="L209" s="352"/>
      <c r="M209" s="352"/>
      <c r="N209" s="352"/>
      <c r="O209" s="352"/>
      <c r="P209" s="352"/>
      <c r="Q209" s="352"/>
      <c r="R209" s="352"/>
      <c r="S209" s="352"/>
      <c r="T209" s="242" t="s">
        <v>1366</v>
      </c>
      <c r="U209" s="227" t="s">
        <v>784</v>
      </c>
      <c r="V209" s="227" t="s">
        <v>1822</v>
      </c>
      <c r="W209" s="227" t="s">
        <v>1526</v>
      </c>
      <c r="X209" s="228" t="s">
        <v>1827</v>
      </c>
      <c r="Y209" s="222" t="s">
        <v>1825</v>
      </c>
      <c r="Z209" s="227">
        <v>2.5000000000000001E-2</v>
      </c>
      <c r="AA209" s="272">
        <v>0</v>
      </c>
      <c r="AB209" s="352"/>
      <c r="AC209" s="352"/>
      <c r="AD209" s="352"/>
      <c r="AE209" s="352"/>
      <c r="AF209" s="352"/>
      <c r="AG209" s="352"/>
      <c r="AH209" s="352"/>
    </row>
    <row r="210" spans="1:34" s="221" customFormat="1">
      <c r="A210" s="352" t="s">
        <v>401</v>
      </c>
      <c r="B210" s="352" t="s">
        <v>2563</v>
      </c>
      <c r="C210" s="352" t="s">
        <v>2498</v>
      </c>
      <c r="D210" s="352" t="s">
        <v>1526</v>
      </c>
      <c r="E210" s="352" t="s">
        <v>1529</v>
      </c>
      <c r="F210" s="352">
        <v>1.2500000000000001E-2</v>
      </c>
      <c r="G210" s="352">
        <v>0</v>
      </c>
      <c r="H210" s="352">
        <v>3</v>
      </c>
      <c r="I210" s="189" t="s">
        <v>231</v>
      </c>
      <c r="J210" s="224" t="s">
        <v>2490</v>
      </c>
      <c r="K210" s="352"/>
      <c r="L210" s="352"/>
      <c r="M210" s="352"/>
      <c r="N210" s="352"/>
      <c r="O210" s="352"/>
      <c r="P210" s="352"/>
      <c r="Q210" s="352"/>
      <c r="R210" s="352"/>
      <c r="S210" s="352"/>
      <c r="T210" s="242" t="s">
        <v>1366</v>
      </c>
      <c r="U210" s="227" t="s">
        <v>784</v>
      </c>
      <c r="V210" s="227" t="s">
        <v>1822</v>
      </c>
      <c r="W210" s="227" t="s">
        <v>1526</v>
      </c>
      <c r="X210" s="228" t="s">
        <v>1529</v>
      </c>
      <c r="Y210" s="222" t="s">
        <v>1669</v>
      </c>
      <c r="Z210" s="227">
        <v>1.2500000000000001E-2</v>
      </c>
      <c r="AA210" s="272">
        <v>0</v>
      </c>
      <c r="AB210" s="352"/>
      <c r="AC210" s="352"/>
      <c r="AD210" s="352"/>
      <c r="AE210" s="352"/>
      <c r="AF210" s="352"/>
      <c r="AG210" s="352"/>
      <c r="AH210" s="352"/>
    </row>
    <row r="211" spans="1:34" s="221" customFormat="1">
      <c r="A211" s="352" t="s">
        <v>402</v>
      </c>
      <c r="B211" s="352" t="s">
        <v>2563</v>
      </c>
      <c r="C211" s="352" t="s">
        <v>2498</v>
      </c>
      <c r="D211" s="352" t="s">
        <v>1526</v>
      </c>
      <c r="E211" s="352" t="s">
        <v>1530</v>
      </c>
      <c r="F211" s="352">
        <v>1.2500000000000001E-2</v>
      </c>
      <c r="G211" s="352">
        <v>0</v>
      </c>
      <c r="H211" s="352">
        <v>3</v>
      </c>
      <c r="I211" s="189" t="s">
        <v>253</v>
      </c>
      <c r="J211" s="224" t="s">
        <v>242</v>
      </c>
      <c r="K211" s="352"/>
      <c r="L211" s="352"/>
      <c r="M211" s="352"/>
      <c r="N211" s="352"/>
      <c r="O211" s="352"/>
      <c r="P211" s="352"/>
      <c r="Q211" s="352"/>
      <c r="R211" s="352"/>
      <c r="S211" s="352"/>
      <c r="T211" s="242" t="s">
        <v>1366</v>
      </c>
      <c r="U211" s="227" t="s">
        <v>784</v>
      </c>
      <c r="V211" s="227" t="s">
        <v>1822</v>
      </c>
      <c r="W211" s="227" t="s">
        <v>1526</v>
      </c>
      <c r="X211" s="228" t="s">
        <v>1530</v>
      </c>
      <c r="Y211" s="222" t="s">
        <v>1669</v>
      </c>
      <c r="Z211" s="227">
        <v>1.2500000000000001E-2</v>
      </c>
      <c r="AA211" s="272">
        <v>0</v>
      </c>
      <c r="AB211" s="352"/>
      <c r="AC211" s="352"/>
      <c r="AD211" s="352"/>
      <c r="AE211" s="352"/>
      <c r="AF211" s="352"/>
      <c r="AG211" s="352"/>
      <c r="AH211" s="352"/>
    </row>
    <row r="212" spans="1:34" s="221" customFormat="1">
      <c r="A212" s="352" t="s">
        <v>1943</v>
      </c>
      <c r="B212" s="352" t="s">
        <v>2563</v>
      </c>
      <c r="C212" s="352" t="s">
        <v>2498</v>
      </c>
      <c r="D212" s="352" t="s">
        <v>1526</v>
      </c>
      <c r="E212" s="352" t="s">
        <v>1829</v>
      </c>
      <c r="F212" s="352">
        <v>1.2500000000000001E-2</v>
      </c>
      <c r="G212" s="352">
        <v>0</v>
      </c>
      <c r="H212" s="352">
        <v>3</v>
      </c>
      <c r="I212" s="189" t="s">
        <v>1081</v>
      </c>
      <c r="J212" s="224"/>
      <c r="K212" s="352"/>
      <c r="L212" s="352"/>
      <c r="M212" s="352"/>
      <c r="N212" s="352"/>
      <c r="O212" s="352"/>
      <c r="P212" s="352"/>
      <c r="Q212" s="352"/>
      <c r="R212" s="352"/>
      <c r="S212" s="352"/>
      <c r="T212" s="242" t="s">
        <v>1366</v>
      </c>
      <c r="U212" s="227" t="s">
        <v>784</v>
      </c>
      <c r="V212" s="227" t="s">
        <v>1822</v>
      </c>
      <c r="W212" s="227" t="s">
        <v>1526</v>
      </c>
      <c r="X212" s="228" t="s">
        <v>1829</v>
      </c>
      <c r="Y212" s="222" t="s">
        <v>1669</v>
      </c>
      <c r="Z212" s="227">
        <v>1.2500000000000001E-2</v>
      </c>
      <c r="AA212" s="272">
        <v>0</v>
      </c>
      <c r="AB212" s="352"/>
      <c r="AC212" s="352"/>
      <c r="AD212" s="352"/>
      <c r="AE212" s="352"/>
      <c r="AF212" s="352"/>
      <c r="AG212" s="352"/>
      <c r="AH212" s="352"/>
    </row>
    <row r="213" spans="1:34" s="221" customFormat="1">
      <c r="A213" s="352" t="s">
        <v>403</v>
      </c>
      <c r="B213" s="352" t="s">
        <v>2563</v>
      </c>
      <c r="C213" s="352" t="s">
        <v>2498</v>
      </c>
      <c r="D213" s="352" t="s">
        <v>1702</v>
      </c>
      <c r="E213" s="352" t="s">
        <v>255</v>
      </c>
      <c r="F213" s="352">
        <v>0.05</v>
      </c>
      <c r="G213" s="352">
        <v>0</v>
      </c>
      <c r="H213" s="352">
        <v>3</v>
      </c>
      <c r="I213" s="189" t="s">
        <v>224</v>
      </c>
      <c r="J213" s="352"/>
      <c r="K213" s="352"/>
      <c r="L213" s="352"/>
      <c r="M213" s="352"/>
      <c r="N213" s="352"/>
      <c r="O213" s="352"/>
      <c r="P213" s="352"/>
      <c r="Q213" s="352"/>
      <c r="R213" s="352"/>
      <c r="S213" s="352"/>
      <c r="T213" s="242" t="s">
        <v>1366</v>
      </c>
      <c r="U213" s="227" t="s">
        <v>784</v>
      </c>
      <c r="V213" s="227" t="s">
        <v>1822</v>
      </c>
      <c r="W213" s="227" t="s">
        <v>1702</v>
      </c>
      <c r="X213" s="228" t="s">
        <v>255</v>
      </c>
      <c r="Y213" s="222"/>
      <c r="Z213" s="227">
        <v>0.05</v>
      </c>
      <c r="AA213" s="272">
        <v>0</v>
      </c>
      <c r="AB213" s="352"/>
      <c r="AC213" s="352"/>
      <c r="AD213" s="352"/>
      <c r="AE213" s="352"/>
      <c r="AF213" s="352"/>
      <c r="AG213" s="352"/>
      <c r="AH213" s="352"/>
    </row>
    <row r="214" spans="1:34" s="221" customFormat="1">
      <c r="A214" s="352" t="s">
        <v>404</v>
      </c>
      <c r="B214" s="352" t="s">
        <v>2563</v>
      </c>
      <c r="C214" s="352" t="s">
        <v>2498</v>
      </c>
      <c r="D214" s="352" t="s">
        <v>1702</v>
      </c>
      <c r="E214" s="352" t="s">
        <v>257</v>
      </c>
      <c r="F214" s="352">
        <v>2.5000000000000001E-2</v>
      </c>
      <c r="G214" s="352">
        <v>0</v>
      </c>
      <c r="H214" s="352">
        <v>3</v>
      </c>
      <c r="I214" s="189" t="s">
        <v>231</v>
      </c>
      <c r="J214" s="352" t="s">
        <v>232</v>
      </c>
      <c r="K214" s="352"/>
      <c r="L214" s="352"/>
      <c r="M214" s="352"/>
      <c r="N214" s="352"/>
      <c r="O214" s="352"/>
      <c r="P214" s="352"/>
      <c r="Q214" s="352"/>
      <c r="R214" s="352"/>
      <c r="S214" s="352"/>
      <c r="T214" s="242" t="s">
        <v>1366</v>
      </c>
      <c r="U214" s="227" t="s">
        <v>784</v>
      </c>
      <c r="V214" s="227" t="s">
        <v>1822</v>
      </c>
      <c r="W214" s="227" t="s">
        <v>1702</v>
      </c>
      <c r="X214" s="228" t="s">
        <v>257</v>
      </c>
      <c r="Y214" s="222"/>
      <c r="Z214" s="227">
        <v>2.5000000000000001E-2</v>
      </c>
      <c r="AA214" s="272">
        <v>0</v>
      </c>
      <c r="AB214" s="352"/>
      <c r="AC214" s="352"/>
      <c r="AD214" s="352"/>
      <c r="AE214" s="352"/>
      <c r="AF214" s="352"/>
      <c r="AG214" s="352"/>
      <c r="AH214" s="352"/>
    </row>
    <row r="215" spans="1:34" s="221" customFormat="1">
      <c r="A215" s="352" t="s">
        <v>1944</v>
      </c>
      <c r="B215" s="352" t="s">
        <v>2563</v>
      </c>
      <c r="C215" s="352" t="s">
        <v>2498</v>
      </c>
      <c r="D215" s="352" t="s">
        <v>1702</v>
      </c>
      <c r="E215" s="352" t="s">
        <v>1831</v>
      </c>
      <c r="F215" s="352">
        <v>1.2500000000000001E-2</v>
      </c>
      <c r="G215" s="352">
        <v>0</v>
      </c>
      <c r="H215" s="352">
        <v>3</v>
      </c>
      <c r="I215" s="189" t="s">
        <v>1081</v>
      </c>
      <c r="J215" s="352"/>
      <c r="K215" s="352"/>
      <c r="L215" s="352"/>
      <c r="M215" s="352"/>
      <c r="N215" s="352"/>
      <c r="O215" s="352"/>
      <c r="P215" s="352"/>
      <c r="Q215" s="352"/>
      <c r="R215" s="352"/>
      <c r="S215" s="352"/>
      <c r="T215" s="242" t="s">
        <v>1366</v>
      </c>
      <c r="U215" s="227" t="s">
        <v>784</v>
      </c>
      <c r="V215" s="227" t="s">
        <v>1822</v>
      </c>
      <c r="W215" s="227" t="s">
        <v>1702</v>
      </c>
      <c r="X215" s="228" t="s">
        <v>1831</v>
      </c>
      <c r="Y215" s="222"/>
      <c r="Z215" s="227">
        <v>1.2500000000000001E-2</v>
      </c>
      <c r="AA215" s="272">
        <v>0</v>
      </c>
      <c r="AB215" s="352"/>
      <c r="AC215" s="352"/>
      <c r="AD215" s="352"/>
      <c r="AE215" s="352"/>
      <c r="AF215" s="352"/>
      <c r="AG215" s="352"/>
      <c r="AH215" s="352"/>
    </row>
    <row r="216" spans="1:34" s="221" customFormat="1">
      <c r="A216" s="352" t="s">
        <v>405</v>
      </c>
      <c r="B216" s="352" t="s">
        <v>2563</v>
      </c>
      <c r="C216" s="352" t="s">
        <v>2498</v>
      </c>
      <c r="D216" s="352" t="s">
        <v>1702</v>
      </c>
      <c r="E216" s="352" t="s">
        <v>259</v>
      </c>
      <c r="F216" s="352">
        <v>2.5000000000000001E-2</v>
      </c>
      <c r="G216" s="352">
        <v>0</v>
      </c>
      <c r="H216" s="352">
        <v>3</v>
      </c>
      <c r="I216" s="189" t="s">
        <v>250</v>
      </c>
      <c r="J216" s="352" t="s">
        <v>1668</v>
      </c>
      <c r="K216" s="352"/>
      <c r="L216" s="352"/>
      <c r="M216" s="352"/>
      <c r="N216" s="352"/>
      <c r="O216" s="352"/>
      <c r="P216" s="352"/>
      <c r="Q216" s="352"/>
      <c r="R216" s="352"/>
      <c r="S216" s="352"/>
      <c r="T216" s="242" t="s">
        <v>1366</v>
      </c>
      <c r="U216" s="227" t="s">
        <v>784</v>
      </c>
      <c r="V216" s="227" t="s">
        <v>1822</v>
      </c>
      <c r="W216" s="227" t="s">
        <v>1702</v>
      </c>
      <c r="X216" s="228" t="s">
        <v>259</v>
      </c>
      <c r="Y216" s="222" t="s">
        <v>1373</v>
      </c>
      <c r="Z216" s="227">
        <v>2.5000000000000001E-2</v>
      </c>
      <c r="AA216" s="272">
        <v>0</v>
      </c>
      <c r="AB216" s="352"/>
      <c r="AC216" s="352"/>
      <c r="AD216" s="352"/>
      <c r="AE216" s="352"/>
      <c r="AF216" s="352"/>
      <c r="AG216" s="352"/>
      <c r="AH216" s="352"/>
    </row>
    <row r="217" spans="1:34" s="221" customFormat="1">
      <c r="A217" s="352" t="s">
        <v>406</v>
      </c>
      <c r="B217" s="352" t="s">
        <v>2563</v>
      </c>
      <c r="C217" s="352" t="s">
        <v>2498</v>
      </c>
      <c r="D217" s="352" t="s">
        <v>1702</v>
      </c>
      <c r="E217" s="352" t="s">
        <v>261</v>
      </c>
      <c r="F217" s="352">
        <v>2.5000000000000001E-2</v>
      </c>
      <c r="G217" s="352">
        <v>0</v>
      </c>
      <c r="H217" s="352">
        <v>3</v>
      </c>
      <c r="I217" s="189" t="s">
        <v>231</v>
      </c>
      <c r="J217" s="352" t="s">
        <v>2491</v>
      </c>
      <c r="K217" s="352"/>
      <c r="L217" s="352"/>
      <c r="M217" s="352"/>
      <c r="N217" s="352"/>
      <c r="O217" s="352"/>
      <c r="P217" s="352"/>
      <c r="Q217" s="352"/>
      <c r="R217" s="352"/>
      <c r="S217" s="352"/>
      <c r="T217" s="242" t="s">
        <v>1366</v>
      </c>
      <c r="U217" s="227" t="s">
        <v>784</v>
      </c>
      <c r="V217" s="227" t="s">
        <v>1822</v>
      </c>
      <c r="W217" s="227" t="s">
        <v>1702</v>
      </c>
      <c r="X217" s="228" t="s">
        <v>261</v>
      </c>
      <c r="Y217" s="222" t="s">
        <v>1373</v>
      </c>
      <c r="Z217" s="227">
        <v>2.5000000000000001E-2</v>
      </c>
      <c r="AA217" s="272">
        <v>0</v>
      </c>
      <c r="AB217" s="352"/>
      <c r="AC217" s="352"/>
      <c r="AD217" s="352"/>
      <c r="AE217" s="352"/>
      <c r="AF217" s="352"/>
      <c r="AG217" s="352"/>
      <c r="AH217" s="352"/>
    </row>
    <row r="218" spans="1:34" s="221" customFormat="1">
      <c r="A218" s="352" t="s">
        <v>1945</v>
      </c>
      <c r="B218" s="352" t="s">
        <v>2563</v>
      </c>
      <c r="C218" s="352" t="s">
        <v>2498</v>
      </c>
      <c r="D218" s="352" t="s">
        <v>1702</v>
      </c>
      <c r="E218" s="352" t="s">
        <v>1833</v>
      </c>
      <c r="F218" s="352">
        <v>2.5000000000000001E-2</v>
      </c>
      <c r="G218" s="352">
        <v>0</v>
      </c>
      <c r="H218" s="352">
        <v>3</v>
      </c>
      <c r="I218" s="189" t="s">
        <v>1081</v>
      </c>
      <c r="J218" s="352"/>
      <c r="K218" s="352"/>
      <c r="L218" s="352"/>
      <c r="M218" s="352"/>
      <c r="N218" s="352"/>
      <c r="O218" s="352"/>
      <c r="P218" s="352"/>
      <c r="Q218" s="352"/>
      <c r="R218" s="352"/>
      <c r="S218" s="352"/>
      <c r="T218" s="242" t="s">
        <v>1366</v>
      </c>
      <c r="U218" s="227" t="s">
        <v>784</v>
      </c>
      <c r="V218" s="227" t="s">
        <v>1822</v>
      </c>
      <c r="W218" s="227" t="s">
        <v>1702</v>
      </c>
      <c r="X218" s="228" t="s">
        <v>1833</v>
      </c>
      <c r="Y218" s="222" t="s">
        <v>1373</v>
      </c>
      <c r="Z218" s="227">
        <v>2.5000000000000001E-2</v>
      </c>
      <c r="AA218" s="272">
        <v>0</v>
      </c>
      <c r="AB218" s="352"/>
      <c r="AC218" s="352"/>
      <c r="AD218" s="352"/>
      <c r="AE218" s="352"/>
      <c r="AF218" s="352"/>
      <c r="AG218" s="352"/>
      <c r="AH218" s="352"/>
    </row>
    <row r="219" spans="1:34" s="352" customFormat="1">
      <c r="A219" s="352" t="s">
        <v>407</v>
      </c>
      <c r="B219" s="352" t="s">
        <v>2563</v>
      </c>
      <c r="C219" s="352" t="s">
        <v>2498</v>
      </c>
      <c r="D219" s="352" t="s">
        <v>1702</v>
      </c>
      <c r="E219" s="352" t="s">
        <v>263</v>
      </c>
      <c r="F219" s="352">
        <v>1.2500000000000001E-2</v>
      </c>
      <c r="G219" s="352">
        <v>0</v>
      </c>
      <c r="H219" s="352">
        <v>3</v>
      </c>
      <c r="I219" s="189" t="s">
        <v>253</v>
      </c>
      <c r="J219" s="352" t="s">
        <v>1669</v>
      </c>
      <c r="T219" s="242" t="s">
        <v>1366</v>
      </c>
      <c r="U219" s="227" t="s">
        <v>784</v>
      </c>
      <c r="V219" s="227" t="s">
        <v>1822</v>
      </c>
      <c r="W219" s="227" t="s">
        <v>1702</v>
      </c>
      <c r="X219" s="228" t="s">
        <v>263</v>
      </c>
      <c r="Y219" s="222" t="s">
        <v>1669</v>
      </c>
      <c r="Z219" s="227">
        <v>1.2500000000000001E-2</v>
      </c>
      <c r="AA219" s="272">
        <v>0</v>
      </c>
    </row>
    <row r="220" spans="1:34" s="352" customFormat="1">
      <c r="A220" s="352" t="s">
        <v>408</v>
      </c>
      <c r="B220" s="352" t="s">
        <v>2563</v>
      </c>
      <c r="C220" s="352" t="s">
        <v>2498</v>
      </c>
      <c r="D220" s="352" t="s">
        <v>1702</v>
      </c>
      <c r="E220" s="352" t="s">
        <v>265</v>
      </c>
      <c r="F220" s="352">
        <v>1.2500000000000001E-2</v>
      </c>
      <c r="G220" s="352">
        <v>0</v>
      </c>
      <c r="H220" s="352">
        <v>3</v>
      </c>
      <c r="I220" s="189" t="s">
        <v>231</v>
      </c>
      <c r="J220" s="352" t="s">
        <v>2492</v>
      </c>
      <c r="T220" s="242" t="s">
        <v>1366</v>
      </c>
      <c r="U220" s="227" t="s">
        <v>784</v>
      </c>
      <c r="V220" s="227" t="s">
        <v>1822</v>
      </c>
      <c r="W220" s="227" t="s">
        <v>1702</v>
      </c>
      <c r="X220" s="228" t="s">
        <v>265</v>
      </c>
      <c r="Y220" s="222" t="s">
        <v>1669</v>
      </c>
      <c r="Z220" s="227">
        <v>1.2500000000000001E-2</v>
      </c>
      <c r="AA220" s="272">
        <v>0</v>
      </c>
    </row>
    <row r="221" spans="1:34" s="221" customFormat="1">
      <c r="A221" s="352" t="s">
        <v>1946</v>
      </c>
      <c r="B221" s="352" t="s">
        <v>2563</v>
      </c>
      <c r="C221" s="352" t="s">
        <v>2498</v>
      </c>
      <c r="D221" s="352" t="s">
        <v>1702</v>
      </c>
      <c r="E221" s="352" t="s">
        <v>1835</v>
      </c>
      <c r="F221" s="352">
        <v>1.2500000000000001E-2</v>
      </c>
      <c r="G221" s="352">
        <v>0</v>
      </c>
      <c r="H221" s="352">
        <v>3</v>
      </c>
      <c r="I221" s="189" t="s">
        <v>1081</v>
      </c>
      <c r="J221" s="352"/>
      <c r="K221" s="352"/>
      <c r="L221" s="352"/>
      <c r="M221" s="352"/>
      <c r="N221" s="352"/>
      <c r="O221" s="352"/>
      <c r="P221" s="352"/>
      <c r="Q221" s="352"/>
      <c r="R221" s="352"/>
      <c r="S221" s="352"/>
      <c r="T221" s="242" t="s">
        <v>1366</v>
      </c>
      <c r="U221" s="227" t="s">
        <v>784</v>
      </c>
      <c r="V221" s="227" t="s">
        <v>1822</v>
      </c>
      <c r="W221" s="227" t="s">
        <v>1702</v>
      </c>
      <c r="X221" s="228" t="s">
        <v>1835</v>
      </c>
      <c r="Y221" s="222" t="s">
        <v>1669</v>
      </c>
      <c r="Z221" s="227">
        <v>1.2500000000000001E-2</v>
      </c>
      <c r="AA221" s="272">
        <v>0</v>
      </c>
      <c r="AB221" s="352"/>
      <c r="AC221" s="352"/>
      <c r="AD221" s="352"/>
      <c r="AE221" s="352"/>
      <c r="AF221" s="352"/>
      <c r="AG221" s="352"/>
      <c r="AH221" s="352"/>
    </row>
    <row r="222" spans="1:34" s="221" customFormat="1">
      <c r="A222" s="352" t="s">
        <v>409</v>
      </c>
      <c r="B222" s="352" t="s">
        <v>2563</v>
      </c>
      <c r="C222" s="352" t="s">
        <v>2498</v>
      </c>
      <c r="D222" s="352" t="s">
        <v>1702</v>
      </c>
      <c r="E222" s="352" t="s">
        <v>267</v>
      </c>
      <c r="F222" s="352">
        <v>4.4999999999999998E-2</v>
      </c>
      <c r="G222" s="352">
        <v>0</v>
      </c>
      <c r="H222" s="352">
        <v>3</v>
      </c>
      <c r="I222" s="189" t="s">
        <v>224</v>
      </c>
      <c r="J222" s="352" t="s">
        <v>236</v>
      </c>
      <c r="K222" s="352"/>
      <c r="L222" s="352"/>
      <c r="M222" s="352"/>
      <c r="N222" s="352"/>
      <c r="O222" s="352"/>
      <c r="P222" s="352"/>
      <c r="Q222" s="352"/>
      <c r="R222" s="352"/>
      <c r="S222" s="352"/>
      <c r="T222" s="242" t="s">
        <v>1366</v>
      </c>
      <c r="U222" s="227" t="s">
        <v>784</v>
      </c>
      <c r="V222" s="227" t="s">
        <v>1822</v>
      </c>
      <c r="W222" s="227" t="s">
        <v>1702</v>
      </c>
      <c r="X222" s="228" t="s">
        <v>267</v>
      </c>
      <c r="Y222" s="222" t="s">
        <v>1368</v>
      </c>
      <c r="Z222" s="227">
        <v>4.4999999999999998E-2</v>
      </c>
      <c r="AA222" s="272">
        <v>0</v>
      </c>
      <c r="AB222" s="352"/>
      <c r="AC222" s="352"/>
      <c r="AD222" s="352"/>
      <c r="AE222" s="352"/>
      <c r="AF222" s="352"/>
      <c r="AG222" s="352"/>
      <c r="AH222" s="352"/>
    </row>
    <row r="223" spans="1:34" s="221" customFormat="1">
      <c r="A223" s="352" t="s">
        <v>410</v>
      </c>
      <c r="B223" s="352" t="s">
        <v>2563</v>
      </c>
      <c r="C223" s="352" t="s">
        <v>2498</v>
      </c>
      <c r="D223" s="352" t="s">
        <v>1702</v>
      </c>
      <c r="E223" s="352" t="s">
        <v>269</v>
      </c>
      <c r="F223" s="352">
        <v>4.4999999999999998E-2</v>
      </c>
      <c r="G223" s="352">
        <v>0</v>
      </c>
      <c r="H223" s="352">
        <v>3</v>
      </c>
      <c r="I223" s="189" t="s">
        <v>231</v>
      </c>
      <c r="J223" s="352" t="s">
        <v>2488</v>
      </c>
      <c r="K223" s="352"/>
      <c r="L223" s="352"/>
      <c r="M223" s="352"/>
      <c r="N223" s="352"/>
      <c r="O223" s="352"/>
      <c r="P223" s="352"/>
      <c r="Q223" s="352"/>
      <c r="R223" s="352"/>
      <c r="S223" s="352"/>
      <c r="T223" s="242" t="s">
        <v>1366</v>
      </c>
      <c r="U223" s="227" t="s">
        <v>784</v>
      </c>
      <c r="V223" s="227" t="s">
        <v>1822</v>
      </c>
      <c r="W223" s="227" t="s">
        <v>1702</v>
      </c>
      <c r="X223" s="228" t="s">
        <v>269</v>
      </c>
      <c r="Y223" s="222" t="s">
        <v>1368</v>
      </c>
      <c r="Z223" s="227">
        <v>4.4999999999999998E-2</v>
      </c>
      <c r="AA223" s="272">
        <v>0</v>
      </c>
      <c r="AB223" s="352"/>
      <c r="AC223" s="352"/>
      <c r="AD223" s="352"/>
      <c r="AE223" s="352"/>
      <c r="AF223" s="352"/>
      <c r="AG223" s="352"/>
      <c r="AH223" s="352"/>
    </row>
    <row r="224" spans="1:34" s="221" customFormat="1">
      <c r="A224" s="352" t="s">
        <v>1947</v>
      </c>
      <c r="B224" s="352" t="s">
        <v>2563</v>
      </c>
      <c r="C224" s="352" t="s">
        <v>2498</v>
      </c>
      <c r="D224" s="352" t="s">
        <v>1702</v>
      </c>
      <c r="E224" s="352" t="s">
        <v>1837</v>
      </c>
      <c r="F224" s="352">
        <v>4.4999999999999998E-2</v>
      </c>
      <c r="G224" s="352">
        <v>0</v>
      </c>
      <c r="H224" s="352">
        <v>3</v>
      </c>
      <c r="I224" s="189" t="s">
        <v>1081</v>
      </c>
      <c r="J224" s="352"/>
      <c r="K224" s="352"/>
      <c r="L224" s="352"/>
      <c r="M224" s="352"/>
      <c r="N224" s="352"/>
      <c r="O224" s="352"/>
      <c r="P224" s="352"/>
      <c r="Q224" s="352"/>
      <c r="R224" s="352"/>
      <c r="S224" s="352"/>
      <c r="T224" s="242" t="s">
        <v>1366</v>
      </c>
      <c r="U224" s="227" t="s">
        <v>784</v>
      </c>
      <c r="V224" s="227" t="s">
        <v>1822</v>
      </c>
      <c r="W224" s="227" t="s">
        <v>1702</v>
      </c>
      <c r="X224" s="228" t="s">
        <v>1837</v>
      </c>
      <c r="Y224" s="222" t="s">
        <v>1368</v>
      </c>
      <c r="Z224" s="227">
        <v>4.4999999999999998E-2</v>
      </c>
      <c r="AA224" s="272">
        <v>0</v>
      </c>
      <c r="AB224" s="352"/>
      <c r="AC224" s="352"/>
      <c r="AD224" s="352"/>
      <c r="AE224" s="352"/>
      <c r="AF224" s="352"/>
      <c r="AG224" s="352"/>
      <c r="AH224" s="352"/>
    </row>
    <row r="225" spans="1:34" s="221" customFormat="1">
      <c r="A225" s="352" t="s">
        <v>1948</v>
      </c>
      <c r="B225" s="352" t="s">
        <v>2563</v>
      </c>
      <c r="C225" s="352" t="s">
        <v>2498</v>
      </c>
      <c r="D225" s="352" t="s">
        <v>1814</v>
      </c>
      <c r="E225" s="352" t="s">
        <v>1839</v>
      </c>
      <c r="F225" s="352">
        <v>0.05</v>
      </c>
      <c r="G225" s="352">
        <v>0</v>
      </c>
      <c r="H225" s="352">
        <v>3</v>
      </c>
      <c r="I225" s="189" t="s">
        <v>224</v>
      </c>
      <c r="J225" s="352"/>
      <c r="K225" s="352"/>
      <c r="L225" s="352"/>
      <c r="M225" s="352"/>
      <c r="N225" s="352"/>
      <c r="O225" s="352"/>
      <c r="P225" s="352"/>
      <c r="Q225" s="352"/>
      <c r="R225" s="352"/>
      <c r="S225" s="352"/>
      <c r="T225" s="242" t="s">
        <v>1366</v>
      </c>
      <c r="U225" s="227" t="s">
        <v>784</v>
      </c>
      <c r="V225" s="227" t="s">
        <v>1822</v>
      </c>
      <c r="W225" s="227" t="s">
        <v>1814</v>
      </c>
      <c r="X225" s="228" t="s">
        <v>1839</v>
      </c>
      <c r="Y225" s="222"/>
      <c r="Z225" s="227">
        <v>0.05</v>
      </c>
      <c r="AA225" s="272">
        <v>0</v>
      </c>
      <c r="AB225" s="352"/>
      <c r="AC225" s="352"/>
      <c r="AD225" s="352"/>
      <c r="AE225" s="352"/>
      <c r="AF225" s="352"/>
      <c r="AG225" s="352"/>
      <c r="AH225" s="352"/>
    </row>
    <row r="226" spans="1:34" s="221" customFormat="1">
      <c r="A226" s="352" t="s">
        <v>1949</v>
      </c>
      <c r="B226" s="352" t="s">
        <v>2563</v>
      </c>
      <c r="C226" s="352" t="s">
        <v>2498</v>
      </c>
      <c r="D226" s="352" t="s">
        <v>1814</v>
      </c>
      <c r="E226" s="352" t="s">
        <v>1841</v>
      </c>
      <c r="F226" s="352">
        <v>2.5000000000000001E-2</v>
      </c>
      <c r="G226" s="352">
        <v>0</v>
      </c>
      <c r="H226" s="352">
        <v>3</v>
      </c>
      <c r="I226" s="189" t="s">
        <v>231</v>
      </c>
      <c r="J226" s="352"/>
      <c r="K226" s="352"/>
      <c r="L226" s="352"/>
      <c r="M226" s="352"/>
      <c r="N226" s="352"/>
      <c r="O226" s="352"/>
      <c r="P226" s="352"/>
      <c r="Q226" s="352"/>
      <c r="R226" s="352"/>
      <c r="S226" s="352"/>
      <c r="T226" s="242" t="s">
        <v>1366</v>
      </c>
      <c r="U226" s="227" t="s">
        <v>784</v>
      </c>
      <c r="V226" s="227" t="s">
        <v>1822</v>
      </c>
      <c r="W226" s="227" t="s">
        <v>1814</v>
      </c>
      <c r="X226" s="228" t="s">
        <v>1841</v>
      </c>
      <c r="Y226" s="222"/>
      <c r="Z226" s="227">
        <v>2.5000000000000001E-2</v>
      </c>
      <c r="AA226" s="272">
        <v>0</v>
      </c>
      <c r="AB226" s="352"/>
      <c r="AC226" s="352"/>
      <c r="AD226" s="352"/>
      <c r="AE226" s="352"/>
      <c r="AF226" s="352"/>
      <c r="AG226" s="352"/>
      <c r="AH226" s="352"/>
    </row>
    <row r="227" spans="1:34" s="221" customFormat="1">
      <c r="A227" s="352" t="s">
        <v>1950</v>
      </c>
      <c r="B227" s="352" t="s">
        <v>2563</v>
      </c>
      <c r="C227" s="352" t="s">
        <v>2498</v>
      </c>
      <c r="D227" s="352" t="s">
        <v>1814</v>
      </c>
      <c r="E227" s="352" t="s">
        <v>1843</v>
      </c>
      <c r="F227" s="352">
        <v>1.2500000000000001E-2</v>
      </c>
      <c r="G227" s="352">
        <v>0</v>
      </c>
      <c r="H227" s="352">
        <v>3</v>
      </c>
      <c r="I227" s="189" t="s">
        <v>1081</v>
      </c>
      <c r="J227" s="352"/>
      <c r="K227" s="352"/>
      <c r="L227" s="352"/>
      <c r="M227" s="352"/>
      <c r="N227" s="352"/>
      <c r="O227" s="352"/>
      <c r="P227" s="352"/>
      <c r="Q227" s="352"/>
      <c r="R227" s="352"/>
      <c r="S227" s="352"/>
      <c r="T227" s="242" t="s">
        <v>1366</v>
      </c>
      <c r="U227" s="227" t="s">
        <v>784</v>
      </c>
      <c r="V227" s="227" t="s">
        <v>1822</v>
      </c>
      <c r="W227" s="227" t="s">
        <v>1814</v>
      </c>
      <c r="X227" s="228" t="s">
        <v>1843</v>
      </c>
      <c r="Y227" s="222"/>
      <c r="Z227" s="227">
        <v>1.2500000000000001E-2</v>
      </c>
      <c r="AA227" s="272">
        <v>0</v>
      </c>
      <c r="AB227" s="352"/>
      <c r="AC227" s="352"/>
      <c r="AD227" s="352"/>
      <c r="AE227" s="352"/>
      <c r="AF227" s="352"/>
      <c r="AG227" s="352"/>
      <c r="AH227" s="352"/>
    </row>
    <row r="228" spans="1:34" s="221" customFormat="1">
      <c r="A228" s="352" t="s">
        <v>1951</v>
      </c>
      <c r="B228" s="352" t="s">
        <v>2563</v>
      </c>
      <c r="C228" s="352" t="s">
        <v>2498</v>
      </c>
      <c r="D228" s="352" t="s">
        <v>1814</v>
      </c>
      <c r="E228" s="352" t="s">
        <v>1845</v>
      </c>
      <c r="F228" s="352">
        <v>3.7499999999999999E-2</v>
      </c>
      <c r="G228" s="352">
        <v>0</v>
      </c>
      <c r="H228" s="352">
        <v>3</v>
      </c>
      <c r="I228" s="189" t="s">
        <v>250</v>
      </c>
      <c r="J228" s="352"/>
      <c r="K228" s="352"/>
      <c r="L228" s="352"/>
      <c r="M228" s="352"/>
      <c r="N228" s="352"/>
      <c r="O228" s="352"/>
      <c r="P228" s="352"/>
      <c r="Q228" s="352"/>
      <c r="R228" s="352"/>
      <c r="S228" s="352"/>
      <c r="T228" s="242" t="s">
        <v>1366</v>
      </c>
      <c r="U228" s="227" t="s">
        <v>784</v>
      </c>
      <c r="V228" s="227" t="s">
        <v>1822</v>
      </c>
      <c r="W228" s="227" t="s">
        <v>1814</v>
      </c>
      <c r="X228" s="228" t="s">
        <v>1845</v>
      </c>
      <c r="Y228" s="222" t="s">
        <v>1373</v>
      </c>
      <c r="Z228" s="227">
        <v>3.7499999999999999E-2</v>
      </c>
      <c r="AA228" s="272">
        <v>0</v>
      </c>
      <c r="AB228" s="352"/>
      <c r="AC228" s="352"/>
      <c r="AD228" s="352"/>
      <c r="AE228" s="352"/>
      <c r="AF228" s="352"/>
      <c r="AG228" s="352"/>
      <c r="AH228" s="352"/>
    </row>
    <row r="229" spans="1:34" s="221" customFormat="1">
      <c r="A229" s="352" t="s">
        <v>1952</v>
      </c>
      <c r="B229" s="352" t="s">
        <v>2563</v>
      </c>
      <c r="C229" s="352" t="s">
        <v>2498</v>
      </c>
      <c r="D229" s="352" t="s">
        <v>1814</v>
      </c>
      <c r="E229" s="352" t="s">
        <v>1847</v>
      </c>
      <c r="F229" s="352">
        <v>3.7499999999999999E-2</v>
      </c>
      <c r="G229" s="352">
        <v>0</v>
      </c>
      <c r="H229" s="352">
        <v>3</v>
      </c>
      <c r="I229" s="189" t="s">
        <v>231</v>
      </c>
      <c r="J229" s="352"/>
      <c r="K229" s="352"/>
      <c r="L229" s="352"/>
      <c r="M229" s="352"/>
      <c r="N229" s="352"/>
      <c r="O229" s="352"/>
      <c r="P229" s="352"/>
      <c r="Q229" s="352"/>
      <c r="R229" s="352"/>
      <c r="S229" s="352"/>
      <c r="T229" s="242" t="s">
        <v>1366</v>
      </c>
      <c r="U229" s="227" t="s">
        <v>784</v>
      </c>
      <c r="V229" s="227" t="s">
        <v>1822</v>
      </c>
      <c r="W229" s="227" t="s">
        <v>1814</v>
      </c>
      <c r="X229" s="228" t="s">
        <v>1847</v>
      </c>
      <c r="Y229" s="222" t="s">
        <v>1373</v>
      </c>
      <c r="Z229" s="227">
        <v>3.7499999999999999E-2</v>
      </c>
      <c r="AA229" s="272">
        <v>0</v>
      </c>
      <c r="AB229" s="352"/>
      <c r="AC229" s="352"/>
      <c r="AD229" s="352"/>
      <c r="AE229" s="352"/>
      <c r="AF229" s="352"/>
      <c r="AG229" s="352"/>
      <c r="AH229" s="352"/>
    </row>
    <row r="230" spans="1:34" s="221" customFormat="1">
      <c r="A230" s="352" t="s">
        <v>1953</v>
      </c>
      <c r="B230" s="352" t="s">
        <v>2563</v>
      </c>
      <c r="C230" s="352" t="s">
        <v>2498</v>
      </c>
      <c r="D230" s="352" t="s">
        <v>1814</v>
      </c>
      <c r="E230" s="352" t="s">
        <v>1849</v>
      </c>
      <c r="F230" s="352">
        <v>3.7499999999999999E-2</v>
      </c>
      <c r="G230" s="352">
        <v>0</v>
      </c>
      <c r="H230" s="352">
        <v>3</v>
      </c>
      <c r="I230" s="189" t="s">
        <v>1081</v>
      </c>
      <c r="J230" s="352"/>
      <c r="K230" s="352"/>
      <c r="L230" s="352"/>
      <c r="M230" s="352"/>
      <c r="N230" s="352"/>
      <c r="O230" s="352"/>
      <c r="P230" s="352"/>
      <c r="Q230" s="352"/>
      <c r="R230" s="352"/>
      <c r="S230" s="352"/>
      <c r="T230" s="242" t="s">
        <v>1366</v>
      </c>
      <c r="U230" s="227" t="s">
        <v>784</v>
      </c>
      <c r="V230" s="227" t="s">
        <v>1822</v>
      </c>
      <c r="W230" s="227" t="s">
        <v>1814</v>
      </c>
      <c r="X230" s="228" t="s">
        <v>1849</v>
      </c>
      <c r="Y230" s="222" t="s">
        <v>1373</v>
      </c>
      <c r="Z230" s="227">
        <v>3.7499999999999999E-2</v>
      </c>
      <c r="AA230" s="272">
        <v>0</v>
      </c>
      <c r="AB230" s="352"/>
      <c r="AC230" s="352"/>
      <c r="AD230" s="352"/>
      <c r="AE230" s="352"/>
      <c r="AF230" s="352"/>
      <c r="AG230" s="352"/>
      <c r="AH230" s="352"/>
    </row>
    <row r="231" spans="1:34" s="221" customFormat="1">
      <c r="A231" s="352" t="s">
        <v>1954</v>
      </c>
      <c r="B231" s="352" t="s">
        <v>2563</v>
      </c>
      <c r="C231" s="352" t="s">
        <v>2498</v>
      </c>
      <c r="D231" s="352" t="s">
        <v>1814</v>
      </c>
      <c r="E231" s="352" t="s">
        <v>1851</v>
      </c>
      <c r="F231" s="352">
        <v>2.5000000000000001E-2</v>
      </c>
      <c r="G231" s="352">
        <v>0</v>
      </c>
      <c r="H231" s="352">
        <v>3</v>
      </c>
      <c r="I231" s="189" t="s">
        <v>253</v>
      </c>
      <c r="J231" s="352"/>
      <c r="K231" s="352"/>
      <c r="L231" s="352"/>
      <c r="M231" s="352"/>
      <c r="N231" s="352"/>
      <c r="O231" s="352"/>
      <c r="P231" s="352"/>
      <c r="Q231" s="352"/>
      <c r="R231" s="352"/>
      <c r="S231" s="352"/>
      <c r="T231" s="242" t="s">
        <v>1366</v>
      </c>
      <c r="U231" s="227" t="s">
        <v>784</v>
      </c>
      <c r="V231" s="227" t="s">
        <v>1822</v>
      </c>
      <c r="W231" s="227" t="s">
        <v>1814</v>
      </c>
      <c r="X231" s="228" t="s">
        <v>1851</v>
      </c>
      <c r="Y231" s="222" t="s">
        <v>1669</v>
      </c>
      <c r="Z231" s="227">
        <v>2.5000000000000001E-2</v>
      </c>
      <c r="AA231" s="272">
        <v>0</v>
      </c>
      <c r="AB231" s="352"/>
      <c r="AC231" s="352"/>
      <c r="AD231" s="352"/>
      <c r="AE231" s="352"/>
      <c r="AF231" s="352"/>
      <c r="AG231" s="352"/>
      <c r="AH231" s="352"/>
    </row>
    <row r="232" spans="1:34" s="221" customFormat="1">
      <c r="A232" s="352" t="s">
        <v>1955</v>
      </c>
      <c r="B232" s="352" t="s">
        <v>2563</v>
      </c>
      <c r="C232" s="352" t="s">
        <v>2498</v>
      </c>
      <c r="D232" s="352" t="s">
        <v>1814</v>
      </c>
      <c r="E232" s="352" t="s">
        <v>1853</v>
      </c>
      <c r="F232" s="352">
        <v>2.5000000000000001E-2</v>
      </c>
      <c r="G232" s="352">
        <v>0</v>
      </c>
      <c r="H232" s="352">
        <v>3</v>
      </c>
      <c r="I232" s="189" t="s">
        <v>231</v>
      </c>
      <c r="J232" s="352"/>
      <c r="K232" s="352"/>
      <c r="L232" s="352"/>
      <c r="M232" s="352"/>
      <c r="N232" s="352"/>
      <c r="O232" s="352"/>
      <c r="P232" s="352"/>
      <c r="Q232" s="352"/>
      <c r="R232" s="352"/>
      <c r="S232" s="352"/>
      <c r="T232" s="242" t="s">
        <v>1366</v>
      </c>
      <c r="U232" s="227" t="s">
        <v>784</v>
      </c>
      <c r="V232" s="227" t="s">
        <v>1822</v>
      </c>
      <c r="W232" s="227" t="s">
        <v>1814</v>
      </c>
      <c r="X232" s="228" t="s">
        <v>1853</v>
      </c>
      <c r="Y232" s="222" t="s">
        <v>1669</v>
      </c>
      <c r="Z232" s="227">
        <v>2.5000000000000001E-2</v>
      </c>
      <c r="AA232" s="272">
        <v>0</v>
      </c>
      <c r="AB232" s="352"/>
      <c r="AC232" s="352"/>
      <c r="AD232" s="352"/>
      <c r="AE232" s="352"/>
      <c r="AF232" s="352"/>
      <c r="AG232" s="352"/>
      <c r="AH232" s="352"/>
    </row>
    <row r="233" spans="1:34" s="221" customFormat="1">
      <c r="A233" s="352" t="s">
        <v>1956</v>
      </c>
      <c r="B233" s="352" t="s">
        <v>2563</v>
      </c>
      <c r="C233" s="352" t="s">
        <v>2498</v>
      </c>
      <c r="D233" s="352" t="s">
        <v>1814</v>
      </c>
      <c r="E233" s="352" t="s">
        <v>1855</v>
      </c>
      <c r="F233" s="352">
        <v>2.5000000000000001E-2</v>
      </c>
      <c r="G233" s="352">
        <v>0</v>
      </c>
      <c r="H233" s="352">
        <v>3</v>
      </c>
      <c r="I233" s="189" t="s">
        <v>1081</v>
      </c>
      <c r="J233" s="352"/>
      <c r="K233" s="352"/>
      <c r="L233" s="352"/>
      <c r="M233" s="352"/>
      <c r="N233" s="352"/>
      <c r="O233" s="352"/>
      <c r="P233" s="352"/>
      <c r="Q233" s="352"/>
      <c r="R233" s="352"/>
      <c r="S233" s="352"/>
      <c r="T233" s="242" t="s">
        <v>1366</v>
      </c>
      <c r="U233" s="227" t="s">
        <v>784</v>
      </c>
      <c r="V233" s="227" t="s">
        <v>1822</v>
      </c>
      <c r="W233" s="227" t="s">
        <v>1814</v>
      </c>
      <c r="X233" s="228" t="s">
        <v>1855</v>
      </c>
      <c r="Y233" s="222" t="s">
        <v>1669</v>
      </c>
      <c r="Z233" s="227">
        <v>2.5000000000000001E-2</v>
      </c>
      <c r="AA233" s="272">
        <v>0</v>
      </c>
      <c r="AB233" s="352"/>
      <c r="AC233" s="352"/>
      <c r="AD233" s="352"/>
      <c r="AE233" s="352"/>
      <c r="AF233" s="352"/>
      <c r="AG233" s="352"/>
      <c r="AH233" s="352"/>
    </row>
    <row r="234" spans="1:34" s="221" customFormat="1">
      <c r="A234" s="352" t="s">
        <v>1957</v>
      </c>
      <c r="B234" s="352" t="s">
        <v>2563</v>
      </c>
      <c r="C234" s="352" t="s">
        <v>2498</v>
      </c>
      <c r="D234" s="352" t="s">
        <v>1814</v>
      </c>
      <c r="E234" s="352" t="s">
        <v>1858</v>
      </c>
      <c r="F234" s="352">
        <v>1.2500000000000001E-2</v>
      </c>
      <c r="G234" s="352">
        <v>0</v>
      </c>
      <c r="H234" s="352">
        <v>3</v>
      </c>
      <c r="I234" s="189" t="s">
        <v>1898</v>
      </c>
      <c r="J234" s="352"/>
      <c r="K234" s="352"/>
      <c r="L234" s="352"/>
      <c r="M234" s="352"/>
      <c r="N234" s="352"/>
      <c r="O234" s="352"/>
      <c r="P234" s="352"/>
      <c r="Q234" s="352"/>
      <c r="R234" s="352"/>
      <c r="S234" s="352"/>
      <c r="T234" s="242" t="s">
        <v>1366</v>
      </c>
      <c r="U234" s="227" t="s">
        <v>784</v>
      </c>
      <c r="V234" s="227" t="s">
        <v>1822</v>
      </c>
      <c r="W234" s="227" t="s">
        <v>1814</v>
      </c>
      <c r="X234" s="228" t="s">
        <v>1858</v>
      </c>
      <c r="Y234" s="222" t="s">
        <v>1859</v>
      </c>
      <c r="Z234" s="227">
        <v>1.2500000000000001E-2</v>
      </c>
      <c r="AA234" s="272">
        <v>0</v>
      </c>
      <c r="AB234" s="352"/>
      <c r="AC234" s="352"/>
      <c r="AD234" s="352"/>
      <c r="AE234" s="352"/>
      <c r="AF234" s="352"/>
      <c r="AG234" s="352"/>
      <c r="AH234" s="352"/>
    </row>
    <row r="235" spans="1:34" s="221" customFormat="1">
      <c r="A235" s="352" t="s">
        <v>1958</v>
      </c>
      <c r="B235" s="352" t="s">
        <v>2563</v>
      </c>
      <c r="C235" s="352" t="s">
        <v>2498</v>
      </c>
      <c r="D235" s="352" t="s">
        <v>1814</v>
      </c>
      <c r="E235" s="352" t="s">
        <v>1861</v>
      </c>
      <c r="F235" s="352">
        <v>1.2500000000000001E-2</v>
      </c>
      <c r="G235" s="352">
        <v>0</v>
      </c>
      <c r="H235" s="352">
        <v>3</v>
      </c>
      <c r="I235" s="189" t="s">
        <v>231</v>
      </c>
      <c r="J235" s="352"/>
      <c r="K235" s="352"/>
      <c r="L235" s="352"/>
      <c r="M235" s="352"/>
      <c r="N235" s="352"/>
      <c r="O235" s="352"/>
      <c r="P235" s="352"/>
      <c r="Q235" s="352"/>
      <c r="R235" s="352"/>
      <c r="S235" s="352"/>
      <c r="T235" s="242" t="s">
        <v>1366</v>
      </c>
      <c r="U235" s="227" t="s">
        <v>784</v>
      </c>
      <c r="V235" s="227" t="s">
        <v>1822</v>
      </c>
      <c r="W235" s="227" t="s">
        <v>1814</v>
      </c>
      <c r="X235" s="228" t="s">
        <v>1861</v>
      </c>
      <c r="Y235" s="222" t="s">
        <v>1859</v>
      </c>
      <c r="Z235" s="227">
        <v>1.2500000000000001E-2</v>
      </c>
      <c r="AA235" s="272">
        <v>0</v>
      </c>
      <c r="AB235" s="352"/>
      <c r="AC235" s="352"/>
      <c r="AD235" s="352"/>
      <c r="AE235" s="352"/>
      <c r="AF235" s="352"/>
      <c r="AG235" s="352"/>
      <c r="AH235" s="352"/>
    </row>
    <row r="236" spans="1:34" s="221" customFormat="1">
      <c r="A236" s="352" t="s">
        <v>1959</v>
      </c>
      <c r="B236" s="352" t="s">
        <v>2563</v>
      </c>
      <c r="C236" s="352" t="s">
        <v>2498</v>
      </c>
      <c r="D236" s="352" t="s">
        <v>1814</v>
      </c>
      <c r="E236" s="352" t="s">
        <v>1863</v>
      </c>
      <c r="F236" s="352">
        <v>1.2500000000000001E-2</v>
      </c>
      <c r="G236" s="352">
        <v>0</v>
      </c>
      <c r="H236" s="352">
        <v>3</v>
      </c>
      <c r="I236" s="189" t="s">
        <v>1081</v>
      </c>
      <c r="J236" s="352"/>
      <c r="K236" s="352"/>
      <c r="L236" s="352"/>
      <c r="M236" s="352"/>
      <c r="N236" s="352"/>
      <c r="O236" s="352"/>
      <c r="P236" s="352"/>
      <c r="Q236" s="352"/>
      <c r="R236" s="352"/>
      <c r="S236" s="352"/>
      <c r="T236" s="242" t="s">
        <v>1366</v>
      </c>
      <c r="U236" s="227" t="s">
        <v>784</v>
      </c>
      <c r="V236" s="227" t="s">
        <v>1822</v>
      </c>
      <c r="W236" s="227" t="s">
        <v>1814</v>
      </c>
      <c r="X236" s="228" t="s">
        <v>1863</v>
      </c>
      <c r="Y236" s="222" t="s">
        <v>1859</v>
      </c>
      <c r="Z236" s="227">
        <v>1.2500000000000001E-2</v>
      </c>
      <c r="AA236" s="272">
        <v>0</v>
      </c>
      <c r="AB236" s="352"/>
      <c r="AC236" s="352"/>
      <c r="AD236" s="352"/>
      <c r="AE236" s="352"/>
      <c r="AF236" s="352"/>
      <c r="AG236" s="352"/>
      <c r="AH236" s="352"/>
    </row>
    <row r="237" spans="1:34" s="221" customFormat="1">
      <c r="A237" s="352" t="s">
        <v>411</v>
      </c>
      <c r="B237" s="352" t="s">
        <v>2564</v>
      </c>
      <c r="C237" s="352" t="s">
        <v>2499</v>
      </c>
      <c r="D237" s="352" t="s">
        <v>1753</v>
      </c>
      <c r="E237" s="352" t="s">
        <v>1754</v>
      </c>
      <c r="F237" s="352">
        <v>2.1800000000000002</v>
      </c>
      <c r="G237" s="352">
        <v>0</v>
      </c>
      <c r="H237" s="352">
        <v>3</v>
      </c>
      <c r="I237" s="189" t="s">
        <v>224</v>
      </c>
      <c r="J237" s="352"/>
      <c r="K237" s="352"/>
      <c r="L237" s="352"/>
      <c r="M237" s="352"/>
      <c r="N237" s="352"/>
      <c r="O237" s="352"/>
      <c r="P237" s="352"/>
      <c r="Q237" s="352"/>
      <c r="R237" s="352"/>
      <c r="S237" s="352"/>
      <c r="T237" s="242" t="s">
        <v>1366</v>
      </c>
      <c r="U237" s="227" t="s">
        <v>784</v>
      </c>
      <c r="V237" s="227" t="s">
        <v>1864</v>
      </c>
      <c r="W237" s="227" t="s">
        <v>1753</v>
      </c>
      <c r="X237" s="228" t="s">
        <v>1754</v>
      </c>
      <c r="Y237" s="222"/>
      <c r="Z237" s="227">
        <v>2.1800000000000002</v>
      </c>
      <c r="AA237" s="272">
        <v>0</v>
      </c>
      <c r="AB237" s="352"/>
      <c r="AC237" s="352"/>
      <c r="AD237" s="352"/>
      <c r="AE237" s="352"/>
      <c r="AF237" s="352"/>
      <c r="AG237" s="352"/>
      <c r="AH237" s="352"/>
    </row>
    <row r="238" spans="1:34" s="221" customFormat="1">
      <c r="A238" s="352" t="s">
        <v>412</v>
      </c>
      <c r="B238" s="352" t="s">
        <v>2564</v>
      </c>
      <c r="C238" s="352" t="s">
        <v>2499</v>
      </c>
      <c r="D238" s="352" t="s">
        <v>1756</v>
      </c>
      <c r="E238" s="352" t="s">
        <v>1757</v>
      </c>
      <c r="F238" s="352">
        <v>1.8</v>
      </c>
      <c r="G238" s="352">
        <v>0</v>
      </c>
      <c r="H238" s="352">
        <v>3</v>
      </c>
      <c r="I238" s="189" t="s">
        <v>224</v>
      </c>
      <c r="J238" s="352"/>
      <c r="K238" s="352"/>
      <c r="L238" s="352"/>
      <c r="M238" s="352"/>
      <c r="N238" s="352"/>
      <c r="O238" s="352"/>
      <c r="P238" s="352"/>
      <c r="Q238" s="352"/>
      <c r="R238" s="352"/>
      <c r="S238" s="352"/>
      <c r="T238" s="242" t="s">
        <v>1366</v>
      </c>
      <c r="U238" s="227" t="s">
        <v>784</v>
      </c>
      <c r="V238" s="227" t="s">
        <v>1864</v>
      </c>
      <c r="W238" s="227" t="s">
        <v>1756</v>
      </c>
      <c r="X238" s="228" t="s">
        <v>1757</v>
      </c>
      <c r="Y238" s="222"/>
      <c r="Z238" s="227">
        <v>1.8</v>
      </c>
      <c r="AA238" s="272">
        <v>0</v>
      </c>
      <c r="AB238" s="352"/>
      <c r="AC238" s="352"/>
      <c r="AD238" s="352"/>
      <c r="AE238" s="352"/>
      <c r="AF238" s="352"/>
      <c r="AG238" s="352"/>
      <c r="AH238" s="352"/>
    </row>
    <row r="239" spans="1:34" s="221" customFormat="1">
      <c r="A239" s="352" t="s">
        <v>413</v>
      </c>
      <c r="B239" s="352" t="s">
        <v>2564</v>
      </c>
      <c r="C239" s="352" t="s">
        <v>2499</v>
      </c>
      <c r="D239" s="352" t="s">
        <v>0</v>
      </c>
      <c r="E239" s="352" t="s">
        <v>6</v>
      </c>
      <c r="F239" s="352">
        <v>1.2</v>
      </c>
      <c r="G239" s="352">
        <v>0</v>
      </c>
      <c r="H239" s="352">
        <v>3</v>
      </c>
      <c r="I239" s="189" t="s">
        <v>224</v>
      </c>
      <c r="J239" s="352"/>
      <c r="K239" s="352"/>
      <c r="L239" s="352"/>
      <c r="M239" s="352"/>
      <c r="N239" s="352"/>
      <c r="O239" s="352"/>
      <c r="P239" s="352"/>
      <c r="Q239" s="352"/>
      <c r="R239" s="352"/>
      <c r="S239" s="352"/>
      <c r="T239" s="242" t="s">
        <v>1366</v>
      </c>
      <c r="U239" s="227" t="s">
        <v>784</v>
      </c>
      <c r="V239" s="227" t="s">
        <v>1864</v>
      </c>
      <c r="W239" s="227" t="s">
        <v>0</v>
      </c>
      <c r="X239" s="228" t="s">
        <v>6</v>
      </c>
      <c r="Y239" s="222"/>
      <c r="Z239" s="227">
        <v>1.2</v>
      </c>
      <c r="AA239" s="272">
        <v>0</v>
      </c>
      <c r="AB239" s="352"/>
      <c r="AC239" s="352"/>
      <c r="AD239" s="352"/>
      <c r="AE239" s="352"/>
      <c r="AF239" s="352"/>
      <c r="AG239" s="352"/>
      <c r="AH239" s="352"/>
    </row>
    <row r="240" spans="1:34" s="221" customFormat="1">
      <c r="A240" s="352" t="s">
        <v>414</v>
      </c>
      <c r="B240" s="352" t="s">
        <v>2564</v>
      </c>
      <c r="C240" s="352" t="s">
        <v>2499</v>
      </c>
      <c r="D240" s="352" t="s">
        <v>8</v>
      </c>
      <c r="E240" s="352" t="s">
        <v>9</v>
      </c>
      <c r="F240" s="352">
        <v>0.9</v>
      </c>
      <c r="G240" s="352">
        <v>0</v>
      </c>
      <c r="H240" s="352">
        <v>3</v>
      </c>
      <c r="I240" s="189" t="s">
        <v>224</v>
      </c>
      <c r="J240" s="352"/>
      <c r="K240" s="352"/>
      <c r="L240" s="352"/>
      <c r="M240" s="352"/>
      <c r="N240" s="352"/>
      <c r="O240" s="352"/>
      <c r="P240" s="352"/>
      <c r="Q240" s="352"/>
      <c r="R240" s="352"/>
      <c r="S240" s="352"/>
      <c r="T240" s="242" t="s">
        <v>1366</v>
      </c>
      <c r="U240" s="227" t="s">
        <v>784</v>
      </c>
      <c r="V240" s="227" t="s">
        <v>1864</v>
      </c>
      <c r="W240" s="227" t="s">
        <v>8</v>
      </c>
      <c r="X240" s="228" t="s">
        <v>9</v>
      </c>
      <c r="Y240" s="222"/>
      <c r="Z240" s="227">
        <v>0.9</v>
      </c>
      <c r="AA240" s="272">
        <v>0</v>
      </c>
      <c r="AB240" s="352"/>
      <c r="AC240" s="352"/>
      <c r="AD240" s="352"/>
      <c r="AE240" s="352"/>
      <c r="AF240" s="352"/>
      <c r="AG240" s="352"/>
      <c r="AH240" s="352"/>
    </row>
    <row r="241" spans="1:34" s="221" customFormat="1">
      <c r="A241" s="352" t="s">
        <v>415</v>
      </c>
      <c r="B241" s="352" t="s">
        <v>2564</v>
      </c>
      <c r="C241" s="352" t="s">
        <v>2499</v>
      </c>
      <c r="D241" s="352" t="s">
        <v>17</v>
      </c>
      <c r="E241" s="352" t="s">
        <v>18</v>
      </c>
      <c r="F241" s="352">
        <v>0.7</v>
      </c>
      <c r="G241" s="352">
        <v>0</v>
      </c>
      <c r="H241" s="352">
        <v>3</v>
      </c>
      <c r="I241" s="189" t="s">
        <v>224</v>
      </c>
      <c r="J241" s="352"/>
      <c r="K241" s="352"/>
      <c r="L241" s="352"/>
      <c r="M241" s="352"/>
      <c r="N241" s="352"/>
      <c r="O241" s="352"/>
      <c r="P241" s="352"/>
      <c r="Q241" s="352"/>
      <c r="R241" s="352"/>
      <c r="S241" s="352"/>
      <c r="T241" s="242" t="s">
        <v>1366</v>
      </c>
      <c r="U241" s="227" t="s">
        <v>784</v>
      </c>
      <c r="V241" s="227" t="s">
        <v>1864</v>
      </c>
      <c r="W241" s="227" t="s">
        <v>17</v>
      </c>
      <c r="X241" s="228" t="s">
        <v>18</v>
      </c>
      <c r="Y241" s="222"/>
      <c r="Z241" s="227">
        <v>0.7</v>
      </c>
      <c r="AA241" s="272">
        <v>0</v>
      </c>
      <c r="AB241" s="352"/>
      <c r="AC241" s="352"/>
      <c r="AD241" s="352"/>
      <c r="AE241" s="352"/>
      <c r="AF241" s="352"/>
      <c r="AG241" s="352"/>
      <c r="AH241" s="352"/>
    </row>
    <row r="242" spans="1:34" s="221" customFormat="1">
      <c r="A242" s="352" t="s">
        <v>416</v>
      </c>
      <c r="B242" s="352" t="s">
        <v>2564</v>
      </c>
      <c r="C242" s="352" t="s">
        <v>2499</v>
      </c>
      <c r="D242" s="352" t="s">
        <v>1535</v>
      </c>
      <c r="E242" s="352" t="s">
        <v>44</v>
      </c>
      <c r="F242" s="352">
        <v>0.4</v>
      </c>
      <c r="G242" s="352">
        <v>0</v>
      </c>
      <c r="H242" s="352">
        <v>3</v>
      </c>
      <c r="I242" s="189" t="s">
        <v>224</v>
      </c>
      <c r="J242" s="352"/>
      <c r="K242" s="352"/>
      <c r="L242" s="352"/>
      <c r="M242" s="352"/>
      <c r="N242" s="352"/>
      <c r="O242" s="352"/>
      <c r="P242" s="352"/>
      <c r="Q242" s="352"/>
      <c r="R242" s="352"/>
      <c r="S242" s="352"/>
      <c r="T242" s="242" t="s">
        <v>1366</v>
      </c>
      <c r="U242" s="227" t="s">
        <v>784</v>
      </c>
      <c r="V242" s="227" t="s">
        <v>1864</v>
      </c>
      <c r="W242" s="227" t="s">
        <v>1535</v>
      </c>
      <c r="X242" s="228" t="s">
        <v>44</v>
      </c>
      <c r="Y242" s="222"/>
      <c r="Z242" s="227">
        <v>0.4</v>
      </c>
      <c r="AA242" s="272">
        <v>0</v>
      </c>
      <c r="AB242" s="352"/>
      <c r="AC242" s="352"/>
      <c r="AD242" s="352"/>
      <c r="AE242" s="352"/>
      <c r="AF242" s="352"/>
      <c r="AG242" s="352"/>
      <c r="AH242" s="352"/>
    </row>
    <row r="243" spans="1:34" s="221" customFormat="1">
      <c r="A243" s="352" t="s">
        <v>417</v>
      </c>
      <c r="B243" s="352" t="s">
        <v>2564</v>
      </c>
      <c r="C243" s="352" t="s">
        <v>2499</v>
      </c>
      <c r="D243" s="352" t="s">
        <v>1535</v>
      </c>
      <c r="E243" s="352" t="s">
        <v>46</v>
      </c>
      <c r="F243" s="352">
        <v>0.4</v>
      </c>
      <c r="G243" s="352">
        <v>0</v>
      </c>
      <c r="H243" s="352">
        <v>3</v>
      </c>
      <c r="I243" s="189" t="s">
        <v>224</v>
      </c>
      <c r="J243" s="352"/>
      <c r="K243" s="352"/>
      <c r="L243" s="352"/>
      <c r="M243" s="352"/>
      <c r="N243" s="352"/>
      <c r="O243" s="352"/>
      <c r="P243" s="352"/>
      <c r="Q243" s="352"/>
      <c r="R243" s="352"/>
      <c r="S243" s="352"/>
      <c r="T243" s="242" t="s">
        <v>1366</v>
      </c>
      <c r="U243" s="227" t="s">
        <v>784</v>
      </c>
      <c r="V243" s="227" t="s">
        <v>1864</v>
      </c>
      <c r="W243" s="227" t="s">
        <v>1535</v>
      </c>
      <c r="X243" s="228" t="s">
        <v>46</v>
      </c>
      <c r="Y243" s="222"/>
      <c r="Z243" s="227">
        <v>0.4</v>
      </c>
      <c r="AA243" s="272">
        <v>0</v>
      </c>
      <c r="AB243" s="352"/>
      <c r="AC243" s="352"/>
      <c r="AD243" s="352"/>
      <c r="AE243" s="352"/>
      <c r="AF243" s="352"/>
      <c r="AG243" s="352"/>
      <c r="AH243" s="352"/>
    </row>
    <row r="244" spans="1:34" s="221" customFormat="1">
      <c r="A244" s="352" t="s">
        <v>418</v>
      </c>
      <c r="B244" s="352" t="s">
        <v>2564</v>
      </c>
      <c r="C244" s="352" t="s">
        <v>2499</v>
      </c>
      <c r="D244" s="352" t="s">
        <v>1535</v>
      </c>
      <c r="E244" s="352" t="s">
        <v>54</v>
      </c>
      <c r="F244" s="352">
        <v>0.2</v>
      </c>
      <c r="G244" s="352">
        <v>0</v>
      </c>
      <c r="H244" s="352">
        <v>3</v>
      </c>
      <c r="I244" s="189" t="s">
        <v>231</v>
      </c>
      <c r="J244" s="352" t="s">
        <v>232</v>
      </c>
      <c r="K244" s="352"/>
      <c r="L244" s="352"/>
      <c r="M244" s="352"/>
      <c r="N244" s="352"/>
      <c r="O244" s="352"/>
      <c r="P244" s="352"/>
      <c r="Q244" s="352"/>
      <c r="R244" s="352"/>
      <c r="S244" s="352"/>
      <c r="T244" s="242" t="s">
        <v>1366</v>
      </c>
      <c r="U244" s="227" t="s">
        <v>784</v>
      </c>
      <c r="V244" s="227" t="s">
        <v>1864</v>
      </c>
      <c r="W244" s="227" t="s">
        <v>1535</v>
      </c>
      <c r="X244" s="228" t="s">
        <v>54</v>
      </c>
      <c r="Y244" s="222"/>
      <c r="Z244" s="227">
        <v>0.2</v>
      </c>
      <c r="AA244" s="272">
        <v>0</v>
      </c>
      <c r="AB244" s="352"/>
      <c r="AC244" s="352"/>
      <c r="AD244" s="352"/>
      <c r="AE244" s="352"/>
      <c r="AF244" s="352"/>
      <c r="AG244" s="352"/>
      <c r="AH244" s="352"/>
    </row>
    <row r="245" spans="1:34" s="221" customFormat="1">
      <c r="A245" s="352" t="s">
        <v>419</v>
      </c>
      <c r="B245" s="352" t="s">
        <v>2564</v>
      </c>
      <c r="C245" s="352" t="s">
        <v>2499</v>
      </c>
      <c r="D245" s="352" t="s">
        <v>20</v>
      </c>
      <c r="E245" s="352" t="s">
        <v>52</v>
      </c>
      <c r="F245" s="352">
        <v>0.13</v>
      </c>
      <c r="G245" s="352">
        <v>0</v>
      </c>
      <c r="H245" s="352">
        <v>3</v>
      </c>
      <c r="I245" s="189" t="s">
        <v>224</v>
      </c>
      <c r="J245" s="352"/>
      <c r="K245" s="352"/>
      <c r="L245" s="352"/>
      <c r="M245" s="352"/>
      <c r="N245" s="352"/>
      <c r="O245" s="352"/>
      <c r="P245" s="352"/>
      <c r="Q245" s="352"/>
      <c r="R245" s="352"/>
      <c r="S245" s="352"/>
      <c r="T245" s="242" t="s">
        <v>1366</v>
      </c>
      <c r="U245" s="227" t="s">
        <v>784</v>
      </c>
      <c r="V245" s="227" t="s">
        <v>1864</v>
      </c>
      <c r="W245" s="227" t="s">
        <v>20</v>
      </c>
      <c r="X245" s="228" t="s">
        <v>52</v>
      </c>
      <c r="Y245" s="222"/>
      <c r="Z245" s="227">
        <v>0.13</v>
      </c>
      <c r="AA245" s="272">
        <v>0</v>
      </c>
      <c r="AB245" s="352"/>
      <c r="AC245" s="352"/>
      <c r="AD245" s="352"/>
      <c r="AE245" s="352"/>
      <c r="AF245" s="352"/>
      <c r="AG245" s="352"/>
      <c r="AH245" s="352"/>
    </row>
    <row r="246" spans="1:34" s="221" customFormat="1">
      <c r="A246" s="352" t="s">
        <v>420</v>
      </c>
      <c r="B246" s="352" t="s">
        <v>2564</v>
      </c>
      <c r="C246" s="352" t="s">
        <v>2499</v>
      </c>
      <c r="D246" s="352" t="s">
        <v>20</v>
      </c>
      <c r="E246" s="352" t="s">
        <v>62</v>
      </c>
      <c r="F246" s="352">
        <v>6.5000000000000002E-2</v>
      </c>
      <c r="G246" s="352">
        <v>0</v>
      </c>
      <c r="H246" s="352">
        <v>3</v>
      </c>
      <c r="I246" s="189" t="s">
        <v>231</v>
      </c>
      <c r="J246" s="352" t="s">
        <v>232</v>
      </c>
      <c r="K246" s="352"/>
      <c r="L246" s="352"/>
      <c r="M246" s="352"/>
      <c r="N246" s="352"/>
      <c r="O246" s="352"/>
      <c r="P246" s="352"/>
      <c r="Q246" s="352"/>
      <c r="R246" s="352"/>
      <c r="S246" s="352"/>
      <c r="T246" s="242" t="s">
        <v>1366</v>
      </c>
      <c r="U246" s="227" t="s">
        <v>784</v>
      </c>
      <c r="V246" s="227" t="s">
        <v>1864</v>
      </c>
      <c r="W246" s="227" t="s">
        <v>20</v>
      </c>
      <c r="X246" s="228" t="s">
        <v>62</v>
      </c>
      <c r="Y246" s="222"/>
      <c r="Z246" s="227">
        <v>6.5000000000000002E-2</v>
      </c>
      <c r="AA246" s="272">
        <v>0</v>
      </c>
      <c r="AB246" s="352"/>
      <c r="AC246" s="352"/>
      <c r="AD246" s="352"/>
      <c r="AE246" s="352"/>
      <c r="AF246" s="352"/>
      <c r="AG246" s="352"/>
      <c r="AH246" s="352"/>
    </row>
    <row r="247" spans="1:34" s="221" customFormat="1">
      <c r="A247" s="352" t="s">
        <v>421</v>
      </c>
      <c r="B247" s="352" t="s">
        <v>2564</v>
      </c>
      <c r="C247" s="352" t="s">
        <v>2499</v>
      </c>
      <c r="D247" s="352" t="s">
        <v>20</v>
      </c>
      <c r="E247" s="352" t="s">
        <v>75</v>
      </c>
      <c r="F247" s="352">
        <v>9.7500000000000003E-2</v>
      </c>
      <c r="G247" s="352">
        <v>0</v>
      </c>
      <c r="H247" s="352">
        <v>3</v>
      </c>
      <c r="I247" s="189" t="s">
        <v>224</v>
      </c>
      <c r="J247" s="352" t="s">
        <v>236</v>
      </c>
      <c r="K247" s="352"/>
      <c r="L247" s="352"/>
      <c r="M247" s="352"/>
      <c r="N247" s="352"/>
      <c r="O247" s="352"/>
      <c r="P247" s="352"/>
      <c r="Q247" s="352"/>
      <c r="R247" s="352"/>
      <c r="S247" s="352"/>
      <c r="T247" s="242" t="s">
        <v>1366</v>
      </c>
      <c r="U247" s="227" t="s">
        <v>784</v>
      </c>
      <c r="V247" s="227" t="s">
        <v>1864</v>
      </c>
      <c r="W247" s="227" t="s">
        <v>20</v>
      </c>
      <c r="X247" s="228" t="s">
        <v>75</v>
      </c>
      <c r="Y247" s="222" t="s">
        <v>236</v>
      </c>
      <c r="Z247" s="227">
        <v>9.7500000000000003E-2</v>
      </c>
      <c r="AA247" s="272">
        <v>0</v>
      </c>
      <c r="AB247" s="352"/>
      <c r="AC247" s="352"/>
      <c r="AD247" s="352"/>
      <c r="AE247" s="352"/>
      <c r="AF247" s="352"/>
      <c r="AG247" s="352"/>
      <c r="AH247" s="352"/>
    </row>
    <row r="248" spans="1:34" s="221" customFormat="1">
      <c r="A248" s="352" t="s">
        <v>422</v>
      </c>
      <c r="B248" s="352" t="s">
        <v>2564</v>
      </c>
      <c r="C248" s="352" t="s">
        <v>2499</v>
      </c>
      <c r="D248" s="352" t="s">
        <v>20</v>
      </c>
      <c r="E248" s="352" t="s">
        <v>89</v>
      </c>
      <c r="F248" s="352">
        <v>9.7500000000000003E-2</v>
      </c>
      <c r="G248" s="352">
        <v>0</v>
      </c>
      <c r="H248" s="352">
        <v>3</v>
      </c>
      <c r="I248" s="189" t="s">
        <v>231</v>
      </c>
      <c r="J248" s="352" t="s">
        <v>2488</v>
      </c>
      <c r="K248" s="352"/>
      <c r="L248" s="352"/>
      <c r="M248" s="352"/>
      <c r="N248" s="352"/>
      <c r="O248" s="352"/>
      <c r="P248" s="352"/>
      <c r="Q248" s="352"/>
      <c r="R248" s="352"/>
      <c r="S248" s="352"/>
      <c r="T248" s="242" t="s">
        <v>1366</v>
      </c>
      <c r="U248" s="227" t="s">
        <v>784</v>
      </c>
      <c r="V248" s="227" t="s">
        <v>1864</v>
      </c>
      <c r="W248" s="227" t="s">
        <v>20</v>
      </c>
      <c r="X248" s="228" t="s">
        <v>89</v>
      </c>
      <c r="Y248" s="222" t="s">
        <v>236</v>
      </c>
      <c r="Z248" s="227">
        <v>9.7500000000000003E-2</v>
      </c>
      <c r="AA248" s="272">
        <v>0</v>
      </c>
      <c r="AB248" s="352"/>
      <c r="AC248" s="352"/>
      <c r="AD248" s="352"/>
      <c r="AE248" s="352"/>
      <c r="AF248" s="352"/>
      <c r="AG248" s="352"/>
      <c r="AH248" s="352"/>
    </row>
    <row r="249" spans="1:34" s="221" customFormat="1">
      <c r="A249" s="352" t="s">
        <v>423</v>
      </c>
      <c r="B249" s="352" t="s">
        <v>2564</v>
      </c>
      <c r="C249" s="352" t="s">
        <v>2499</v>
      </c>
      <c r="D249" s="352" t="s">
        <v>20</v>
      </c>
      <c r="E249" s="352" t="s">
        <v>66</v>
      </c>
      <c r="F249" s="352">
        <v>6.5000000000000002E-2</v>
      </c>
      <c r="G249" s="352">
        <v>0</v>
      </c>
      <c r="H249" s="352">
        <v>3</v>
      </c>
      <c r="I249" s="189" t="s">
        <v>224</v>
      </c>
      <c r="J249" s="352" t="s">
        <v>239</v>
      </c>
      <c r="K249" s="352"/>
      <c r="L249" s="352"/>
      <c r="M249" s="352"/>
      <c r="N249" s="352"/>
      <c r="O249" s="352"/>
      <c r="P249" s="352"/>
      <c r="Q249" s="352"/>
      <c r="R249" s="352"/>
      <c r="S249" s="352"/>
      <c r="T249" s="242" t="s">
        <v>1366</v>
      </c>
      <c r="U249" s="227" t="s">
        <v>784</v>
      </c>
      <c r="V249" s="227" t="s">
        <v>1864</v>
      </c>
      <c r="W249" s="227" t="s">
        <v>20</v>
      </c>
      <c r="X249" s="228" t="s">
        <v>66</v>
      </c>
      <c r="Y249" s="222" t="s">
        <v>239</v>
      </c>
      <c r="Z249" s="227">
        <v>6.5000000000000002E-2</v>
      </c>
      <c r="AA249" s="272">
        <v>0</v>
      </c>
      <c r="AB249" s="352"/>
      <c r="AC249" s="352"/>
      <c r="AD249" s="352"/>
      <c r="AE249" s="352"/>
      <c r="AF249" s="352"/>
      <c r="AG249" s="352"/>
      <c r="AH249" s="352"/>
    </row>
    <row r="250" spans="1:34" s="221" customFormat="1">
      <c r="A250" s="352" t="s">
        <v>424</v>
      </c>
      <c r="B250" s="352" t="s">
        <v>2564</v>
      </c>
      <c r="C250" s="352" t="s">
        <v>2499</v>
      </c>
      <c r="D250" s="352" t="s">
        <v>20</v>
      </c>
      <c r="E250" s="352" t="s">
        <v>93</v>
      </c>
      <c r="F250" s="352">
        <v>6.5000000000000002E-2</v>
      </c>
      <c r="G250" s="352">
        <v>0</v>
      </c>
      <c r="H250" s="352">
        <v>3</v>
      </c>
      <c r="I250" s="189" t="s">
        <v>231</v>
      </c>
      <c r="J250" s="352" t="s">
        <v>2489</v>
      </c>
      <c r="K250" s="352"/>
      <c r="L250" s="352"/>
      <c r="M250" s="352"/>
      <c r="N250" s="352"/>
      <c r="O250" s="352"/>
      <c r="P250" s="352"/>
      <c r="Q250" s="352"/>
      <c r="R250" s="352"/>
      <c r="S250" s="352"/>
      <c r="T250" s="242" t="s">
        <v>1366</v>
      </c>
      <c r="U250" s="227" t="s">
        <v>784</v>
      </c>
      <c r="V250" s="227" t="s">
        <v>1864</v>
      </c>
      <c r="W250" s="227" t="s">
        <v>20</v>
      </c>
      <c r="X250" s="228" t="s">
        <v>93</v>
      </c>
      <c r="Y250" s="222" t="s">
        <v>239</v>
      </c>
      <c r="Z250" s="227">
        <v>6.5000000000000002E-2</v>
      </c>
      <c r="AA250" s="272">
        <v>0</v>
      </c>
      <c r="AB250" s="352"/>
      <c r="AC250" s="352"/>
      <c r="AD250" s="352"/>
      <c r="AE250" s="352"/>
      <c r="AF250" s="352"/>
      <c r="AG250" s="352"/>
      <c r="AH250" s="352"/>
    </row>
    <row r="251" spans="1:34" s="221" customFormat="1">
      <c r="A251" s="352" t="s">
        <v>425</v>
      </c>
      <c r="B251" s="352" t="s">
        <v>2564</v>
      </c>
      <c r="C251" s="352" t="s">
        <v>2499</v>
      </c>
      <c r="D251" s="352" t="s">
        <v>20</v>
      </c>
      <c r="E251" s="352" t="s">
        <v>82</v>
      </c>
      <c r="F251" s="352">
        <v>3.2500000000000001E-2</v>
      </c>
      <c r="G251" s="352">
        <v>0</v>
      </c>
      <c r="H251" s="352">
        <v>3</v>
      </c>
      <c r="I251" s="189" t="s">
        <v>224</v>
      </c>
      <c r="J251" s="352" t="s">
        <v>242</v>
      </c>
      <c r="K251" s="352"/>
      <c r="L251" s="352"/>
      <c r="M251" s="352"/>
      <c r="N251" s="352"/>
      <c r="O251" s="352"/>
      <c r="P251" s="352"/>
      <c r="Q251" s="352"/>
      <c r="R251" s="352"/>
      <c r="S251" s="352"/>
      <c r="T251" s="242" t="s">
        <v>1366</v>
      </c>
      <c r="U251" s="227" t="s">
        <v>784</v>
      </c>
      <c r="V251" s="227" t="s">
        <v>1864</v>
      </c>
      <c r="W251" s="227" t="s">
        <v>20</v>
      </c>
      <c r="X251" s="228" t="s">
        <v>82</v>
      </c>
      <c r="Y251" s="222" t="s">
        <v>242</v>
      </c>
      <c r="Z251" s="227">
        <v>3.2500000000000001E-2</v>
      </c>
      <c r="AA251" s="272">
        <v>0</v>
      </c>
      <c r="AB251" s="352"/>
      <c r="AC251" s="352"/>
      <c r="AD251" s="352"/>
      <c r="AE251" s="352"/>
      <c r="AF251" s="352"/>
      <c r="AG251" s="352"/>
      <c r="AH251" s="352"/>
    </row>
    <row r="252" spans="1:34" s="221" customFormat="1">
      <c r="A252" s="352" t="s">
        <v>426</v>
      </c>
      <c r="B252" s="352" t="s">
        <v>2564</v>
      </c>
      <c r="C252" s="352" t="s">
        <v>2499</v>
      </c>
      <c r="D252" s="352" t="s">
        <v>20</v>
      </c>
      <c r="E252" s="352" t="s">
        <v>97</v>
      </c>
      <c r="F252" s="352">
        <v>3.2500000000000001E-2</v>
      </c>
      <c r="G252" s="352">
        <v>0</v>
      </c>
      <c r="H252" s="352">
        <v>3</v>
      </c>
      <c r="I252" s="189" t="s">
        <v>231</v>
      </c>
      <c r="J252" s="352" t="s">
        <v>2490</v>
      </c>
      <c r="K252" s="352"/>
      <c r="L252" s="352"/>
      <c r="M252" s="352"/>
      <c r="N252" s="352"/>
      <c r="O252" s="352"/>
      <c r="P252" s="352"/>
      <c r="Q252" s="352"/>
      <c r="R252" s="352"/>
      <c r="S252" s="352"/>
      <c r="T252" s="242" t="s">
        <v>1366</v>
      </c>
      <c r="U252" s="227" t="s">
        <v>784</v>
      </c>
      <c r="V252" s="227" t="s">
        <v>1864</v>
      </c>
      <c r="W252" s="227" t="s">
        <v>20</v>
      </c>
      <c r="X252" s="228" t="s">
        <v>97</v>
      </c>
      <c r="Y252" s="222" t="s">
        <v>242</v>
      </c>
      <c r="Z252" s="227">
        <v>3.2500000000000001E-2</v>
      </c>
      <c r="AA252" s="272">
        <v>0</v>
      </c>
      <c r="AB252" s="352"/>
      <c r="AC252" s="352"/>
      <c r="AD252" s="352"/>
      <c r="AE252" s="352"/>
      <c r="AF252" s="352"/>
      <c r="AG252" s="352"/>
      <c r="AH252" s="352"/>
    </row>
    <row r="253" spans="1:34" s="221" customFormat="1">
      <c r="A253" s="352" t="s">
        <v>427</v>
      </c>
      <c r="B253" s="352" t="s">
        <v>2564</v>
      </c>
      <c r="C253" s="352" t="s">
        <v>2499</v>
      </c>
      <c r="D253" s="224" t="s">
        <v>1526</v>
      </c>
      <c r="E253" s="352" t="s">
        <v>287</v>
      </c>
      <c r="F253" s="352">
        <v>7.0000000000000007E-2</v>
      </c>
      <c r="G253" s="352">
        <v>0</v>
      </c>
      <c r="H253" s="352">
        <v>3</v>
      </c>
      <c r="I253" s="189" t="s">
        <v>224</v>
      </c>
      <c r="J253" s="352"/>
      <c r="K253" s="352"/>
      <c r="L253" s="352"/>
      <c r="M253" s="352"/>
      <c r="N253" s="352"/>
      <c r="O253" s="352"/>
      <c r="P253" s="352"/>
      <c r="Q253" s="352"/>
      <c r="R253" s="352"/>
      <c r="S253" s="352"/>
      <c r="T253" s="242" t="s">
        <v>1366</v>
      </c>
      <c r="U253" s="227" t="s">
        <v>784</v>
      </c>
      <c r="V253" s="227" t="s">
        <v>1864</v>
      </c>
      <c r="W253" s="227" t="s">
        <v>1526</v>
      </c>
      <c r="X253" s="228" t="s">
        <v>287</v>
      </c>
      <c r="Y253" s="222"/>
      <c r="Z253" s="227">
        <v>7.0000000000000007E-2</v>
      </c>
      <c r="AA253" s="272">
        <v>0</v>
      </c>
      <c r="AB253" s="352"/>
      <c r="AC253" s="352"/>
      <c r="AD253" s="352"/>
      <c r="AE253" s="352"/>
      <c r="AF253" s="352"/>
      <c r="AG253" s="352"/>
      <c r="AH253" s="352"/>
    </row>
    <row r="254" spans="1:34" s="221" customFormat="1">
      <c r="A254" s="352" t="s">
        <v>428</v>
      </c>
      <c r="B254" s="352" t="s">
        <v>2564</v>
      </c>
      <c r="C254" s="352" t="s">
        <v>2499</v>
      </c>
      <c r="D254" s="224" t="s">
        <v>1526</v>
      </c>
      <c r="E254" s="352" t="s">
        <v>289</v>
      </c>
      <c r="F254" s="352">
        <v>3.5000000000000003E-2</v>
      </c>
      <c r="G254" s="352">
        <v>0</v>
      </c>
      <c r="H254" s="352">
        <v>3</v>
      </c>
      <c r="I254" s="189" t="s">
        <v>231</v>
      </c>
      <c r="J254" s="224" t="s">
        <v>232</v>
      </c>
      <c r="K254" s="352"/>
      <c r="L254" s="352"/>
      <c r="M254" s="352"/>
      <c r="N254" s="352"/>
      <c r="O254" s="352"/>
      <c r="P254" s="352"/>
      <c r="Q254" s="352"/>
      <c r="R254" s="352"/>
      <c r="S254" s="352"/>
      <c r="T254" s="242" t="s">
        <v>1366</v>
      </c>
      <c r="U254" s="227" t="s">
        <v>784</v>
      </c>
      <c r="V254" s="227" t="s">
        <v>1864</v>
      </c>
      <c r="W254" s="227" t="s">
        <v>1526</v>
      </c>
      <c r="X254" s="228" t="s">
        <v>289</v>
      </c>
      <c r="Y254" s="222"/>
      <c r="Z254" s="227">
        <v>3.5000000000000003E-2</v>
      </c>
      <c r="AA254" s="272">
        <v>0</v>
      </c>
      <c r="AB254" s="352"/>
      <c r="AC254" s="352"/>
      <c r="AD254" s="352"/>
      <c r="AE254" s="352"/>
      <c r="AF254" s="352"/>
      <c r="AG254" s="352"/>
      <c r="AH254" s="352"/>
    </row>
    <row r="255" spans="1:34" s="221" customFormat="1">
      <c r="A255" s="352" t="s">
        <v>1960</v>
      </c>
      <c r="B255" s="352" t="s">
        <v>2564</v>
      </c>
      <c r="C255" s="352" t="s">
        <v>2499</v>
      </c>
      <c r="D255" s="224" t="s">
        <v>1526</v>
      </c>
      <c r="E255" s="352" t="s">
        <v>1866</v>
      </c>
      <c r="F255" s="352">
        <v>1.7500000000000002E-2</v>
      </c>
      <c r="G255" s="352">
        <v>0</v>
      </c>
      <c r="H255" s="352">
        <v>3</v>
      </c>
      <c r="I255" s="189" t="s">
        <v>1081</v>
      </c>
      <c r="J255" s="224"/>
      <c r="K255" s="352"/>
      <c r="L255" s="352"/>
      <c r="M255" s="352"/>
      <c r="N255" s="352"/>
      <c r="O255" s="352"/>
      <c r="P255" s="352"/>
      <c r="Q255" s="352"/>
      <c r="R255" s="352"/>
      <c r="S255" s="352"/>
      <c r="T255" s="242" t="s">
        <v>1366</v>
      </c>
      <c r="U255" s="227" t="s">
        <v>784</v>
      </c>
      <c r="V255" s="227" t="s">
        <v>1864</v>
      </c>
      <c r="W255" s="227" t="s">
        <v>1526</v>
      </c>
      <c r="X255" s="228" t="s">
        <v>1866</v>
      </c>
      <c r="Y255" s="222"/>
      <c r="Z255" s="227">
        <v>1.7500000000000002E-2</v>
      </c>
      <c r="AA255" s="272">
        <v>0</v>
      </c>
      <c r="AB255" s="352"/>
      <c r="AC255" s="352"/>
      <c r="AD255" s="352"/>
      <c r="AE255" s="352"/>
      <c r="AF255" s="352"/>
      <c r="AG255" s="352"/>
      <c r="AH255" s="352"/>
    </row>
    <row r="256" spans="1:34" s="221" customFormat="1">
      <c r="A256" s="352" t="s">
        <v>429</v>
      </c>
      <c r="B256" s="352" t="s">
        <v>2564</v>
      </c>
      <c r="C256" s="352" t="s">
        <v>2499</v>
      </c>
      <c r="D256" s="224" t="s">
        <v>1526</v>
      </c>
      <c r="E256" s="352" t="s">
        <v>1531</v>
      </c>
      <c r="F256" s="352">
        <v>3.5000000000000003E-2</v>
      </c>
      <c r="G256" s="352">
        <v>0</v>
      </c>
      <c r="H256" s="352">
        <v>3</v>
      </c>
      <c r="I256" s="189" t="s">
        <v>231</v>
      </c>
      <c r="J256" s="224" t="s">
        <v>2489</v>
      </c>
      <c r="K256" s="352"/>
      <c r="L256" s="352"/>
      <c r="M256" s="352"/>
      <c r="N256" s="352"/>
      <c r="O256" s="352"/>
      <c r="P256" s="352"/>
      <c r="Q256" s="352"/>
      <c r="R256" s="352"/>
      <c r="S256" s="352"/>
      <c r="T256" s="242" t="s">
        <v>1366</v>
      </c>
      <c r="U256" s="227" t="s">
        <v>784</v>
      </c>
      <c r="V256" s="227" t="s">
        <v>1864</v>
      </c>
      <c r="W256" s="227" t="s">
        <v>1526</v>
      </c>
      <c r="X256" s="228" t="s">
        <v>1531</v>
      </c>
      <c r="Y256" s="222" t="s">
        <v>1668</v>
      </c>
      <c r="Z256" s="227">
        <v>3.5000000000000003E-2</v>
      </c>
      <c r="AA256" s="272">
        <v>0</v>
      </c>
      <c r="AB256" s="352"/>
      <c r="AC256" s="352"/>
      <c r="AD256" s="352"/>
      <c r="AE256" s="352"/>
      <c r="AF256" s="352"/>
      <c r="AG256" s="352"/>
      <c r="AH256" s="352"/>
    </row>
    <row r="257" spans="1:34" s="221" customFormat="1">
      <c r="A257" s="352" t="s">
        <v>430</v>
      </c>
      <c r="B257" s="352" t="s">
        <v>2564</v>
      </c>
      <c r="C257" s="352" t="s">
        <v>2499</v>
      </c>
      <c r="D257" s="224" t="s">
        <v>1526</v>
      </c>
      <c r="E257" s="352" t="s">
        <v>1532</v>
      </c>
      <c r="F257" s="352">
        <v>3.5000000000000003E-2</v>
      </c>
      <c r="G257" s="352">
        <v>0</v>
      </c>
      <c r="H257" s="352">
        <v>3</v>
      </c>
      <c r="I257" s="189" t="s">
        <v>250</v>
      </c>
      <c r="J257" s="224" t="s">
        <v>239</v>
      </c>
      <c r="K257" s="352"/>
      <c r="L257" s="352"/>
      <c r="M257" s="352"/>
      <c r="N257" s="352"/>
      <c r="O257" s="352"/>
      <c r="P257" s="352"/>
      <c r="Q257" s="352"/>
      <c r="R257" s="352"/>
      <c r="S257" s="352"/>
      <c r="T257" s="242" t="s">
        <v>1366</v>
      </c>
      <c r="U257" s="227" t="s">
        <v>784</v>
      </c>
      <c r="V257" s="227" t="s">
        <v>1864</v>
      </c>
      <c r="W257" s="227" t="s">
        <v>1526</v>
      </c>
      <c r="X257" s="228" t="s">
        <v>1532</v>
      </c>
      <c r="Y257" s="222" t="s">
        <v>1668</v>
      </c>
      <c r="Z257" s="227">
        <v>3.5000000000000003E-2</v>
      </c>
      <c r="AA257" s="272">
        <v>0</v>
      </c>
      <c r="AB257" s="352"/>
      <c r="AC257" s="352"/>
      <c r="AD257" s="352"/>
      <c r="AE257" s="352"/>
      <c r="AF257" s="352"/>
      <c r="AG257" s="352"/>
      <c r="AH257" s="352"/>
    </row>
    <row r="258" spans="1:34" s="221" customFormat="1">
      <c r="A258" s="352" t="s">
        <v>1961</v>
      </c>
      <c r="B258" s="352" t="s">
        <v>2564</v>
      </c>
      <c r="C258" s="352" t="s">
        <v>2499</v>
      </c>
      <c r="D258" s="224" t="s">
        <v>1526</v>
      </c>
      <c r="E258" s="352" t="s">
        <v>1868</v>
      </c>
      <c r="F258" s="352">
        <v>3.5000000000000003E-2</v>
      </c>
      <c r="G258" s="352">
        <v>0</v>
      </c>
      <c r="H258" s="352">
        <v>3</v>
      </c>
      <c r="I258" s="189" t="s">
        <v>1081</v>
      </c>
      <c r="J258" s="224"/>
      <c r="K258" s="352"/>
      <c r="L258" s="352"/>
      <c r="M258" s="352"/>
      <c r="N258" s="352"/>
      <c r="O258" s="352"/>
      <c r="P258" s="352"/>
      <c r="Q258" s="352"/>
      <c r="R258" s="352"/>
      <c r="S258" s="352"/>
      <c r="T258" s="242" t="s">
        <v>1366</v>
      </c>
      <c r="U258" s="227" t="s">
        <v>784</v>
      </c>
      <c r="V258" s="227" t="s">
        <v>1864</v>
      </c>
      <c r="W258" s="227" t="s">
        <v>1526</v>
      </c>
      <c r="X258" s="228" t="s">
        <v>1868</v>
      </c>
      <c r="Y258" s="222" t="s">
        <v>1668</v>
      </c>
      <c r="Z258" s="227">
        <v>3.5000000000000003E-2</v>
      </c>
      <c r="AA258" s="272">
        <v>0</v>
      </c>
      <c r="AB258" s="352"/>
      <c r="AC258" s="352"/>
      <c r="AD258" s="352"/>
      <c r="AE258" s="352"/>
      <c r="AF258" s="352"/>
      <c r="AG258" s="352"/>
      <c r="AH258" s="352"/>
    </row>
    <row r="259" spans="1:34" s="221" customFormat="1">
      <c r="A259" s="352" t="s">
        <v>431</v>
      </c>
      <c r="B259" s="352" t="s">
        <v>2564</v>
      </c>
      <c r="C259" s="352" t="s">
        <v>2499</v>
      </c>
      <c r="D259" s="224" t="s">
        <v>1526</v>
      </c>
      <c r="E259" s="352" t="s">
        <v>1533</v>
      </c>
      <c r="F259" s="352">
        <v>1.7500000000000002E-2</v>
      </c>
      <c r="G259" s="352">
        <v>0</v>
      </c>
      <c r="H259" s="352">
        <v>3</v>
      </c>
      <c r="I259" s="189" t="s">
        <v>231</v>
      </c>
      <c r="J259" s="352" t="s">
        <v>2490</v>
      </c>
      <c r="K259" s="352"/>
      <c r="L259" s="352"/>
      <c r="M259" s="352"/>
      <c r="N259" s="352"/>
      <c r="O259" s="352"/>
      <c r="P259" s="352"/>
      <c r="Q259" s="352"/>
      <c r="R259" s="352"/>
      <c r="S259" s="352"/>
      <c r="T259" s="242" t="s">
        <v>1366</v>
      </c>
      <c r="U259" s="227" t="s">
        <v>784</v>
      </c>
      <c r="V259" s="227" t="s">
        <v>1864</v>
      </c>
      <c r="W259" s="227" t="s">
        <v>1526</v>
      </c>
      <c r="X259" s="228" t="s">
        <v>1533</v>
      </c>
      <c r="Y259" s="222" t="s">
        <v>1374</v>
      </c>
      <c r="Z259" s="227">
        <v>1.7500000000000002E-2</v>
      </c>
      <c r="AA259" s="272">
        <v>0</v>
      </c>
      <c r="AB259" s="352"/>
      <c r="AC259" s="352"/>
      <c r="AD259" s="352"/>
      <c r="AE259" s="352"/>
      <c r="AF259" s="352"/>
      <c r="AG259" s="352"/>
      <c r="AH259" s="352"/>
    </row>
    <row r="260" spans="1:34" s="221" customFormat="1">
      <c r="A260" s="352" t="s">
        <v>432</v>
      </c>
      <c r="B260" s="352" t="s">
        <v>2564</v>
      </c>
      <c r="C260" s="352" t="s">
        <v>2499</v>
      </c>
      <c r="D260" s="224" t="s">
        <v>1526</v>
      </c>
      <c r="E260" s="352" t="s">
        <v>1534</v>
      </c>
      <c r="F260" s="352">
        <v>1.7500000000000002E-2</v>
      </c>
      <c r="G260" s="352">
        <v>0</v>
      </c>
      <c r="H260" s="352">
        <v>3</v>
      </c>
      <c r="I260" s="189" t="s">
        <v>253</v>
      </c>
      <c r="J260" s="352" t="s">
        <v>242</v>
      </c>
      <c r="K260" s="352"/>
      <c r="L260" s="352"/>
      <c r="M260" s="352"/>
      <c r="N260" s="352"/>
      <c r="O260" s="352"/>
      <c r="P260" s="352"/>
      <c r="Q260" s="352"/>
      <c r="R260" s="352"/>
      <c r="S260" s="352"/>
      <c r="T260" s="242" t="s">
        <v>1366</v>
      </c>
      <c r="U260" s="227" t="s">
        <v>784</v>
      </c>
      <c r="V260" s="227" t="s">
        <v>1864</v>
      </c>
      <c r="W260" s="227" t="s">
        <v>1526</v>
      </c>
      <c r="X260" s="228" t="s">
        <v>1534</v>
      </c>
      <c r="Y260" s="222" t="s">
        <v>1374</v>
      </c>
      <c r="Z260" s="227">
        <v>1.7500000000000002E-2</v>
      </c>
      <c r="AA260" s="272">
        <v>0</v>
      </c>
      <c r="AB260" s="352"/>
      <c r="AC260" s="352"/>
      <c r="AD260" s="352"/>
      <c r="AE260" s="352"/>
      <c r="AF260" s="352"/>
      <c r="AG260" s="352"/>
      <c r="AH260" s="352"/>
    </row>
    <row r="261" spans="1:34" s="221" customFormat="1">
      <c r="A261" s="352" t="s">
        <v>1962</v>
      </c>
      <c r="B261" s="352" t="s">
        <v>2564</v>
      </c>
      <c r="C261" s="352" t="s">
        <v>2499</v>
      </c>
      <c r="D261" s="224" t="s">
        <v>1526</v>
      </c>
      <c r="E261" s="352" t="s">
        <v>1870</v>
      </c>
      <c r="F261" s="223">
        <v>1.7500000000000002E-2</v>
      </c>
      <c r="G261" s="352">
        <v>0</v>
      </c>
      <c r="H261" s="352">
        <v>3</v>
      </c>
      <c r="I261" s="189" t="s">
        <v>1081</v>
      </c>
      <c r="J261" s="352"/>
      <c r="K261" s="352"/>
      <c r="L261" s="352"/>
      <c r="M261" s="352"/>
      <c r="N261" s="352"/>
      <c r="O261" s="352"/>
      <c r="P261" s="352"/>
      <c r="Q261" s="352"/>
      <c r="R261" s="352"/>
      <c r="S261" s="352"/>
      <c r="T261" s="242" t="s">
        <v>1366</v>
      </c>
      <c r="U261" s="227" t="s">
        <v>784</v>
      </c>
      <c r="V261" s="227" t="s">
        <v>1864</v>
      </c>
      <c r="W261" s="227" t="s">
        <v>1526</v>
      </c>
      <c r="X261" s="228" t="s">
        <v>1870</v>
      </c>
      <c r="Y261" s="222" t="s">
        <v>1374</v>
      </c>
      <c r="Z261" s="227">
        <v>1.7500000000000002E-2</v>
      </c>
      <c r="AA261" s="272">
        <v>0</v>
      </c>
      <c r="AB261" s="352"/>
      <c r="AC261" s="352"/>
      <c r="AD261" s="352"/>
      <c r="AE261" s="352"/>
      <c r="AF261" s="352"/>
      <c r="AG261" s="352"/>
      <c r="AH261" s="352"/>
    </row>
    <row r="262" spans="1:34" s="221" customFormat="1">
      <c r="A262" s="352" t="s">
        <v>433</v>
      </c>
      <c r="B262" s="352" t="s">
        <v>2564</v>
      </c>
      <c r="C262" s="352" t="s">
        <v>2499</v>
      </c>
      <c r="D262" s="352" t="s">
        <v>1702</v>
      </c>
      <c r="E262" s="352" t="s">
        <v>295</v>
      </c>
      <c r="F262" s="352">
        <v>7.0000000000000007E-2</v>
      </c>
      <c r="G262" s="352">
        <v>0</v>
      </c>
      <c r="H262" s="352">
        <v>3</v>
      </c>
      <c r="I262" s="189" t="s">
        <v>224</v>
      </c>
      <c r="J262" s="352"/>
      <c r="K262" s="352"/>
      <c r="L262" s="352"/>
      <c r="M262" s="352"/>
      <c r="N262" s="352"/>
      <c r="O262" s="352"/>
      <c r="P262" s="352"/>
      <c r="Q262" s="352"/>
      <c r="R262" s="352"/>
      <c r="S262" s="352"/>
      <c r="T262" s="242" t="s">
        <v>1366</v>
      </c>
      <c r="U262" s="227" t="s">
        <v>784</v>
      </c>
      <c r="V262" s="227" t="s">
        <v>1864</v>
      </c>
      <c r="W262" s="227" t="s">
        <v>1702</v>
      </c>
      <c r="X262" s="228" t="s">
        <v>295</v>
      </c>
      <c r="Y262" s="222"/>
      <c r="Z262" s="227">
        <v>7.0000000000000007E-2</v>
      </c>
      <c r="AA262" s="272">
        <v>0</v>
      </c>
      <c r="AB262" s="352"/>
      <c r="AC262" s="352"/>
      <c r="AD262" s="352"/>
      <c r="AE262" s="352"/>
      <c r="AF262" s="352"/>
      <c r="AG262" s="352"/>
      <c r="AH262" s="352"/>
    </row>
    <row r="263" spans="1:34" s="221" customFormat="1">
      <c r="A263" s="352" t="s">
        <v>434</v>
      </c>
      <c r="B263" s="352" t="s">
        <v>2564</v>
      </c>
      <c r="C263" s="352" t="s">
        <v>2499</v>
      </c>
      <c r="D263" s="352" t="s">
        <v>1702</v>
      </c>
      <c r="E263" s="352" t="s">
        <v>297</v>
      </c>
      <c r="F263" s="352">
        <v>3.5000000000000003E-2</v>
      </c>
      <c r="G263" s="352">
        <v>0</v>
      </c>
      <c r="H263" s="352">
        <v>3</v>
      </c>
      <c r="I263" s="189" t="s">
        <v>231</v>
      </c>
      <c r="J263" s="352" t="s">
        <v>232</v>
      </c>
      <c r="K263" s="352"/>
      <c r="L263" s="352"/>
      <c r="M263" s="352"/>
      <c r="N263" s="352"/>
      <c r="O263" s="352"/>
      <c r="P263" s="352"/>
      <c r="Q263" s="352"/>
      <c r="R263" s="352"/>
      <c r="S263" s="352"/>
      <c r="T263" s="242" t="s">
        <v>1366</v>
      </c>
      <c r="U263" s="227" t="s">
        <v>784</v>
      </c>
      <c r="V263" s="227" t="s">
        <v>1864</v>
      </c>
      <c r="W263" s="227" t="s">
        <v>1702</v>
      </c>
      <c r="X263" s="228" t="s">
        <v>297</v>
      </c>
      <c r="Y263" s="222"/>
      <c r="Z263" s="227">
        <v>3.5000000000000003E-2</v>
      </c>
      <c r="AA263" s="272">
        <v>0</v>
      </c>
      <c r="AB263" s="352"/>
      <c r="AC263" s="352"/>
      <c r="AD263" s="352"/>
      <c r="AE263" s="352"/>
      <c r="AF263" s="352"/>
      <c r="AG263" s="352"/>
      <c r="AH263" s="352"/>
    </row>
    <row r="264" spans="1:34" s="221" customFormat="1">
      <c r="A264" s="352" t="s">
        <v>1963</v>
      </c>
      <c r="B264" s="352" t="s">
        <v>2564</v>
      </c>
      <c r="C264" s="352" t="s">
        <v>2499</v>
      </c>
      <c r="D264" s="352" t="s">
        <v>1702</v>
      </c>
      <c r="E264" s="352" t="s">
        <v>1872</v>
      </c>
      <c r="F264" s="352">
        <v>1.7500000000000002E-2</v>
      </c>
      <c r="G264" s="352">
        <v>0</v>
      </c>
      <c r="H264" s="352">
        <v>3</v>
      </c>
      <c r="I264" s="189" t="s">
        <v>1081</v>
      </c>
      <c r="J264" s="352"/>
      <c r="K264" s="352"/>
      <c r="L264" s="352"/>
      <c r="M264" s="352"/>
      <c r="N264" s="352"/>
      <c r="O264" s="352"/>
      <c r="P264" s="352"/>
      <c r="Q264" s="352"/>
      <c r="R264" s="352"/>
      <c r="S264" s="352"/>
      <c r="T264" s="242" t="s">
        <v>1366</v>
      </c>
      <c r="U264" s="227" t="s">
        <v>784</v>
      </c>
      <c r="V264" s="227" t="s">
        <v>1864</v>
      </c>
      <c r="W264" s="227" t="s">
        <v>1702</v>
      </c>
      <c r="X264" s="228" t="s">
        <v>1872</v>
      </c>
      <c r="Y264" s="222"/>
      <c r="Z264" s="227">
        <v>1.7500000000000002E-2</v>
      </c>
      <c r="AA264" s="272">
        <v>0</v>
      </c>
      <c r="AB264" s="352"/>
      <c r="AC264" s="352"/>
      <c r="AD264" s="352"/>
      <c r="AE264" s="352"/>
      <c r="AF264" s="352"/>
      <c r="AG264" s="352"/>
      <c r="AH264" s="352"/>
    </row>
    <row r="265" spans="1:34" s="221" customFormat="1">
      <c r="A265" s="352" t="s">
        <v>435</v>
      </c>
      <c r="B265" s="352" t="s">
        <v>2564</v>
      </c>
      <c r="C265" s="352" t="s">
        <v>2499</v>
      </c>
      <c r="D265" s="352" t="s">
        <v>1702</v>
      </c>
      <c r="E265" s="352" t="s">
        <v>299</v>
      </c>
      <c r="F265" s="352">
        <v>3.5000000000000003E-2</v>
      </c>
      <c r="G265" s="352">
        <v>0</v>
      </c>
      <c r="H265" s="352">
        <v>3</v>
      </c>
      <c r="I265" s="189" t="s">
        <v>250</v>
      </c>
      <c r="J265" s="352" t="s">
        <v>1668</v>
      </c>
      <c r="K265" s="352"/>
      <c r="L265" s="352"/>
      <c r="M265" s="352"/>
      <c r="N265" s="352"/>
      <c r="O265" s="352"/>
      <c r="P265" s="352"/>
      <c r="Q265" s="352"/>
      <c r="R265" s="352"/>
      <c r="S265" s="352"/>
      <c r="T265" s="242" t="s">
        <v>1366</v>
      </c>
      <c r="U265" s="227" t="s">
        <v>784</v>
      </c>
      <c r="V265" s="227" t="s">
        <v>1864</v>
      </c>
      <c r="W265" s="227" t="s">
        <v>1702</v>
      </c>
      <c r="X265" s="228" t="s">
        <v>299</v>
      </c>
      <c r="Y265" s="222" t="s">
        <v>1373</v>
      </c>
      <c r="Z265" s="227">
        <v>3.5000000000000003E-2</v>
      </c>
      <c r="AA265" s="272">
        <v>0</v>
      </c>
      <c r="AB265" s="352"/>
      <c r="AC265" s="352"/>
      <c r="AD265" s="352"/>
      <c r="AE265" s="352"/>
      <c r="AF265" s="352"/>
      <c r="AG265" s="352"/>
      <c r="AH265" s="352"/>
    </row>
    <row r="266" spans="1:34" s="221" customFormat="1">
      <c r="A266" s="352" t="s">
        <v>436</v>
      </c>
      <c r="B266" s="352" t="s">
        <v>2564</v>
      </c>
      <c r="C266" s="352" t="s">
        <v>2499</v>
      </c>
      <c r="D266" s="352" t="s">
        <v>1702</v>
      </c>
      <c r="E266" s="352" t="s">
        <v>301</v>
      </c>
      <c r="F266" s="352">
        <v>3.5000000000000003E-2</v>
      </c>
      <c r="G266" s="352">
        <v>0</v>
      </c>
      <c r="H266" s="352">
        <v>3</v>
      </c>
      <c r="I266" s="189" t="s">
        <v>231</v>
      </c>
      <c r="J266" s="352" t="s">
        <v>2494</v>
      </c>
      <c r="K266" s="352"/>
      <c r="L266" s="352"/>
      <c r="M266" s="352"/>
      <c r="N266" s="352"/>
      <c r="O266" s="352"/>
      <c r="P266" s="352"/>
      <c r="Q266" s="352"/>
      <c r="R266" s="352"/>
      <c r="S266" s="352"/>
      <c r="T266" s="242" t="s">
        <v>1366</v>
      </c>
      <c r="U266" s="227" t="s">
        <v>784</v>
      </c>
      <c r="V266" s="227" t="s">
        <v>1864</v>
      </c>
      <c r="W266" s="227" t="s">
        <v>1702</v>
      </c>
      <c r="X266" s="228" t="s">
        <v>301</v>
      </c>
      <c r="Y266" s="222" t="s">
        <v>1373</v>
      </c>
      <c r="Z266" s="227">
        <v>3.5000000000000003E-2</v>
      </c>
      <c r="AA266" s="272">
        <v>0</v>
      </c>
      <c r="AB266" s="352"/>
      <c r="AC266" s="352"/>
      <c r="AD266" s="352"/>
      <c r="AE266" s="352"/>
      <c r="AF266" s="352"/>
      <c r="AG266" s="352"/>
      <c r="AH266" s="352"/>
    </row>
    <row r="267" spans="1:34" s="221" customFormat="1">
      <c r="A267" s="352" t="s">
        <v>1964</v>
      </c>
      <c r="B267" s="352" t="s">
        <v>2564</v>
      </c>
      <c r="C267" s="352" t="s">
        <v>2499</v>
      </c>
      <c r="D267" s="352" t="s">
        <v>1702</v>
      </c>
      <c r="E267" s="352" t="s">
        <v>1874</v>
      </c>
      <c r="F267" s="352">
        <v>3.5000000000000003E-2</v>
      </c>
      <c r="G267" s="352">
        <v>0</v>
      </c>
      <c r="H267" s="352">
        <v>3</v>
      </c>
      <c r="I267" s="189" t="s">
        <v>1081</v>
      </c>
      <c r="J267" s="352"/>
      <c r="K267" s="352"/>
      <c r="L267" s="352"/>
      <c r="M267" s="352"/>
      <c r="N267" s="352"/>
      <c r="O267" s="352"/>
      <c r="P267" s="352"/>
      <c r="Q267" s="352"/>
      <c r="R267" s="352"/>
      <c r="S267" s="352"/>
      <c r="T267" s="242" t="s">
        <v>1366</v>
      </c>
      <c r="U267" s="227" t="s">
        <v>784</v>
      </c>
      <c r="V267" s="227" t="s">
        <v>1864</v>
      </c>
      <c r="W267" s="227" t="s">
        <v>1702</v>
      </c>
      <c r="X267" s="228" t="s">
        <v>1874</v>
      </c>
      <c r="Y267" s="222" t="s">
        <v>1373</v>
      </c>
      <c r="Z267" s="227">
        <v>3.5000000000000003E-2</v>
      </c>
      <c r="AA267" s="272">
        <v>0</v>
      </c>
      <c r="AB267" s="352"/>
      <c r="AC267" s="352"/>
      <c r="AD267" s="352"/>
      <c r="AE267" s="352"/>
      <c r="AF267" s="352"/>
      <c r="AG267" s="352"/>
      <c r="AH267" s="352"/>
    </row>
    <row r="268" spans="1:34" s="221" customFormat="1">
      <c r="A268" s="352" t="s">
        <v>437</v>
      </c>
      <c r="B268" s="352" t="s">
        <v>2564</v>
      </c>
      <c r="C268" s="352" t="s">
        <v>2499</v>
      </c>
      <c r="D268" s="352" t="s">
        <v>1702</v>
      </c>
      <c r="E268" s="352" t="s">
        <v>303</v>
      </c>
      <c r="F268" s="352">
        <v>1.7500000000000002E-2</v>
      </c>
      <c r="G268" s="352">
        <v>0</v>
      </c>
      <c r="H268" s="352">
        <v>3</v>
      </c>
      <c r="I268" s="189" t="s">
        <v>253</v>
      </c>
      <c r="J268" s="352" t="s">
        <v>1669</v>
      </c>
      <c r="K268" s="352"/>
      <c r="L268" s="352"/>
      <c r="M268" s="352"/>
      <c r="N268" s="352"/>
      <c r="O268" s="352"/>
      <c r="P268" s="352"/>
      <c r="Q268" s="352"/>
      <c r="R268" s="352"/>
      <c r="S268" s="352"/>
      <c r="T268" s="242" t="s">
        <v>1366</v>
      </c>
      <c r="U268" s="227" t="s">
        <v>784</v>
      </c>
      <c r="V268" s="227" t="s">
        <v>1864</v>
      </c>
      <c r="W268" s="227" t="s">
        <v>1702</v>
      </c>
      <c r="X268" s="228" t="s">
        <v>303</v>
      </c>
      <c r="Y268" s="222" t="s">
        <v>1669</v>
      </c>
      <c r="Z268" s="227">
        <v>1.7500000000000002E-2</v>
      </c>
      <c r="AA268" s="272">
        <v>0</v>
      </c>
      <c r="AB268" s="352"/>
      <c r="AC268" s="352"/>
      <c r="AD268" s="352"/>
      <c r="AE268" s="352"/>
      <c r="AF268" s="352"/>
      <c r="AG268" s="352"/>
      <c r="AH268" s="352"/>
    </row>
    <row r="269" spans="1:34" s="221" customFormat="1">
      <c r="A269" s="352" t="s">
        <v>438</v>
      </c>
      <c r="B269" s="352" t="s">
        <v>2564</v>
      </c>
      <c r="C269" s="352" t="s">
        <v>2499</v>
      </c>
      <c r="D269" s="352" t="s">
        <v>1702</v>
      </c>
      <c r="E269" s="352" t="s">
        <v>305</v>
      </c>
      <c r="F269" s="352">
        <v>1.7500000000000002E-2</v>
      </c>
      <c r="G269" s="352">
        <v>0</v>
      </c>
      <c r="H269" s="352">
        <v>3</v>
      </c>
      <c r="I269" s="189" t="s">
        <v>231</v>
      </c>
      <c r="J269" s="352" t="s">
        <v>2495</v>
      </c>
      <c r="K269" s="352"/>
      <c r="L269" s="352"/>
      <c r="M269" s="352"/>
      <c r="N269" s="352"/>
      <c r="O269" s="352"/>
      <c r="P269" s="352"/>
      <c r="Q269" s="352"/>
      <c r="R269" s="352"/>
      <c r="S269" s="352"/>
      <c r="T269" s="242" t="s">
        <v>1366</v>
      </c>
      <c r="U269" s="227" t="s">
        <v>784</v>
      </c>
      <c r="V269" s="227" t="s">
        <v>1864</v>
      </c>
      <c r="W269" s="227" t="s">
        <v>1702</v>
      </c>
      <c r="X269" s="228" t="s">
        <v>305</v>
      </c>
      <c r="Y269" s="222" t="s">
        <v>1669</v>
      </c>
      <c r="Z269" s="227">
        <v>1.7500000000000002E-2</v>
      </c>
      <c r="AA269" s="272">
        <v>0</v>
      </c>
      <c r="AB269" s="352"/>
      <c r="AC269" s="352"/>
      <c r="AD269" s="352"/>
      <c r="AE269" s="352"/>
      <c r="AF269" s="352"/>
      <c r="AG269" s="352"/>
      <c r="AH269" s="352"/>
    </row>
    <row r="270" spans="1:34" s="221" customFormat="1">
      <c r="A270" s="352" t="s">
        <v>1965</v>
      </c>
      <c r="B270" s="352" t="s">
        <v>2564</v>
      </c>
      <c r="C270" s="352" t="s">
        <v>2499</v>
      </c>
      <c r="D270" s="352" t="s">
        <v>1702</v>
      </c>
      <c r="E270" s="352" t="s">
        <v>1876</v>
      </c>
      <c r="F270" s="352">
        <v>1.7500000000000002E-2</v>
      </c>
      <c r="G270" s="352">
        <v>0</v>
      </c>
      <c r="H270" s="352">
        <v>3</v>
      </c>
      <c r="I270" s="189" t="s">
        <v>1081</v>
      </c>
      <c r="J270" s="352"/>
      <c r="K270" s="352"/>
      <c r="L270" s="352"/>
      <c r="M270" s="352"/>
      <c r="N270" s="352"/>
      <c r="O270" s="352"/>
      <c r="P270" s="352"/>
      <c r="Q270" s="352"/>
      <c r="R270" s="352"/>
      <c r="S270" s="352"/>
      <c r="T270" s="242" t="s">
        <v>1366</v>
      </c>
      <c r="U270" s="227" t="s">
        <v>784</v>
      </c>
      <c r="V270" s="227" t="s">
        <v>1864</v>
      </c>
      <c r="W270" s="227" t="s">
        <v>1702</v>
      </c>
      <c r="X270" s="228" t="s">
        <v>1876</v>
      </c>
      <c r="Y270" s="222" t="s">
        <v>1669</v>
      </c>
      <c r="Z270" s="227">
        <v>1.7500000000000002E-2</v>
      </c>
      <c r="AA270" s="272">
        <v>0</v>
      </c>
      <c r="AB270" s="352"/>
      <c r="AC270" s="352"/>
      <c r="AD270" s="352"/>
      <c r="AE270" s="352"/>
      <c r="AF270" s="352"/>
      <c r="AG270" s="352"/>
      <c r="AH270" s="352"/>
    </row>
    <row r="271" spans="1:34" s="221" customFormat="1">
      <c r="A271" s="352" t="s">
        <v>439</v>
      </c>
      <c r="B271" s="352" t="s">
        <v>2564</v>
      </c>
      <c r="C271" s="352" t="s">
        <v>2499</v>
      </c>
      <c r="D271" s="352" t="s">
        <v>1702</v>
      </c>
      <c r="E271" s="352" t="s">
        <v>307</v>
      </c>
      <c r="F271" s="352">
        <v>6.3E-2</v>
      </c>
      <c r="G271" s="352">
        <v>0</v>
      </c>
      <c r="H271" s="352">
        <v>3</v>
      </c>
      <c r="I271" s="189" t="s">
        <v>224</v>
      </c>
      <c r="J271" s="352" t="s">
        <v>236</v>
      </c>
      <c r="K271" s="352"/>
      <c r="L271" s="352"/>
      <c r="M271" s="352"/>
      <c r="N271" s="352"/>
      <c r="O271" s="352"/>
      <c r="P271" s="352"/>
      <c r="Q271" s="352"/>
      <c r="R271" s="352"/>
      <c r="S271" s="352"/>
      <c r="T271" s="242" t="s">
        <v>1366</v>
      </c>
      <c r="U271" s="227" t="s">
        <v>784</v>
      </c>
      <c r="V271" s="227" t="s">
        <v>1864</v>
      </c>
      <c r="W271" s="227" t="s">
        <v>1702</v>
      </c>
      <c r="X271" s="228" t="s">
        <v>307</v>
      </c>
      <c r="Y271" s="222" t="s">
        <v>1368</v>
      </c>
      <c r="Z271" s="227">
        <v>6.3E-2</v>
      </c>
      <c r="AA271" s="272">
        <v>0</v>
      </c>
      <c r="AB271" s="352"/>
      <c r="AC271" s="352"/>
      <c r="AD271" s="352"/>
      <c r="AE271" s="352"/>
      <c r="AF271" s="352"/>
      <c r="AG271" s="352"/>
      <c r="AH271" s="352"/>
    </row>
    <row r="272" spans="1:34" s="221" customFormat="1">
      <c r="A272" s="352" t="s">
        <v>440</v>
      </c>
      <c r="B272" s="352" t="s">
        <v>2564</v>
      </c>
      <c r="C272" s="352" t="s">
        <v>2499</v>
      </c>
      <c r="D272" s="352" t="s">
        <v>1702</v>
      </c>
      <c r="E272" s="352" t="s">
        <v>309</v>
      </c>
      <c r="F272" s="352">
        <v>6.3E-2</v>
      </c>
      <c r="G272" s="352">
        <v>0</v>
      </c>
      <c r="H272" s="352">
        <v>3</v>
      </c>
      <c r="I272" s="189" t="s">
        <v>231</v>
      </c>
      <c r="J272" s="352" t="s">
        <v>2488</v>
      </c>
      <c r="K272" s="352"/>
      <c r="L272" s="352"/>
      <c r="M272" s="352"/>
      <c r="N272" s="352"/>
      <c r="O272" s="352"/>
      <c r="P272" s="352"/>
      <c r="Q272" s="352"/>
      <c r="R272" s="352"/>
      <c r="S272" s="352"/>
      <c r="T272" s="242" t="s">
        <v>1366</v>
      </c>
      <c r="U272" s="227" t="s">
        <v>784</v>
      </c>
      <c r="V272" s="227" t="s">
        <v>1864</v>
      </c>
      <c r="W272" s="227" t="s">
        <v>1702</v>
      </c>
      <c r="X272" s="228" t="s">
        <v>309</v>
      </c>
      <c r="Y272" s="222" t="s">
        <v>1368</v>
      </c>
      <c r="Z272" s="227">
        <v>6.3E-2</v>
      </c>
      <c r="AA272" s="272">
        <v>0</v>
      </c>
      <c r="AB272" s="352"/>
      <c r="AC272" s="352"/>
      <c r="AD272" s="352"/>
      <c r="AE272" s="352"/>
      <c r="AF272" s="352"/>
      <c r="AG272" s="352"/>
      <c r="AH272" s="352"/>
    </row>
    <row r="273" spans="1:34" s="221" customFormat="1">
      <c r="A273" s="352" t="s">
        <v>1966</v>
      </c>
      <c r="B273" s="352" t="s">
        <v>2564</v>
      </c>
      <c r="C273" s="352" t="s">
        <v>2499</v>
      </c>
      <c r="D273" s="352" t="s">
        <v>1702</v>
      </c>
      <c r="E273" s="352" t="s">
        <v>1878</v>
      </c>
      <c r="F273" s="352">
        <v>6.3E-2</v>
      </c>
      <c r="G273" s="352">
        <v>0</v>
      </c>
      <c r="H273" s="352">
        <v>3</v>
      </c>
      <c r="I273" s="189" t="s">
        <v>1081</v>
      </c>
      <c r="J273" s="352"/>
      <c r="K273" s="352"/>
      <c r="L273" s="352"/>
      <c r="M273" s="352"/>
      <c r="N273" s="352"/>
      <c r="O273" s="352"/>
      <c r="P273" s="352"/>
      <c r="Q273" s="352"/>
      <c r="R273" s="352"/>
      <c r="S273" s="352"/>
      <c r="T273" s="242" t="s">
        <v>1366</v>
      </c>
      <c r="U273" s="227" t="s">
        <v>784</v>
      </c>
      <c r="V273" s="227" t="s">
        <v>1864</v>
      </c>
      <c r="W273" s="227" t="s">
        <v>1702</v>
      </c>
      <c r="X273" s="228" t="s">
        <v>1878</v>
      </c>
      <c r="Y273" s="222" t="s">
        <v>1368</v>
      </c>
      <c r="Z273" s="227">
        <v>6.3E-2</v>
      </c>
      <c r="AA273" s="272">
        <v>0</v>
      </c>
      <c r="AB273" s="352"/>
      <c r="AC273" s="352"/>
      <c r="AD273" s="352"/>
      <c r="AE273" s="352"/>
      <c r="AF273" s="352"/>
      <c r="AG273" s="352"/>
      <c r="AH273" s="352"/>
    </row>
    <row r="274" spans="1:34" s="221" customFormat="1">
      <c r="A274" s="352" t="s">
        <v>1967</v>
      </c>
      <c r="B274" s="352" t="s">
        <v>2564</v>
      </c>
      <c r="C274" s="352" t="s">
        <v>2499</v>
      </c>
      <c r="D274" s="352" t="s">
        <v>1814</v>
      </c>
      <c r="E274" s="352" t="s">
        <v>1880</v>
      </c>
      <c r="F274" s="352">
        <v>7.0000000000000007E-2</v>
      </c>
      <c r="G274" s="352">
        <v>0</v>
      </c>
      <c r="H274" s="352">
        <v>3</v>
      </c>
      <c r="I274" s="189" t="s">
        <v>224</v>
      </c>
      <c r="J274" s="352"/>
      <c r="K274" s="352"/>
      <c r="L274" s="352"/>
      <c r="M274" s="352"/>
      <c r="N274" s="352"/>
      <c r="O274" s="352"/>
      <c r="P274" s="352"/>
      <c r="Q274" s="352"/>
      <c r="R274" s="352"/>
      <c r="S274" s="352"/>
      <c r="T274" s="242" t="s">
        <v>1366</v>
      </c>
      <c r="U274" s="227" t="s">
        <v>784</v>
      </c>
      <c r="V274" s="227" t="s">
        <v>1864</v>
      </c>
      <c r="W274" s="227" t="s">
        <v>1814</v>
      </c>
      <c r="X274" s="228" t="s">
        <v>1880</v>
      </c>
      <c r="Y274" s="222"/>
      <c r="Z274" s="227">
        <v>7.0000000000000007E-2</v>
      </c>
      <c r="AA274" s="272">
        <v>0</v>
      </c>
      <c r="AB274" s="352"/>
      <c r="AC274" s="352"/>
      <c r="AD274" s="352"/>
      <c r="AE274" s="352"/>
      <c r="AF274" s="352"/>
      <c r="AG274" s="352"/>
      <c r="AH274" s="352"/>
    </row>
    <row r="275" spans="1:34" s="221" customFormat="1">
      <c r="A275" s="352" t="s">
        <v>1968</v>
      </c>
      <c r="B275" s="352" t="s">
        <v>2564</v>
      </c>
      <c r="C275" s="352" t="s">
        <v>2499</v>
      </c>
      <c r="D275" s="352" t="s">
        <v>1814</v>
      </c>
      <c r="E275" s="352" t="s">
        <v>1882</v>
      </c>
      <c r="F275" s="352">
        <v>3.5000000000000003E-2</v>
      </c>
      <c r="G275" s="352">
        <v>0</v>
      </c>
      <c r="H275" s="352">
        <v>3</v>
      </c>
      <c r="I275" s="189" t="s">
        <v>231</v>
      </c>
      <c r="J275" s="352"/>
      <c r="K275" s="352"/>
      <c r="L275" s="352"/>
      <c r="M275" s="352"/>
      <c r="N275" s="352"/>
      <c r="O275" s="352"/>
      <c r="P275" s="352"/>
      <c r="Q275" s="352"/>
      <c r="R275" s="352"/>
      <c r="S275" s="352"/>
      <c r="T275" s="242" t="s">
        <v>1366</v>
      </c>
      <c r="U275" s="227" t="s">
        <v>784</v>
      </c>
      <c r="V275" s="227" t="s">
        <v>1864</v>
      </c>
      <c r="W275" s="227" t="s">
        <v>1814</v>
      </c>
      <c r="X275" s="228" t="s">
        <v>1882</v>
      </c>
      <c r="Y275" s="222"/>
      <c r="Z275" s="227">
        <v>3.5000000000000003E-2</v>
      </c>
      <c r="AA275" s="272">
        <v>0</v>
      </c>
      <c r="AB275" s="352"/>
      <c r="AC275" s="352"/>
      <c r="AD275" s="352"/>
      <c r="AE275" s="352"/>
      <c r="AF275" s="352"/>
      <c r="AG275" s="352"/>
      <c r="AH275" s="352"/>
    </row>
    <row r="276" spans="1:34" s="221" customFormat="1">
      <c r="A276" s="352" t="s">
        <v>1969</v>
      </c>
      <c r="B276" s="352" t="s">
        <v>2564</v>
      </c>
      <c r="C276" s="352" t="s">
        <v>2499</v>
      </c>
      <c r="D276" s="352" t="s">
        <v>1814</v>
      </c>
      <c r="E276" s="352" t="s">
        <v>1884</v>
      </c>
      <c r="F276" s="352">
        <v>1.7500000000000002E-2</v>
      </c>
      <c r="G276" s="352">
        <v>0</v>
      </c>
      <c r="H276" s="352">
        <v>3</v>
      </c>
      <c r="I276" s="189" t="s">
        <v>1081</v>
      </c>
      <c r="J276" s="352"/>
      <c r="K276" s="352"/>
      <c r="L276" s="352"/>
      <c r="M276" s="352"/>
      <c r="N276" s="352"/>
      <c r="O276" s="352"/>
      <c r="P276" s="352"/>
      <c r="Q276" s="352"/>
      <c r="R276" s="352"/>
      <c r="S276" s="352"/>
      <c r="T276" s="242" t="s">
        <v>1366</v>
      </c>
      <c r="U276" s="227" t="s">
        <v>784</v>
      </c>
      <c r="V276" s="227" t="s">
        <v>1864</v>
      </c>
      <c r="W276" s="227" t="s">
        <v>1814</v>
      </c>
      <c r="X276" s="228" t="s">
        <v>1884</v>
      </c>
      <c r="Y276" s="222"/>
      <c r="Z276" s="227">
        <v>1.7500000000000002E-2</v>
      </c>
      <c r="AA276" s="272">
        <v>0</v>
      </c>
      <c r="AB276" s="352"/>
      <c r="AC276" s="352"/>
      <c r="AD276" s="352"/>
      <c r="AE276" s="352"/>
      <c r="AF276" s="352"/>
      <c r="AG276" s="352"/>
      <c r="AH276" s="352"/>
    </row>
    <row r="277" spans="1:34" s="221" customFormat="1">
      <c r="A277" s="352" t="s">
        <v>1970</v>
      </c>
      <c r="B277" s="352" t="s">
        <v>2564</v>
      </c>
      <c r="C277" s="352" t="s">
        <v>2499</v>
      </c>
      <c r="D277" s="352" t="s">
        <v>1814</v>
      </c>
      <c r="E277" s="352" t="s">
        <v>1886</v>
      </c>
      <c r="F277" s="352">
        <v>5.2500000000000005E-2</v>
      </c>
      <c r="G277" s="352">
        <v>0</v>
      </c>
      <c r="H277" s="352">
        <v>3</v>
      </c>
      <c r="I277" s="189" t="s">
        <v>250</v>
      </c>
      <c r="J277" s="352"/>
      <c r="K277" s="352"/>
      <c r="L277" s="352"/>
      <c r="M277" s="352"/>
      <c r="N277" s="352"/>
      <c r="O277" s="352"/>
      <c r="P277" s="352"/>
      <c r="Q277" s="352"/>
      <c r="R277" s="352"/>
      <c r="S277" s="352"/>
      <c r="T277" s="242" t="s">
        <v>1366</v>
      </c>
      <c r="U277" s="227" t="s">
        <v>784</v>
      </c>
      <c r="V277" s="227" t="s">
        <v>1864</v>
      </c>
      <c r="W277" s="227" t="s">
        <v>1814</v>
      </c>
      <c r="X277" s="228" t="s">
        <v>1886</v>
      </c>
      <c r="Y277" s="222" t="s">
        <v>1373</v>
      </c>
      <c r="Z277" s="227">
        <v>5.2500000000000005E-2</v>
      </c>
      <c r="AA277" s="272">
        <v>0</v>
      </c>
      <c r="AB277" s="352"/>
      <c r="AC277" s="352"/>
      <c r="AD277" s="352"/>
      <c r="AE277" s="352"/>
      <c r="AF277" s="352"/>
      <c r="AG277" s="352"/>
      <c r="AH277" s="352"/>
    </row>
    <row r="278" spans="1:34" s="221" customFormat="1">
      <c r="A278" s="352" t="s">
        <v>1971</v>
      </c>
      <c r="B278" s="352" t="s">
        <v>2564</v>
      </c>
      <c r="C278" s="352" t="s">
        <v>2499</v>
      </c>
      <c r="D278" s="352" t="s">
        <v>1814</v>
      </c>
      <c r="E278" s="352" t="s">
        <v>1888</v>
      </c>
      <c r="F278" s="352">
        <v>5.2499999999999998E-2</v>
      </c>
      <c r="G278" s="352">
        <v>0</v>
      </c>
      <c r="H278" s="352">
        <v>3</v>
      </c>
      <c r="I278" s="189" t="s">
        <v>231</v>
      </c>
      <c r="J278" s="352"/>
      <c r="K278" s="352"/>
      <c r="L278" s="352"/>
      <c r="M278" s="352"/>
      <c r="N278" s="352"/>
      <c r="O278" s="352"/>
      <c r="P278" s="352"/>
      <c r="Q278" s="352"/>
      <c r="R278" s="352"/>
      <c r="S278" s="352"/>
      <c r="T278" s="242" t="s">
        <v>1366</v>
      </c>
      <c r="U278" s="227" t="s">
        <v>784</v>
      </c>
      <c r="V278" s="227" t="s">
        <v>1864</v>
      </c>
      <c r="W278" s="227" t="s">
        <v>1814</v>
      </c>
      <c r="X278" s="228" t="s">
        <v>1888</v>
      </c>
      <c r="Y278" s="222" t="s">
        <v>1373</v>
      </c>
      <c r="Z278" s="227">
        <v>5.2499999999999998E-2</v>
      </c>
      <c r="AA278" s="272">
        <v>0</v>
      </c>
      <c r="AB278" s="352"/>
      <c r="AC278" s="352"/>
      <c r="AD278" s="352"/>
      <c r="AE278" s="352"/>
      <c r="AF278" s="352"/>
      <c r="AG278" s="352"/>
      <c r="AH278" s="352"/>
    </row>
    <row r="279" spans="1:34" s="221" customFormat="1">
      <c r="A279" s="352" t="s">
        <v>1972</v>
      </c>
      <c r="B279" s="352" t="s">
        <v>2564</v>
      </c>
      <c r="C279" s="352" t="s">
        <v>2499</v>
      </c>
      <c r="D279" s="352" t="s">
        <v>1814</v>
      </c>
      <c r="E279" s="352" t="s">
        <v>1890</v>
      </c>
      <c r="F279" s="352">
        <v>5.2499999999999998E-2</v>
      </c>
      <c r="G279" s="352">
        <v>0</v>
      </c>
      <c r="H279" s="352">
        <v>3</v>
      </c>
      <c r="I279" s="189" t="s">
        <v>1081</v>
      </c>
      <c r="J279" s="352"/>
      <c r="K279" s="352"/>
      <c r="L279" s="352"/>
      <c r="M279" s="352"/>
      <c r="N279" s="352"/>
      <c r="O279" s="352"/>
      <c r="P279" s="352"/>
      <c r="Q279" s="352"/>
      <c r="R279" s="352"/>
      <c r="S279" s="352"/>
      <c r="T279" s="242" t="s">
        <v>1366</v>
      </c>
      <c r="U279" s="227" t="s">
        <v>784</v>
      </c>
      <c r="V279" s="227" t="s">
        <v>1864</v>
      </c>
      <c r="W279" s="227" t="s">
        <v>1814</v>
      </c>
      <c r="X279" s="228" t="s">
        <v>1890</v>
      </c>
      <c r="Y279" s="222" t="s">
        <v>1373</v>
      </c>
      <c r="Z279" s="227">
        <v>5.2499999999999998E-2</v>
      </c>
      <c r="AA279" s="272">
        <v>0</v>
      </c>
      <c r="AB279" s="352"/>
      <c r="AC279" s="352"/>
      <c r="AD279" s="352"/>
      <c r="AE279" s="352"/>
      <c r="AF279" s="352"/>
      <c r="AG279" s="352"/>
      <c r="AH279" s="352"/>
    </row>
    <row r="280" spans="1:34" s="221" customFormat="1">
      <c r="A280" s="352" t="s">
        <v>1973</v>
      </c>
      <c r="B280" s="352" t="s">
        <v>2564</v>
      </c>
      <c r="C280" s="352" t="s">
        <v>2499</v>
      </c>
      <c r="D280" s="352" t="s">
        <v>1814</v>
      </c>
      <c r="E280" s="352" t="s">
        <v>1892</v>
      </c>
      <c r="F280" s="352">
        <v>3.5000000000000003E-2</v>
      </c>
      <c r="G280" s="352">
        <v>0</v>
      </c>
      <c r="H280" s="352">
        <v>3</v>
      </c>
      <c r="I280" s="189" t="s">
        <v>253</v>
      </c>
      <c r="J280" s="352"/>
      <c r="K280" s="352"/>
      <c r="L280" s="352"/>
      <c r="M280" s="352"/>
      <c r="N280" s="352"/>
      <c r="O280" s="352"/>
      <c r="P280" s="352"/>
      <c r="Q280" s="352"/>
      <c r="R280" s="352"/>
      <c r="S280" s="352"/>
      <c r="T280" s="242" t="s">
        <v>1366</v>
      </c>
      <c r="U280" s="227" t="s">
        <v>784</v>
      </c>
      <c r="V280" s="227" t="s">
        <v>1864</v>
      </c>
      <c r="W280" s="227" t="s">
        <v>1814</v>
      </c>
      <c r="X280" s="228" t="s">
        <v>1892</v>
      </c>
      <c r="Y280" s="222" t="s">
        <v>1669</v>
      </c>
      <c r="Z280" s="227">
        <v>3.5000000000000003E-2</v>
      </c>
      <c r="AA280" s="272">
        <v>0</v>
      </c>
      <c r="AB280" s="352"/>
      <c r="AC280" s="352"/>
      <c r="AD280" s="352"/>
      <c r="AE280" s="352"/>
      <c r="AF280" s="352"/>
      <c r="AG280" s="352"/>
      <c r="AH280" s="352"/>
    </row>
    <row r="281" spans="1:34" s="221" customFormat="1">
      <c r="A281" s="352" t="s">
        <v>1974</v>
      </c>
      <c r="B281" s="352" t="s">
        <v>2564</v>
      </c>
      <c r="C281" s="352" t="s">
        <v>2499</v>
      </c>
      <c r="D281" s="352" t="s">
        <v>1814</v>
      </c>
      <c r="E281" s="352" t="s">
        <v>1894</v>
      </c>
      <c r="F281" s="352">
        <v>3.5000000000000003E-2</v>
      </c>
      <c r="G281" s="352">
        <v>0</v>
      </c>
      <c r="H281" s="352">
        <v>3</v>
      </c>
      <c r="I281" s="189" t="s">
        <v>231</v>
      </c>
      <c r="J281" s="352"/>
      <c r="K281" s="352"/>
      <c r="L281" s="352"/>
      <c r="M281" s="352"/>
      <c r="N281" s="352"/>
      <c r="O281" s="352"/>
      <c r="P281" s="352"/>
      <c r="Q281" s="352"/>
      <c r="R281" s="352"/>
      <c r="S281" s="352"/>
      <c r="T281" s="242" t="s">
        <v>1366</v>
      </c>
      <c r="U281" s="227" t="s">
        <v>784</v>
      </c>
      <c r="V281" s="227" t="s">
        <v>1864</v>
      </c>
      <c r="W281" s="227" t="s">
        <v>1814</v>
      </c>
      <c r="X281" s="228" t="s">
        <v>1894</v>
      </c>
      <c r="Y281" s="222" t="s">
        <v>1669</v>
      </c>
      <c r="Z281" s="227">
        <v>3.5000000000000003E-2</v>
      </c>
      <c r="AA281" s="272">
        <v>0</v>
      </c>
      <c r="AB281" s="352"/>
      <c r="AC281" s="352"/>
      <c r="AD281" s="352"/>
      <c r="AE281" s="352"/>
      <c r="AF281" s="352"/>
      <c r="AG281" s="352"/>
      <c r="AH281" s="352"/>
    </row>
    <row r="282" spans="1:34" s="221" customFormat="1">
      <c r="A282" s="352" t="s">
        <v>1975</v>
      </c>
      <c r="B282" s="352" t="s">
        <v>2564</v>
      </c>
      <c r="C282" s="352" t="s">
        <v>2499</v>
      </c>
      <c r="D282" s="352" t="s">
        <v>1814</v>
      </c>
      <c r="E282" s="352" t="s">
        <v>1896</v>
      </c>
      <c r="F282" s="352">
        <v>3.5000000000000003E-2</v>
      </c>
      <c r="G282" s="352">
        <v>0</v>
      </c>
      <c r="H282" s="352">
        <v>3</v>
      </c>
      <c r="I282" s="189" t="s">
        <v>1081</v>
      </c>
      <c r="J282" s="352"/>
      <c r="K282" s="352"/>
      <c r="L282" s="352"/>
      <c r="M282" s="352"/>
      <c r="N282" s="352"/>
      <c r="O282" s="352"/>
      <c r="P282" s="352"/>
      <c r="Q282" s="352"/>
      <c r="R282" s="352"/>
      <c r="S282" s="352"/>
      <c r="T282" s="242" t="s">
        <v>1366</v>
      </c>
      <c r="U282" s="227" t="s">
        <v>784</v>
      </c>
      <c r="V282" s="227" t="s">
        <v>1864</v>
      </c>
      <c r="W282" s="227" t="s">
        <v>1814</v>
      </c>
      <c r="X282" s="228" t="s">
        <v>1896</v>
      </c>
      <c r="Y282" s="222" t="s">
        <v>1669</v>
      </c>
      <c r="Z282" s="227">
        <v>3.5000000000000003E-2</v>
      </c>
      <c r="AA282" s="272">
        <v>0</v>
      </c>
      <c r="AB282" s="352"/>
      <c r="AC282" s="352"/>
      <c r="AD282" s="352"/>
      <c r="AE282" s="352"/>
      <c r="AF282" s="352"/>
      <c r="AG282" s="352"/>
      <c r="AH282" s="352"/>
    </row>
    <row r="283" spans="1:34" s="221" customFormat="1">
      <c r="A283" s="352" t="s">
        <v>1976</v>
      </c>
      <c r="B283" s="352" t="s">
        <v>2564</v>
      </c>
      <c r="C283" s="352" t="s">
        <v>2499</v>
      </c>
      <c r="D283" s="352" t="s">
        <v>1814</v>
      </c>
      <c r="E283" s="352" t="s">
        <v>1899</v>
      </c>
      <c r="F283" s="352">
        <v>1.7500000000000002E-2</v>
      </c>
      <c r="G283" s="352">
        <v>0</v>
      </c>
      <c r="H283" s="352">
        <v>3</v>
      </c>
      <c r="I283" s="189" t="s">
        <v>1898</v>
      </c>
      <c r="J283" s="352"/>
      <c r="K283" s="352"/>
      <c r="L283" s="352"/>
      <c r="M283" s="352"/>
      <c r="N283" s="352"/>
      <c r="O283" s="352"/>
      <c r="P283" s="352"/>
      <c r="Q283" s="352"/>
      <c r="R283" s="352"/>
      <c r="S283" s="352"/>
      <c r="T283" s="242" t="s">
        <v>1366</v>
      </c>
      <c r="U283" s="227" t="s">
        <v>784</v>
      </c>
      <c r="V283" s="227" t="s">
        <v>1864</v>
      </c>
      <c r="W283" s="227" t="s">
        <v>1814</v>
      </c>
      <c r="X283" s="228" t="s">
        <v>1899</v>
      </c>
      <c r="Y283" s="222" t="s">
        <v>1859</v>
      </c>
      <c r="Z283" s="227">
        <v>1.7500000000000002E-2</v>
      </c>
      <c r="AA283" s="272">
        <v>0</v>
      </c>
      <c r="AB283" s="352"/>
      <c r="AC283" s="352"/>
      <c r="AD283" s="352"/>
      <c r="AE283" s="352"/>
      <c r="AF283" s="352"/>
      <c r="AG283" s="352"/>
      <c r="AH283" s="352"/>
    </row>
    <row r="284" spans="1:34" s="221" customFormat="1">
      <c r="A284" s="352" t="s">
        <v>1977</v>
      </c>
      <c r="B284" s="352" t="s">
        <v>2564</v>
      </c>
      <c r="C284" s="352" t="s">
        <v>2499</v>
      </c>
      <c r="D284" s="352" t="s">
        <v>1814</v>
      </c>
      <c r="E284" s="352" t="s">
        <v>1901</v>
      </c>
      <c r="F284" s="352">
        <v>1.7500000000000002E-2</v>
      </c>
      <c r="G284" s="352">
        <v>0</v>
      </c>
      <c r="H284" s="352">
        <v>3</v>
      </c>
      <c r="I284" s="189" t="s">
        <v>231</v>
      </c>
      <c r="J284" s="352"/>
      <c r="K284" s="352"/>
      <c r="L284" s="352"/>
      <c r="M284" s="352"/>
      <c r="N284" s="352"/>
      <c r="O284" s="352"/>
      <c r="P284" s="352"/>
      <c r="Q284" s="352"/>
      <c r="R284" s="352"/>
      <c r="S284" s="352"/>
      <c r="T284" s="242" t="s">
        <v>1366</v>
      </c>
      <c r="U284" s="227" t="s">
        <v>784</v>
      </c>
      <c r="V284" s="227" t="s">
        <v>1864</v>
      </c>
      <c r="W284" s="227" t="s">
        <v>1814</v>
      </c>
      <c r="X284" s="228" t="s">
        <v>1901</v>
      </c>
      <c r="Y284" s="222" t="s">
        <v>1859</v>
      </c>
      <c r="Z284" s="227">
        <v>1.7500000000000002E-2</v>
      </c>
      <c r="AA284" s="272">
        <v>0</v>
      </c>
      <c r="AB284" s="352"/>
      <c r="AC284" s="352"/>
      <c r="AD284" s="352"/>
      <c r="AE284" s="352"/>
      <c r="AF284" s="352"/>
      <c r="AG284" s="352"/>
      <c r="AH284" s="352"/>
    </row>
    <row r="285" spans="1:34" s="221" customFormat="1">
      <c r="A285" s="352" t="s">
        <v>1978</v>
      </c>
      <c r="B285" s="352" t="s">
        <v>2564</v>
      </c>
      <c r="C285" s="352" t="s">
        <v>2499</v>
      </c>
      <c r="D285" s="352" t="s">
        <v>1814</v>
      </c>
      <c r="E285" s="352" t="s">
        <v>1903</v>
      </c>
      <c r="F285" s="352">
        <v>1.7500000000000002E-2</v>
      </c>
      <c r="G285" s="352">
        <v>0</v>
      </c>
      <c r="H285" s="352">
        <v>3</v>
      </c>
      <c r="I285" s="189" t="s">
        <v>1081</v>
      </c>
      <c r="J285" s="352"/>
      <c r="K285" s="352"/>
      <c r="L285" s="352"/>
      <c r="M285" s="352"/>
      <c r="N285" s="352"/>
      <c r="O285" s="352"/>
      <c r="P285" s="352"/>
      <c r="Q285" s="352"/>
      <c r="R285" s="352"/>
      <c r="S285" s="352"/>
      <c r="T285" s="242" t="s">
        <v>1366</v>
      </c>
      <c r="U285" s="227" t="s">
        <v>784</v>
      </c>
      <c r="V285" s="227" t="s">
        <v>1864</v>
      </c>
      <c r="W285" s="227" t="s">
        <v>1814</v>
      </c>
      <c r="X285" s="228" t="s">
        <v>1903</v>
      </c>
      <c r="Y285" s="222" t="s">
        <v>1859</v>
      </c>
      <c r="Z285" s="227">
        <v>1.7500000000000002E-2</v>
      </c>
      <c r="AA285" s="272">
        <v>0</v>
      </c>
      <c r="AB285" s="352"/>
      <c r="AC285" s="352"/>
      <c r="AD285" s="352"/>
      <c r="AE285" s="352"/>
      <c r="AF285" s="352"/>
      <c r="AG285" s="352"/>
      <c r="AH285" s="352"/>
    </row>
    <row r="286" spans="1:34" s="221" customFormat="1">
      <c r="A286" s="352" t="s">
        <v>441</v>
      </c>
      <c r="B286" s="352" t="s">
        <v>2565</v>
      </c>
      <c r="C286" s="352" t="s">
        <v>2500</v>
      </c>
      <c r="D286" s="352" t="s">
        <v>1755</v>
      </c>
      <c r="E286" s="352" t="s">
        <v>1754</v>
      </c>
      <c r="F286" s="352">
        <v>1.8</v>
      </c>
      <c r="G286" s="352">
        <v>0</v>
      </c>
      <c r="H286" s="352">
        <v>3</v>
      </c>
      <c r="I286" s="189" t="s">
        <v>224</v>
      </c>
      <c r="J286" s="352"/>
      <c r="K286" s="352"/>
      <c r="L286" s="352"/>
      <c r="M286" s="352"/>
      <c r="N286" s="352"/>
      <c r="O286" s="352"/>
      <c r="P286" s="352"/>
      <c r="Q286" s="352"/>
      <c r="R286" s="352"/>
      <c r="S286" s="352"/>
      <c r="T286" s="242" t="s">
        <v>1366</v>
      </c>
      <c r="U286" s="227" t="s">
        <v>784</v>
      </c>
      <c r="V286" s="227" t="s">
        <v>1904</v>
      </c>
      <c r="W286" s="227" t="s">
        <v>1755</v>
      </c>
      <c r="X286" s="228" t="s">
        <v>1754</v>
      </c>
      <c r="Y286" s="222"/>
      <c r="Z286" s="227">
        <v>1.8</v>
      </c>
      <c r="AA286" s="272">
        <v>0</v>
      </c>
      <c r="AB286" s="352"/>
      <c r="AC286" s="352"/>
      <c r="AD286" s="352"/>
      <c r="AE286" s="352"/>
      <c r="AF286" s="352"/>
      <c r="AG286" s="352"/>
      <c r="AH286" s="352"/>
    </row>
    <row r="287" spans="1:34" s="221" customFormat="1">
      <c r="A287" s="352" t="s">
        <v>442</v>
      </c>
      <c r="B287" s="352" t="s">
        <v>2565</v>
      </c>
      <c r="C287" s="352" t="s">
        <v>2500</v>
      </c>
      <c r="D287" s="352" t="s">
        <v>0</v>
      </c>
      <c r="E287" s="352" t="s">
        <v>6</v>
      </c>
      <c r="F287" s="352">
        <v>1.2</v>
      </c>
      <c r="G287" s="352">
        <v>0</v>
      </c>
      <c r="H287" s="352">
        <v>3</v>
      </c>
      <c r="I287" s="189" t="s">
        <v>224</v>
      </c>
      <c r="J287" s="352"/>
      <c r="K287" s="352"/>
      <c r="L287" s="352"/>
      <c r="M287" s="352"/>
      <c r="N287" s="352"/>
      <c r="O287" s="352"/>
      <c r="P287" s="352"/>
      <c r="Q287" s="352"/>
      <c r="R287" s="352"/>
      <c r="S287" s="352"/>
      <c r="T287" s="242" t="s">
        <v>1366</v>
      </c>
      <c r="U287" s="227" t="s">
        <v>784</v>
      </c>
      <c r="V287" s="227" t="s">
        <v>1904</v>
      </c>
      <c r="W287" s="227" t="s">
        <v>0</v>
      </c>
      <c r="X287" s="228" t="s">
        <v>6</v>
      </c>
      <c r="Y287" s="222"/>
      <c r="Z287" s="227">
        <v>1.2</v>
      </c>
      <c r="AA287" s="272">
        <v>0</v>
      </c>
      <c r="AB287" s="352"/>
      <c r="AC287" s="352"/>
      <c r="AD287" s="352"/>
      <c r="AE287" s="352"/>
      <c r="AF287" s="352"/>
      <c r="AG287" s="352"/>
      <c r="AH287" s="352"/>
    </row>
    <row r="288" spans="1:34" s="221" customFormat="1">
      <c r="A288" s="352" t="s">
        <v>443</v>
      </c>
      <c r="B288" s="352" t="s">
        <v>2565</v>
      </c>
      <c r="C288" s="352" t="s">
        <v>2500</v>
      </c>
      <c r="D288" s="352" t="s">
        <v>23</v>
      </c>
      <c r="E288" s="352" t="s">
        <v>24</v>
      </c>
      <c r="F288" s="352">
        <v>0.9</v>
      </c>
      <c r="G288" s="352">
        <v>0</v>
      </c>
      <c r="H288" s="352">
        <v>3</v>
      </c>
      <c r="I288" s="189" t="s">
        <v>224</v>
      </c>
      <c r="J288" s="352"/>
      <c r="K288" s="352"/>
      <c r="L288" s="352"/>
      <c r="M288" s="352"/>
      <c r="N288" s="352"/>
      <c r="O288" s="352"/>
      <c r="P288" s="352"/>
      <c r="Q288" s="352"/>
      <c r="R288" s="352"/>
      <c r="S288" s="352"/>
      <c r="T288" s="242" t="s">
        <v>1366</v>
      </c>
      <c r="U288" s="227" t="s">
        <v>784</v>
      </c>
      <c r="V288" s="227" t="s">
        <v>1904</v>
      </c>
      <c r="W288" s="227" t="s">
        <v>23</v>
      </c>
      <c r="X288" s="228" t="s">
        <v>24</v>
      </c>
      <c r="Y288" s="222"/>
      <c r="Z288" s="227">
        <v>0.9</v>
      </c>
      <c r="AA288" s="272">
        <v>0</v>
      </c>
      <c r="AB288" s="352"/>
      <c r="AC288" s="352"/>
      <c r="AD288" s="352"/>
      <c r="AE288" s="352"/>
      <c r="AF288" s="352"/>
      <c r="AG288" s="352"/>
      <c r="AH288" s="352"/>
    </row>
    <row r="289" spans="1:34" s="221" customFormat="1">
      <c r="A289" s="352" t="s">
        <v>444</v>
      </c>
      <c r="B289" s="352" t="s">
        <v>2565</v>
      </c>
      <c r="C289" s="352" t="s">
        <v>2500</v>
      </c>
      <c r="D289" s="352" t="s">
        <v>17</v>
      </c>
      <c r="E289" s="352" t="s">
        <v>18</v>
      </c>
      <c r="F289" s="352">
        <v>0.7</v>
      </c>
      <c r="G289" s="352">
        <v>0</v>
      </c>
      <c r="H289" s="352">
        <v>3</v>
      </c>
      <c r="I289" s="189" t="s">
        <v>224</v>
      </c>
      <c r="J289" s="352"/>
      <c r="K289" s="352"/>
      <c r="L289" s="352"/>
      <c r="M289" s="352"/>
      <c r="N289" s="352"/>
      <c r="O289" s="352"/>
      <c r="P289" s="352"/>
      <c r="Q289" s="352"/>
      <c r="R289" s="352"/>
      <c r="S289" s="352"/>
      <c r="T289" s="242" t="s">
        <v>1366</v>
      </c>
      <c r="U289" s="227" t="s">
        <v>784</v>
      </c>
      <c r="V289" s="227" t="s">
        <v>1904</v>
      </c>
      <c r="W289" s="227" t="s">
        <v>17</v>
      </c>
      <c r="X289" s="228" t="s">
        <v>18</v>
      </c>
      <c r="Y289" s="222"/>
      <c r="Z289" s="227">
        <v>0.7</v>
      </c>
      <c r="AA289" s="272">
        <v>0</v>
      </c>
      <c r="AB289" s="352"/>
      <c r="AC289" s="352"/>
      <c r="AD289" s="352"/>
      <c r="AE289" s="352"/>
      <c r="AF289" s="352"/>
      <c r="AG289" s="352"/>
      <c r="AH289" s="352"/>
    </row>
    <row r="290" spans="1:34" s="221" customFormat="1">
      <c r="A290" s="352" t="s">
        <v>445</v>
      </c>
      <c r="B290" s="352" t="s">
        <v>2565</v>
      </c>
      <c r="C290" s="352" t="s">
        <v>2500</v>
      </c>
      <c r="D290" s="352" t="s">
        <v>1536</v>
      </c>
      <c r="E290" s="352" t="s">
        <v>25</v>
      </c>
      <c r="F290" s="352">
        <v>0.49</v>
      </c>
      <c r="G290" s="352">
        <v>0</v>
      </c>
      <c r="H290" s="352">
        <v>3</v>
      </c>
      <c r="I290" s="189" t="s">
        <v>224</v>
      </c>
      <c r="J290" s="352"/>
      <c r="K290" s="352"/>
      <c r="L290" s="352"/>
      <c r="M290" s="352"/>
      <c r="N290" s="352"/>
      <c r="O290" s="352"/>
      <c r="P290" s="352"/>
      <c r="Q290" s="352"/>
      <c r="R290" s="352"/>
      <c r="S290" s="352"/>
      <c r="T290" s="242" t="s">
        <v>1366</v>
      </c>
      <c r="U290" s="227" t="s">
        <v>784</v>
      </c>
      <c r="V290" s="227" t="s">
        <v>1904</v>
      </c>
      <c r="W290" s="227" t="s">
        <v>1536</v>
      </c>
      <c r="X290" s="228" t="s">
        <v>25</v>
      </c>
      <c r="Y290" s="222"/>
      <c r="Z290" s="227">
        <v>0.49</v>
      </c>
      <c r="AA290" s="272">
        <v>0</v>
      </c>
      <c r="AB290" s="352"/>
      <c r="AC290" s="352"/>
      <c r="AD290" s="352"/>
      <c r="AE290" s="352"/>
      <c r="AF290" s="352"/>
      <c r="AG290" s="352"/>
      <c r="AH290" s="352"/>
    </row>
    <row r="291" spans="1:34" s="221" customFormat="1">
      <c r="A291" s="352" t="s">
        <v>446</v>
      </c>
      <c r="B291" s="352" t="s">
        <v>2565</v>
      </c>
      <c r="C291" s="352" t="s">
        <v>2500</v>
      </c>
      <c r="D291" s="352" t="s">
        <v>1537</v>
      </c>
      <c r="E291" s="352" t="s">
        <v>45</v>
      </c>
      <c r="F291" s="352">
        <v>0.4</v>
      </c>
      <c r="G291" s="352">
        <v>0</v>
      </c>
      <c r="H291" s="352">
        <v>3</v>
      </c>
      <c r="I291" s="189" t="s">
        <v>224</v>
      </c>
      <c r="J291" s="352"/>
      <c r="K291" s="352"/>
      <c r="L291" s="352"/>
      <c r="M291" s="352"/>
      <c r="N291" s="352"/>
      <c r="O291" s="352"/>
      <c r="P291" s="352"/>
      <c r="Q291" s="352"/>
      <c r="R291" s="352"/>
      <c r="S291" s="352"/>
      <c r="T291" s="242" t="s">
        <v>1366</v>
      </c>
      <c r="U291" s="227" t="s">
        <v>784</v>
      </c>
      <c r="V291" s="227" t="s">
        <v>1904</v>
      </c>
      <c r="W291" s="227" t="s">
        <v>1537</v>
      </c>
      <c r="X291" s="228" t="s">
        <v>45</v>
      </c>
      <c r="Y291" s="222"/>
      <c r="Z291" s="227">
        <v>0.4</v>
      </c>
      <c r="AA291" s="272">
        <v>0</v>
      </c>
      <c r="AB291" s="352"/>
      <c r="AC291" s="352"/>
      <c r="AD291" s="352"/>
      <c r="AE291" s="352"/>
      <c r="AF291" s="352"/>
      <c r="AG291" s="352"/>
      <c r="AH291" s="352"/>
    </row>
    <row r="292" spans="1:34" s="221" customFormat="1">
      <c r="A292" s="352" t="s">
        <v>447</v>
      </c>
      <c r="B292" s="352" t="s">
        <v>2565</v>
      </c>
      <c r="C292" s="352" t="s">
        <v>2500</v>
      </c>
      <c r="D292" s="352" t="s">
        <v>1537</v>
      </c>
      <c r="E292" s="352" t="s">
        <v>47</v>
      </c>
      <c r="F292" s="352">
        <v>0.4</v>
      </c>
      <c r="G292" s="352">
        <v>0</v>
      </c>
      <c r="H292" s="352">
        <v>3</v>
      </c>
      <c r="I292" s="189" t="s">
        <v>224</v>
      </c>
      <c r="J292" s="352"/>
      <c r="K292" s="352"/>
      <c r="L292" s="352"/>
      <c r="M292" s="352"/>
      <c r="N292" s="352"/>
      <c r="O292" s="352"/>
      <c r="P292" s="352"/>
      <c r="Q292" s="352"/>
      <c r="R292" s="352"/>
      <c r="S292" s="352"/>
      <c r="T292" s="242" t="s">
        <v>1366</v>
      </c>
      <c r="U292" s="227" t="s">
        <v>784</v>
      </c>
      <c r="V292" s="227" t="s">
        <v>1904</v>
      </c>
      <c r="W292" s="227" t="s">
        <v>1537</v>
      </c>
      <c r="X292" s="228" t="s">
        <v>47</v>
      </c>
      <c r="Y292" s="222"/>
      <c r="Z292" s="227">
        <v>0.4</v>
      </c>
      <c r="AA292" s="272">
        <v>0</v>
      </c>
      <c r="AB292" s="352"/>
      <c r="AC292" s="352"/>
      <c r="AD292" s="352"/>
      <c r="AE292" s="352"/>
      <c r="AF292" s="352"/>
      <c r="AG292" s="352"/>
      <c r="AH292" s="352"/>
    </row>
    <row r="293" spans="1:34" s="221" customFormat="1">
      <c r="A293" s="352" t="s">
        <v>448</v>
      </c>
      <c r="B293" s="352" t="s">
        <v>2565</v>
      </c>
      <c r="C293" s="352" t="s">
        <v>2500</v>
      </c>
      <c r="D293" s="352" t="s">
        <v>1537</v>
      </c>
      <c r="E293" s="352" t="s">
        <v>55</v>
      </c>
      <c r="F293" s="352">
        <v>0.2</v>
      </c>
      <c r="G293" s="352">
        <v>0</v>
      </c>
      <c r="H293" s="352">
        <v>3</v>
      </c>
      <c r="I293" s="189" t="s">
        <v>231</v>
      </c>
      <c r="J293" s="352" t="s">
        <v>232</v>
      </c>
      <c r="K293" s="352"/>
      <c r="L293" s="352"/>
      <c r="M293" s="352"/>
      <c r="N293" s="352"/>
      <c r="O293" s="352"/>
      <c r="P293" s="352"/>
      <c r="Q293" s="352"/>
      <c r="R293" s="352"/>
      <c r="S293" s="352"/>
      <c r="T293" s="242" t="s">
        <v>1366</v>
      </c>
      <c r="U293" s="227" t="s">
        <v>784</v>
      </c>
      <c r="V293" s="227" t="s">
        <v>1904</v>
      </c>
      <c r="W293" s="227" t="s">
        <v>1537</v>
      </c>
      <c r="X293" s="228" t="s">
        <v>55</v>
      </c>
      <c r="Y293" s="222"/>
      <c r="Z293" s="227">
        <v>0.2</v>
      </c>
      <c r="AA293" s="272">
        <v>0</v>
      </c>
      <c r="AB293" s="352"/>
      <c r="AC293" s="352"/>
      <c r="AD293" s="352"/>
      <c r="AE293" s="352"/>
      <c r="AF293" s="352"/>
      <c r="AG293" s="352"/>
      <c r="AH293" s="352"/>
    </row>
    <row r="294" spans="1:34" s="221" customFormat="1">
      <c r="A294" s="352" t="s">
        <v>449</v>
      </c>
      <c r="B294" s="352" t="s">
        <v>2565</v>
      </c>
      <c r="C294" s="352" t="s">
        <v>2500</v>
      </c>
      <c r="D294" s="352" t="s">
        <v>20</v>
      </c>
      <c r="E294" s="352" t="s">
        <v>52</v>
      </c>
      <c r="F294" s="352">
        <v>0.13</v>
      </c>
      <c r="G294" s="352">
        <v>0</v>
      </c>
      <c r="H294" s="352">
        <v>3</v>
      </c>
      <c r="I294" s="189" t="s">
        <v>224</v>
      </c>
      <c r="J294" s="352"/>
      <c r="K294" s="352"/>
      <c r="L294" s="352"/>
      <c r="M294" s="352"/>
      <c r="N294" s="352"/>
      <c r="O294" s="352"/>
      <c r="P294" s="352"/>
      <c r="Q294" s="352"/>
      <c r="R294" s="352"/>
      <c r="S294" s="352"/>
      <c r="T294" s="242" t="s">
        <v>1366</v>
      </c>
      <c r="U294" s="227" t="s">
        <v>784</v>
      </c>
      <c r="V294" s="227" t="s">
        <v>1904</v>
      </c>
      <c r="W294" s="227" t="s">
        <v>20</v>
      </c>
      <c r="X294" s="228" t="s">
        <v>52</v>
      </c>
      <c r="Y294" s="222"/>
      <c r="Z294" s="227">
        <v>0.13</v>
      </c>
      <c r="AA294" s="272">
        <v>0</v>
      </c>
      <c r="AB294" s="352"/>
      <c r="AC294" s="352"/>
      <c r="AD294" s="352"/>
      <c r="AE294" s="352"/>
      <c r="AF294" s="352"/>
      <c r="AG294" s="352"/>
      <c r="AH294" s="352"/>
    </row>
    <row r="295" spans="1:34" s="221" customFormat="1">
      <c r="A295" s="352" t="s">
        <v>450</v>
      </c>
      <c r="B295" s="352" t="s">
        <v>2565</v>
      </c>
      <c r="C295" s="352" t="s">
        <v>2500</v>
      </c>
      <c r="D295" s="352" t="s">
        <v>20</v>
      </c>
      <c r="E295" s="352" t="s">
        <v>62</v>
      </c>
      <c r="F295" s="352">
        <v>6.5000000000000002E-2</v>
      </c>
      <c r="G295" s="352">
        <v>0</v>
      </c>
      <c r="H295" s="352">
        <v>3</v>
      </c>
      <c r="I295" s="189" t="s">
        <v>231</v>
      </c>
      <c r="J295" s="352" t="s">
        <v>232</v>
      </c>
      <c r="K295" s="352"/>
      <c r="L295" s="352"/>
      <c r="M295" s="352"/>
      <c r="N295" s="352"/>
      <c r="O295" s="352"/>
      <c r="P295" s="352"/>
      <c r="Q295" s="352"/>
      <c r="R295" s="352"/>
      <c r="S295" s="352"/>
      <c r="T295" s="242" t="s">
        <v>1366</v>
      </c>
      <c r="U295" s="227" t="s">
        <v>784</v>
      </c>
      <c r="V295" s="227" t="s">
        <v>1904</v>
      </c>
      <c r="W295" s="227" t="s">
        <v>20</v>
      </c>
      <c r="X295" s="228" t="s">
        <v>62</v>
      </c>
      <c r="Y295" s="222"/>
      <c r="Z295" s="227">
        <v>6.5000000000000002E-2</v>
      </c>
      <c r="AA295" s="272">
        <v>0</v>
      </c>
      <c r="AB295" s="352"/>
      <c r="AC295" s="352"/>
      <c r="AD295" s="352"/>
      <c r="AE295" s="352"/>
      <c r="AF295" s="352"/>
      <c r="AG295" s="352"/>
      <c r="AH295" s="352"/>
    </row>
    <row r="296" spans="1:34" s="221" customFormat="1">
      <c r="A296" s="352" t="s">
        <v>451</v>
      </c>
      <c r="B296" s="352" t="s">
        <v>2565</v>
      </c>
      <c r="C296" s="352" t="s">
        <v>2500</v>
      </c>
      <c r="D296" s="352" t="s">
        <v>20</v>
      </c>
      <c r="E296" s="352" t="s">
        <v>75</v>
      </c>
      <c r="F296" s="352">
        <v>9.7500000000000003E-2</v>
      </c>
      <c r="G296" s="352">
        <v>0</v>
      </c>
      <c r="H296" s="352">
        <v>3</v>
      </c>
      <c r="I296" s="189" t="s">
        <v>224</v>
      </c>
      <c r="J296" s="352" t="s">
        <v>236</v>
      </c>
      <c r="K296" s="352"/>
      <c r="L296" s="352"/>
      <c r="M296" s="352"/>
      <c r="N296" s="352"/>
      <c r="O296" s="352"/>
      <c r="P296" s="352"/>
      <c r="Q296" s="352"/>
      <c r="R296" s="352"/>
      <c r="S296" s="352"/>
      <c r="T296" s="242" t="s">
        <v>1366</v>
      </c>
      <c r="U296" s="227" t="s">
        <v>784</v>
      </c>
      <c r="V296" s="227" t="s">
        <v>1904</v>
      </c>
      <c r="W296" s="227" t="s">
        <v>20</v>
      </c>
      <c r="X296" s="228" t="s">
        <v>75</v>
      </c>
      <c r="Y296" s="222" t="s">
        <v>236</v>
      </c>
      <c r="Z296" s="227">
        <v>9.7500000000000003E-2</v>
      </c>
      <c r="AA296" s="272">
        <v>0</v>
      </c>
      <c r="AB296" s="352"/>
      <c r="AC296" s="352"/>
      <c r="AD296" s="352"/>
      <c r="AE296" s="352"/>
      <c r="AF296" s="352"/>
      <c r="AG296" s="352"/>
      <c r="AH296" s="352"/>
    </row>
    <row r="297" spans="1:34" s="221" customFormat="1">
      <c r="A297" s="352" t="s">
        <v>452</v>
      </c>
      <c r="B297" s="352" t="s">
        <v>2565</v>
      </c>
      <c r="C297" s="352" t="s">
        <v>2500</v>
      </c>
      <c r="D297" s="352" t="s">
        <v>20</v>
      </c>
      <c r="E297" s="352" t="s">
        <v>89</v>
      </c>
      <c r="F297" s="352">
        <v>9.7500000000000003E-2</v>
      </c>
      <c r="G297" s="352">
        <v>0</v>
      </c>
      <c r="H297" s="352">
        <v>3</v>
      </c>
      <c r="I297" s="189" t="s">
        <v>231</v>
      </c>
      <c r="J297" s="352" t="s">
        <v>2488</v>
      </c>
      <c r="K297" s="352"/>
      <c r="L297" s="352"/>
      <c r="M297" s="352"/>
      <c r="N297" s="352"/>
      <c r="O297" s="352"/>
      <c r="P297" s="352"/>
      <c r="Q297" s="352"/>
      <c r="R297" s="352"/>
      <c r="S297" s="352"/>
      <c r="T297" s="242" t="s">
        <v>1366</v>
      </c>
      <c r="U297" s="227" t="s">
        <v>784</v>
      </c>
      <c r="V297" s="227" t="s">
        <v>1904</v>
      </c>
      <c r="W297" s="227" t="s">
        <v>20</v>
      </c>
      <c r="X297" s="228" t="s">
        <v>89</v>
      </c>
      <c r="Y297" s="222" t="s">
        <v>236</v>
      </c>
      <c r="Z297" s="227">
        <v>9.7500000000000003E-2</v>
      </c>
      <c r="AA297" s="272">
        <v>0</v>
      </c>
      <c r="AB297" s="352"/>
      <c r="AC297" s="352"/>
      <c r="AD297" s="352"/>
      <c r="AE297" s="352"/>
      <c r="AF297" s="352"/>
      <c r="AG297" s="352"/>
      <c r="AH297" s="352"/>
    </row>
    <row r="298" spans="1:34" s="221" customFormat="1">
      <c r="A298" s="352" t="s">
        <v>453</v>
      </c>
      <c r="B298" s="352" t="s">
        <v>2565</v>
      </c>
      <c r="C298" s="352" t="s">
        <v>2500</v>
      </c>
      <c r="D298" s="352" t="s">
        <v>20</v>
      </c>
      <c r="E298" s="352" t="s">
        <v>66</v>
      </c>
      <c r="F298" s="352">
        <v>6.5000000000000002E-2</v>
      </c>
      <c r="G298" s="352">
        <v>0</v>
      </c>
      <c r="H298" s="352">
        <v>3</v>
      </c>
      <c r="I298" s="189" t="s">
        <v>224</v>
      </c>
      <c r="J298" s="352" t="s">
        <v>239</v>
      </c>
      <c r="K298" s="352"/>
      <c r="L298" s="352"/>
      <c r="M298" s="352"/>
      <c r="N298" s="352"/>
      <c r="O298" s="352"/>
      <c r="P298" s="352"/>
      <c r="Q298" s="352"/>
      <c r="R298" s="352"/>
      <c r="S298" s="352"/>
      <c r="T298" s="242" t="s">
        <v>1366</v>
      </c>
      <c r="U298" s="227" t="s">
        <v>784</v>
      </c>
      <c r="V298" s="227" t="s">
        <v>1904</v>
      </c>
      <c r="W298" s="227" t="s">
        <v>20</v>
      </c>
      <c r="X298" s="228" t="s">
        <v>66</v>
      </c>
      <c r="Y298" s="222" t="s">
        <v>239</v>
      </c>
      <c r="Z298" s="227">
        <v>6.5000000000000002E-2</v>
      </c>
      <c r="AA298" s="272">
        <v>0</v>
      </c>
      <c r="AB298" s="352"/>
      <c r="AC298" s="352"/>
      <c r="AD298" s="352"/>
      <c r="AE298" s="352"/>
      <c r="AF298" s="352"/>
      <c r="AG298" s="352"/>
      <c r="AH298" s="352"/>
    </row>
    <row r="299" spans="1:34" s="221" customFormat="1">
      <c r="A299" s="352" t="s">
        <v>454</v>
      </c>
      <c r="B299" s="352" t="s">
        <v>2565</v>
      </c>
      <c r="C299" s="352" t="s">
        <v>2500</v>
      </c>
      <c r="D299" s="352" t="s">
        <v>20</v>
      </c>
      <c r="E299" s="352" t="s">
        <v>93</v>
      </c>
      <c r="F299" s="352">
        <v>6.5000000000000002E-2</v>
      </c>
      <c r="G299" s="352">
        <v>0</v>
      </c>
      <c r="H299" s="352">
        <v>3</v>
      </c>
      <c r="I299" s="189" t="s">
        <v>231</v>
      </c>
      <c r="J299" s="352" t="s">
        <v>2489</v>
      </c>
      <c r="K299" s="352"/>
      <c r="L299" s="352"/>
      <c r="M299" s="352"/>
      <c r="N299" s="352"/>
      <c r="O299" s="352"/>
      <c r="P299" s="352"/>
      <c r="Q299" s="352"/>
      <c r="R299" s="352"/>
      <c r="S299" s="352"/>
      <c r="T299" s="242" t="s">
        <v>1366</v>
      </c>
      <c r="U299" s="227" t="s">
        <v>784</v>
      </c>
      <c r="V299" s="227" t="s">
        <v>1904</v>
      </c>
      <c r="W299" s="227" t="s">
        <v>20</v>
      </c>
      <c r="X299" s="228" t="s">
        <v>93</v>
      </c>
      <c r="Y299" s="222" t="s">
        <v>239</v>
      </c>
      <c r="Z299" s="227">
        <v>6.5000000000000002E-2</v>
      </c>
      <c r="AA299" s="272">
        <v>0</v>
      </c>
      <c r="AB299" s="352"/>
      <c r="AC299" s="352"/>
      <c r="AD299" s="352"/>
      <c r="AE299" s="352"/>
      <c r="AF299" s="352"/>
      <c r="AG299" s="352"/>
      <c r="AH299" s="352"/>
    </row>
    <row r="300" spans="1:34" s="221" customFormat="1">
      <c r="A300" s="352" t="s">
        <v>455</v>
      </c>
      <c r="B300" s="352" t="s">
        <v>2565</v>
      </c>
      <c r="C300" s="352" t="s">
        <v>2500</v>
      </c>
      <c r="D300" s="224" t="s">
        <v>20</v>
      </c>
      <c r="E300" s="352" t="s">
        <v>82</v>
      </c>
      <c r="F300" s="352">
        <v>3.2500000000000001E-2</v>
      </c>
      <c r="G300" s="352">
        <v>0</v>
      </c>
      <c r="H300" s="352">
        <v>3</v>
      </c>
      <c r="I300" s="189" t="s">
        <v>224</v>
      </c>
      <c r="J300" s="352" t="s">
        <v>242</v>
      </c>
      <c r="K300" s="352"/>
      <c r="L300" s="352"/>
      <c r="M300" s="352"/>
      <c r="N300" s="352"/>
      <c r="O300" s="352"/>
      <c r="P300" s="352"/>
      <c r="Q300" s="352"/>
      <c r="R300" s="352"/>
      <c r="S300" s="352"/>
      <c r="T300" s="242" t="s">
        <v>1366</v>
      </c>
      <c r="U300" s="227" t="s">
        <v>784</v>
      </c>
      <c r="V300" s="227" t="s">
        <v>1904</v>
      </c>
      <c r="W300" s="227" t="s">
        <v>20</v>
      </c>
      <c r="X300" s="228" t="s">
        <v>82</v>
      </c>
      <c r="Y300" s="222" t="s">
        <v>242</v>
      </c>
      <c r="Z300" s="227">
        <v>3.2500000000000001E-2</v>
      </c>
      <c r="AA300" s="272">
        <v>0</v>
      </c>
      <c r="AB300" s="352"/>
      <c r="AC300" s="352"/>
      <c r="AD300" s="352"/>
      <c r="AE300" s="352"/>
      <c r="AF300" s="352"/>
      <c r="AG300" s="352"/>
      <c r="AH300" s="352"/>
    </row>
    <row r="301" spans="1:34" s="221" customFormat="1">
      <c r="A301" s="352" t="s">
        <v>456</v>
      </c>
      <c r="B301" s="352" t="s">
        <v>2565</v>
      </c>
      <c r="C301" s="352" t="s">
        <v>2500</v>
      </c>
      <c r="D301" s="224" t="s">
        <v>20</v>
      </c>
      <c r="E301" s="352" t="s">
        <v>97</v>
      </c>
      <c r="F301" s="352">
        <v>3.2500000000000001E-2</v>
      </c>
      <c r="G301" s="352">
        <v>0</v>
      </c>
      <c r="H301" s="352">
        <v>3</v>
      </c>
      <c r="I301" s="189" t="s">
        <v>231</v>
      </c>
      <c r="J301" s="224" t="s">
        <v>2490</v>
      </c>
      <c r="K301" s="352"/>
      <c r="L301" s="352"/>
      <c r="M301" s="352"/>
      <c r="N301" s="352"/>
      <c r="O301" s="352"/>
      <c r="P301" s="352"/>
      <c r="Q301" s="352"/>
      <c r="R301" s="352"/>
      <c r="S301" s="352"/>
      <c r="T301" s="242" t="s">
        <v>1366</v>
      </c>
      <c r="U301" s="227" t="s">
        <v>784</v>
      </c>
      <c r="V301" s="227" t="s">
        <v>1904</v>
      </c>
      <c r="W301" s="227" t="s">
        <v>20</v>
      </c>
      <c r="X301" s="228" t="s">
        <v>97</v>
      </c>
      <c r="Y301" s="222" t="s">
        <v>242</v>
      </c>
      <c r="Z301" s="227">
        <v>3.2500000000000001E-2</v>
      </c>
      <c r="AA301" s="272">
        <v>0</v>
      </c>
      <c r="AB301" s="352"/>
      <c r="AC301" s="352"/>
      <c r="AD301" s="352"/>
      <c r="AE301" s="352"/>
      <c r="AF301" s="352"/>
      <c r="AG301" s="352"/>
      <c r="AH301" s="352"/>
    </row>
    <row r="302" spans="1:34" s="221" customFormat="1">
      <c r="A302" s="352" t="s">
        <v>457</v>
      </c>
      <c r="B302" s="352" t="s">
        <v>2565</v>
      </c>
      <c r="C302" s="352" t="s">
        <v>2500</v>
      </c>
      <c r="D302" s="224" t="s">
        <v>1526</v>
      </c>
      <c r="E302" s="352" t="s">
        <v>287</v>
      </c>
      <c r="F302" s="352">
        <v>7.0000000000000007E-2</v>
      </c>
      <c r="G302" s="352">
        <v>0</v>
      </c>
      <c r="H302" s="352">
        <v>3</v>
      </c>
      <c r="I302" s="189" t="s">
        <v>224</v>
      </c>
      <c r="J302" s="224"/>
      <c r="K302" s="352"/>
      <c r="L302" s="352"/>
      <c r="M302" s="352"/>
      <c r="N302" s="352"/>
      <c r="O302" s="352"/>
      <c r="P302" s="352"/>
      <c r="Q302" s="352"/>
      <c r="R302" s="352"/>
      <c r="S302" s="352"/>
      <c r="T302" s="242" t="s">
        <v>1366</v>
      </c>
      <c r="U302" s="227" t="s">
        <v>784</v>
      </c>
      <c r="V302" s="227" t="s">
        <v>1904</v>
      </c>
      <c r="W302" s="227" t="s">
        <v>1526</v>
      </c>
      <c r="X302" s="228" t="s">
        <v>287</v>
      </c>
      <c r="Y302" s="222"/>
      <c r="Z302" s="227">
        <v>7.0000000000000007E-2</v>
      </c>
      <c r="AA302" s="272">
        <v>0</v>
      </c>
      <c r="AB302" s="352"/>
      <c r="AC302" s="352"/>
      <c r="AD302" s="352"/>
      <c r="AE302" s="352"/>
      <c r="AF302" s="352"/>
      <c r="AG302" s="352"/>
      <c r="AH302" s="352"/>
    </row>
    <row r="303" spans="1:34" s="221" customFormat="1">
      <c r="A303" s="352" t="s">
        <v>458</v>
      </c>
      <c r="B303" s="352" t="s">
        <v>2565</v>
      </c>
      <c r="C303" s="352" t="s">
        <v>2500</v>
      </c>
      <c r="D303" s="224" t="s">
        <v>1526</v>
      </c>
      <c r="E303" s="352" t="s">
        <v>289</v>
      </c>
      <c r="F303" s="352">
        <v>3.5000000000000003E-2</v>
      </c>
      <c r="G303" s="352">
        <v>0</v>
      </c>
      <c r="H303" s="352">
        <v>3</v>
      </c>
      <c r="I303" s="189" t="s">
        <v>231</v>
      </c>
      <c r="J303" s="224" t="s">
        <v>232</v>
      </c>
      <c r="K303" s="352"/>
      <c r="L303" s="352"/>
      <c r="M303" s="352"/>
      <c r="N303" s="352"/>
      <c r="O303" s="352"/>
      <c r="P303" s="352"/>
      <c r="Q303" s="352"/>
      <c r="R303" s="352"/>
      <c r="S303" s="352"/>
      <c r="T303" s="242" t="s">
        <v>1366</v>
      </c>
      <c r="U303" s="227" t="s">
        <v>784</v>
      </c>
      <c r="V303" s="227" t="s">
        <v>1904</v>
      </c>
      <c r="W303" s="227" t="s">
        <v>1526</v>
      </c>
      <c r="X303" s="228" t="s">
        <v>289</v>
      </c>
      <c r="Y303" s="222"/>
      <c r="Z303" s="227">
        <v>3.5000000000000003E-2</v>
      </c>
      <c r="AA303" s="272">
        <v>0</v>
      </c>
      <c r="AB303" s="352"/>
      <c r="AC303" s="352"/>
      <c r="AD303" s="352"/>
      <c r="AE303" s="352"/>
      <c r="AF303" s="352"/>
      <c r="AG303" s="352"/>
      <c r="AH303" s="352"/>
    </row>
    <row r="304" spans="1:34" s="221" customFormat="1">
      <c r="A304" s="352" t="s">
        <v>1979</v>
      </c>
      <c r="B304" s="352" t="s">
        <v>2565</v>
      </c>
      <c r="C304" s="352" t="s">
        <v>2500</v>
      </c>
      <c r="D304" s="352" t="s">
        <v>1526</v>
      </c>
      <c r="E304" s="352" t="s">
        <v>1866</v>
      </c>
      <c r="F304" s="352">
        <v>1.7500000000000002E-2</v>
      </c>
      <c r="G304" s="352">
        <v>0</v>
      </c>
      <c r="H304" s="352">
        <v>3</v>
      </c>
      <c r="I304" s="189" t="s">
        <v>1081</v>
      </c>
      <c r="J304" s="352"/>
      <c r="K304" s="352"/>
      <c r="L304" s="352"/>
      <c r="M304" s="352"/>
      <c r="N304" s="352"/>
      <c r="O304" s="352"/>
      <c r="P304" s="352"/>
      <c r="Q304" s="352"/>
      <c r="R304" s="352"/>
      <c r="S304" s="352"/>
      <c r="T304" s="242" t="s">
        <v>1366</v>
      </c>
      <c r="U304" s="227" t="s">
        <v>784</v>
      </c>
      <c r="V304" s="227" t="s">
        <v>1904</v>
      </c>
      <c r="W304" s="227" t="s">
        <v>1526</v>
      </c>
      <c r="X304" s="228" t="s">
        <v>1866</v>
      </c>
      <c r="Y304" s="222"/>
      <c r="Z304" s="227">
        <v>1.7500000000000002E-2</v>
      </c>
      <c r="AA304" s="272">
        <v>0</v>
      </c>
      <c r="AB304" s="352"/>
      <c r="AC304" s="352"/>
      <c r="AD304" s="352"/>
      <c r="AE304" s="352"/>
      <c r="AF304" s="352"/>
      <c r="AG304" s="352"/>
      <c r="AH304" s="352"/>
    </row>
    <row r="305" spans="1:34" s="221" customFormat="1">
      <c r="A305" s="352" t="s">
        <v>459</v>
      </c>
      <c r="B305" s="352" t="s">
        <v>2565</v>
      </c>
      <c r="C305" s="352" t="s">
        <v>2500</v>
      </c>
      <c r="D305" s="352" t="s">
        <v>1526</v>
      </c>
      <c r="E305" s="352" t="s">
        <v>1531</v>
      </c>
      <c r="F305" s="352">
        <v>3.5000000000000003E-2</v>
      </c>
      <c r="G305" s="352">
        <v>0</v>
      </c>
      <c r="H305" s="352">
        <v>3</v>
      </c>
      <c r="I305" s="189" t="s">
        <v>231</v>
      </c>
      <c r="J305" s="352" t="s">
        <v>2489</v>
      </c>
      <c r="K305" s="352"/>
      <c r="L305" s="352"/>
      <c r="M305" s="352"/>
      <c r="N305" s="352"/>
      <c r="O305" s="352"/>
      <c r="P305" s="352"/>
      <c r="Q305" s="352"/>
      <c r="R305" s="352"/>
      <c r="S305" s="352"/>
      <c r="T305" s="242" t="s">
        <v>1366</v>
      </c>
      <c r="U305" s="227" t="s">
        <v>784</v>
      </c>
      <c r="V305" s="227" t="s">
        <v>1904</v>
      </c>
      <c r="W305" s="227" t="s">
        <v>1526</v>
      </c>
      <c r="X305" s="228" t="s">
        <v>1531</v>
      </c>
      <c r="Y305" s="222" t="s">
        <v>1668</v>
      </c>
      <c r="Z305" s="227">
        <v>3.5000000000000003E-2</v>
      </c>
      <c r="AA305" s="272">
        <v>0</v>
      </c>
      <c r="AB305" s="352"/>
      <c r="AC305" s="352"/>
      <c r="AD305" s="352"/>
      <c r="AE305" s="352"/>
      <c r="AF305" s="352"/>
      <c r="AG305" s="352"/>
      <c r="AH305" s="352"/>
    </row>
    <row r="306" spans="1:34" s="221" customFormat="1">
      <c r="A306" s="352" t="s">
        <v>460</v>
      </c>
      <c r="B306" s="352" t="s">
        <v>2565</v>
      </c>
      <c r="C306" s="352" t="s">
        <v>2500</v>
      </c>
      <c r="D306" s="352" t="s">
        <v>1526</v>
      </c>
      <c r="E306" s="352" t="s">
        <v>1532</v>
      </c>
      <c r="F306" s="352">
        <v>3.5000000000000003E-2</v>
      </c>
      <c r="G306" s="352">
        <v>0</v>
      </c>
      <c r="H306" s="352">
        <v>3</v>
      </c>
      <c r="I306" s="189" t="s">
        <v>250</v>
      </c>
      <c r="J306" s="352" t="s">
        <v>239</v>
      </c>
      <c r="K306" s="352"/>
      <c r="L306" s="352"/>
      <c r="M306" s="352"/>
      <c r="N306" s="352"/>
      <c r="O306" s="352"/>
      <c r="P306" s="352"/>
      <c r="Q306" s="352"/>
      <c r="R306" s="352"/>
      <c r="S306" s="352"/>
      <c r="T306" s="242" t="s">
        <v>1366</v>
      </c>
      <c r="U306" s="227" t="s">
        <v>784</v>
      </c>
      <c r="V306" s="227" t="s">
        <v>1904</v>
      </c>
      <c r="W306" s="227" t="s">
        <v>1526</v>
      </c>
      <c r="X306" s="228" t="s">
        <v>1532</v>
      </c>
      <c r="Y306" s="222" t="s">
        <v>1668</v>
      </c>
      <c r="Z306" s="227">
        <v>3.5000000000000003E-2</v>
      </c>
      <c r="AA306" s="272">
        <v>0</v>
      </c>
      <c r="AB306" s="352"/>
      <c r="AC306" s="352"/>
      <c r="AD306" s="352"/>
      <c r="AE306" s="352"/>
      <c r="AF306" s="352"/>
      <c r="AG306" s="352"/>
      <c r="AH306" s="352"/>
    </row>
    <row r="307" spans="1:34" s="221" customFormat="1">
      <c r="A307" s="352" t="s">
        <v>1980</v>
      </c>
      <c r="B307" s="352" t="s">
        <v>2565</v>
      </c>
      <c r="C307" s="352" t="s">
        <v>2500</v>
      </c>
      <c r="D307" s="352" t="s">
        <v>1526</v>
      </c>
      <c r="E307" s="352" t="s">
        <v>1868</v>
      </c>
      <c r="F307" s="352">
        <v>3.5000000000000003E-2</v>
      </c>
      <c r="G307" s="352">
        <v>0</v>
      </c>
      <c r="H307" s="352">
        <v>3</v>
      </c>
      <c r="I307" s="189" t="s">
        <v>1081</v>
      </c>
      <c r="J307" s="352"/>
      <c r="K307" s="352"/>
      <c r="L307" s="352"/>
      <c r="M307" s="352"/>
      <c r="N307" s="352"/>
      <c r="O307" s="352"/>
      <c r="P307" s="352"/>
      <c r="Q307" s="352"/>
      <c r="R307" s="352"/>
      <c r="S307" s="352"/>
      <c r="T307" s="242" t="s">
        <v>1366</v>
      </c>
      <c r="U307" s="227" t="s">
        <v>784</v>
      </c>
      <c r="V307" s="227" t="s">
        <v>1904</v>
      </c>
      <c r="W307" s="227" t="s">
        <v>1526</v>
      </c>
      <c r="X307" s="228" t="s">
        <v>1868</v>
      </c>
      <c r="Y307" s="222" t="s">
        <v>1668</v>
      </c>
      <c r="Z307" s="227">
        <v>3.5000000000000003E-2</v>
      </c>
      <c r="AA307" s="272">
        <v>0</v>
      </c>
      <c r="AB307" s="352"/>
      <c r="AC307" s="352"/>
      <c r="AD307" s="352"/>
      <c r="AE307" s="352"/>
      <c r="AF307" s="352"/>
      <c r="AG307" s="352"/>
      <c r="AH307" s="352"/>
    </row>
    <row r="308" spans="1:34" s="221" customFormat="1">
      <c r="A308" s="352" t="s">
        <v>461</v>
      </c>
      <c r="B308" s="352" t="s">
        <v>2565</v>
      </c>
      <c r="C308" s="352" t="s">
        <v>2500</v>
      </c>
      <c r="D308" s="352" t="s">
        <v>1526</v>
      </c>
      <c r="E308" s="352" t="s">
        <v>1533</v>
      </c>
      <c r="F308" s="352">
        <v>1.7500000000000002E-2</v>
      </c>
      <c r="G308" s="352">
        <v>0</v>
      </c>
      <c r="H308" s="352">
        <v>3</v>
      </c>
      <c r="I308" s="189" t="s">
        <v>231</v>
      </c>
      <c r="J308" s="352" t="s">
        <v>2490</v>
      </c>
      <c r="K308" s="352"/>
      <c r="L308" s="352"/>
      <c r="M308" s="352"/>
      <c r="N308" s="352"/>
      <c r="O308" s="352"/>
      <c r="P308" s="352"/>
      <c r="Q308" s="352"/>
      <c r="R308" s="352"/>
      <c r="S308" s="352"/>
      <c r="T308" s="242" t="s">
        <v>1366</v>
      </c>
      <c r="U308" s="227" t="s">
        <v>784</v>
      </c>
      <c r="V308" s="227" t="s">
        <v>1904</v>
      </c>
      <c r="W308" s="227" t="s">
        <v>1526</v>
      </c>
      <c r="X308" s="228" t="s">
        <v>1533</v>
      </c>
      <c r="Y308" s="222" t="s">
        <v>1374</v>
      </c>
      <c r="Z308" s="227">
        <v>1.7500000000000002E-2</v>
      </c>
      <c r="AA308" s="272">
        <v>0</v>
      </c>
      <c r="AB308" s="352"/>
      <c r="AC308" s="352"/>
      <c r="AD308" s="352"/>
      <c r="AE308" s="352"/>
      <c r="AF308" s="352"/>
      <c r="AG308" s="352"/>
      <c r="AH308" s="352"/>
    </row>
    <row r="309" spans="1:34" s="221" customFormat="1">
      <c r="A309" s="352" t="s">
        <v>462</v>
      </c>
      <c r="B309" s="352" t="s">
        <v>2565</v>
      </c>
      <c r="C309" s="352" t="s">
        <v>2500</v>
      </c>
      <c r="D309" s="352" t="s">
        <v>1526</v>
      </c>
      <c r="E309" s="352" t="s">
        <v>1534</v>
      </c>
      <c r="F309" s="352">
        <v>1.7500000000000002E-2</v>
      </c>
      <c r="G309" s="352">
        <v>0</v>
      </c>
      <c r="H309" s="352">
        <v>3</v>
      </c>
      <c r="I309" s="189" t="s">
        <v>253</v>
      </c>
      <c r="J309" s="352" t="s">
        <v>242</v>
      </c>
      <c r="K309" s="352"/>
      <c r="L309" s="352"/>
      <c r="M309" s="352"/>
      <c r="N309" s="352"/>
      <c r="O309" s="352"/>
      <c r="P309" s="352"/>
      <c r="Q309" s="352"/>
      <c r="R309" s="352"/>
      <c r="S309" s="352"/>
      <c r="T309" s="242" t="s">
        <v>1366</v>
      </c>
      <c r="U309" s="227" t="s">
        <v>784</v>
      </c>
      <c r="V309" s="227" t="s">
        <v>1904</v>
      </c>
      <c r="W309" s="227" t="s">
        <v>1526</v>
      </c>
      <c r="X309" s="228" t="s">
        <v>1534</v>
      </c>
      <c r="Y309" s="222" t="s">
        <v>1374</v>
      </c>
      <c r="Z309" s="227">
        <v>1.7500000000000002E-2</v>
      </c>
      <c r="AA309" s="272">
        <v>0</v>
      </c>
      <c r="AB309" s="352"/>
      <c r="AC309" s="352"/>
      <c r="AD309" s="352"/>
      <c r="AE309" s="352"/>
      <c r="AF309" s="352"/>
      <c r="AG309" s="352"/>
      <c r="AH309" s="352"/>
    </row>
    <row r="310" spans="1:34" s="221" customFormat="1">
      <c r="A310" s="352" t="s">
        <v>1981</v>
      </c>
      <c r="B310" s="352" t="s">
        <v>2565</v>
      </c>
      <c r="C310" s="352" t="s">
        <v>2500</v>
      </c>
      <c r="D310" s="352" t="s">
        <v>1526</v>
      </c>
      <c r="E310" s="352" t="s">
        <v>1870</v>
      </c>
      <c r="F310" s="352">
        <v>1.7500000000000002E-2</v>
      </c>
      <c r="G310" s="352">
        <v>0</v>
      </c>
      <c r="H310" s="352">
        <v>3</v>
      </c>
      <c r="I310" s="189" t="s">
        <v>1081</v>
      </c>
      <c r="J310" s="352"/>
      <c r="K310" s="352"/>
      <c r="L310" s="352"/>
      <c r="M310" s="352"/>
      <c r="N310" s="352"/>
      <c r="O310" s="352"/>
      <c r="P310" s="352"/>
      <c r="Q310" s="352"/>
      <c r="R310" s="352"/>
      <c r="S310" s="352"/>
      <c r="T310" s="242" t="s">
        <v>1366</v>
      </c>
      <c r="U310" s="227" t="s">
        <v>784</v>
      </c>
      <c r="V310" s="227" t="s">
        <v>1904</v>
      </c>
      <c r="W310" s="227" t="s">
        <v>1526</v>
      </c>
      <c r="X310" s="228" t="s">
        <v>1870</v>
      </c>
      <c r="Y310" s="222" t="s">
        <v>1374</v>
      </c>
      <c r="Z310" s="227">
        <v>1.7500000000000002E-2</v>
      </c>
      <c r="AA310" s="272">
        <v>0</v>
      </c>
      <c r="AB310" s="352"/>
      <c r="AC310" s="352"/>
      <c r="AD310" s="352"/>
      <c r="AE310" s="352"/>
      <c r="AF310" s="352"/>
      <c r="AG310" s="352"/>
      <c r="AH310" s="352"/>
    </row>
    <row r="311" spans="1:34" s="221" customFormat="1">
      <c r="A311" s="352" t="s">
        <v>463</v>
      </c>
      <c r="B311" s="352" t="s">
        <v>2565</v>
      </c>
      <c r="C311" s="352" t="s">
        <v>2500</v>
      </c>
      <c r="D311" s="352" t="s">
        <v>1702</v>
      </c>
      <c r="E311" s="352" t="s">
        <v>295</v>
      </c>
      <c r="F311" s="352">
        <v>7.0000000000000007E-2</v>
      </c>
      <c r="G311" s="352">
        <v>0</v>
      </c>
      <c r="H311" s="352">
        <v>3</v>
      </c>
      <c r="I311" s="189" t="s">
        <v>224</v>
      </c>
      <c r="J311" s="352"/>
      <c r="K311" s="352"/>
      <c r="L311" s="352"/>
      <c r="M311" s="352"/>
      <c r="N311" s="352"/>
      <c r="O311" s="352"/>
      <c r="P311" s="352"/>
      <c r="Q311" s="352"/>
      <c r="R311" s="352"/>
      <c r="S311" s="352"/>
      <c r="T311" s="242" t="s">
        <v>1366</v>
      </c>
      <c r="U311" s="227" t="s">
        <v>784</v>
      </c>
      <c r="V311" s="227" t="s">
        <v>1904</v>
      </c>
      <c r="W311" s="227" t="s">
        <v>1702</v>
      </c>
      <c r="X311" s="228" t="s">
        <v>295</v>
      </c>
      <c r="Y311" s="222"/>
      <c r="Z311" s="227">
        <v>7.0000000000000007E-2</v>
      </c>
      <c r="AA311" s="272">
        <v>0</v>
      </c>
      <c r="AB311" s="352"/>
      <c r="AC311" s="352"/>
      <c r="AD311" s="352"/>
      <c r="AE311" s="352"/>
      <c r="AF311" s="352"/>
      <c r="AG311" s="352"/>
      <c r="AH311" s="352"/>
    </row>
    <row r="312" spans="1:34" s="221" customFormat="1">
      <c r="A312" s="352" t="s">
        <v>464</v>
      </c>
      <c r="B312" s="352" t="s">
        <v>2565</v>
      </c>
      <c r="C312" s="352" t="s">
        <v>2500</v>
      </c>
      <c r="D312" s="352" t="s">
        <v>1702</v>
      </c>
      <c r="E312" s="352" t="s">
        <v>297</v>
      </c>
      <c r="F312" s="352">
        <v>3.5000000000000003E-2</v>
      </c>
      <c r="G312" s="352">
        <v>0</v>
      </c>
      <c r="H312" s="352">
        <v>3</v>
      </c>
      <c r="I312" s="189" t="s">
        <v>231</v>
      </c>
      <c r="J312" s="352" t="s">
        <v>232</v>
      </c>
      <c r="K312" s="352"/>
      <c r="L312" s="352"/>
      <c r="M312" s="352"/>
      <c r="N312" s="352"/>
      <c r="O312" s="352"/>
      <c r="P312" s="352"/>
      <c r="Q312" s="352"/>
      <c r="R312" s="352"/>
      <c r="S312" s="352"/>
      <c r="T312" s="242" t="s">
        <v>1366</v>
      </c>
      <c r="U312" s="227" t="s">
        <v>784</v>
      </c>
      <c r="V312" s="227" t="s">
        <v>1904</v>
      </c>
      <c r="W312" s="227" t="s">
        <v>1702</v>
      </c>
      <c r="X312" s="228" t="s">
        <v>297</v>
      </c>
      <c r="Y312" s="222"/>
      <c r="Z312" s="227">
        <v>3.5000000000000003E-2</v>
      </c>
      <c r="AA312" s="272">
        <v>0</v>
      </c>
      <c r="AB312" s="352"/>
      <c r="AC312" s="352"/>
      <c r="AD312" s="352"/>
      <c r="AE312" s="352"/>
      <c r="AF312" s="352"/>
      <c r="AG312" s="352"/>
      <c r="AH312" s="352"/>
    </row>
    <row r="313" spans="1:34" s="221" customFormat="1">
      <c r="A313" s="352" t="s">
        <v>1982</v>
      </c>
      <c r="B313" s="352" t="s">
        <v>2565</v>
      </c>
      <c r="C313" s="352" t="s">
        <v>2500</v>
      </c>
      <c r="D313" s="352" t="s">
        <v>1702</v>
      </c>
      <c r="E313" s="352" t="s">
        <v>1872</v>
      </c>
      <c r="F313" s="352">
        <v>1.7500000000000002E-2</v>
      </c>
      <c r="G313" s="352">
        <v>0</v>
      </c>
      <c r="H313" s="352">
        <v>3</v>
      </c>
      <c r="I313" s="189" t="s">
        <v>1081</v>
      </c>
      <c r="J313" s="352"/>
      <c r="K313" s="352"/>
      <c r="L313" s="352"/>
      <c r="M313" s="352"/>
      <c r="N313" s="352"/>
      <c r="O313" s="352"/>
      <c r="P313" s="352"/>
      <c r="Q313" s="352"/>
      <c r="R313" s="352"/>
      <c r="S313" s="352"/>
      <c r="T313" s="242" t="s">
        <v>1366</v>
      </c>
      <c r="U313" s="227" t="s">
        <v>784</v>
      </c>
      <c r="V313" s="227" t="s">
        <v>1904</v>
      </c>
      <c r="W313" s="227" t="s">
        <v>1702</v>
      </c>
      <c r="X313" s="228" t="s">
        <v>1872</v>
      </c>
      <c r="Y313" s="222"/>
      <c r="Z313" s="227">
        <v>1.7500000000000002E-2</v>
      </c>
      <c r="AA313" s="272">
        <v>0</v>
      </c>
      <c r="AB313" s="352"/>
      <c r="AC313" s="352"/>
      <c r="AD313" s="352"/>
      <c r="AE313" s="352"/>
      <c r="AF313" s="352"/>
      <c r="AG313" s="352"/>
      <c r="AH313" s="352"/>
    </row>
    <row r="314" spans="1:34" s="221" customFormat="1">
      <c r="A314" s="352" t="s">
        <v>465</v>
      </c>
      <c r="B314" s="352" t="s">
        <v>2565</v>
      </c>
      <c r="C314" s="352" t="s">
        <v>2500</v>
      </c>
      <c r="D314" s="352" t="s">
        <v>1702</v>
      </c>
      <c r="E314" s="352" t="s">
        <v>299</v>
      </c>
      <c r="F314" s="352">
        <v>3.5000000000000003E-2</v>
      </c>
      <c r="G314" s="352">
        <v>0</v>
      </c>
      <c r="H314" s="352">
        <v>3</v>
      </c>
      <c r="I314" s="189" t="s">
        <v>250</v>
      </c>
      <c r="J314" s="352" t="s">
        <v>1668</v>
      </c>
      <c r="K314" s="352"/>
      <c r="L314" s="352"/>
      <c r="M314" s="352"/>
      <c r="N314" s="352"/>
      <c r="O314" s="352"/>
      <c r="P314" s="352"/>
      <c r="Q314" s="352"/>
      <c r="R314" s="352"/>
      <c r="S314" s="352"/>
      <c r="T314" s="242" t="s">
        <v>1366</v>
      </c>
      <c r="U314" s="227" t="s">
        <v>784</v>
      </c>
      <c r="V314" s="227" t="s">
        <v>1904</v>
      </c>
      <c r="W314" s="227" t="s">
        <v>1702</v>
      </c>
      <c r="X314" s="228" t="s">
        <v>299</v>
      </c>
      <c r="Y314" s="222" t="s">
        <v>1373</v>
      </c>
      <c r="Z314" s="227">
        <v>3.5000000000000003E-2</v>
      </c>
      <c r="AA314" s="272">
        <v>0</v>
      </c>
      <c r="AB314" s="352"/>
      <c r="AC314" s="352"/>
      <c r="AD314" s="352"/>
      <c r="AE314" s="352"/>
      <c r="AF314" s="352"/>
      <c r="AG314" s="352"/>
      <c r="AH314" s="352"/>
    </row>
    <row r="315" spans="1:34" s="221" customFormat="1">
      <c r="A315" s="352" t="s">
        <v>466</v>
      </c>
      <c r="B315" s="352" t="s">
        <v>2565</v>
      </c>
      <c r="C315" s="352" t="s">
        <v>2500</v>
      </c>
      <c r="D315" s="352" t="s">
        <v>1702</v>
      </c>
      <c r="E315" s="352" t="s">
        <v>301</v>
      </c>
      <c r="F315" s="352">
        <v>3.5000000000000003E-2</v>
      </c>
      <c r="G315" s="352">
        <v>0</v>
      </c>
      <c r="H315" s="352">
        <v>3</v>
      </c>
      <c r="I315" s="189" t="s">
        <v>231</v>
      </c>
      <c r="J315" s="352" t="s">
        <v>2494</v>
      </c>
      <c r="K315" s="352"/>
      <c r="L315" s="352"/>
      <c r="M315" s="352"/>
      <c r="N315" s="352"/>
      <c r="O315" s="352"/>
      <c r="P315" s="352"/>
      <c r="Q315" s="352"/>
      <c r="R315" s="352"/>
      <c r="S315" s="352"/>
      <c r="T315" s="242" t="s">
        <v>1366</v>
      </c>
      <c r="U315" s="227" t="s">
        <v>784</v>
      </c>
      <c r="V315" s="227" t="s">
        <v>1904</v>
      </c>
      <c r="W315" s="227" t="s">
        <v>1702</v>
      </c>
      <c r="X315" s="228" t="s">
        <v>301</v>
      </c>
      <c r="Y315" s="222" t="s">
        <v>1373</v>
      </c>
      <c r="Z315" s="227">
        <v>3.5000000000000003E-2</v>
      </c>
      <c r="AA315" s="272">
        <v>0</v>
      </c>
      <c r="AB315" s="352"/>
      <c r="AC315" s="352"/>
      <c r="AD315" s="352"/>
      <c r="AE315" s="352"/>
      <c r="AF315" s="352"/>
      <c r="AG315" s="352"/>
      <c r="AH315" s="352"/>
    </row>
    <row r="316" spans="1:34" s="221" customFormat="1">
      <c r="A316" s="352" t="s">
        <v>1983</v>
      </c>
      <c r="B316" s="352" t="s">
        <v>2565</v>
      </c>
      <c r="C316" s="352" t="s">
        <v>2500</v>
      </c>
      <c r="D316" s="352" t="s">
        <v>1702</v>
      </c>
      <c r="E316" s="352" t="s">
        <v>1874</v>
      </c>
      <c r="F316" s="352">
        <v>3.5000000000000003E-2</v>
      </c>
      <c r="G316" s="352">
        <v>0</v>
      </c>
      <c r="H316" s="352">
        <v>3</v>
      </c>
      <c r="I316" s="189" t="s">
        <v>1081</v>
      </c>
      <c r="J316" s="352"/>
      <c r="K316" s="352"/>
      <c r="L316" s="352"/>
      <c r="M316" s="352"/>
      <c r="N316" s="352"/>
      <c r="O316" s="352"/>
      <c r="P316" s="352"/>
      <c r="Q316" s="352"/>
      <c r="R316" s="352"/>
      <c r="S316" s="352"/>
      <c r="T316" s="242" t="s">
        <v>1366</v>
      </c>
      <c r="U316" s="227" t="s">
        <v>784</v>
      </c>
      <c r="V316" s="227" t="s">
        <v>1904</v>
      </c>
      <c r="W316" s="227" t="s">
        <v>1702</v>
      </c>
      <c r="X316" s="228" t="s">
        <v>1874</v>
      </c>
      <c r="Y316" s="222" t="s">
        <v>1373</v>
      </c>
      <c r="Z316" s="227">
        <v>3.5000000000000003E-2</v>
      </c>
      <c r="AA316" s="272">
        <v>0</v>
      </c>
      <c r="AB316" s="352"/>
      <c r="AC316" s="352"/>
      <c r="AD316" s="352"/>
      <c r="AE316" s="352"/>
      <c r="AF316" s="352"/>
      <c r="AG316" s="352"/>
      <c r="AH316" s="352"/>
    </row>
    <row r="317" spans="1:34" s="221" customFormat="1">
      <c r="A317" s="352" t="s">
        <v>467</v>
      </c>
      <c r="B317" s="352" t="s">
        <v>2565</v>
      </c>
      <c r="C317" s="352" t="s">
        <v>2500</v>
      </c>
      <c r="D317" s="352" t="s">
        <v>1702</v>
      </c>
      <c r="E317" s="352" t="s">
        <v>303</v>
      </c>
      <c r="F317" s="352">
        <v>1.7500000000000002E-2</v>
      </c>
      <c r="G317" s="352">
        <v>0</v>
      </c>
      <c r="H317" s="352">
        <v>3</v>
      </c>
      <c r="I317" s="189" t="s">
        <v>253</v>
      </c>
      <c r="J317" s="352" t="s">
        <v>1669</v>
      </c>
      <c r="K317" s="352"/>
      <c r="L317" s="352"/>
      <c r="M317" s="352"/>
      <c r="N317" s="352"/>
      <c r="O317" s="352"/>
      <c r="P317" s="352"/>
      <c r="Q317" s="352"/>
      <c r="R317" s="352"/>
      <c r="S317" s="352"/>
      <c r="T317" s="242" t="s">
        <v>1366</v>
      </c>
      <c r="U317" s="227" t="s">
        <v>784</v>
      </c>
      <c r="V317" s="227" t="s">
        <v>1904</v>
      </c>
      <c r="W317" s="227" t="s">
        <v>1702</v>
      </c>
      <c r="X317" s="228" t="s">
        <v>303</v>
      </c>
      <c r="Y317" s="222" t="s">
        <v>1669</v>
      </c>
      <c r="Z317" s="227">
        <v>1.7500000000000002E-2</v>
      </c>
      <c r="AA317" s="272">
        <v>0</v>
      </c>
      <c r="AB317" s="352"/>
      <c r="AC317" s="352"/>
      <c r="AD317" s="352"/>
      <c r="AE317" s="352"/>
      <c r="AF317" s="352"/>
      <c r="AG317" s="352"/>
      <c r="AH317" s="352"/>
    </row>
    <row r="318" spans="1:34" s="221" customFormat="1">
      <c r="A318" s="352" t="s">
        <v>468</v>
      </c>
      <c r="B318" s="352" t="s">
        <v>2565</v>
      </c>
      <c r="C318" s="352" t="s">
        <v>2500</v>
      </c>
      <c r="D318" s="352" t="s">
        <v>1702</v>
      </c>
      <c r="E318" s="352" t="s">
        <v>305</v>
      </c>
      <c r="F318" s="352">
        <v>1.7500000000000002E-2</v>
      </c>
      <c r="G318" s="352">
        <v>0</v>
      </c>
      <c r="H318" s="352">
        <v>3</v>
      </c>
      <c r="I318" s="189" t="s">
        <v>231</v>
      </c>
      <c r="J318" s="352" t="s">
        <v>2495</v>
      </c>
      <c r="K318" s="352"/>
      <c r="L318" s="352"/>
      <c r="M318" s="352"/>
      <c r="N318" s="352"/>
      <c r="O318" s="352"/>
      <c r="P318" s="352"/>
      <c r="Q318" s="352"/>
      <c r="R318" s="352"/>
      <c r="S318" s="352"/>
      <c r="T318" s="242" t="s">
        <v>1366</v>
      </c>
      <c r="U318" s="227" t="s">
        <v>784</v>
      </c>
      <c r="V318" s="227" t="s">
        <v>1904</v>
      </c>
      <c r="W318" s="227" t="s">
        <v>1702</v>
      </c>
      <c r="X318" s="228" t="s">
        <v>305</v>
      </c>
      <c r="Y318" s="222" t="s">
        <v>1669</v>
      </c>
      <c r="Z318" s="227">
        <v>1.7500000000000002E-2</v>
      </c>
      <c r="AA318" s="272">
        <v>0</v>
      </c>
      <c r="AB318" s="352"/>
      <c r="AC318" s="352"/>
      <c r="AD318" s="352"/>
      <c r="AE318" s="352"/>
      <c r="AF318" s="352"/>
      <c r="AG318" s="352"/>
      <c r="AH318" s="352"/>
    </row>
    <row r="319" spans="1:34" s="221" customFormat="1">
      <c r="A319" s="352" t="s">
        <v>1984</v>
      </c>
      <c r="B319" s="352" t="s">
        <v>2565</v>
      </c>
      <c r="C319" s="352" t="s">
        <v>2500</v>
      </c>
      <c r="D319" s="352" t="s">
        <v>1702</v>
      </c>
      <c r="E319" s="352" t="s">
        <v>1876</v>
      </c>
      <c r="F319" s="352">
        <v>1.7500000000000002E-2</v>
      </c>
      <c r="G319" s="352">
        <v>0</v>
      </c>
      <c r="H319" s="352">
        <v>3</v>
      </c>
      <c r="I319" s="189" t="s">
        <v>1081</v>
      </c>
      <c r="J319" s="352"/>
      <c r="K319" s="352"/>
      <c r="L319" s="352"/>
      <c r="M319" s="352"/>
      <c r="N319" s="352"/>
      <c r="O319" s="352"/>
      <c r="P319" s="352"/>
      <c r="Q319" s="352"/>
      <c r="R319" s="352"/>
      <c r="S319" s="352"/>
      <c r="T319" s="242" t="s">
        <v>1366</v>
      </c>
      <c r="U319" s="227" t="s">
        <v>784</v>
      </c>
      <c r="V319" s="227" t="s">
        <v>1904</v>
      </c>
      <c r="W319" s="227" t="s">
        <v>1702</v>
      </c>
      <c r="X319" s="228" t="s">
        <v>1876</v>
      </c>
      <c r="Y319" s="222" t="s">
        <v>1669</v>
      </c>
      <c r="Z319" s="227">
        <v>1.7500000000000002E-2</v>
      </c>
      <c r="AA319" s="272">
        <v>0</v>
      </c>
      <c r="AB319" s="352"/>
      <c r="AC319" s="352"/>
      <c r="AD319" s="352"/>
      <c r="AE319" s="352"/>
      <c r="AF319" s="352"/>
      <c r="AG319" s="352"/>
      <c r="AH319" s="352"/>
    </row>
    <row r="320" spans="1:34" s="221" customFormat="1">
      <c r="A320" s="352" t="s">
        <v>469</v>
      </c>
      <c r="B320" s="352" t="s">
        <v>2565</v>
      </c>
      <c r="C320" s="352" t="s">
        <v>2500</v>
      </c>
      <c r="D320" s="352" t="s">
        <v>1702</v>
      </c>
      <c r="E320" s="352" t="s">
        <v>307</v>
      </c>
      <c r="F320" s="352">
        <v>6.3E-2</v>
      </c>
      <c r="G320" s="352">
        <v>0</v>
      </c>
      <c r="H320" s="352">
        <v>3</v>
      </c>
      <c r="I320" s="189" t="s">
        <v>224</v>
      </c>
      <c r="J320" s="352" t="s">
        <v>236</v>
      </c>
      <c r="K320" s="352"/>
      <c r="L320" s="352"/>
      <c r="M320" s="352"/>
      <c r="N320" s="352"/>
      <c r="O320" s="352"/>
      <c r="P320" s="352"/>
      <c r="Q320" s="352"/>
      <c r="R320" s="352"/>
      <c r="S320" s="352"/>
      <c r="T320" s="242" t="s">
        <v>1366</v>
      </c>
      <c r="U320" s="227" t="s">
        <v>784</v>
      </c>
      <c r="V320" s="227" t="s">
        <v>1904</v>
      </c>
      <c r="W320" s="227" t="s">
        <v>1702</v>
      </c>
      <c r="X320" s="228" t="s">
        <v>307</v>
      </c>
      <c r="Y320" s="222" t="s">
        <v>1368</v>
      </c>
      <c r="Z320" s="227">
        <v>6.3E-2</v>
      </c>
      <c r="AA320" s="272">
        <v>0</v>
      </c>
      <c r="AB320" s="352"/>
      <c r="AC320" s="352"/>
      <c r="AD320" s="352"/>
      <c r="AE320" s="352"/>
      <c r="AF320" s="352"/>
      <c r="AG320" s="352"/>
      <c r="AH320" s="352"/>
    </row>
    <row r="321" spans="1:34" s="221" customFormat="1">
      <c r="A321" s="352" t="s">
        <v>470</v>
      </c>
      <c r="B321" s="352" t="s">
        <v>2565</v>
      </c>
      <c r="C321" s="352" t="s">
        <v>2500</v>
      </c>
      <c r="D321" s="352" t="s">
        <v>1702</v>
      </c>
      <c r="E321" s="352" t="s">
        <v>309</v>
      </c>
      <c r="F321" s="352">
        <v>6.3E-2</v>
      </c>
      <c r="G321" s="352">
        <v>0</v>
      </c>
      <c r="H321" s="352">
        <v>3</v>
      </c>
      <c r="I321" s="189" t="s">
        <v>231</v>
      </c>
      <c r="J321" s="352" t="s">
        <v>2488</v>
      </c>
      <c r="K321" s="352"/>
      <c r="L321" s="352"/>
      <c r="M321" s="352"/>
      <c r="N321" s="352"/>
      <c r="O321" s="352"/>
      <c r="P321" s="352"/>
      <c r="Q321" s="352"/>
      <c r="R321" s="352"/>
      <c r="S321" s="352"/>
      <c r="T321" s="242" t="s">
        <v>1366</v>
      </c>
      <c r="U321" s="227" t="s">
        <v>784</v>
      </c>
      <c r="V321" s="227" t="s">
        <v>1904</v>
      </c>
      <c r="W321" s="227" t="s">
        <v>1702</v>
      </c>
      <c r="X321" s="228" t="s">
        <v>309</v>
      </c>
      <c r="Y321" s="222" t="s">
        <v>1368</v>
      </c>
      <c r="Z321" s="227">
        <v>6.3E-2</v>
      </c>
      <c r="AA321" s="272">
        <v>0</v>
      </c>
      <c r="AB321" s="352"/>
      <c r="AC321" s="352"/>
      <c r="AD321" s="352"/>
      <c r="AE321" s="352"/>
      <c r="AF321" s="352"/>
      <c r="AG321" s="352"/>
      <c r="AH321" s="352"/>
    </row>
    <row r="322" spans="1:34" s="221" customFormat="1">
      <c r="A322" s="352" t="s">
        <v>1985</v>
      </c>
      <c r="B322" s="352" t="s">
        <v>2565</v>
      </c>
      <c r="C322" s="352" t="s">
        <v>2500</v>
      </c>
      <c r="D322" s="352" t="s">
        <v>1702</v>
      </c>
      <c r="E322" s="352" t="s">
        <v>1878</v>
      </c>
      <c r="F322" s="352">
        <v>6.3E-2</v>
      </c>
      <c r="G322" s="352">
        <v>0</v>
      </c>
      <c r="H322" s="352">
        <v>3</v>
      </c>
      <c r="I322" s="189" t="s">
        <v>1081</v>
      </c>
      <c r="J322" s="352"/>
      <c r="K322" s="352"/>
      <c r="L322" s="352"/>
      <c r="M322" s="352"/>
      <c r="N322" s="352"/>
      <c r="O322" s="352"/>
      <c r="P322" s="352"/>
      <c r="Q322" s="352"/>
      <c r="R322" s="352"/>
      <c r="S322" s="352"/>
      <c r="T322" s="242" t="s">
        <v>1366</v>
      </c>
      <c r="U322" s="227" t="s">
        <v>784</v>
      </c>
      <c r="V322" s="227" t="s">
        <v>1904</v>
      </c>
      <c r="W322" s="227" t="s">
        <v>1702</v>
      </c>
      <c r="X322" s="228" t="s">
        <v>1878</v>
      </c>
      <c r="Y322" s="222" t="s">
        <v>1368</v>
      </c>
      <c r="Z322" s="227">
        <v>6.3E-2</v>
      </c>
      <c r="AA322" s="272">
        <v>0</v>
      </c>
      <c r="AB322" s="352"/>
      <c r="AC322" s="352"/>
      <c r="AD322" s="352"/>
      <c r="AE322" s="352"/>
      <c r="AF322" s="352"/>
      <c r="AG322" s="352"/>
      <c r="AH322" s="352"/>
    </row>
    <row r="323" spans="1:34" s="221" customFormat="1">
      <c r="A323" s="352" t="s">
        <v>1986</v>
      </c>
      <c r="B323" s="352" t="s">
        <v>2565</v>
      </c>
      <c r="C323" s="352" t="s">
        <v>2500</v>
      </c>
      <c r="D323" s="352" t="s">
        <v>1814</v>
      </c>
      <c r="E323" s="352" t="s">
        <v>1880</v>
      </c>
      <c r="F323" s="352">
        <v>7.0000000000000007E-2</v>
      </c>
      <c r="G323" s="352">
        <v>0</v>
      </c>
      <c r="H323" s="352">
        <v>3</v>
      </c>
      <c r="I323" s="189" t="s">
        <v>224</v>
      </c>
      <c r="J323" s="352"/>
      <c r="K323" s="352"/>
      <c r="L323" s="352"/>
      <c r="M323" s="352"/>
      <c r="N323" s="352"/>
      <c r="O323" s="352"/>
      <c r="P323" s="352"/>
      <c r="Q323" s="352"/>
      <c r="R323" s="352"/>
      <c r="S323" s="352"/>
      <c r="T323" s="242" t="s">
        <v>1366</v>
      </c>
      <c r="U323" s="227" t="s">
        <v>784</v>
      </c>
      <c r="V323" s="227" t="s">
        <v>1904</v>
      </c>
      <c r="W323" s="227" t="s">
        <v>1814</v>
      </c>
      <c r="X323" s="228" t="s">
        <v>1880</v>
      </c>
      <c r="Y323" s="222"/>
      <c r="Z323" s="227">
        <v>7.0000000000000007E-2</v>
      </c>
      <c r="AA323" s="272">
        <v>0</v>
      </c>
      <c r="AB323" s="352"/>
      <c r="AC323" s="352"/>
      <c r="AD323" s="352"/>
      <c r="AE323" s="352"/>
      <c r="AF323" s="352"/>
      <c r="AG323" s="352"/>
      <c r="AH323" s="352"/>
    </row>
    <row r="324" spans="1:34" s="221" customFormat="1">
      <c r="A324" s="352" t="s">
        <v>1987</v>
      </c>
      <c r="B324" s="352" t="s">
        <v>2565</v>
      </c>
      <c r="C324" s="352" t="s">
        <v>2500</v>
      </c>
      <c r="D324" s="352" t="s">
        <v>1814</v>
      </c>
      <c r="E324" s="352" t="s">
        <v>1882</v>
      </c>
      <c r="F324" s="352">
        <v>3.5000000000000003E-2</v>
      </c>
      <c r="G324" s="352">
        <v>0</v>
      </c>
      <c r="H324" s="352">
        <v>3</v>
      </c>
      <c r="I324" s="189" t="s">
        <v>231</v>
      </c>
      <c r="J324" s="352"/>
      <c r="K324" s="352"/>
      <c r="L324" s="352"/>
      <c r="M324" s="352"/>
      <c r="N324" s="352"/>
      <c r="O324" s="352"/>
      <c r="P324" s="352"/>
      <c r="Q324" s="352"/>
      <c r="R324" s="352"/>
      <c r="S324" s="352"/>
      <c r="T324" s="242" t="s">
        <v>1366</v>
      </c>
      <c r="U324" s="227" t="s">
        <v>784</v>
      </c>
      <c r="V324" s="227" t="s">
        <v>1904</v>
      </c>
      <c r="W324" s="227" t="s">
        <v>1814</v>
      </c>
      <c r="X324" s="228" t="s">
        <v>1882</v>
      </c>
      <c r="Y324" s="222"/>
      <c r="Z324" s="227">
        <v>3.5000000000000003E-2</v>
      </c>
      <c r="AA324" s="272">
        <v>0</v>
      </c>
      <c r="AB324" s="352"/>
      <c r="AC324" s="352"/>
      <c r="AD324" s="352"/>
      <c r="AE324" s="352"/>
      <c r="AF324" s="352"/>
      <c r="AG324" s="352"/>
      <c r="AH324" s="352"/>
    </row>
    <row r="325" spans="1:34" s="221" customFormat="1">
      <c r="A325" s="352" t="s">
        <v>1988</v>
      </c>
      <c r="B325" s="352" t="s">
        <v>2565</v>
      </c>
      <c r="C325" s="352" t="s">
        <v>2500</v>
      </c>
      <c r="D325" s="352" t="s">
        <v>1814</v>
      </c>
      <c r="E325" s="352" t="s">
        <v>1884</v>
      </c>
      <c r="F325" s="352">
        <v>1.7500000000000002E-2</v>
      </c>
      <c r="G325" s="352">
        <v>0</v>
      </c>
      <c r="H325" s="352">
        <v>3</v>
      </c>
      <c r="I325" s="189" t="s">
        <v>1081</v>
      </c>
      <c r="J325" s="352"/>
      <c r="K325" s="352"/>
      <c r="L325" s="352"/>
      <c r="M325" s="352"/>
      <c r="N325" s="352"/>
      <c r="O325" s="352"/>
      <c r="P325" s="352"/>
      <c r="Q325" s="352"/>
      <c r="R325" s="352"/>
      <c r="S325" s="352"/>
      <c r="T325" s="242" t="s">
        <v>1366</v>
      </c>
      <c r="U325" s="227" t="s">
        <v>784</v>
      </c>
      <c r="V325" s="227" t="s">
        <v>1904</v>
      </c>
      <c r="W325" s="227" t="s">
        <v>1814</v>
      </c>
      <c r="X325" s="228" t="s">
        <v>1884</v>
      </c>
      <c r="Y325" s="222"/>
      <c r="Z325" s="227">
        <v>1.7500000000000002E-2</v>
      </c>
      <c r="AA325" s="272">
        <v>0</v>
      </c>
      <c r="AB325" s="352"/>
      <c r="AC325" s="352"/>
      <c r="AD325" s="352"/>
      <c r="AE325" s="352"/>
      <c r="AF325" s="352"/>
      <c r="AG325" s="352"/>
      <c r="AH325" s="352"/>
    </row>
    <row r="326" spans="1:34" s="221" customFormat="1">
      <c r="A326" s="352" t="s">
        <v>1989</v>
      </c>
      <c r="B326" s="352" t="s">
        <v>2565</v>
      </c>
      <c r="C326" s="352" t="s">
        <v>2500</v>
      </c>
      <c r="D326" s="352" t="s">
        <v>1814</v>
      </c>
      <c r="E326" s="352" t="s">
        <v>1886</v>
      </c>
      <c r="F326" s="352">
        <v>5.2500000000000005E-2</v>
      </c>
      <c r="G326" s="352">
        <v>0</v>
      </c>
      <c r="H326" s="352">
        <v>3</v>
      </c>
      <c r="I326" s="189" t="s">
        <v>250</v>
      </c>
      <c r="J326" s="352"/>
      <c r="K326" s="352"/>
      <c r="L326" s="352"/>
      <c r="M326" s="352"/>
      <c r="N326" s="352"/>
      <c r="O326" s="352"/>
      <c r="P326" s="352"/>
      <c r="Q326" s="352"/>
      <c r="R326" s="352"/>
      <c r="S326" s="352"/>
      <c r="T326" s="242" t="s">
        <v>1366</v>
      </c>
      <c r="U326" s="227" t="s">
        <v>784</v>
      </c>
      <c r="V326" s="227" t="s">
        <v>1904</v>
      </c>
      <c r="W326" s="227" t="s">
        <v>1814</v>
      </c>
      <c r="X326" s="228" t="s">
        <v>1886</v>
      </c>
      <c r="Y326" s="222" t="s">
        <v>1373</v>
      </c>
      <c r="Z326" s="227">
        <v>5.2500000000000005E-2</v>
      </c>
      <c r="AA326" s="272">
        <v>0</v>
      </c>
      <c r="AB326" s="352"/>
      <c r="AC326" s="352"/>
      <c r="AD326" s="352"/>
      <c r="AE326" s="352"/>
      <c r="AF326" s="352"/>
      <c r="AG326" s="352"/>
      <c r="AH326" s="352"/>
    </row>
    <row r="327" spans="1:34" s="221" customFormat="1">
      <c r="A327" s="352" t="s">
        <v>1990</v>
      </c>
      <c r="B327" s="352" t="s">
        <v>2565</v>
      </c>
      <c r="C327" s="352" t="s">
        <v>2500</v>
      </c>
      <c r="D327" s="352" t="s">
        <v>1814</v>
      </c>
      <c r="E327" s="352" t="s">
        <v>1888</v>
      </c>
      <c r="F327" s="352">
        <v>5.2499999999999998E-2</v>
      </c>
      <c r="G327" s="352">
        <v>0</v>
      </c>
      <c r="H327" s="352">
        <v>3</v>
      </c>
      <c r="I327" s="189" t="s">
        <v>231</v>
      </c>
      <c r="J327" s="352"/>
      <c r="K327" s="352"/>
      <c r="L327" s="352"/>
      <c r="M327" s="352"/>
      <c r="N327" s="352"/>
      <c r="O327" s="352"/>
      <c r="P327" s="352"/>
      <c r="Q327" s="352"/>
      <c r="R327" s="352"/>
      <c r="S327" s="352"/>
      <c r="T327" s="242" t="s">
        <v>1366</v>
      </c>
      <c r="U327" s="227" t="s">
        <v>784</v>
      </c>
      <c r="V327" s="227" t="s">
        <v>1904</v>
      </c>
      <c r="W327" s="227" t="s">
        <v>1814</v>
      </c>
      <c r="X327" s="228" t="s">
        <v>1888</v>
      </c>
      <c r="Y327" s="222" t="s">
        <v>1373</v>
      </c>
      <c r="Z327" s="227">
        <v>5.2499999999999998E-2</v>
      </c>
      <c r="AA327" s="272">
        <v>0</v>
      </c>
      <c r="AB327" s="352"/>
      <c r="AC327" s="352"/>
      <c r="AD327" s="352"/>
      <c r="AE327" s="352"/>
      <c r="AF327" s="352"/>
      <c r="AG327" s="352"/>
      <c r="AH327" s="352"/>
    </row>
    <row r="328" spans="1:34" s="221" customFormat="1">
      <c r="A328" s="352" t="s">
        <v>1991</v>
      </c>
      <c r="B328" s="352" t="s">
        <v>2565</v>
      </c>
      <c r="C328" s="352" t="s">
        <v>2500</v>
      </c>
      <c r="D328" s="352" t="s">
        <v>1814</v>
      </c>
      <c r="E328" s="352" t="s">
        <v>1890</v>
      </c>
      <c r="F328" s="352">
        <v>5.2499999999999998E-2</v>
      </c>
      <c r="G328" s="352">
        <v>0</v>
      </c>
      <c r="H328" s="352">
        <v>3</v>
      </c>
      <c r="I328" s="189" t="s">
        <v>1081</v>
      </c>
      <c r="J328" s="352"/>
      <c r="K328" s="352"/>
      <c r="L328" s="352"/>
      <c r="M328" s="352"/>
      <c r="N328" s="352"/>
      <c r="O328" s="352"/>
      <c r="P328" s="352"/>
      <c r="Q328" s="352"/>
      <c r="R328" s="352"/>
      <c r="S328" s="352"/>
      <c r="T328" s="242" t="s">
        <v>1366</v>
      </c>
      <c r="U328" s="227" t="s">
        <v>784</v>
      </c>
      <c r="V328" s="227" t="s">
        <v>1904</v>
      </c>
      <c r="W328" s="227" t="s">
        <v>1814</v>
      </c>
      <c r="X328" s="228" t="s">
        <v>1890</v>
      </c>
      <c r="Y328" s="222" t="s">
        <v>1373</v>
      </c>
      <c r="Z328" s="227">
        <v>5.2499999999999998E-2</v>
      </c>
      <c r="AA328" s="272">
        <v>0</v>
      </c>
      <c r="AB328" s="352"/>
      <c r="AC328" s="352"/>
      <c r="AD328" s="352"/>
      <c r="AE328" s="352"/>
      <c r="AF328" s="352"/>
      <c r="AG328" s="352"/>
      <c r="AH328" s="352"/>
    </row>
    <row r="329" spans="1:34" s="221" customFormat="1">
      <c r="A329" s="352" t="s">
        <v>1992</v>
      </c>
      <c r="B329" s="352" t="s">
        <v>2565</v>
      </c>
      <c r="C329" s="352" t="s">
        <v>2500</v>
      </c>
      <c r="D329" s="352" t="s">
        <v>1814</v>
      </c>
      <c r="E329" s="352" t="s">
        <v>1892</v>
      </c>
      <c r="F329" s="352">
        <v>3.5000000000000003E-2</v>
      </c>
      <c r="G329" s="352">
        <v>0</v>
      </c>
      <c r="H329" s="352">
        <v>3</v>
      </c>
      <c r="I329" s="189" t="s">
        <v>253</v>
      </c>
      <c r="J329" s="352"/>
      <c r="K329" s="352"/>
      <c r="L329" s="352"/>
      <c r="M329" s="352"/>
      <c r="N329" s="352"/>
      <c r="O329" s="352"/>
      <c r="P329" s="352"/>
      <c r="Q329" s="352"/>
      <c r="R329" s="352"/>
      <c r="S329" s="352"/>
      <c r="T329" s="242" t="s">
        <v>1366</v>
      </c>
      <c r="U329" s="227" t="s">
        <v>784</v>
      </c>
      <c r="V329" s="227" t="s">
        <v>1904</v>
      </c>
      <c r="W329" s="227" t="s">
        <v>1814</v>
      </c>
      <c r="X329" s="228" t="s">
        <v>1892</v>
      </c>
      <c r="Y329" s="222" t="s">
        <v>1669</v>
      </c>
      <c r="Z329" s="227">
        <v>3.5000000000000003E-2</v>
      </c>
      <c r="AA329" s="272">
        <v>0</v>
      </c>
      <c r="AB329" s="352"/>
      <c r="AC329" s="352"/>
      <c r="AD329" s="352"/>
      <c r="AE329" s="352"/>
      <c r="AF329" s="352"/>
      <c r="AG329" s="352"/>
      <c r="AH329" s="352"/>
    </row>
    <row r="330" spans="1:34" s="221" customFormat="1">
      <c r="A330" s="352" t="s">
        <v>1993</v>
      </c>
      <c r="B330" s="352" t="s">
        <v>2565</v>
      </c>
      <c r="C330" s="352" t="s">
        <v>2500</v>
      </c>
      <c r="D330" s="352" t="s">
        <v>1814</v>
      </c>
      <c r="E330" s="352" t="s">
        <v>1894</v>
      </c>
      <c r="F330" s="352">
        <v>3.5000000000000003E-2</v>
      </c>
      <c r="G330" s="352">
        <v>0</v>
      </c>
      <c r="H330" s="352">
        <v>3</v>
      </c>
      <c r="I330" s="189" t="s">
        <v>231</v>
      </c>
      <c r="J330" s="352"/>
      <c r="K330" s="352"/>
      <c r="L330" s="352"/>
      <c r="M330" s="352"/>
      <c r="N330" s="352"/>
      <c r="O330" s="352"/>
      <c r="P330" s="352"/>
      <c r="Q330" s="352"/>
      <c r="R330" s="352"/>
      <c r="S330" s="352"/>
      <c r="T330" s="242" t="s">
        <v>1366</v>
      </c>
      <c r="U330" s="227" t="s">
        <v>784</v>
      </c>
      <c r="V330" s="227" t="s">
        <v>1904</v>
      </c>
      <c r="W330" s="227" t="s">
        <v>1814</v>
      </c>
      <c r="X330" s="228" t="s">
        <v>1894</v>
      </c>
      <c r="Y330" s="222" t="s">
        <v>1669</v>
      </c>
      <c r="Z330" s="227">
        <v>3.5000000000000003E-2</v>
      </c>
      <c r="AA330" s="272">
        <v>0</v>
      </c>
      <c r="AB330" s="352"/>
      <c r="AC330" s="352"/>
      <c r="AD330" s="352"/>
      <c r="AE330" s="352"/>
      <c r="AF330" s="352"/>
      <c r="AG330" s="352"/>
      <c r="AH330" s="352"/>
    </row>
    <row r="331" spans="1:34" s="221" customFormat="1">
      <c r="A331" s="352" t="s">
        <v>1994</v>
      </c>
      <c r="B331" s="352" t="s">
        <v>2565</v>
      </c>
      <c r="C331" s="352" t="s">
        <v>2500</v>
      </c>
      <c r="D331" s="352" t="s">
        <v>1814</v>
      </c>
      <c r="E331" s="352" t="s">
        <v>1896</v>
      </c>
      <c r="F331" s="352">
        <v>3.5000000000000003E-2</v>
      </c>
      <c r="G331" s="352">
        <v>0</v>
      </c>
      <c r="H331" s="352">
        <v>3</v>
      </c>
      <c r="I331" s="189" t="s">
        <v>1081</v>
      </c>
      <c r="J331" s="352"/>
      <c r="K331" s="352"/>
      <c r="L331" s="352"/>
      <c r="M331" s="352"/>
      <c r="N331" s="352"/>
      <c r="O331" s="352"/>
      <c r="P331" s="352"/>
      <c r="Q331" s="352"/>
      <c r="R331" s="352"/>
      <c r="S331" s="352"/>
      <c r="T331" s="242" t="s">
        <v>1366</v>
      </c>
      <c r="U331" s="227" t="s">
        <v>784</v>
      </c>
      <c r="V331" s="227" t="s">
        <v>1904</v>
      </c>
      <c r="W331" s="227" t="s">
        <v>1814</v>
      </c>
      <c r="X331" s="228" t="s">
        <v>1896</v>
      </c>
      <c r="Y331" s="222" t="s">
        <v>1669</v>
      </c>
      <c r="Z331" s="227">
        <v>3.5000000000000003E-2</v>
      </c>
      <c r="AA331" s="272">
        <v>0</v>
      </c>
      <c r="AB331" s="352"/>
      <c r="AC331" s="352"/>
      <c r="AD331" s="352"/>
      <c r="AE331" s="352"/>
      <c r="AF331" s="352"/>
      <c r="AG331" s="352"/>
      <c r="AH331" s="352"/>
    </row>
    <row r="332" spans="1:34" s="221" customFormat="1">
      <c r="A332" s="352" t="s">
        <v>1995</v>
      </c>
      <c r="B332" s="352" t="s">
        <v>2565</v>
      </c>
      <c r="C332" s="352" t="s">
        <v>2500</v>
      </c>
      <c r="D332" s="352" t="s">
        <v>1814</v>
      </c>
      <c r="E332" s="352" t="s">
        <v>1899</v>
      </c>
      <c r="F332" s="352">
        <v>1.7500000000000002E-2</v>
      </c>
      <c r="G332" s="352">
        <v>0</v>
      </c>
      <c r="H332" s="352">
        <v>3</v>
      </c>
      <c r="I332" s="189" t="s">
        <v>1898</v>
      </c>
      <c r="J332" s="352"/>
      <c r="K332" s="352"/>
      <c r="L332" s="352"/>
      <c r="M332" s="352"/>
      <c r="N332" s="352"/>
      <c r="O332" s="352"/>
      <c r="P332" s="352"/>
      <c r="Q332" s="352"/>
      <c r="R332" s="352"/>
      <c r="S332" s="352"/>
      <c r="T332" s="242" t="s">
        <v>1366</v>
      </c>
      <c r="U332" s="227" t="s">
        <v>784</v>
      </c>
      <c r="V332" s="227" t="s">
        <v>1904</v>
      </c>
      <c r="W332" s="227" t="s">
        <v>1814</v>
      </c>
      <c r="X332" s="228" t="s">
        <v>1899</v>
      </c>
      <c r="Y332" s="222" t="s">
        <v>1859</v>
      </c>
      <c r="Z332" s="227">
        <v>1.7500000000000002E-2</v>
      </c>
      <c r="AA332" s="272">
        <v>0</v>
      </c>
      <c r="AB332" s="352"/>
      <c r="AC332" s="352"/>
      <c r="AD332" s="352"/>
      <c r="AE332" s="352"/>
      <c r="AF332" s="352"/>
      <c r="AG332" s="352"/>
      <c r="AH332" s="352"/>
    </row>
    <row r="333" spans="1:34" s="221" customFormat="1">
      <c r="A333" s="352" t="s">
        <v>1996</v>
      </c>
      <c r="B333" s="352" t="s">
        <v>2565</v>
      </c>
      <c r="C333" s="352" t="s">
        <v>2500</v>
      </c>
      <c r="D333" s="352" t="s">
        <v>1814</v>
      </c>
      <c r="E333" s="352" t="s">
        <v>1901</v>
      </c>
      <c r="F333" s="352">
        <v>1.7500000000000002E-2</v>
      </c>
      <c r="G333" s="352">
        <v>0</v>
      </c>
      <c r="H333" s="352">
        <v>3</v>
      </c>
      <c r="I333" s="189" t="s">
        <v>231</v>
      </c>
      <c r="J333" s="352"/>
      <c r="K333" s="352"/>
      <c r="L333" s="352"/>
      <c r="M333" s="352"/>
      <c r="N333" s="352"/>
      <c r="O333" s="352"/>
      <c r="P333" s="352"/>
      <c r="Q333" s="352"/>
      <c r="R333" s="352"/>
      <c r="S333" s="352"/>
      <c r="T333" s="242" t="s">
        <v>1366</v>
      </c>
      <c r="U333" s="227" t="s">
        <v>784</v>
      </c>
      <c r="V333" s="227" t="s">
        <v>1904</v>
      </c>
      <c r="W333" s="227" t="s">
        <v>1814</v>
      </c>
      <c r="X333" s="228" t="s">
        <v>1901</v>
      </c>
      <c r="Y333" s="222" t="s">
        <v>1859</v>
      </c>
      <c r="Z333" s="227">
        <v>1.7500000000000002E-2</v>
      </c>
      <c r="AA333" s="272">
        <v>0</v>
      </c>
      <c r="AB333" s="352"/>
      <c r="AC333" s="352"/>
      <c r="AD333" s="352"/>
      <c r="AE333" s="352"/>
      <c r="AF333" s="352"/>
      <c r="AG333" s="352"/>
      <c r="AH333" s="352"/>
    </row>
    <row r="334" spans="1:34" s="221" customFormat="1">
      <c r="A334" s="352" t="s">
        <v>1997</v>
      </c>
      <c r="B334" s="352" t="s">
        <v>2565</v>
      </c>
      <c r="C334" s="352" t="s">
        <v>2500</v>
      </c>
      <c r="D334" s="352" t="s">
        <v>1814</v>
      </c>
      <c r="E334" s="352" t="s">
        <v>1903</v>
      </c>
      <c r="F334" s="352">
        <v>1.7500000000000002E-2</v>
      </c>
      <c r="G334" s="352">
        <v>0</v>
      </c>
      <c r="H334" s="352">
        <v>3</v>
      </c>
      <c r="I334" s="189" t="s">
        <v>1081</v>
      </c>
      <c r="J334" s="352"/>
      <c r="K334" s="352"/>
      <c r="L334" s="352"/>
      <c r="M334" s="352"/>
      <c r="N334" s="352"/>
      <c r="O334" s="352"/>
      <c r="P334" s="352"/>
      <c r="Q334" s="352"/>
      <c r="R334" s="352"/>
      <c r="S334" s="352"/>
      <c r="T334" s="242" t="s">
        <v>1366</v>
      </c>
      <c r="U334" s="227" t="s">
        <v>784</v>
      </c>
      <c r="V334" s="227" t="s">
        <v>1904</v>
      </c>
      <c r="W334" s="227" t="s">
        <v>1814</v>
      </c>
      <c r="X334" s="228" t="s">
        <v>1903</v>
      </c>
      <c r="Y334" s="222" t="s">
        <v>1859</v>
      </c>
      <c r="Z334" s="227">
        <v>1.7500000000000002E-2</v>
      </c>
      <c r="AA334" s="272">
        <v>0</v>
      </c>
      <c r="AB334" s="352"/>
      <c r="AC334" s="352"/>
      <c r="AD334" s="352"/>
      <c r="AE334" s="352"/>
      <c r="AF334" s="352"/>
      <c r="AG334" s="352"/>
      <c r="AH334" s="352"/>
    </row>
    <row r="335" spans="1:34" s="221" customFormat="1">
      <c r="A335" s="352" t="s">
        <v>471</v>
      </c>
      <c r="B335" s="352" t="s">
        <v>2566</v>
      </c>
      <c r="C335" s="352" t="s">
        <v>2501</v>
      </c>
      <c r="D335" s="352" t="s">
        <v>1755</v>
      </c>
      <c r="E335" s="352" t="s">
        <v>1754</v>
      </c>
      <c r="F335" s="352">
        <v>1.17</v>
      </c>
      <c r="G335" s="352">
        <v>0</v>
      </c>
      <c r="H335" s="352">
        <v>3</v>
      </c>
      <c r="I335" s="189" t="s">
        <v>224</v>
      </c>
      <c r="J335" s="352"/>
      <c r="K335" s="352"/>
      <c r="L335" s="352"/>
      <c r="M335" s="352"/>
      <c r="N335" s="352"/>
      <c r="O335" s="352"/>
      <c r="P335" s="352"/>
      <c r="Q335" s="352"/>
      <c r="R335" s="352"/>
      <c r="S335" s="352"/>
      <c r="T335" s="242" t="s">
        <v>1366</v>
      </c>
      <c r="U335" s="227" t="s">
        <v>784</v>
      </c>
      <c r="V335" s="227" t="s">
        <v>1924</v>
      </c>
      <c r="W335" s="227" t="s">
        <v>1755</v>
      </c>
      <c r="X335" s="228" t="s">
        <v>1754</v>
      </c>
      <c r="Y335" s="222"/>
      <c r="Z335" s="227">
        <v>1.17</v>
      </c>
      <c r="AA335" s="272">
        <v>0</v>
      </c>
      <c r="AB335" s="352"/>
      <c r="AC335" s="352"/>
      <c r="AD335" s="352"/>
      <c r="AE335" s="352"/>
      <c r="AF335" s="352"/>
      <c r="AG335" s="352"/>
      <c r="AH335" s="352"/>
    </row>
    <row r="336" spans="1:34" s="221" customFormat="1">
      <c r="A336" s="352" t="s">
        <v>472</v>
      </c>
      <c r="B336" s="352" t="s">
        <v>2566</v>
      </c>
      <c r="C336" s="352" t="s">
        <v>2501</v>
      </c>
      <c r="D336" s="352" t="s">
        <v>0</v>
      </c>
      <c r="E336" s="352" t="s">
        <v>6</v>
      </c>
      <c r="F336" s="352">
        <v>0.83</v>
      </c>
      <c r="G336" s="352">
        <v>0</v>
      </c>
      <c r="H336" s="352">
        <v>3</v>
      </c>
      <c r="I336" s="189" t="s">
        <v>224</v>
      </c>
      <c r="J336" s="352"/>
      <c r="K336" s="352"/>
      <c r="L336" s="352"/>
      <c r="M336" s="352"/>
      <c r="N336" s="352"/>
      <c r="O336" s="352"/>
      <c r="P336" s="352"/>
      <c r="Q336" s="352"/>
      <c r="R336" s="352"/>
      <c r="S336" s="352"/>
      <c r="T336" s="242" t="s">
        <v>1366</v>
      </c>
      <c r="U336" s="227" t="s">
        <v>784</v>
      </c>
      <c r="V336" s="227" t="s">
        <v>1924</v>
      </c>
      <c r="W336" s="227" t="s">
        <v>0</v>
      </c>
      <c r="X336" s="228" t="s">
        <v>6</v>
      </c>
      <c r="Y336" s="222"/>
      <c r="Z336" s="227">
        <v>0.83</v>
      </c>
      <c r="AA336" s="272">
        <v>0</v>
      </c>
      <c r="AB336" s="352"/>
      <c r="AC336" s="352"/>
      <c r="AD336" s="352"/>
      <c r="AE336" s="352"/>
      <c r="AF336" s="352"/>
      <c r="AG336" s="352"/>
      <c r="AH336" s="352"/>
    </row>
    <row r="337" spans="1:34" s="221" customFormat="1">
      <c r="A337" s="352" t="s">
        <v>473</v>
      </c>
      <c r="B337" s="352" t="s">
        <v>2566</v>
      </c>
      <c r="C337" s="352" t="s">
        <v>2501</v>
      </c>
      <c r="D337" s="352" t="s">
        <v>23</v>
      </c>
      <c r="E337" s="352" t="s">
        <v>24</v>
      </c>
      <c r="F337" s="352">
        <v>0.56999999999999995</v>
      </c>
      <c r="G337" s="352">
        <v>0</v>
      </c>
      <c r="H337" s="352">
        <v>3</v>
      </c>
      <c r="I337" s="189" t="s">
        <v>224</v>
      </c>
      <c r="J337" s="352"/>
      <c r="K337" s="352"/>
      <c r="L337" s="352"/>
      <c r="M337" s="352"/>
      <c r="N337" s="352"/>
      <c r="O337" s="352"/>
      <c r="P337" s="352"/>
      <c r="Q337" s="352"/>
      <c r="R337" s="352"/>
      <c r="S337" s="352"/>
      <c r="T337" s="242" t="s">
        <v>1366</v>
      </c>
      <c r="U337" s="227" t="s">
        <v>784</v>
      </c>
      <c r="V337" s="227" t="s">
        <v>1924</v>
      </c>
      <c r="W337" s="227" t="s">
        <v>23</v>
      </c>
      <c r="X337" s="228" t="s">
        <v>24</v>
      </c>
      <c r="Y337" s="222"/>
      <c r="Z337" s="227">
        <v>0.56999999999999995</v>
      </c>
      <c r="AA337" s="272">
        <v>0</v>
      </c>
      <c r="AB337" s="352"/>
      <c r="AC337" s="352"/>
      <c r="AD337" s="352"/>
      <c r="AE337" s="352"/>
      <c r="AF337" s="352"/>
      <c r="AG337" s="352"/>
      <c r="AH337" s="352"/>
    </row>
    <row r="338" spans="1:34" s="221" customFormat="1">
      <c r="A338" s="352" t="s">
        <v>474</v>
      </c>
      <c r="B338" s="352" t="s">
        <v>2566</v>
      </c>
      <c r="C338" s="352" t="s">
        <v>2501</v>
      </c>
      <c r="D338" s="352" t="s">
        <v>17</v>
      </c>
      <c r="E338" s="352" t="s">
        <v>18</v>
      </c>
      <c r="F338" s="352">
        <v>0.49</v>
      </c>
      <c r="G338" s="352">
        <v>0</v>
      </c>
      <c r="H338" s="352">
        <v>3</v>
      </c>
      <c r="I338" s="189" t="s">
        <v>224</v>
      </c>
      <c r="J338" s="352"/>
      <c r="K338" s="352"/>
      <c r="L338" s="352"/>
      <c r="M338" s="352"/>
      <c r="N338" s="352"/>
      <c r="O338" s="352"/>
      <c r="P338" s="352"/>
      <c r="Q338" s="352"/>
      <c r="R338" s="352"/>
      <c r="S338" s="352"/>
      <c r="T338" s="242" t="s">
        <v>1366</v>
      </c>
      <c r="U338" s="227" t="s">
        <v>784</v>
      </c>
      <c r="V338" s="227" t="s">
        <v>1924</v>
      </c>
      <c r="W338" s="227" t="s">
        <v>17</v>
      </c>
      <c r="X338" s="228" t="s">
        <v>18</v>
      </c>
      <c r="Y338" s="222"/>
      <c r="Z338" s="227">
        <v>0.49</v>
      </c>
      <c r="AA338" s="272">
        <v>0</v>
      </c>
      <c r="AB338" s="352"/>
      <c r="AC338" s="352"/>
      <c r="AD338" s="352"/>
      <c r="AE338" s="352"/>
      <c r="AF338" s="352"/>
      <c r="AG338" s="352"/>
      <c r="AH338" s="352"/>
    </row>
    <row r="339" spans="1:34" s="221" customFormat="1">
      <c r="A339" s="352" t="s">
        <v>475</v>
      </c>
      <c r="B339" s="352" t="s">
        <v>2566</v>
      </c>
      <c r="C339" s="352" t="s">
        <v>2501</v>
      </c>
      <c r="D339" s="352" t="s">
        <v>1536</v>
      </c>
      <c r="E339" s="352" t="s">
        <v>25</v>
      </c>
      <c r="F339" s="352">
        <v>0.4</v>
      </c>
      <c r="G339" s="352">
        <v>0</v>
      </c>
      <c r="H339" s="352">
        <v>3</v>
      </c>
      <c r="I339" s="189" t="s">
        <v>224</v>
      </c>
      <c r="J339" s="352"/>
      <c r="K339" s="352"/>
      <c r="L339" s="352"/>
      <c r="M339" s="352"/>
      <c r="N339" s="352"/>
      <c r="O339" s="352"/>
      <c r="P339" s="352"/>
      <c r="Q339" s="352"/>
      <c r="R339" s="352"/>
      <c r="S339" s="352"/>
      <c r="T339" s="242" t="s">
        <v>1366</v>
      </c>
      <c r="U339" s="227" t="s">
        <v>784</v>
      </c>
      <c r="V339" s="227" t="s">
        <v>1924</v>
      </c>
      <c r="W339" s="227" t="s">
        <v>1536</v>
      </c>
      <c r="X339" s="228" t="s">
        <v>25</v>
      </c>
      <c r="Y339" s="222"/>
      <c r="Z339" s="227">
        <v>0.4</v>
      </c>
      <c r="AA339" s="272">
        <v>0</v>
      </c>
      <c r="AB339" s="352"/>
      <c r="AC339" s="352"/>
      <c r="AD339" s="352"/>
      <c r="AE339" s="352"/>
      <c r="AF339" s="352"/>
      <c r="AG339" s="352"/>
      <c r="AH339" s="352"/>
    </row>
    <row r="340" spans="1:34" s="221" customFormat="1">
      <c r="A340" s="352" t="s">
        <v>476</v>
      </c>
      <c r="B340" s="352" t="s">
        <v>2566</v>
      </c>
      <c r="C340" s="352" t="s">
        <v>2501</v>
      </c>
      <c r="D340" s="352" t="s">
        <v>1537</v>
      </c>
      <c r="E340" s="352" t="s">
        <v>45</v>
      </c>
      <c r="F340" s="352">
        <v>0.33</v>
      </c>
      <c r="G340" s="352">
        <v>0</v>
      </c>
      <c r="H340" s="352">
        <v>3</v>
      </c>
      <c r="I340" s="189" t="s">
        <v>224</v>
      </c>
      <c r="J340" s="352"/>
      <c r="K340" s="352"/>
      <c r="L340" s="352"/>
      <c r="M340" s="352"/>
      <c r="N340" s="352"/>
      <c r="O340" s="352"/>
      <c r="P340" s="352"/>
      <c r="Q340" s="352"/>
      <c r="R340" s="352"/>
      <c r="S340" s="352"/>
      <c r="T340" s="242" t="s">
        <v>1366</v>
      </c>
      <c r="U340" s="227" t="s">
        <v>784</v>
      </c>
      <c r="V340" s="227" t="s">
        <v>1924</v>
      </c>
      <c r="W340" s="227" t="s">
        <v>1537</v>
      </c>
      <c r="X340" s="228" t="s">
        <v>45</v>
      </c>
      <c r="Y340" s="222"/>
      <c r="Z340" s="227">
        <v>0.33</v>
      </c>
      <c r="AA340" s="272">
        <v>0</v>
      </c>
      <c r="AB340" s="352"/>
      <c r="AC340" s="352"/>
      <c r="AD340" s="352"/>
      <c r="AE340" s="352"/>
      <c r="AF340" s="352"/>
      <c r="AG340" s="352"/>
      <c r="AH340" s="352"/>
    </row>
    <row r="341" spans="1:34" s="221" customFormat="1">
      <c r="A341" s="352" t="s">
        <v>477</v>
      </c>
      <c r="B341" s="352" t="s">
        <v>2566</v>
      </c>
      <c r="C341" s="352" t="s">
        <v>2501</v>
      </c>
      <c r="D341" s="352" t="s">
        <v>1537</v>
      </c>
      <c r="E341" s="352" t="s">
        <v>47</v>
      </c>
      <c r="F341" s="352">
        <v>0.33</v>
      </c>
      <c r="G341" s="352">
        <v>0</v>
      </c>
      <c r="H341" s="352">
        <v>3</v>
      </c>
      <c r="I341" s="189" t="s">
        <v>224</v>
      </c>
      <c r="J341" s="352"/>
      <c r="K341" s="352"/>
      <c r="L341" s="352"/>
      <c r="M341" s="352"/>
      <c r="N341" s="352"/>
      <c r="O341" s="352"/>
      <c r="P341" s="352"/>
      <c r="Q341" s="352"/>
      <c r="R341" s="352"/>
      <c r="S341" s="352"/>
      <c r="T341" s="242" t="s">
        <v>1366</v>
      </c>
      <c r="U341" s="227" t="s">
        <v>784</v>
      </c>
      <c r="V341" s="227" t="s">
        <v>1924</v>
      </c>
      <c r="W341" s="227" t="s">
        <v>1537</v>
      </c>
      <c r="X341" s="228" t="s">
        <v>47</v>
      </c>
      <c r="Y341" s="222"/>
      <c r="Z341" s="227">
        <v>0.33</v>
      </c>
      <c r="AA341" s="272">
        <v>0</v>
      </c>
      <c r="AB341" s="352"/>
      <c r="AC341" s="352"/>
      <c r="AD341" s="352"/>
      <c r="AE341" s="352"/>
      <c r="AF341" s="352"/>
      <c r="AG341" s="352"/>
      <c r="AH341" s="352"/>
    </row>
    <row r="342" spans="1:34" s="221" customFormat="1">
      <c r="A342" s="352" t="s">
        <v>478</v>
      </c>
      <c r="B342" s="352" t="s">
        <v>2566</v>
      </c>
      <c r="C342" s="352" t="s">
        <v>2501</v>
      </c>
      <c r="D342" s="352" t="s">
        <v>1537</v>
      </c>
      <c r="E342" s="352" t="s">
        <v>55</v>
      </c>
      <c r="F342" s="352">
        <v>0.16500000000000001</v>
      </c>
      <c r="G342" s="352">
        <v>0</v>
      </c>
      <c r="H342" s="352">
        <v>3</v>
      </c>
      <c r="I342" s="189" t="s">
        <v>231</v>
      </c>
      <c r="J342" s="352" t="s">
        <v>232</v>
      </c>
      <c r="K342" s="352"/>
      <c r="L342" s="352"/>
      <c r="M342" s="352"/>
      <c r="N342" s="352"/>
      <c r="O342" s="352"/>
      <c r="P342" s="352"/>
      <c r="Q342" s="352"/>
      <c r="R342" s="352"/>
      <c r="S342" s="352"/>
      <c r="T342" s="242" t="s">
        <v>1366</v>
      </c>
      <c r="U342" s="227" t="s">
        <v>784</v>
      </c>
      <c r="V342" s="227" t="s">
        <v>1924</v>
      </c>
      <c r="W342" s="227" t="s">
        <v>1537</v>
      </c>
      <c r="X342" s="228" t="s">
        <v>55</v>
      </c>
      <c r="Y342" s="222"/>
      <c r="Z342" s="227">
        <v>0.16500000000000001</v>
      </c>
      <c r="AA342" s="272">
        <v>0</v>
      </c>
      <c r="AB342" s="352"/>
      <c r="AC342" s="352"/>
      <c r="AD342" s="352"/>
      <c r="AE342" s="352"/>
      <c r="AF342" s="352"/>
      <c r="AG342" s="352"/>
      <c r="AH342" s="352"/>
    </row>
    <row r="343" spans="1:34" s="221" customFormat="1">
      <c r="A343" s="352" t="s">
        <v>479</v>
      </c>
      <c r="B343" s="352" t="s">
        <v>2566</v>
      </c>
      <c r="C343" s="352" t="s">
        <v>2501</v>
      </c>
      <c r="D343" s="352" t="s">
        <v>20</v>
      </c>
      <c r="E343" s="352" t="s">
        <v>53</v>
      </c>
      <c r="F343" s="352">
        <v>0.1</v>
      </c>
      <c r="G343" s="352">
        <v>0</v>
      </c>
      <c r="H343" s="352">
        <v>3</v>
      </c>
      <c r="I343" s="189" t="s">
        <v>224</v>
      </c>
      <c r="J343" s="352"/>
      <c r="K343" s="352"/>
      <c r="L343" s="352"/>
      <c r="M343" s="352"/>
      <c r="N343" s="352"/>
      <c r="O343" s="352"/>
      <c r="P343" s="352"/>
      <c r="Q343" s="352"/>
      <c r="R343" s="352"/>
      <c r="S343" s="352"/>
      <c r="T343" s="242" t="s">
        <v>1366</v>
      </c>
      <c r="U343" s="227" t="s">
        <v>784</v>
      </c>
      <c r="V343" s="227" t="s">
        <v>1924</v>
      </c>
      <c r="W343" s="227" t="s">
        <v>20</v>
      </c>
      <c r="X343" s="228" t="s">
        <v>53</v>
      </c>
      <c r="Y343" s="222"/>
      <c r="Z343" s="227">
        <v>0.1</v>
      </c>
      <c r="AA343" s="272">
        <v>0</v>
      </c>
      <c r="AB343" s="352"/>
      <c r="AC343" s="352"/>
      <c r="AD343" s="352"/>
      <c r="AE343" s="352"/>
      <c r="AF343" s="352"/>
      <c r="AG343" s="352"/>
      <c r="AH343" s="352"/>
    </row>
    <row r="344" spans="1:34" s="221" customFormat="1">
      <c r="A344" s="352" t="s">
        <v>480</v>
      </c>
      <c r="B344" s="352" t="s">
        <v>2566</v>
      </c>
      <c r="C344" s="352" t="s">
        <v>2501</v>
      </c>
      <c r="D344" s="352" t="s">
        <v>20</v>
      </c>
      <c r="E344" s="352" t="s">
        <v>63</v>
      </c>
      <c r="F344" s="352">
        <v>0.05</v>
      </c>
      <c r="G344" s="352">
        <v>0</v>
      </c>
      <c r="H344" s="352">
        <v>3</v>
      </c>
      <c r="I344" s="189" t="s">
        <v>231</v>
      </c>
      <c r="J344" s="352" t="s">
        <v>232</v>
      </c>
      <c r="K344" s="352"/>
      <c r="L344" s="352"/>
      <c r="M344" s="352"/>
      <c r="N344" s="352"/>
      <c r="O344" s="352"/>
      <c r="P344" s="352"/>
      <c r="Q344" s="352"/>
      <c r="R344" s="352"/>
      <c r="S344" s="352"/>
      <c r="T344" s="242" t="s">
        <v>1366</v>
      </c>
      <c r="U344" s="227" t="s">
        <v>784</v>
      </c>
      <c r="V344" s="227" t="s">
        <v>1924</v>
      </c>
      <c r="W344" s="227" t="s">
        <v>20</v>
      </c>
      <c r="X344" s="228" t="s">
        <v>63</v>
      </c>
      <c r="Y344" s="222"/>
      <c r="Z344" s="227">
        <v>0.05</v>
      </c>
      <c r="AA344" s="272">
        <v>0</v>
      </c>
      <c r="AB344" s="352"/>
      <c r="AC344" s="352"/>
      <c r="AD344" s="352"/>
      <c r="AE344" s="352"/>
      <c r="AF344" s="352"/>
      <c r="AG344" s="352"/>
      <c r="AH344" s="352"/>
    </row>
    <row r="345" spans="1:34" s="221" customFormat="1">
      <c r="A345" s="352" t="s">
        <v>481</v>
      </c>
      <c r="B345" s="352" t="s">
        <v>2566</v>
      </c>
      <c r="C345" s="352" t="s">
        <v>2501</v>
      </c>
      <c r="D345" s="352" t="s">
        <v>20</v>
      </c>
      <c r="E345" s="352" t="s">
        <v>76</v>
      </c>
      <c r="F345" s="352">
        <v>7.4999999999999997E-2</v>
      </c>
      <c r="G345" s="352">
        <v>0</v>
      </c>
      <c r="H345" s="352">
        <v>3</v>
      </c>
      <c r="I345" s="189" t="s">
        <v>224</v>
      </c>
      <c r="J345" s="224" t="s">
        <v>236</v>
      </c>
      <c r="K345" s="352"/>
      <c r="L345" s="352"/>
      <c r="M345" s="352"/>
      <c r="N345" s="352"/>
      <c r="O345" s="352"/>
      <c r="P345" s="352"/>
      <c r="Q345" s="352"/>
      <c r="R345" s="352"/>
      <c r="S345" s="352"/>
      <c r="T345" s="242" t="s">
        <v>1366</v>
      </c>
      <c r="U345" s="227" t="s">
        <v>784</v>
      </c>
      <c r="V345" s="227" t="s">
        <v>1924</v>
      </c>
      <c r="W345" s="227" t="s">
        <v>20</v>
      </c>
      <c r="X345" s="228" t="s">
        <v>76</v>
      </c>
      <c r="Y345" s="222" t="s">
        <v>236</v>
      </c>
      <c r="Z345" s="227">
        <v>7.4999999999999997E-2</v>
      </c>
      <c r="AA345" s="272">
        <v>0</v>
      </c>
      <c r="AB345" s="352"/>
      <c r="AC345" s="352"/>
      <c r="AD345" s="352"/>
      <c r="AE345" s="352"/>
      <c r="AF345" s="352"/>
      <c r="AG345" s="352"/>
      <c r="AH345" s="352"/>
    </row>
    <row r="346" spans="1:34" s="221" customFormat="1" ht="13.5" customHeight="1">
      <c r="A346" s="352" t="s">
        <v>482</v>
      </c>
      <c r="B346" s="352" t="s">
        <v>2566</v>
      </c>
      <c r="C346" s="352" t="s">
        <v>2501</v>
      </c>
      <c r="D346" s="352" t="s">
        <v>20</v>
      </c>
      <c r="E346" s="352" t="s">
        <v>90</v>
      </c>
      <c r="F346" s="352">
        <v>7.4999999999999997E-2</v>
      </c>
      <c r="G346" s="352">
        <v>0</v>
      </c>
      <c r="H346" s="352">
        <v>3</v>
      </c>
      <c r="I346" s="189" t="s">
        <v>231</v>
      </c>
      <c r="J346" s="224" t="s">
        <v>2488</v>
      </c>
      <c r="K346" s="352"/>
      <c r="L346" s="352"/>
      <c r="M346" s="352"/>
      <c r="N346" s="352"/>
      <c r="O346" s="352"/>
      <c r="P346" s="352"/>
      <c r="Q346" s="352"/>
      <c r="R346" s="352"/>
      <c r="S346" s="352"/>
      <c r="T346" s="242" t="s">
        <v>1366</v>
      </c>
      <c r="U346" s="227" t="s">
        <v>784</v>
      </c>
      <c r="V346" s="227" t="s">
        <v>1924</v>
      </c>
      <c r="W346" s="227" t="s">
        <v>20</v>
      </c>
      <c r="X346" s="228" t="s">
        <v>90</v>
      </c>
      <c r="Y346" s="222" t="s">
        <v>236</v>
      </c>
      <c r="Z346" s="227">
        <v>7.4999999999999997E-2</v>
      </c>
      <c r="AA346" s="272">
        <v>0</v>
      </c>
      <c r="AB346" s="352"/>
      <c r="AC346" s="352"/>
      <c r="AD346" s="352"/>
      <c r="AE346" s="352"/>
      <c r="AF346" s="352"/>
      <c r="AG346" s="352"/>
      <c r="AH346" s="352"/>
    </row>
    <row r="347" spans="1:34" s="221" customFormat="1">
      <c r="A347" s="352" t="s">
        <v>483</v>
      </c>
      <c r="B347" s="352" t="s">
        <v>2566</v>
      </c>
      <c r="C347" s="352" t="s">
        <v>2501</v>
      </c>
      <c r="D347" s="224" t="s">
        <v>20</v>
      </c>
      <c r="E347" s="352" t="s">
        <v>67</v>
      </c>
      <c r="F347" s="352">
        <v>0.05</v>
      </c>
      <c r="G347" s="352">
        <v>0</v>
      </c>
      <c r="H347" s="352">
        <v>3</v>
      </c>
      <c r="I347" s="189" t="s">
        <v>224</v>
      </c>
      <c r="J347" s="352" t="s">
        <v>239</v>
      </c>
      <c r="K347" s="352"/>
      <c r="L347" s="352"/>
      <c r="M347" s="352"/>
      <c r="N347" s="352"/>
      <c r="O347" s="352"/>
      <c r="P347" s="352"/>
      <c r="Q347" s="352"/>
      <c r="R347" s="352"/>
      <c r="S347" s="352"/>
      <c r="T347" s="242" t="s">
        <v>1366</v>
      </c>
      <c r="U347" s="227" t="s">
        <v>784</v>
      </c>
      <c r="V347" s="227" t="s">
        <v>1924</v>
      </c>
      <c r="W347" s="227" t="s">
        <v>20</v>
      </c>
      <c r="X347" s="228" t="s">
        <v>67</v>
      </c>
      <c r="Y347" s="222" t="s">
        <v>239</v>
      </c>
      <c r="Z347" s="227">
        <v>0.05</v>
      </c>
      <c r="AA347" s="272">
        <v>0</v>
      </c>
      <c r="AB347" s="352"/>
      <c r="AC347" s="352"/>
      <c r="AD347" s="352"/>
      <c r="AE347" s="352"/>
      <c r="AF347" s="352"/>
      <c r="AG347" s="352"/>
      <c r="AH347" s="352"/>
    </row>
    <row r="348" spans="1:34" s="221" customFormat="1">
      <c r="A348" s="352" t="s">
        <v>484</v>
      </c>
      <c r="B348" s="352" t="s">
        <v>2566</v>
      </c>
      <c r="C348" s="352" t="s">
        <v>2501</v>
      </c>
      <c r="D348" s="224" t="s">
        <v>20</v>
      </c>
      <c r="E348" s="352" t="s">
        <v>94</v>
      </c>
      <c r="F348" s="352">
        <v>0.05</v>
      </c>
      <c r="G348" s="352">
        <v>0</v>
      </c>
      <c r="H348" s="352">
        <v>3</v>
      </c>
      <c r="I348" s="189" t="s">
        <v>231</v>
      </c>
      <c r="J348" s="224" t="s">
        <v>2489</v>
      </c>
      <c r="K348" s="352"/>
      <c r="L348" s="352"/>
      <c r="M348" s="352"/>
      <c r="N348" s="352"/>
      <c r="O348" s="352"/>
      <c r="P348" s="352"/>
      <c r="Q348" s="352"/>
      <c r="R348" s="352"/>
      <c r="S348" s="352"/>
      <c r="T348" s="242" t="s">
        <v>1366</v>
      </c>
      <c r="U348" s="227" t="s">
        <v>784</v>
      </c>
      <c r="V348" s="227" t="s">
        <v>1924</v>
      </c>
      <c r="W348" s="227" t="s">
        <v>20</v>
      </c>
      <c r="X348" s="228" t="s">
        <v>94</v>
      </c>
      <c r="Y348" s="222" t="s">
        <v>239</v>
      </c>
      <c r="Z348" s="227">
        <v>0.05</v>
      </c>
      <c r="AA348" s="272">
        <v>0</v>
      </c>
      <c r="AB348" s="352"/>
      <c r="AC348" s="352"/>
      <c r="AD348" s="352"/>
      <c r="AE348" s="352"/>
      <c r="AF348" s="352"/>
      <c r="AG348" s="352"/>
      <c r="AH348" s="352"/>
    </row>
    <row r="349" spans="1:34" s="221" customFormat="1">
      <c r="A349" s="352" t="s">
        <v>485</v>
      </c>
      <c r="B349" s="352" t="s">
        <v>2566</v>
      </c>
      <c r="C349" s="352" t="s">
        <v>2501</v>
      </c>
      <c r="D349" s="224" t="s">
        <v>20</v>
      </c>
      <c r="E349" s="352" t="s">
        <v>83</v>
      </c>
      <c r="F349" s="352">
        <v>2.5000000000000001E-2</v>
      </c>
      <c r="G349" s="352">
        <v>0</v>
      </c>
      <c r="H349" s="352">
        <v>3</v>
      </c>
      <c r="I349" s="189" t="s">
        <v>224</v>
      </c>
      <c r="J349" s="224" t="s">
        <v>242</v>
      </c>
      <c r="K349" s="352"/>
      <c r="L349" s="352"/>
      <c r="M349" s="352"/>
      <c r="N349" s="352"/>
      <c r="O349" s="352"/>
      <c r="P349" s="352"/>
      <c r="Q349" s="352"/>
      <c r="R349" s="352"/>
      <c r="S349" s="352"/>
      <c r="T349" s="242" t="s">
        <v>1366</v>
      </c>
      <c r="U349" s="227" t="s">
        <v>784</v>
      </c>
      <c r="V349" s="227" t="s">
        <v>1924</v>
      </c>
      <c r="W349" s="227" t="s">
        <v>20</v>
      </c>
      <c r="X349" s="228" t="s">
        <v>83</v>
      </c>
      <c r="Y349" s="222" t="s">
        <v>242</v>
      </c>
      <c r="Z349" s="227">
        <v>2.5000000000000001E-2</v>
      </c>
      <c r="AA349" s="272">
        <v>0</v>
      </c>
      <c r="AB349" s="352"/>
      <c r="AC349" s="352"/>
      <c r="AD349" s="352"/>
      <c r="AE349" s="352"/>
      <c r="AF349" s="352"/>
      <c r="AG349" s="352"/>
      <c r="AH349" s="352"/>
    </row>
    <row r="350" spans="1:34" s="221" customFormat="1">
      <c r="A350" s="352" t="s">
        <v>486</v>
      </c>
      <c r="B350" s="352" t="s">
        <v>2566</v>
      </c>
      <c r="C350" s="352" t="s">
        <v>2501</v>
      </c>
      <c r="D350" s="224" t="s">
        <v>20</v>
      </c>
      <c r="E350" s="352" t="s">
        <v>98</v>
      </c>
      <c r="F350" s="352">
        <v>2.5000000000000001E-2</v>
      </c>
      <c r="G350" s="352">
        <v>0</v>
      </c>
      <c r="H350" s="352">
        <v>3</v>
      </c>
      <c r="I350" s="189" t="s">
        <v>231</v>
      </c>
      <c r="J350" s="224" t="s">
        <v>2490</v>
      </c>
      <c r="K350" s="352"/>
      <c r="L350" s="352"/>
      <c r="M350" s="352"/>
      <c r="N350" s="352"/>
      <c r="O350" s="352"/>
      <c r="P350" s="352"/>
      <c r="Q350" s="352"/>
      <c r="R350" s="352"/>
      <c r="S350" s="352"/>
      <c r="T350" s="242" t="s">
        <v>1366</v>
      </c>
      <c r="U350" s="227" t="s">
        <v>784</v>
      </c>
      <c r="V350" s="227" t="s">
        <v>1924</v>
      </c>
      <c r="W350" s="227" t="s">
        <v>20</v>
      </c>
      <c r="X350" s="228" t="s">
        <v>98</v>
      </c>
      <c r="Y350" s="222" t="s">
        <v>242</v>
      </c>
      <c r="Z350" s="227">
        <v>2.5000000000000001E-2</v>
      </c>
      <c r="AA350" s="272">
        <v>0</v>
      </c>
      <c r="AB350" s="352"/>
      <c r="AC350" s="352"/>
      <c r="AD350" s="352"/>
      <c r="AE350" s="352"/>
      <c r="AF350" s="352"/>
      <c r="AG350" s="352"/>
      <c r="AH350" s="352"/>
    </row>
    <row r="351" spans="1:34" s="221" customFormat="1">
      <c r="A351" s="352" t="s">
        <v>487</v>
      </c>
      <c r="B351" s="352" t="s">
        <v>2566</v>
      </c>
      <c r="C351" s="352" t="s">
        <v>2501</v>
      </c>
      <c r="D351" s="224" t="s">
        <v>1526</v>
      </c>
      <c r="E351" s="352" t="s">
        <v>357</v>
      </c>
      <c r="F351" s="352">
        <v>0.05</v>
      </c>
      <c r="G351" s="352">
        <v>0</v>
      </c>
      <c r="H351" s="352">
        <v>3</v>
      </c>
      <c r="I351" s="189" t="s">
        <v>224</v>
      </c>
      <c r="J351" s="224"/>
      <c r="K351" s="352"/>
      <c r="L351" s="352"/>
      <c r="M351" s="352"/>
      <c r="N351" s="352"/>
      <c r="O351" s="352"/>
      <c r="P351" s="352"/>
      <c r="Q351" s="352"/>
      <c r="R351" s="352"/>
      <c r="S351" s="352"/>
      <c r="T351" s="242" t="s">
        <v>1366</v>
      </c>
      <c r="U351" s="227" t="s">
        <v>784</v>
      </c>
      <c r="V351" s="227" t="s">
        <v>1924</v>
      </c>
      <c r="W351" s="227" t="s">
        <v>1526</v>
      </c>
      <c r="X351" s="228" t="s">
        <v>357</v>
      </c>
      <c r="Y351" s="222"/>
      <c r="Z351" s="227">
        <v>0.05</v>
      </c>
      <c r="AA351" s="272">
        <v>0</v>
      </c>
      <c r="AB351" s="352"/>
      <c r="AC351" s="352"/>
      <c r="AD351" s="352"/>
      <c r="AE351" s="352"/>
      <c r="AF351" s="352"/>
      <c r="AG351" s="352"/>
      <c r="AH351" s="352"/>
    </row>
    <row r="352" spans="1:34" s="221" customFormat="1">
      <c r="A352" s="352" t="s">
        <v>488</v>
      </c>
      <c r="B352" s="352" t="s">
        <v>2566</v>
      </c>
      <c r="C352" s="352" t="s">
        <v>2501</v>
      </c>
      <c r="D352" s="224" t="s">
        <v>1526</v>
      </c>
      <c r="E352" s="352" t="s">
        <v>359</v>
      </c>
      <c r="F352" s="352">
        <v>2.5000000000000001E-2</v>
      </c>
      <c r="G352" s="352">
        <v>0</v>
      </c>
      <c r="H352" s="352">
        <v>3</v>
      </c>
      <c r="I352" s="189" t="s">
        <v>231</v>
      </c>
      <c r="J352" s="224" t="s">
        <v>232</v>
      </c>
      <c r="K352" s="352"/>
      <c r="L352" s="352"/>
      <c r="M352" s="352"/>
      <c r="N352" s="352"/>
      <c r="O352" s="352"/>
      <c r="P352" s="352"/>
      <c r="Q352" s="352"/>
      <c r="R352" s="352"/>
      <c r="S352" s="352"/>
      <c r="T352" s="242" t="s">
        <v>1366</v>
      </c>
      <c r="U352" s="227" t="s">
        <v>784</v>
      </c>
      <c r="V352" s="227" t="s">
        <v>1924</v>
      </c>
      <c r="W352" s="227" t="s">
        <v>1526</v>
      </c>
      <c r="X352" s="228" t="s">
        <v>359</v>
      </c>
      <c r="Y352" s="222"/>
      <c r="Z352" s="227">
        <v>2.5000000000000001E-2</v>
      </c>
      <c r="AA352" s="272">
        <v>0</v>
      </c>
      <c r="AB352" s="352"/>
      <c r="AC352" s="352"/>
      <c r="AD352" s="352"/>
      <c r="AE352" s="352"/>
      <c r="AF352" s="352"/>
      <c r="AG352" s="352"/>
      <c r="AH352" s="352"/>
    </row>
    <row r="353" spans="1:34" s="221" customFormat="1">
      <c r="A353" s="352" t="s">
        <v>1998</v>
      </c>
      <c r="B353" s="352" t="s">
        <v>2566</v>
      </c>
      <c r="C353" s="352" t="s">
        <v>2501</v>
      </c>
      <c r="D353" s="224" t="s">
        <v>1526</v>
      </c>
      <c r="E353" s="352" t="s">
        <v>1926</v>
      </c>
      <c r="F353" s="352">
        <v>1.2500000000000001E-2</v>
      </c>
      <c r="G353" s="352">
        <v>0</v>
      </c>
      <c r="H353" s="352">
        <v>3</v>
      </c>
      <c r="I353" s="189" t="s">
        <v>1081</v>
      </c>
      <c r="J353" s="224"/>
      <c r="K353" s="352"/>
      <c r="L353" s="352"/>
      <c r="M353" s="352"/>
      <c r="N353" s="352"/>
      <c r="O353" s="352"/>
      <c r="P353" s="352"/>
      <c r="Q353" s="352"/>
      <c r="R353" s="352"/>
      <c r="S353" s="352"/>
      <c r="T353" s="242" t="s">
        <v>1366</v>
      </c>
      <c r="U353" s="227" t="s">
        <v>784</v>
      </c>
      <c r="V353" s="227" t="s">
        <v>1924</v>
      </c>
      <c r="W353" s="227" t="s">
        <v>1526</v>
      </c>
      <c r="X353" s="228" t="s">
        <v>1926</v>
      </c>
      <c r="Y353" s="222"/>
      <c r="Z353" s="227">
        <v>1.2500000000000001E-2</v>
      </c>
      <c r="AA353" s="272">
        <v>0</v>
      </c>
      <c r="AB353" s="352"/>
      <c r="AC353" s="352"/>
      <c r="AD353" s="352"/>
      <c r="AE353" s="352"/>
      <c r="AF353" s="352"/>
      <c r="AG353" s="352"/>
      <c r="AH353" s="352"/>
    </row>
    <row r="354" spans="1:34" s="221" customFormat="1">
      <c r="A354" s="352" t="s">
        <v>489</v>
      </c>
      <c r="B354" s="352" t="s">
        <v>2566</v>
      </c>
      <c r="C354" s="352" t="s">
        <v>2501</v>
      </c>
      <c r="D354" s="224" t="s">
        <v>1526</v>
      </c>
      <c r="E354" s="352" t="s">
        <v>1538</v>
      </c>
      <c r="F354" s="352">
        <v>4.4999999999999998E-2</v>
      </c>
      <c r="G354" s="352">
        <v>0</v>
      </c>
      <c r="H354" s="352">
        <v>3</v>
      </c>
      <c r="I354" s="189" t="s">
        <v>231</v>
      </c>
      <c r="J354" s="352" t="s">
        <v>2488</v>
      </c>
      <c r="K354" s="352"/>
      <c r="L354" s="352"/>
      <c r="M354" s="352"/>
      <c r="N354" s="352"/>
      <c r="O354" s="352"/>
      <c r="P354" s="352"/>
      <c r="Q354" s="352"/>
      <c r="R354" s="352"/>
      <c r="S354" s="352"/>
      <c r="T354" s="242" t="s">
        <v>1366</v>
      </c>
      <c r="U354" s="227" t="s">
        <v>784</v>
      </c>
      <c r="V354" s="227" t="s">
        <v>1924</v>
      </c>
      <c r="W354" s="227" t="s">
        <v>1526</v>
      </c>
      <c r="X354" s="228" t="s">
        <v>1538</v>
      </c>
      <c r="Y354" s="222" t="s">
        <v>1711</v>
      </c>
      <c r="Z354" s="227">
        <v>4.4999999999999998E-2</v>
      </c>
      <c r="AA354" s="272">
        <v>0</v>
      </c>
      <c r="AB354" s="352"/>
      <c r="AC354" s="352"/>
      <c r="AD354" s="352"/>
      <c r="AE354" s="352"/>
      <c r="AF354" s="352"/>
      <c r="AG354" s="352"/>
      <c r="AH354" s="352"/>
    </row>
    <row r="355" spans="1:34" s="221" customFormat="1">
      <c r="A355" s="352" t="s">
        <v>490</v>
      </c>
      <c r="B355" s="352" t="s">
        <v>2566</v>
      </c>
      <c r="C355" s="352" t="s">
        <v>2501</v>
      </c>
      <c r="D355" s="224" t="s">
        <v>1526</v>
      </c>
      <c r="E355" s="352" t="s">
        <v>1539</v>
      </c>
      <c r="F355" s="352">
        <v>4.4999999999999998E-2</v>
      </c>
      <c r="G355" s="352">
        <v>0</v>
      </c>
      <c r="H355" s="352">
        <v>3</v>
      </c>
      <c r="I355" s="189" t="s">
        <v>224</v>
      </c>
      <c r="J355" s="352" t="s">
        <v>236</v>
      </c>
      <c r="K355" s="352"/>
      <c r="L355" s="352"/>
      <c r="M355" s="352"/>
      <c r="N355" s="352"/>
      <c r="O355" s="352"/>
      <c r="P355" s="352"/>
      <c r="Q355" s="352"/>
      <c r="R355" s="352"/>
      <c r="S355" s="352"/>
      <c r="T355" s="242" t="s">
        <v>1366</v>
      </c>
      <c r="U355" s="227" t="s">
        <v>784</v>
      </c>
      <c r="V355" s="227" t="s">
        <v>1924</v>
      </c>
      <c r="W355" s="227" t="s">
        <v>1526</v>
      </c>
      <c r="X355" s="228" t="s">
        <v>1539</v>
      </c>
      <c r="Y355" s="222" t="s">
        <v>1711</v>
      </c>
      <c r="Z355" s="227">
        <v>4.4999999999999998E-2</v>
      </c>
      <c r="AA355" s="272">
        <v>0</v>
      </c>
      <c r="AB355" s="352"/>
      <c r="AC355" s="352"/>
      <c r="AD355" s="352"/>
      <c r="AE355" s="352"/>
      <c r="AF355" s="352"/>
      <c r="AG355" s="352"/>
      <c r="AH355" s="352"/>
    </row>
    <row r="356" spans="1:34" s="221" customFormat="1">
      <c r="A356" s="352" t="s">
        <v>1999</v>
      </c>
      <c r="B356" s="352" t="s">
        <v>2566</v>
      </c>
      <c r="C356" s="352" t="s">
        <v>2501</v>
      </c>
      <c r="D356" s="224" t="s">
        <v>1526</v>
      </c>
      <c r="E356" s="352" t="s">
        <v>1928</v>
      </c>
      <c r="F356" s="223">
        <v>4.4999999999999998E-2</v>
      </c>
      <c r="G356" s="352">
        <v>0</v>
      </c>
      <c r="H356" s="352">
        <v>3</v>
      </c>
      <c r="I356" s="189" t="s">
        <v>1081</v>
      </c>
      <c r="J356" s="352"/>
      <c r="K356" s="352"/>
      <c r="L356" s="352"/>
      <c r="M356" s="352"/>
      <c r="N356" s="352"/>
      <c r="O356" s="352"/>
      <c r="P356" s="352"/>
      <c r="Q356" s="352"/>
      <c r="R356" s="352"/>
      <c r="S356" s="352"/>
      <c r="T356" s="242" t="s">
        <v>1366</v>
      </c>
      <c r="U356" s="227" t="s">
        <v>784</v>
      </c>
      <c r="V356" s="227" t="s">
        <v>1924</v>
      </c>
      <c r="W356" s="227" t="s">
        <v>1526</v>
      </c>
      <c r="X356" s="228" t="s">
        <v>1928</v>
      </c>
      <c r="Y356" s="222" t="s">
        <v>1711</v>
      </c>
      <c r="Z356" s="227">
        <v>4.4999999999999998E-2</v>
      </c>
      <c r="AA356" s="272">
        <v>0</v>
      </c>
      <c r="AB356" s="352"/>
      <c r="AC356" s="352"/>
      <c r="AD356" s="352"/>
      <c r="AE356" s="352"/>
      <c r="AF356" s="352"/>
      <c r="AG356" s="352"/>
      <c r="AH356" s="352"/>
    </row>
    <row r="357" spans="1:34" s="221" customFormat="1">
      <c r="A357" s="352" t="s">
        <v>491</v>
      </c>
      <c r="B357" s="352" t="s">
        <v>2566</v>
      </c>
      <c r="C357" s="352" t="s">
        <v>2501</v>
      </c>
      <c r="D357" s="224" t="s">
        <v>1526</v>
      </c>
      <c r="E357" s="352" t="s">
        <v>363</v>
      </c>
      <c r="F357" s="352">
        <v>4.4999999999999998E-2</v>
      </c>
      <c r="G357" s="352">
        <v>0</v>
      </c>
      <c r="H357" s="352">
        <v>3</v>
      </c>
      <c r="I357" s="189" t="s">
        <v>231</v>
      </c>
      <c r="J357" s="352" t="s">
        <v>2502</v>
      </c>
      <c r="K357" s="352"/>
      <c r="L357" s="352"/>
      <c r="M357" s="352"/>
      <c r="N357" s="352"/>
      <c r="O357" s="352"/>
      <c r="P357" s="352"/>
      <c r="Q357" s="352"/>
      <c r="R357" s="352"/>
      <c r="S357" s="352"/>
      <c r="T357" s="242" t="s">
        <v>1366</v>
      </c>
      <c r="U357" s="227" t="s">
        <v>784</v>
      </c>
      <c r="V357" s="227" t="s">
        <v>1924</v>
      </c>
      <c r="W357" s="227" t="s">
        <v>1526</v>
      </c>
      <c r="X357" s="228" t="s">
        <v>363</v>
      </c>
      <c r="Y357" s="222" t="s">
        <v>1711</v>
      </c>
      <c r="Z357" s="227">
        <v>4.4999999999999998E-2</v>
      </c>
      <c r="AA357" s="272">
        <v>0</v>
      </c>
      <c r="AB357" s="352"/>
      <c r="AC357" s="352"/>
      <c r="AD357" s="352"/>
      <c r="AE357" s="352"/>
      <c r="AF357" s="352"/>
      <c r="AG357" s="352"/>
      <c r="AH357" s="352"/>
    </row>
    <row r="358" spans="1:34" s="221" customFormat="1">
      <c r="A358" s="352" t="s">
        <v>492</v>
      </c>
      <c r="B358" s="352" t="s">
        <v>2566</v>
      </c>
      <c r="C358" s="352" t="s">
        <v>2501</v>
      </c>
      <c r="D358" s="224" t="s">
        <v>1526</v>
      </c>
      <c r="E358" s="352" t="s">
        <v>365</v>
      </c>
      <c r="F358" s="352">
        <v>4.4999999999999998E-2</v>
      </c>
      <c r="G358" s="352">
        <v>0</v>
      </c>
      <c r="H358" s="352">
        <v>3</v>
      </c>
      <c r="I358" s="189" t="s">
        <v>224</v>
      </c>
      <c r="J358" s="352" t="s">
        <v>236</v>
      </c>
      <c r="K358" s="352"/>
      <c r="L358" s="352"/>
      <c r="M358" s="352"/>
      <c r="N358" s="352"/>
      <c r="O358" s="352"/>
      <c r="P358" s="352"/>
      <c r="Q358" s="352"/>
      <c r="R358" s="352"/>
      <c r="S358" s="352"/>
      <c r="T358" s="242" t="s">
        <v>1366</v>
      </c>
      <c r="U358" s="227" t="s">
        <v>784</v>
      </c>
      <c r="V358" s="227" t="s">
        <v>1924</v>
      </c>
      <c r="W358" s="227" t="s">
        <v>1526</v>
      </c>
      <c r="X358" s="228" t="s">
        <v>365</v>
      </c>
      <c r="Y358" s="222" t="s">
        <v>1711</v>
      </c>
      <c r="Z358" s="227">
        <v>4.4999999999999998E-2</v>
      </c>
      <c r="AA358" s="272">
        <v>0</v>
      </c>
      <c r="AB358" s="352"/>
      <c r="AC358" s="352"/>
      <c r="AD358" s="352"/>
      <c r="AE358" s="352"/>
      <c r="AF358" s="352"/>
      <c r="AG358" s="352"/>
      <c r="AH358" s="352"/>
    </row>
    <row r="359" spans="1:34" s="221" customFormat="1">
      <c r="A359" s="352" t="s">
        <v>2000</v>
      </c>
      <c r="B359" s="352" t="s">
        <v>2566</v>
      </c>
      <c r="C359" s="352" t="s">
        <v>2501</v>
      </c>
      <c r="D359" s="224" t="s">
        <v>1526</v>
      </c>
      <c r="E359" s="352" t="s">
        <v>1930</v>
      </c>
      <c r="F359" s="223">
        <v>4.4999999999999998E-2</v>
      </c>
      <c r="G359" s="352">
        <v>0</v>
      </c>
      <c r="H359" s="352">
        <v>3</v>
      </c>
      <c r="I359" s="189" t="s">
        <v>1081</v>
      </c>
      <c r="J359" s="352"/>
      <c r="K359" s="352"/>
      <c r="L359" s="352"/>
      <c r="M359" s="352"/>
      <c r="N359" s="352"/>
      <c r="O359" s="352"/>
      <c r="P359" s="352"/>
      <c r="Q359" s="352"/>
      <c r="R359" s="352"/>
      <c r="S359" s="352"/>
      <c r="T359" s="242" t="s">
        <v>1366</v>
      </c>
      <c r="U359" s="227" t="s">
        <v>784</v>
      </c>
      <c r="V359" s="227" t="s">
        <v>1924</v>
      </c>
      <c r="W359" s="227" t="s">
        <v>1526</v>
      </c>
      <c r="X359" s="228" t="s">
        <v>1930</v>
      </c>
      <c r="Y359" s="222" t="s">
        <v>1711</v>
      </c>
      <c r="Z359" s="227">
        <v>4.4999999999999998E-2</v>
      </c>
      <c r="AA359" s="272">
        <v>0</v>
      </c>
      <c r="AB359" s="352"/>
      <c r="AC359" s="352"/>
      <c r="AD359" s="352"/>
      <c r="AE359" s="352"/>
      <c r="AF359" s="352"/>
      <c r="AG359" s="352"/>
      <c r="AH359" s="352"/>
    </row>
    <row r="360" spans="1:34" s="221" customFormat="1">
      <c r="A360" s="352" t="s">
        <v>2001</v>
      </c>
      <c r="B360" s="352" t="s">
        <v>2566</v>
      </c>
      <c r="C360" s="352" t="s">
        <v>2501</v>
      </c>
      <c r="D360" s="224" t="s">
        <v>1526</v>
      </c>
      <c r="E360" s="352" t="s">
        <v>1932</v>
      </c>
      <c r="F360" s="223">
        <v>0.05</v>
      </c>
      <c r="G360" s="352">
        <v>0</v>
      </c>
      <c r="H360" s="352">
        <v>3</v>
      </c>
      <c r="I360" s="189" t="s">
        <v>1081</v>
      </c>
      <c r="J360" s="352"/>
      <c r="K360" s="352"/>
      <c r="L360" s="352"/>
      <c r="M360" s="352"/>
      <c r="N360" s="352"/>
      <c r="O360" s="352"/>
      <c r="P360" s="352"/>
      <c r="Q360" s="352"/>
      <c r="R360" s="352"/>
      <c r="S360" s="352"/>
      <c r="T360" s="242" t="s">
        <v>1366</v>
      </c>
      <c r="U360" s="227" t="s">
        <v>784</v>
      </c>
      <c r="V360" s="227" t="s">
        <v>1924</v>
      </c>
      <c r="W360" s="227" t="s">
        <v>1526</v>
      </c>
      <c r="X360" s="228" t="s">
        <v>1932</v>
      </c>
      <c r="Y360" s="222" t="s">
        <v>1713</v>
      </c>
      <c r="Z360" s="227">
        <v>0.05</v>
      </c>
      <c r="AA360" s="272">
        <v>0</v>
      </c>
      <c r="AB360" s="352"/>
      <c r="AC360" s="352"/>
      <c r="AD360" s="352"/>
      <c r="AE360" s="352"/>
      <c r="AF360" s="352"/>
      <c r="AG360" s="352"/>
      <c r="AH360" s="352"/>
    </row>
    <row r="361" spans="1:34" s="221" customFormat="1">
      <c r="A361" s="352" t="s">
        <v>493</v>
      </c>
      <c r="B361" s="352" t="s">
        <v>2566</v>
      </c>
      <c r="C361" s="352" t="s">
        <v>2501</v>
      </c>
      <c r="D361" s="352" t="s">
        <v>1702</v>
      </c>
      <c r="E361" s="352" t="s">
        <v>367</v>
      </c>
      <c r="F361" s="352">
        <v>0.05</v>
      </c>
      <c r="G361" s="352">
        <v>0</v>
      </c>
      <c r="H361" s="352">
        <v>3</v>
      </c>
      <c r="I361" s="189" t="s">
        <v>224</v>
      </c>
      <c r="J361" s="352"/>
      <c r="K361" s="352"/>
      <c r="L361" s="352"/>
      <c r="M361" s="352"/>
      <c r="N361" s="352"/>
      <c r="O361" s="352"/>
      <c r="P361" s="352"/>
      <c r="Q361" s="352"/>
      <c r="R361" s="352"/>
      <c r="S361" s="352"/>
      <c r="T361" s="242" t="s">
        <v>1366</v>
      </c>
      <c r="U361" s="227" t="s">
        <v>784</v>
      </c>
      <c r="V361" s="227" t="s">
        <v>1924</v>
      </c>
      <c r="W361" s="227" t="s">
        <v>1702</v>
      </c>
      <c r="X361" s="228" t="s">
        <v>367</v>
      </c>
      <c r="Y361" s="222"/>
      <c r="Z361" s="227">
        <v>0.05</v>
      </c>
      <c r="AA361" s="272">
        <v>0</v>
      </c>
      <c r="AB361" s="352"/>
      <c r="AC361" s="352"/>
      <c r="AD361" s="352"/>
      <c r="AE361" s="352"/>
      <c r="AF361" s="352"/>
      <c r="AG361" s="352"/>
      <c r="AH361" s="352"/>
    </row>
    <row r="362" spans="1:34" s="221" customFormat="1">
      <c r="A362" s="352" t="s">
        <v>494</v>
      </c>
      <c r="B362" s="352" t="s">
        <v>2566</v>
      </c>
      <c r="C362" s="352" t="s">
        <v>2501</v>
      </c>
      <c r="D362" s="352" t="s">
        <v>1702</v>
      </c>
      <c r="E362" s="352" t="s">
        <v>369</v>
      </c>
      <c r="F362" s="352">
        <v>2.5000000000000001E-2</v>
      </c>
      <c r="G362" s="352">
        <v>0</v>
      </c>
      <c r="H362" s="352">
        <v>3</v>
      </c>
      <c r="I362" s="189" t="s">
        <v>231</v>
      </c>
      <c r="J362" s="352" t="s">
        <v>232</v>
      </c>
      <c r="K362" s="352"/>
      <c r="L362" s="352"/>
      <c r="M362" s="352"/>
      <c r="N362" s="352"/>
      <c r="O362" s="352"/>
      <c r="P362" s="352"/>
      <c r="Q362" s="352"/>
      <c r="R362" s="352"/>
      <c r="S362" s="352"/>
      <c r="T362" s="242" t="s">
        <v>1366</v>
      </c>
      <c r="U362" s="227" t="s">
        <v>784</v>
      </c>
      <c r="V362" s="227" t="s">
        <v>1924</v>
      </c>
      <c r="W362" s="227" t="s">
        <v>1702</v>
      </c>
      <c r="X362" s="228" t="s">
        <v>369</v>
      </c>
      <c r="Y362" s="222"/>
      <c r="Z362" s="227">
        <v>2.5000000000000001E-2</v>
      </c>
      <c r="AA362" s="272">
        <v>0</v>
      </c>
      <c r="AB362" s="352"/>
      <c r="AC362" s="352"/>
      <c r="AD362" s="352"/>
      <c r="AE362" s="352"/>
      <c r="AF362" s="352"/>
      <c r="AG362" s="352"/>
      <c r="AH362" s="352"/>
    </row>
    <row r="363" spans="1:34" s="221" customFormat="1">
      <c r="A363" s="352" t="s">
        <v>2002</v>
      </c>
      <c r="B363" s="352" t="s">
        <v>2566</v>
      </c>
      <c r="C363" s="352" t="s">
        <v>2501</v>
      </c>
      <c r="D363" s="352" t="s">
        <v>1702</v>
      </c>
      <c r="E363" s="352" t="s">
        <v>1934</v>
      </c>
      <c r="F363" s="352">
        <v>1.2500000000000001E-2</v>
      </c>
      <c r="G363" s="352">
        <v>0</v>
      </c>
      <c r="H363" s="352">
        <v>3</v>
      </c>
      <c r="I363" s="189" t="s">
        <v>1081</v>
      </c>
      <c r="J363" s="352"/>
      <c r="K363" s="352"/>
      <c r="L363" s="352"/>
      <c r="M363" s="352"/>
      <c r="N363" s="352"/>
      <c r="O363" s="352"/>
      <c r="P363" s="352"/>
      <c r="Q363" s="352"/>
      <c r="R363" s="352"/>
      <c r="S363" s="352"/>
      <c r="T363" s="242" t="s">
        <v>1366</v>
      </c>
      <c r="U363" s="227" t="s">
        <v>784</v>
      </c>
      <c r="V363" s="227" t="s">
        <v>1924</v>
      </c>
      <c r="W363" s="227" t="s">
        <v>1702</v>
      </c>
      <c r="X363" s="228" t="s">
        <v>1934</v>
      </c>
      <c r="Y363" s="222"/>
      <c r="Z363" s="227">
        <v>1.2500000000000001E-2</v>
      </c>
      <c r="AA363" s="272">
        <v>0</v>
      </c>
      <c r="AB363" s="352"/>
      <c r="AC363" s="352"/>
      <c r="AD363" s="352"/>
      <c r="AE363" s="352"/>
      <c r="AF363" s="352"/>
      <c r="AG363" s="352"/>
      <c r="AH363" s="352"/>
    </row>
    <row r="364" spans="1:34" s="221" customFormat="1">
      <c r="A364" s="352" t="s">
        <v>495</v>
      </c>
      <c r="B364" s="352" t="s">
        <v>2566</v>
      </c>
      <c r="C364" s="352" t="s">
        <v>2501</v>
      </c>
      <c r="D364" s="352" t="s">
        <v>1702</v>
      </c>
      <c r="E364" s="352" t="s">
        <v>371</v>
      </c>
      <c r="F364" s="352">
        <v>2.5000000000000001E-2</v>
      </c>
      <c r="G364" s="352">
        <v>0</v>
      </c>
      <c r="H364" s="352">
        <v>3</v>
      </c>
      <c r="I364" s="189" t="s">
        <v>250</v>
      </c>
      <c r="J364" s="352" t="s">
        <v>1668</v>
      </c>
      <c r="K364" s="352"/>
      <c r="L364" s="352"/>
      <c r="M364" s="352"/>
      <c r="N364" s="352"/>
      <c r="O364" s="352"/>
      <c r="P364" s="352"/>
      <c r="Q364" s="352"/>
      <c r="R364" s="352"/>
      <c r="S364" s="352"/>
      <c r="T364" s="242" t="s">
        <v>1366</v>
      </c>
      <c r="U364" s="227" t="s">
        <v>784</v>
      </c>
      <c r="V364" s="227" t="s">
        <v>1924</v>
      </c>
      <c r="W364" s="227" t="s">
        <v>1702</v>
      </c>
      <c r="X364" s="228" t="s">
        <v>371</v>
      </c>
      <c r="Y364" s="222" t="s">
        <v>1825</v>
      </c>
      <c r="Z364" s="227">
        <v>2.5000000000000001E-2</v>
      </c>
      <c r="AA364" s="272">
        <v>0</v>
      </c>
      <c r="AB364" s="352"/>
      <c r="AC364" s="352"/>
      <c r="AD364" s="352"/>
      <c r="AE364" s="352"/>
      <c r="AF364" s="352"/>
      <c r="AG364" s="352"/>
      <c r="AH364" s="352"/>
    </row>
    <row r="365" spans="1:34" s="221" customFormat="1">
      <c r="A365" s="352" t="s">
        <v>496</v>
      </c>
      <c r="B365" s="352" t="s">
        <v>2566</v>
      </c>
      <c r="C365" s="352" t="s">
        <v>2501</v>
      </c>
      <c r="D365" s="352" t="s">
        <v>1702</v>
      </c>
      <c r="E365" s="352" t="s">
        <v>373</v>
      </c>
      <c r="F365" s="352">
        <v>2.5000000000000001E-2</v>
      </c>
      <c r="G365" s="352">
        <v>0</v>
      </c>
      <c r="H365" s="352">
        <v>3</v>
      </c>
      <c r="I365" s="189" t="s">
        <v>231</v>
      </c>
      <c r="J365" s="352" t="s">
        <v>2494</v>
      </c>
      <c r="K365" s="352"/>
      <c r="L365" s="352"/>
      <c r="M365" s="352"/>
      <c r="N365" s="352"/>
      <c r="O365" s="352"/>
      <c r="P365" s="352"/>
      <c r="Q365" s="352"/>
      <c r="R365" s="352"/>
      <c r="S365" s="352"/>
      <c r="T365" s="242" t="s">
        <v>1366</v>
      </c>
      <c r="U365" s="227" t="s">
        <v>784</v>
      </c>
      <c r="V365" s="227" t="s">
        <v>1924</v>
      </c>
      <c r="W365" s="227" t="s">
        <v>1702</v>
      </c>
      <c r="X365" s="228" t="s">
        <v>373</v>
      </c>
      <c r="Y365" s="222" t="s">
        <v>1825</v>
      </c>
      <c r="Z365" s="227">
        <v>2.5000000000000001E-2</v>
      </c>
      <c r="AA365" s="272">
        <v>0</v>
      </c>
      <c r="AB365" s="352"/>
      <c r="AC365" s="352"/>
      <c r="AD365" s="352"/>
      <c r="AE365" s="352"/>
      <c r="AF365" s="352"/>
      <c r="AG365" s="352"/>
      <c r="AH365" s="352"/>
    </row>
    <row r="366" spans="1:34" s="221" customFormat="1">
      <c r="A366" s="352" t="s">
        <v>2003</v>
      </c>
      <c r="B366" s="352" t="s">
        <v>2566</v>
      </c>
      <c r="C366" s="352" t="s">
        <v>2501</v>
      </c>
      <c r="D366" s="352" t="s">
        <v>1702</v>
      </c>
      <c r="E366" s="352" t="s">
        <v>1936</v>
      </c>
      <c r="F366" s="352">
        <v>2.5000000000000001E-2</v>
      </c>
      <c r="G366" s="352">
        <v>0</v>
      </c>
      <c r="H366" s="352">
        <v>3</v>
      </c>
      <c r="I366" s="189" t="s">
        <v>1081</v>
      </c>
      <c r="J366" s="352"/>
      <c r="K366" s="352"/>
      <c r="L366" s="352"/>
      <c r="M366" s="352"/>
      <c r="N366" s="352"/>
      <c r="O366" s="352"/>
      <c r="P366" s="352"/>
      <c r="Q366" s="352"/>
      <c r="R366" s="352"/>
      <c r="S366" s="352"/>
      <c r="T366" s="242" t="s">
        <v>1366</v>
      </c>
      <c r="U366" s="227" t="s">
        <v>784</v>
      </c>
      <c r="V366" s="227" t="s">
        <v>1924</v>
      </c>
      <c r="W366" s="227" t="s">
        <v>1702</v>
      </c>
      <c r="X366" s="228" t="s">
        <v>1936</v>
      </c>
      <c r="Y366" s="222" t="s">
        <v>1825</v>
      </c>
      <c r="Z366" s="227">
        <v>2.5000000000000001E-2</v>
      </c>
      <c r="AA366" s="272">
        <v>0</v>
      </c>
      <c r="AB366" s="352"/>
      <c r="AC366" s="352"/>
      <c r="AD366" s="352"/>
      <c r="AE366" s="352"/>
      <c r="AF366" s="352"/>
      <c r="AG366" s="352"/>
      <c r="AH366" s="352"/>
    </row>
    <row r="367" spans="1:34" s="221" customFormat="1">
      <c r="A367" s="352" t="s">
        <v>497</v>
      </c>
      <c r="B367" s="352" t="s">
        <v>2566</v>
      </c>
      <c r="C367" s="352" t="s">
        <v>2501</v>
      </c>
      <c r="D367" s="352" t="s">
        <v>1702</v>
      </c>
      <c r="E367" s="352" t="s">
        <v>375</v>
      </c>
      <c r="F367" s="352">
        <v>1.2500000000000001E-2</v>
      </c>
      <c r="G367" s="352">
        <v>0</v>
      </c>
      <c r="H367" s="352">
        <v>3</v>
      </c>
      <c r="I367" s="189" t="s">
        <v>253</v>
      </c>
      <c r="J367" s="352" t="s">
        <v>1669</v>
      </c>
      <c r="K367" s="352"/>
      <c r="L367" s="352"/>
      <c r="M367" s="352"/>
      <c r="N367" s="352"/>
      <c r="O367" s="352"/>
      <c r="P367" s="352"/>
      <c r="Q367" s="352"/>
      <c r="R367" s="352"/>
      <c r="S367" s="352"/>
      <c r="T367" s="242" t="s">
        <v>1366</v>
      </c>
      <c r="U367" s="227" t="s">
        <v>784</v>
      </c>
      <c r="V367" s="227" t="s">
        <v>1924</v>
      </c>
      <c r="W367" s="227" t="s">
        <v>1702</v>
      </c>
      <c r="X367" s="228" t="s">
        <v>375</v>
      </c>
      <c r="Y367" s="222" t="s">
        <v>1669</v>
      </c>
      <c r="Z367" s="227">
        <v>1.2500000000000001E-2</v>
      </c>
      <c r="AA367" s="272">
        <v>0</v>
      </c>
      <c r="AB367" s="352"/>
      <c r="AC367" s="352"/>
      <c r="AD367" s="352"/>
      <c r="AE367" s="352"/>
      <c r="AF367" s="352"/>
      <c r="AG367" s="352"/>
      <c r="AH367" s="352"/>
    </row>
    <row r="368" spans="1:34" s="221" customFormat="1">
      <c r="A368" s="352" t="s">
        <v>498</v>
      </c>
      <c r="B368" s="352" t="s">
        <v>2566</v>
      </c>
      <c r="C368" s="352" t="s">
        <v>2501</v>
      </c>
      <c r="D368" s="352" t="s">
        <v>1702</v>
      </c>
      <c r="E368" s="352" t="s">
        <v>377</v>
      </c>
      <c r="F368" s="352">
        <v>1.2500000000000001E-2</v>
      </c>
      <c r="G368" s="352">
        <v>0</v>
      </c>
      <c r="H368" s="352">
        <v>3</v>
      </c>
      <c r="I368" s="189" t="s">
        <v>231</v>
      </c>
      <c r="J368" s="352" t="s">
        <v>2495</v>
      </c>
      <c r="K368" s="352"/>
      <c r="L368" s="352"/>
      <c r="M368" s="352"/>
      <c r="N368" s="352"/>
      <c r="O368" s="352"/>
      <c r="P368" s="352"/>
      <c r="Q368" s="352"/>
      <c r="R368" s="352"/>
      <c r="S368" s="352"/>
      <c r="T368" s="242" t="s">
        <v>1366</v>
      </c>
      <c r="U368" s="227" t="s">
        <v>784</v>
      </c>
      <c r="V368" s="227" t="s">
        <v>1924</v>
      </c>
      <c r="W368" s="227" t="s">
        <v>1702</v>
      </c>
      <c r="X368" s="228" t="s">
        <v>377</v>
      </c>
      <c r="Y368" s="222" t="s">
        <v>1669</v>
      </c>
      <c r="Z368" s="227">
        <v>1.2500000000000001E-2</v>
      </c>
      <c r="AA368" s="272">
        <v>0</v>
      </c>
      <c r="AB368" s="352"/>
      <c r="AC368" s="352"/>
      <c r="AD368" s="352"/>
      <c r="AE368" s="352"/>
      <c r="AF368" s="352"/>
      <c r="AG368" s="352"/>
      <c r="AH368" s="352"/>
    </row>
    <row r="369" spans="1:34" s="221" customFormat="1">
      <c r="A369" s="352" t="s">
        <v>2004</v>
      </c>
      <c r="B369" s="352" t="s">
        <v>2566</v>
      </c>
      <c r="C369" s="352" t="s">
        <v>2501</v>
      </c>
      <c r="D369" s="352" t="s">
        <v>1702</v>
      </c>
      <c r="E369" s="352" t="s">
        <v>1938</v>
      </c>
      <c r="F369" s="352">
        <v>1.2500000000000001E-2</v>
      </c>
      <c r="G369" s="352">
        <v>0</v>
      </c>
      <c r="H369" s="352">
        <v>3</v>
      </c>
      <c r="I369" s="189" t="s">
        <v>1081</v>
      </c>
      <c r="J369" s="352"/>
      <c r="K369" s="352"/>
      <c r="L369" s="352"/>
      <c r="M369" s="352"/>
      <c r="N369" s="352"/>
      <c r="O369" s="352"/>
      <c r="P369" s="352"/>
      <c r="Q369" s="352"/>
      <c r="R369" s="352"/>
      <c r="S369" s="352"/>
      <c r="T369" s="242" t="s">
        <v>1366</v>
      </c>
      <c r="U369" s="227" t="s">
        <v>784</v>
      </c>
      <c r="V369" s="227" t="s">
        <v>1924</v>
      </c>
      <c r="W369" s="227" t="s">
        <v>1702</v>
      </c>
      <c r="X369" s="228" t="s">
        <v>1938</v>
      </c>
      <c r="Y369" s="222" t="s">
        <v>1669</v>
      </c>
      <c r="Z369" s="227">
        <v>1.2500000000000001E-2</v>
      </c>
      <c r="AA369" s="272">
        <v>0</v>
      </c>
      <c r="AB369" s="352"/>
      <c r="AC369" s="352"/>
      <c r="AD369" s="352"/>
      <c r="AE369" s="352"/>
      <c r="AF369" s="352"/>
      <c r="AG369" s="352"/>
      <c r="AH369" s="352"/>
    </row>
    <row r="370" spans="1:34" s="221" customFormat="1">
      <c r="A370" s="352" t="s">
        <v>499</v>
      </c>
      <c r="B370" s="352" t="s">
        <v>2566</v>
      </c>
      <c r="C370" s="352" t="s">
        <v>2501</v>
      </c>
      <c r="D370" s="352" t="s">
        <v>1702</v>
      </c>
      <c r="E370" s="352" t="s">
        <v>379</v>
      </c>
      <c r="F370" s="352">
        <v>4.4999999999999998E-2</v>
      </c>
      <c r="G370" s="352">
        <v>0</v>
      </c>
      <c r="H370" s="352">
        <v>3</v>
      </c>
      <c r="I370" s="189" t="s">
        <v>224</v>
      </c>
      <c r="J370" s="352" t="s">
        <v>236</v>
      </c>
      <c r="K370" s="352"/>
      <c r="L370" s="352"/>
      <c r="M370" s="352"/>
      <c r="N370" s="352"/>
      <c r="O370" s="352"/>
      <c r="P370" s="352"/>
      <c r="Q370" s="352"/>
      <c r="R370" s="352"/>
      <c r="S370" s="352"/>
      <c r="T370" s="242" t="s">
        <v>1366</v>
      </c>
      <c r="U370" s="227" t="s">
        <v>784</v>
      </c>
      <c r="V370" s="227" t="s">
        <v>1924</v>
      </c>
      <c r="W370" s="227" t="s">
        <v>1702</v>
      </c>
      <c r="X370" s="228" t="s">
        <v>379</v>
      </c>
      <c r="Y370" s="222" t="s">
        <v>1368</v>
      </c>
      <c r="Z370" s="227">
        <v>4.4999999999999998E-2</v>
      </c>
      <c r="AA370" s="272">
        <v>0</v>
      </c>
      <c r="AB370" s="352"/>
      <c r="AC370" s="352"/>
      <c r="AD370" s="352"/>
      <c r="AE370" s="352"/>
      <c r="AF370" s="352"/>
      <c r="AG370" s="352"/>
      <c r="AH370" s="352"/>
    </row>
    <row r="371" spans="1:34" s="221" customFormat="1">
      <c r="A371" s="352" t="s">
        <v>500</v>
      </c>
      <c r="B371" s="352" t="s">
        <v>2566</v>
      </c>
      <c r="C371" s="352" t="s">
        <v>2501</v>
      </c>
      <c r="D371" s="352" t="s">
        <v>1702</v>
      </c>
      <c r="E371" s="352" t="s">
        <v>381</v>
      </c>
      <c r="F371" s="352">
        <v>4.4999999999999998E-2</v>
      </c>
      <c r="G371" s="352">
        <v>0</v>
      </c>
      <c r="H371" s="352">
        <v>3</v>
      </c>
      <c r="I371" s="189" t="s">
        <v>231</v>
      </c>
      <c r="J371" s="352" t="s">
        <v>2488</v>
      </c>
      <c r="K371" s="352"/>
      <c r="L371" s="352"/>
      <c r="M371" s="352"/>
      <c r="N371" s="352"/>
      <c r="O371" s="352"/>
      <c r="P371" s="352"/>
      <c r="Q371" s="352"/>
      <c r="R371" s="352"/>
      <c r="S371" s="352"/>
      <c r="T371" s="242" t="s">
        <v>1366</v>
      </c>
      <c r="U371" s="227" t="s">
        <v>784</v>
      </c>
      <c r="V371" s="227" t="s">
        <v>1924</v>
      </c>
      <c r="W371" s="227" t="s">
        <v>1702</v>
      </c>
      <c r="X371" s="228" t="s">
        <v>381</v>
      </c>
      <c r="Y371" s="222" t="s">
        <v>1368</v>
      </c>
      <c r="Z371" s="227">
        <v>4.4999999999999998E-2</v>
      </c>
      <c r="AA371" s="272">
        <v>0</v>
      </c>
      <c r="AB371" s="352"/>
      <c r="AC371" s="352"/>
      <c r="AD371" s="352"/>
      <c r="AE371" s="352"/>
      <c r="AF371" s="352"/>
      <c r="AG371" s="352"/>
      <c r="AH371" s="352"/>
    </row>
    <row r="372" spans="1:34" s="221" customFormat="1">
      <c r="A372" s="352" t="s">
        <v>2005</v>
      </c>
      <c r="B372" s="352" t="s">
        <v>2566</v>
      </c>
      <c r="C372" s="352" t="s">
        <v>2501</v>
      </c>
      <c r="D372" s="352" t="s">
        <v>1702</v>
      </c>
      <c r="E372" s="352" t="s">
        <v>1940</v>
      </c>
      <c r="F372" s="352">
        <v>4.4999999999999998E-2</v>
      </c>
      <c r="G372" s="352">
        <v>0</v>
      </c>
      <c r="H372" s="352">
        <v>3</v>
      </c>
      <c r="I372" s="189" t="s">
        <v>1081</v>
      </c>
      <c r="J372" s="352"/>
      <c r="K372" s="352"/>
      <c r="L372" s="352"/>
      <c r="M372" s="352"/>
      <c r="N372" s="352"/>
      <c r="O372" s="352"/>
      <c r="P372" s="352"/>
      <c r="Q372" s="352"/>
      <c r="R372" s="352"/>
      <c r="S372" s="352"/>
      <c r="T372" s="242" t="s">
        <v>1366</v>
      </c>
      <c r="U372" s="227" t="s">
        <v>784</v>
      </c>
      <c r="V372" s="227" t="s">
        <v>1924</v>
      </c>
      <c r="W372" s="227" t="s">
        <v>1702</v>
      </c>
      <c r="X372" s="228" t="s">
        <v>1940</v>
      </c>
      <c r="Y372" s="222" t="s">
        <v>1368</v>
      </c>
      <c r="Z372" s="227">
        <v>4.4999999999999998E-2</v>
      </c>
      <c r="AA372" s="272">
        <v>0</v>
      </c>
      <c r="AB372" s="352"/>
      <c r="AC372" s="352"/>
      <c r="AD372" s="352"/>
      <c r="AE372" s="352"/>
      <c r="AF372" s="352"/>
      <c r="AG372" s="352"/>
      <c r="AH372" s="352"/>
    </row>
    <row r="373" spans="1:34" s="221" customFormat="1">
      <c r="A373" s="352" t="s">
        <v>501</v>
      </c>
      <c r="B373" s="352" t="s">
        <v>2567</v>
      </c>
      <c r="C373" s="352" t="s">
        <v>2503</v>
      </c>
      <c r="D373" s="352" t="s">
        <v>1755</v>
      </c>
      <c r="E373" s="352" t="s">
        <v>1754</v>
      </c>
      <c r="F373" s="352">
        <v>1.7</v>
      </c>
      <c r="G373" s="352">
        <v>0.2</v>
      </c>
      <c r="H373" s="352">
        <v>2.58</v>
      </c>
      <c r="I373" s="189" t="s">
        <v>1520</v>
      </c>
      <c r="J373" s="352"/>
      <c r="K373" s="352"/>
      <c r="L373" s="352"/>
      <c r="M373" s="352"/>
      <c r="N373" s="352"/>
      <c r="O373" s="352"/>
      <c r="P373" s="352"/>
      <c r="Q373" s="352"/>
      <c r="R373" s="352"/>
      <c r="S373" s="352"/>
      <c r="T373" s="242" t="s">
        <v>1366</v>
      </c>
      <c r="U373" s="227" t="s">
        <v>1372</v>
      </c>
      <c r="V373" s="227" t="s">
        <v>1822</v>
      </c>
      <c r="W373" s="227" t="s">
        <v>1755</v>
      </c>
      <c r="X373" s="228" t="s">
        <v>1754</v>
      </c>
      <c r="Y373" s="222"/>
      <c r="Z373" s="227">
        <v>1.7</v>
      </c>
      <c r="AA373" s="272">
        <v>0.2</v>
      </c>
      <c r="AB373" s="352"/>
      <c r="AC373" s="352"/>
      <c r="AD373" s="352"/>
      <c r="AE373" s="352"/>
      <c r="AF373" s="352"/>
      <c r="AG373" s="352"/>
      <c r="AH373" s="352"/>
    </row>
    <row r="374" spans="1:34" s="221" customFormat="1">
      <c r="A374" s="352" t="s">
        <v>502</v>
      </c>
      <c r="B374" s="352" t="s">
        <v>2567</v>
      </c>
      <c r="C374" s="352" t="s">
        <v>2503</v>
      </c>
      <c r="D374" s="224" t="s">
        <v>0</v>
      </c>
      <c r="E374" s="352" t="s">
        <v>5</v>
      </c>
      <c r="F374" s="352">
        <v>1.52</v>
      </c>
      <c r="G374" s="352">
        <v>0.2</v>
      </c>
      <c r="H374" s="352">
        <v>2.58</v>
      </c>
      <c r="I374" s="189" t="s">
        <v>1520</v>
      </c>
      <c r="J374" s="352"/>
      <c r="K374" s="352"/>
      <c r="L374" s="352"/>
      <c r="M374" s="352"/>
      <c r="N374" s="352"/>
      <c r="O374" s="352"/>
      <c r="P374" s="352"/>
      <c r="Q374" s="352"/>
      <c r="R374" s="352"/>
      <c r="S374" s="352"/>
      <c r="T374" s="242" t="s">
        <v>1366</v>
      </c>
      <c r="U374" s="227" t="s">
        <v>1372</v>
      </c>
      <c r="V374" s="227" t="s">
        <v>1822</v>
      </c>
      <c r="W374" s="227" t="s">
        <v>0</v>
      </c>
      <c r="X374" s="228" t="s">
        <v>5</v>
      </c>
      <c r="Y374" s="222"/>
      <c r="Z374" s="227">
        <v>1.52</v>
      </c>
      <c r="AA374" s="272">
        <v>0.2</v>
      </c>
      <c r="AB374" s="352"/>
      <c r="AC374" s="352"/>
      <c r="AD374" s="352"/>
      <c r="AE374" s="352"/>
      <c r="AF374" s="352"/>
      <c r="AG374" s="352"/>
      <c r="AH374" s="352"/>
    </row>
    <row r="375" spans="1:34" s="221" customFormat="1">
      <c r="A375" s="352" t="s">
        <v>503</v>
      </c>
      <c r="B375" s="352" t="s">
        <v>2567</v>
      </c>
      <c r="C375" s="352" t="s">
        <v>2503</v>
      </c>
      <c r="D375" s="352" t="s">
        <v>7</v>
      </c>
      <c r="E375" s="352" t="s">
        <v>130</v>
      </c>
      <c r="F375" s="352">
        <v>1.3</v>
      </c>
      <c r="G375" s="352">
        <v>0.2</v>
      </c>
      <c r="H375" s="352">
        <v>2.58</v>
      </c>
      <c r="I375" s="189" t="s">
        <v>1520</v>
      </c>
      <c r="J375" s="352"/>
      <c r="K375" s="352"/>
      <c r="L375" s="352"/>
      <c r="M375" s="352"/>
      <c r="N375" s="352"/>
      <c r="O375" s="352"/>
      <c r="P375" s="352"/>
      <c r="Q375" s="352"/>
      <c r="R375" s="352"/>
      <c r="S375" s="352"/>
      <c r="T375" s="242" t="s">
        <v>1366</v>
      </c>
      <c r="U375" s="227" t="s">
        <v>1372</v>
      </c>
      <c r="V375" s="227" t="s">
        <v>1822</v>
      </c>
      <c r="W375" s="227" t="s">
        <v>7</v>
      </c>
      <c r="X375" s="228" t="s">
        <v>130</v>
      </c>
      <c r="Y375" s="222"/>
      <c r="Z375" s="227">
        <v>1.3</v>
      </c>
      <c r="AA375" s="272">
        <v>0.2</v>
      </c>
      <c r="AB375" s="352"/>
      <c r="AC375" s="352"/>
      <c r="AD375" s="352"/>
      <c r="AE375" s="352"/>
      <c r="AF375" s="352"/>
      <c r="AG375" s="352"/>
      <c r="AH375" s="352"/>
    </row>
    <row r="376" spans="1:34" s="221" customFormat="1">
      <c r="A376" s="352" t="s">
        <v>504</v>
      </c>
      <c r="B376" s="352" t="s">
        <v>2567</v>
      </c>
      <c r="C376" s="352" t="s">
        <v>2503</v>
      </c>
      <c r="D376" s="224" t="s">
        <v>7</v>
      </c>
      <c r="E376" s="352" t="s">
        <v>131</v>
      </c>
      <c r="F376" s="352">
        <v>1.3</v>
      </c>
      <c r="G376" s="352">
        <v>0.2</v>
      </c>
      <c r="H376" s="352">
        <v>2.58</v>
      </c>
      <c r="I376" s="189" t="s">
        <v>1520</v>
      </c>
      <c r="J376" s="224"/>
      <c r="K376" s="352"/>
      <c r="L376" s="352"/>
      <c r="M376" s="352"/>
      <c r="N376" s="352"/>
      <c r="O376" s="352"/>
      <c r="P376" s="352"/>
      <c r="Q376" s="352"/>
      <c r="R376" s="352"/>
      <c r="S376" s="352"/>
      <c r="T376" s="242" t="s">
        <v>1366</v>
      </c>
      <c r="U376" s="227" t="s">
        <v>1372</v>
      </c>
      <c r="V376" s="227" t="s">
        <v>1822</v>
      </c>
      <c r="W376" s="227" t="s">
        <v>7</v>
      </c>
      <c r="X376" s="228" t="s">
        <v>131</v>
      </c>
      <c r="Y376" s="222"/>
      <c r="Z376" s="227">
        <v>1.3</v>
      </c>
      <c r="AA376" s="272">
        <v>0.2</v>
      </c>
      <c r="AB376" s="352"/>
      <c r="AC376" s="352"/>
      <c r="AD376" s="352"/>
      <c r="AE376" s="352"/>
      <c r="AF376" s="352"/>
      <c r="AG376" s="352"/>
      <c r="AH376" s="352"/>
    </row>
    <row r="377" spans="1:34" s="221" customFormat="1">
      <c r="A377" s="352" t="s">
        <v>505</v>
      </c>
      <c r="B377" s="352" t="s">
        <v>2567</v>
      </c>
      <c r="C377" s="352" t="s">
        <v>2503</v>
      </c>
      <c r="D377" s="352" t="s">
        <v>10</v>
      </c>
      <c r="E377" s="352" t="s">
        <v>11</v>
      </c>
      <c r="F377" s="352">
        <v>0.9</v>
      </c>
      <c r="G377" s="352">
        <v>0.2</v>
      </c>
      <c r="H377" s="352">
        <v>2.58</v>
      </c>
      <c r="I377" s="189" t="s">
        <v>1520</v>
      </c>
      <c r="J377" s="224"/>
      <c r="K377" s="352"/>
      <c r="L377" s="352"/>
      <c r="M377" s="352"/>
      <c r="N377" s="352"/>
      <c r="O377" s="352"/>
      <c r="P377" s="352"/>
      <c r="Q377" s="352"/>
      <c r="R377" s="352"/>
      <c r="S377" s="352"/>
      <c r="T377" s="242" t="s">
        <v>1366</v>
      </c>
      <c r="U377" s="227" t="s">
        <v>1372</v>
      </c>
      <c r="V377" s="227" t="s">
        <v>1822</v>
      </c>
      <c r="W377" s="227" t="s">
        <v>10</v>
      </c>
      <c r="X377" s="228" t="s">
        <v>11</v>
      </c>
      <c r="Y377" s="222"/>
      <c r="Z377" s="227">
        <v>0.9</v>
      </c>
      <c r="AA377" s="272">
        <v>0.2</v>
      </c>
      <c r="AB377" s="352"/>
      <c r="AC377" s="352"/>
      <c r="AD377" s="352"/>
      <c r="AE377" s="352"/>
      <c r="AF377" s="352"/>
      <c r="AG377" s="352"/>
      <c r="AH377" s="352"/>
    </row>
    <row r="378" spans="1:34" s="221" customFormat="1">
      <c r="A378" s="352" t="s">
        <v>506</v>
      </c>
      <c r="B378" s="352" t="s">
        <v>2567</v>
      </c>
      <c r="C378" s="352" t="s">
        <v>2503</v>
      </c>
      <c r="D378" s="224" t="s">
        <v>1559</v>
      </c>
      <c r="E378" s="352" t="s">
        <v>13</v>
      </c>
      <c r="F378" s="352">
        <v>0.6</v>
      </c>
      <c r="G378" s="352">
        <v>0.2</v>
      </c>
      <c r="H378" s="352">
        <v>2.58</v>
      </c>
      <c r="I378" s="189" t="s">
        <v>1520</v>
      </c>
      <c r="J378" s="224"/>
      <c r="K378" s="352"/>
      <c r="L378" s="352"/>
      <c r="M378" s="352"/>
      <c r="N378" s="352"/>
      <c r="O378" s="352"/>
      <c r="P378" s="352"/>
      <c r="Q378" s="352"/>
      <c r="R378" s="352"/>
      <c r="S378" s="352"/>
      <c r="T378" s="242" t="s">
        <v>1366</v>
      </c>
      <c r="U378" s="227" t="s">
        <v>1372</v>
      </c>
      <c r="V378" s="227" t="s">
        <v>1822</v>
      </c>
      <c r="W378" s="227" t="s">
        <v>1559</v>
      </c>
      <c r="X378" s="228" t="s">
        <v>13</v>
      </c>
      <c r="Y378" s="222"/>
      <c r="Z378" s="227">
        <v>0.6</v>
      </c>
      <c r="AA378" s="272">
        <v>0.2</v>
      </c>
      <c r="AB378" s="352"/>
      <c r="AC378" s="352"/>
      <c r="AD378" s="352"/>
      <c r="AE378" s="352"/>
      <c r="AF378" s="352"/>
      <c r="AG378" s="352"/>
      <c r="AH378" s="352"/>
    </row>
    <row r="379" spans="1:34" s="221" customFormat="1">
      <c r="A379" s="352" t="s">
        <v>507</v>
      </c>
      <c r="B379" s="352" t="s">
        <v>2567</v>
      </c>
      <c r="C379" s="352" t="s">
        <v>2503</v>
      </c>
      <c r="D379" s="352" t="s">
        <v>1560</v>
      </c>
      <c r="E379" s="352" t="s">
        <v>112</v>
      </c>
      <c r="F379" s="352">
        <v>0.4</v>
      </c>
      <c r="G379" s="352">
        <v>0.08</v>
      </c>
      <c r="H379" s="352">
        <v>2.58</v>
      </c>
      <c r="I379" s="189" t="s">
        <v>1520</v>
      </c>
      <c r="J379" s="352"/>
      <c r="K379" s="352"/>
      <c r="L379" s="352"/>
      <c r="M379" s="352"/>
      <c r="N379" s="352"/>
      <c r="O379" s="352"/>
      <c r="P379" s="352"/>
      <c r="Q379" s="352"/>
      <c r="R379" s="352"/>
      <c r="S379" s="352"/>
      <c r="T379" s="242" t="s">
        <v>1366</v>
      </c>
      <c r="U379" s="227" t="s">
        <v>1372</v>
      </c>
      <c r="V379" s="227" t="s">
        <v>1822</v>
      </c>
      <c r="W379" s="227" t="s">
        <v>1560</v>
      </c>
      <c r="X379" s="228" t="s">
        <v>112</v>
      </c>
      <c r="Y379" s="222"/>
      <c r="Z379" s="227">
        <v>0.4</v>
      </c>
      <c r="AA379" s="272">
        <v>0.08</v>
      </c>
      <c r="AB379" s="352"/>
      <c r="AC379" s="352"/>
      <c r="AD379" s="352"/>
      <c r="AE379" s="352"/>
      <c r="AF379" s="352"/>
      <c r="AG379" s="352"/>
      <c r="AH379" s="352"/>
    </row>
    <row r="380" spans="1:34" s="221" customFormat="1">
      <c r="A380" s="352" t="s">
        <v>508</v>
      </c>
      <c r="B380" s="352" t="s">
        <v>2567</v>
      </c>
      <c r="C380" s="352" t="s">
        <v>2503</v>
      </c>
      <c r="D380" s="224" t="s">
        <v>1560</v>
      </c>
      <c r="E380" s="352" t="s">
        <v>99</v>
      </c>
      <c r="F380" s="352">
        <v>0.2</v>
      </c>
      <c r="G380" s="352">
        <v>0.04</v>
      </c>
      <c r="H380" s="352">
        <v>2.58</v>
      </c>
      <c r="I380" s="189" t="s">
        <v>231</v>
      </c>
      <c r="J380" s="224" t="s">
        <v>232</v>
      </c>
      <c r="K380" s="352"/>
      <c r="L380" s="352"/>
      <c r="M380" s="352"/>
      <c r="N380" s="352"/>
      <c r="O380" s="352"/>
      <c r="P380" s="352"/>
      <c r="Q380" s="352"/>
      <c r="R380" s="352"/>
      <c r="S380" s="352"/>
      <c r="T380" s="242" t="s">
        <v>1366</v>
      </c>
      <c r="U380" s="227" t="s">
        <v>1372</v>
      </c>
      <c r="V380" s="227" t="s">
        <v>1822</v>
      </c>
      <c r="W380" s="227" t="s">
        <v>1560</v>
      </c>
      <c r="X380" s="228" t="s">
        <v>99</v>
      </c>
      <c r="Y380" s="222"/>
      <c r="Z380" s="227">
        <v>0.2</v>
      </c>
      <c r="AA380" s="272">
        <v>0.04</v>
      </c>
      <c r="AB380" s="352"/>
      <c r="AC380" s="352"/>
      <c r="AD380" s="352"/>
      <c r="AE380" s="352"/>
      <c r="AF380" s="352"/>
      <c r="AG380" s="352"/>
      <c r="AH380" s="352"/>
    </row>
    <row r="381" spans="1:34" s="221" customFormat="1">
      <c r="A381" s="352" t="s">
        <v>509</v>
      </c>
      <c r="B381" s="352" t="s">
        <v>2567</v>
      </c>
      <c r="C381" s="352" t="s">
        <v>2503</v>
      </c>
      <c r="D381" s="352" t="s">
        <v>15</v>
      </c>
      <c r="E381" s="352" t="s">
        <v>121</v>
      </c>
      <c r="F381" s="352">
        <v>0.28000000000000003</v>
      </c>
      <c r="G381" s="352">
        <v>5.1999999999999998E-2</v>
      </c>
      <c r="H381" s="352">
        <v>2.58</v>
      </c>
      <c r="I381" s="189" t="s">
        <v>1520</v>
      </c>
      <c r="J381" s="224"/>
      <c r="K381" s="352"/>
      <c r="L381" s="352"/>
      <c r="M381" s="352"/>
      <c r="N381" s="352"/>
      <c r="O381" s="352"/>
      <c r="P381" s="352"/>
      <c r="Q381" s="352"/>
      <c r="R381" s="352"/>
      <c r="S381" s="352"/>
      <c r="T381" s="242" t="s">
        <v>1366</v>
      </c>
      <c r="U381" s="227" t="s">
        <v>1372</v>
      </c>
      <c r="V381" s="227" t="s">
        <v>1822</v>
      </c>
      <c r="W381" s="227" t="s">
        <v>15</v>
      </c>
      <c r="X381" s="228" t="s">
        <v>121</v>
      </c>
      <c r="Y381" s="222"/>
      <c r="Z381" s="227">
        <v>0.28000000000000003</v>
      </c>
      <c r="AA381" s="272">
        <v>5.1999999999999998E-2</v>
      </c>
      <c r="AB381" s="352"/>
      <c r="AC381" s="352"/>
      <c r="AD381" s="352"/>
      <c r="AE381" s="352"/>
      <c r="AF381" s="352"/>
      <c r="AG381" s="352"/>
      <c r="AH381" s="352"/>
    </row>
    <row r="382" spans="1:34" s="221" customFormat="1">
      <c r="A382" s="352" t="s">
        <v>510</v>
      </c>
      <c r="B382" s="352" t="s">
        <v>2567</v>
      </c>
      <c r="C382" s="352" t="s">
        <v>2503</v>
      </c>
      <c r="D382" s="224" t="s">
        <v>15</v>
      </c>
      <c r="E382" s="352" t="s">
        <v>108</v>
      </c>
      <c r="F382" s="352">
        <v>0.14000000000000001</v>
      </c>
      <c r="G382" s="352">
        <v>2.5999999999999999E-2</v>
      </c>
      <c r="H382" s="352">
        <v>2.58</v>
      </c>
      <c r="I382" s="189" t="s">
        <v>231</v>
      </c>
      <c r="J382" s="224" t="s">
        <v>232</v>
      </c>
      <c r="K382" s="352"/>
      <c r="L382" s="352"/>
      <c r="M382" s="352"/>
      <c r="N382" s="352"/>
      <c r="O382" s="352"/>
      <c r="P382" s="352"/>
      <c r="Q382" s="352"/>
      <c r="R382" s="352"/>
      <c r="S382" s="352"/>
      <c r="T382" s="242" t="s">
        <v>1366</v>
      </c>
      <c r="U382" s="227" t="s">
        <v>1372</v>
      </c>
      <c r="V382" s="227" t="s">
        <v>1822</v>
      </c>
      <c r="W382" s="227" t="s">
        <v>15</v>
      </c>
      <c r="X382" s="228" t="s">
        <v>108</v>
      </c>
      <c r="Y382" s="222"/>
      <c r="Z382" s="227">
        <v>0.14000000000000001</v>
      </c>
      <c r="AA382" s="272">
        <v>2.5999999999999999E-2</v>
      </c>
      <c r="AB382" s="352"/>
      <c r="AC382" s="352"/>
      <c r="AD382" s="352"/>
      <c r="AE382" s="352"/>
      <c r="AF382" s="352"/>
      <c r="AG382" s="352"/>
      <c r="AH382" s="352"/>
    </row>
    <row r="383" spans="1:34" s="221" customFormat="1">
      <c r="A383" s="352" t="s">
        <v>511</v>
      </c>
      <c r="B383" s="352" t="s">
        <v>2567</v>
      </c>
      <c r="C383" s="352" t="s">
        <v>2503</v>
      </c>
      <c r="D383" s="352" t="s">
        <v>15</v>
      </c>
      <c r="E383" s="352" t="s">
        <v>148</v>
      </c>
      <c r="F383" s="352">
        <v>0.21</v>
      </c>
      <c r="G383" s="352">
        <v>3.9E-2</v>
      </c>
      <c r="H383" s="352">
        <v>2.58</v>
      </c>
      <c r="I383" s="189" t="s">
        <v>1520</v>
      </c>
      <c r="J383" s="224" t="s">
        <v>236</v>
      </c>
      <c r="K383" s="352"/>
      <c r="L383" s="352"/>
      <c r="M383" s="352"/>
      <c r="N383" s="352"/>
      <c r="O383" s="352"/>
      <c r="P383" s="352"/>
      <c r="Q383" s="352"/>
      <c r="R383" s="352"/>
      <c r="S383" s="352"/>
      <c r="T383" s="242" t="s">
        <v>1366</v>
      </c>
      <c r="U383" s="227" t="s">
        <v>1372</v>
      </c>
      <c r="V383" s="227" t="s">
        <v>1822</v>
      </c>
      <c r="W383" s="227" t="s">
        <v>15</v>
      </c>
      <c r="X383" s="228" t="s">
        <v>148</v>
      </c>
      <c r="Y383" s="222" t="s">
        <v>236</v>
      </c>
      <c r="Z383" s="227">
        <v>0.21</v>
      </c>
      <c r="AA383" s="272">
        <v>3.9E-2</v>
      </c>
      <c r="AB383" s="352"/>
      <c r="AC383" s="352"/>
      <c r="AD383" s="352"/>
      <c r="AE383" s="352"/>
      <c r="AF383" s="352"/>
      <c r="AG383" s="352"/>
      <c r="AH383" s="352"/>
    </row>
    <row r="384" spans="1:34" s="221" customFormat="1">
      <c r="A384" s="352" t="s">
        <v>512</v>
      </c>
      <c r="B384" s="352" t="s">
        <v>2567</v>
      </c>
      <c r="C384" s="352" t="s">
        <v>2503</v>
      </c>
      <c r="D384" s="224" t="s">
        <v>15</v>
      </c>
      <c r="E384" s="352" t="s">
        <v>177</v>
      </c>
      <c r="F384" s="352">
        <v>0.21</v>
      </c>
      <c r="G384" s="352">
        <v>3.9E-2</v>
      </c>
      <c r="H384" s="352">
        <v>2.58</v>
      </c>
      <c r="I384" s="189" t="s">
        <v>231</v>
      </c>
      <c r="J384" s="224" t="s">
        <v>2488</v>
      </c>
      <c r="K384" s="352"/>
      <c r="L384" s="352"/>
      <c r="M384" s="352"/>
      <c r="N384" s="352"/>
      <c r="O384" s="352"/>
      <c r="P384" s="352"/>
      <c r="Q384" s="352"/>
      <c r="R384" s="352"/>
      <c r="S384" s="352"/>
      <c r="T384" s="242" t="s">
        <v>1366</v>
      </c>
      <c r="U384" s="227" t="s">
        <v>1372</v>
      </c>
      <c r="V384" s="227" t="s">
        <v>1822</v>
      </c>
      <c r="W384" s="227" t="s">
        <v>15</v>
      </c>
      <c r="X384" s="228" t="s">
        <v>177</v>
      </c>
      <c r="Y384" s="222" t="s">
        <v>236</v>
      </c>
      <c r="Z384" s="227">
        <v>0.21</v>
      </c>
      <c r="AA384" s="272">
        <v>3.9E-2</v>
      </c>
      <c r="AB384" s="352"/>
      <c r="AC384" s="352"/>
      <c r="AD384" s="352"/>
      <c r="AE384" s="352"/>
      <c r="AF384" s="352"/>
      <c r="AG384" s="352"/>
      <c r="AH384" s="352"/>
    </row>
    <row r="385" spans="1:34" s="221" customFormat="1">
      <c r="A385" s="352" t="s">
        <v>513</v>
      </c>
      <c r="B385" s="352" t="s">
        <v>2567</v>
      </c>
      <c r="C385" s="352" t="s">
        <v>2503</v>
      </c>
      <c r="D385" s="352" t="s">
        <v>15</v>
      </c>
      <c r="E385" s="352" t="s">
        <v>125</v>
      </c>
      <c r="F385" s="352">
        <v>0.14000000000000001</v>
      </c>
      <c r="G385" s="352">
        <v>2.5999999999999999E-2</v>
      </c>
      <c r="H385" s="352">
        <v>2.58</v>
      </c>
      <c r="I385" s="189" t="s">
        <v>1520</v>
      </c>
      <c r="J385" s="224" t="s">
        <v>239</v>
      </c>
      <c r="K385" s="352"/>
      <c r="L385" s="352"/>
      <c r="M385" s="352"/>
      <c r="N385" s="352"/>
      <c r="O385" s="352"/>
      <c r="P385" s="352"/>
      <c r="Q385" s="352"/>
      <c r="R385" s="352"/>
      <c r="S385" s="352"/>
      <c r="T385" s="242" t="s">
        <v>1366</v>
      </c>
      <c r="U385" s="227" t="s">
        <v>1372</v>
      </c>
      <c r="V385" s="227" t="s">
        <v>1822</v>
      </c>
      <c r="W385" s="227" t="s">
        <v>15</v>
      </c>
      <c r="X385" s="228" t="s">
        <v>125</v>
      </c>
      <c r="Y385" s="222" t="s">
        <v>239</v>
      </c>
      <c r="Z385" s="227">
        <v>0.14000000000000001</v>
      </c>
      <c r="AA385" s="272">
        <v>2.5999999999999999E-2</v>
      </c>
      <c r="AB385" s="352"/>
      <c r="AC385" s="352"/>
      <c r="AD385" s="352"/>
      <c r="AE385" s="352"/>
      <c r="AF385" s="352"/>
      <c r="AG385" s="352"/>
      <c r="AH385" s="352"/>
    </row>
    <row r="386" spans="1:34" s="221" customFormat="1">
      <c r="A386" s="352" t="s">
        <v>514</v>
      </c>
      <c r="B386" s="352" t="s">
        <v>2567</v>
      </c>
      <c r="C386" s="352" t="s">
        <v>2503</v>
      </c>
      <c r="D386" s="224" t="s">
        <v>15</v>
      </c>
      <c r="E386" s="352" t="s">
        <v>183</v>
      </c>
      <c r="F386" s="352">
        <v>0.14000000000000001</v>
      </c>
      <c r="G386" s="352">
        <v>2.5999999999999999E-2</v>
      </c>
      <c r="H386" s="352">
        <v>2.58</v>
      </c>
      <c r="I386" s="189" t="s">
        <v>231</v>
      </c>
      <c r="J386" s="224" t="s">
        <v>2489</v>
      </c>
      <c r="K386" s="352"/>
      <c r="L386" s="352"/>
      <c r="M386" s="352"/>
      <c r="N386" s="352"/>
      <c r="O386" s="352"/>
      <c r="P386" s="352"/>
      <c r="Q386" s="352"/>
      <c r="R386" s="352"/>
      <c r="S386" s="352"/>
      <c r="T386" s="242" t="s">
        <v>1366</v>
      </c>
      <c r="U386" s="227" t="s">
        <v>1372</v>
      </c>
      <c r="V386" s="227" t="s">
        <v>1822</v>
      </c>
      <c r="W386" s="227" t="s">
        <v>15</v>
      </c>
      <c r="X386" s="228" t="s">
        <v>183</v>
      </c>
      <c r="Y386" s="222" t="s">
        <v>239</v>
      </c>
      <c r="Z386" s="227">
        <v>0.14000000000000001</v>
      </c>
      <c r="AA386" s="272">
        <v>2.5999999999999999E-2</v>
      </c>
      <c r="AB386" s="352"/>
      <c r="AC386" s="352"/>
      <c r="AD386" s="352"/>
      <c r="AE386" s="352"/>
      <c r="AF386" s="352"/>
      <c r="AG386" s="352"/>
      <c r="AH386" s="352"/>
    </row>
    <row r="387" spans="1:34" s="221" customFormat="1">
      <c r="A387" s="352" t="s">
        <v>515</v>
      </c>
      <c r="B387" s="352" t="s">
        <v>2567</v>
      </c>
      <c r="C387" s="352" t="s">
        <v>2503</v>
      </c>
      <c r="D387" s="352" t="s">
        <v>15</v>
      </c>
      <c r="E387" s="352" t="s">
        <v>154</v>
      </c>
      <c r="F387" s="352">
        <v>7.0000000000000007E-2</v>
      </c>
      <c r="G387" s="352">
        <v>1.2999999999999999E-2</v>
      </c>
      <c r="H387" s="352">
        <v>2.58</v>
      </c>
      <c r="I387" s="189" t="s">
        <v>1520</v>
      </c>
      <c r="J387" s="224" t="s">
        <v>242</v>
      </c>
      <c r="K387" s="352"/>
      <c r="L387" s="352"/>
      <c r="M387" s="352"/>
      <c r="N387" s="352"/>
      <c r="O387" s="352"/>
      <c r="P387" s="352"/>
      <c r="Q387" s="352"/>
      <c r="R387" s="352"/>
      <c r="S387" s="352"/>
      <c r="T387" s="242" t="s">
        <v>1366</v>
      </c>
      <c r="U387" s="227" t="s">
        <v>1372</v>
      </c>
      <c r="V387" s="227" t="s">
        <v>1822</v>
      </c>
      <c r="W387" s="227" t="s">
        <v>15</v>
      </c>
      <c r="X387" s="228" t="s">
        <v>154</v>
      </c>
      <c r="Y387" s="222" t="s">
        <v>242</v>
      </c>
      <c r="Z387" s="227">
        <v>7.0000000000000007E-2</v>
      </c>
      <c r="AA387" s="272">
        <v>1.2999999999999999E-2</v>
      </c>
      <c r="AB387" s="352"/>
      <c r="AC387" s="352"/>
      <c r="AD387" s="352"/>
      <c r="AE387" s="352"/>
      <c r="AF387" s="352"/>
      <c r="AG387" s="352"/>
      <c r="AH387" s="352"/>
    </row>
    <row r="388" spans="1:34" s="221" customFormat="1">
      <c r="A388" s="352" t="s">
        <v>516</v>
      </c>
      <c r="B388" s="352" t="s">
        <v>2567</v>
      </c>
      <c r="C388" s="352" t="s">
        <v>2503</v>
      </c>
      <c r="D388" s="224" t="s">
        <v>15</v>
      </c>
      <c r="E388" s="352" t="s">
        <v>188</v>
      </c>
      <c r="F388" s="352">
        <v>7.0000000000000007E-2</v>
      </c>
      <c r="G388" s="352">
        <v>1.2999999999999999E-2</v>
      </c>
      <c r="H388" s="352">
        <v>2.58</v>
      </c>
      <c r="I388" s="189" t="s">
        <v>231</v>
      </c>
      <c r="J388" s="224" t="s">
        <v>2490</v>
      </c>
      <c r="K388" s="352"/>
      <c r="L388" s="352"/>
      <c r="M388" s="352"/>
      <c r="N388" s="352"/>
      <c r="O388" s="352"/>
      <c r="P388" s="352"/>
      <c r="Q388" s="352"/>
      <c r="R388" s="352"/>
      <c r="S388" s="352"/>
      <c r="T388" s="242" t="s">
        <v>1366</v>
      </c>
      <c r="U388" s="227" t="s">
        <v>1372</v>
      </c>
      <c r="V388" s="227" t="s">
        <v>1822</v>
      </c>
      <c r="W388" s="227" t="s">
        <v>15</v>
      </c>
      <c r="X388" s="228" t="s">
        <v>188</v>
      </c>
      <c r="Y388" s="222" t="s">
        <v>242</v>
      </c>
      <c r="Z388" s="227">
        <v>7.0000000000000007E-2</v>
      </c>
      <c r="AA388" s="272">
        <v>1.2999999999999999E-2</v>
      </c>
      <c r="AB388" s="352"/>
      <c r="AC388" s="352"/>
      <c r="AD388" s="352"/>
      <c r="AE388" s="352"/>
      <c r="AF388" s="352"/>
      <c r="AG388" s="352"/>
      <c r="AH388" s="352"/>
    </row>
    <row r="389" spans="1:34" s="221" customFormat="1">
      <c r="A389" s="352" t="s">
        <v>517</v>
      </c>
      <c r="B389" s="352" t="s">
        <v>2567</v>
      </c>
      <c r="C389" s="352" t="s">
        <v>2503</v>
      </c>
      <c r="D389" s="352" t="s">
        <v>1526</v>
      </c>
      <c r="E389" s="352" t="s">
        <v>518</v>
      </c>
      <c r="F389" s="352">
        <v>0.14000000000000001</v>
      </c>
      <c r="G389" s="352">
        <v>1.2999999999999999E-2</v>
      </c>
      <c r="H389" s="352">
        <v>2.58</v>
      </c>
      <c r="I389" s="189" t="s">
        <v>1684</v>
      </c>
      <c r="J389" s="224"/>
      <c r="K389" s="352"/>
      <c r="L389" s="352"/>
      <c r="M389" s="352"/>
      <c r="N389" s="352"/>
      <c r="O389" s="352"/>
      <c r="P389" s="352"/>
      <c r="Q389" s="352"/>
      <c r="R389" s="352"/>
      <c r="S389" s="352"/>
      <c r="T389" s="242" t="s">
        <v>1366</v>
      </c>
      <c r="U389" s="227" t="s">
        <v>1372</v>
      </c>
      <c r="V389" s="227" t="s">
        <v>1822</v>
      </c>
      <c r="W389" s="227" t="s">
        <v>1526</v>
      </c>
      <c r="X389" s="228" t="s">
        <v>518</v>
      </c>
      <c r="Y389" s="222"/>
      <c r="Z389" s="227">
        <v>0.14000000000000001</v>
      </c>
      <c r="AA389" s="272">
        <v>1.2999999999999999E-2</v>
      </c>
      <c r="AB389" s="352"/>
      <c r="AC389" s="352"/>
      <c r="AD389" s="352"/>
      <c r="AE389" s="352"/>
      <c r="AF389" s="352"/>
      <c r="AG389" s="352"/>
      <c r="AH389" s="352"/>
    </row>
    <row r="390" spans="1:34" s="221" customFormat="1">
      <c r="A390" s="352" t="s">
        <v>519</v>
      </c>
      <c r="B390" s="352" t="s">
        <v>2567</v>
      </c>
      <c r="C390" s="352" t="s">
        <v>2503</v>
      </c>
      <c r="D390" s="352" t="s">
        <v>1526</v>
      </c>
      <c r="E390" s="352" t="s">
        <v>520</v>
      </c>
      <c r="F390" s="352">
        <v>7.0000000000000007E-2</v>
      </c>
      <c r="G390" s="352">
        <v>6.4999999999999997E-3</v>
      </c>
      <c r="H390" s="352">
        <v>2.58</v>
      </c>
      <c r="I390" s="189" t="s">
        <v>231</v>
      </c>
      <c r="J390" s="224" t="s">
        <v>232</v>
      </c>
      <c r="K390" s="352"/>
      <c r="L390" s="352"/>
      <c r="M390" s="352"/>
      <c r="N390" s="352"/>
      <c r="O390" s="352"/>
      <c r="P390" s="352"/>
      <c r="Q390" s="352"/>
      <c r="R390" s="352"/>
      <c r="S390" s="352"/>
      <c r="T390" s="242" t="s">
        <v>1366</v>
      </c>
      <c r="U390" s="227" t="s">
        <v>1372</v>
      </c>
      <c r="V390" s="227" t="s">
        <v>1822</v>
      </c>
      <c r="W390" s="227" t="s">
        <v>1526</v>
      </c>
      <c r="X390" s="228" t="s">
        <v>520</v>
      </c>
      <c r="Y390" s="222"/>
      <c r="Z390" s="227">
        <v>7.0000000000000007E-2</v>
      </c>
      <c r="AA390" s="272">
        <v>6.4999999999999997E-3</v>
      </c>
      <c r="AB390" s="352"/>
      <c r="AC390" s="352"/>
      <c r="AD390" s="352"/>
      <c r="AE390" s="352"/>
      <c r="AF390" s="352"/>
      <c r="AG390" s="352"/>
      <c r="AH390" s="352"/>
    </row>
    <row r="391" spans="1:34" s="221" customFormat="1">
      <c r="A391" s="352" t="s">
        <v>2006</v>
      </c>
      <c r="B391" s="352" t="s">
        <v>2567</v>
      </c>
      <c r="C391" s="352" t="s">
        <v>2503</v>
      </c>
      <c r="D391" s="352" t="s">
        <v>1526</v>
      </c>
      <c r="E391" s="352" t="s">
        <v>2007</v>
      </c>
      <c r="F391" s="352">
        <v>3.5000000000000003E-2</v>
      </c>
      <c r="G391" s="352">
        <v>3.2499999999999999E-3</v>
      </c>
      <c r="H391" s="352">
        <v>2.58</v>
      </c>
      <c r="I391" s="189" t="s">
        <v>1081</v>
      </c>
      <c r="J391" s="224"/>
      <c r="K391" s="352"/>
      <c r="L391" s="352"/>
      <c r="M391" s="352"/>
      <c r="N391" s="352"/>
      <c r="O391" s="352"/>
      <c r="P391" s="352"/>
      <c r="Q391" s="352"/>
      <c r="R391" s="352"/>
      <c r="S391" s="352"/>
      <c r="T391" s="242" t="s">
        <v>1366</v>
      </c>
      <c r="U391" s="227" t="s">
        <v>1372</v>
      </c>
      <c r="V391" s="227" t="s">
        <v>1822</v>
      </c>
      <c r="W391" s="227" t="s">
        <v>1526</v>
      </c>
      <c r="X391" s="228" t="s">
        <v>2007</v>
      </c>
      <c r="Y391" s="222"/>
      <c r="Z391" s="227">
        <v>3.5000000000000003E-2</v>
      </c>
      <c r="AA391" s="272">
        <v>3.2499999999999999E-3</v>
      </c>
      <c r="AB391" s="352"/>
      <c r="AC391" s="352"/>
      <c r="AD391" s="352"/>
      <c r="AE391" s="352"/>
      <c r="AF391" s="352"/>
      <c r="AG391" s="352"/>
      <c r="AH391" s="352"/>
    </row>
    <row r="392" spans="1:34" s="221" customFormat="1">
      <c r="A392" s="352" t="s">
        <v>521</v>
      </c>
      <c r="B392" s="352" t="s">
        <v>2567</v>
      </c>
      <c r="C392" s="352" t="s">
        <v>2503</v>
      </c>
      <c r="D392" s="352" t="s">
        <v>1526</v>
      </c>
      <c r="E392" s="352" t="s">
        <v>1564</v>
      </c>
      <c r="F392" s="352">
        <v>7.0000000000000007E-2</v>
      </c>
      <c r="G392" s="352">
        <v>6.4999999999999997E-3</v>
      </c>
      <c r="H392" s="352">
        <v>2.58</v>
      </c>
      <c r="I392" s="189" t="s">
        <v>231</v>
      </c>
      <c r="J392" s="352" t="s">
        <v>2490</v>
      </c>
      <c r="K392" s="352"/>
      <c r="L392" s="352"/>
      <c r="M392" s="352"/>
      <c r="N392" s="352"/>
      <c r="O392" s="352"/>
      <c r="P392" s="352"/>
      <c r="Q392" s="352"/>
      <c r="R392" s="352"/>
      <c r="S392" s="352"/>
      <c r="T392" s="242" t="s">
        <v>1366</v>
      </c>
      <c r="U392" s="227" t="s">
        <v>1372</v>
      </c>
      <c r="V392" s="227" t="s">
        <v>1822</v>
      </c>
      <c r="W392" s="227" t="s">
        <v>1526</v>
      </c>
      <c r="X392" s="228" t="s">
        <v>1564</v>
      </c>
      <c r="Y392" s="222" t="s">
        <v>1668</v>
      </c>
      <c r="Z392" s="227">
        <v>7.0000000000000007E-2</v>
      </c>
      <c r="AA392" s="272">
        <v>6.4999999999999997E-3</v>
      </c>
      <c r="AB392" s="352"/>
      <c r="AC392" s="352"/>
      <c r="AD392" s="352"/>
      <c r="AE392" s="352"/>
      <c r="AF392" s="352"/>
      <c r="AG392" s="352"/>
      <c r="AH392" s="352"/>
    </row>
    <row r="393" spans="1:34" s="221" customFormat="1">
      <c r="A393" s="352" t="s">
        <v>522</v>
      </c>
      <c r="B393" s="352" t="s">
        <v>2567</v>
      </c>
      <c r="C393" s="352" t="s">
        <v>2503</v>
      </c>
      <c r="D393" s="352" t="s">
        <v>1526</v>
      </c>
      <c r="E393" s="352" t="s">
        <v>1565</v>
      </c>
      <c r="F393" s="352">
        <v>7.0000000000000007E-2</v>
      </c>
      <c r="G393" s="352">
        <v>6.4999999999999997E-3</v>
      </c>
      <c r="H393" s="352">
        <v>2.58</v>
      </c>
      <c r="I393" s="189" t="s">
        <v>1684</v>
      </c>
      <c r="J393" s="224" t="s">
        <v>242</v>
      </c>
      <c r="K393" s="352"/>
      <c r="L393" s="352"/>
      <c r="M393" s="352"/>
      <c r="N393" s="352"/>
      <c r="O393" s="352"/>
      <c r="P393" s="352"/>
      <c r="Q393" s="352"/>
      <c r="R393" s="352"/>
      <c r="S393" s="352"/>
      <c r="T393" s="242" t="s">
        <v>1366</v>
      </c>
      <c r="U393" s="227" t="s">
        <v>1372</v>
      </c>
      <c r="V393" s="227" t="s">
        <v>1822</v>
      </c>
      <c r="W393" s="227" t="s">
        <v>1526</v>
      </c>
      <c r="X393" s="228" t="s">
        <v>1565</v>
      </c>
      <c r="Y393" s="222" t="s">
        <v>1668</v>
      </c>
      <c r="Z393" s="227">
        <v>7.0000000000000007E-2</v>
      </c>
      <c r="AA393" s="272">
        <v>6.4999999999999997E-3</v>
      </c>
      <c r="AB393" s="352"/>
      <c r="AC393" s="352"/>
      <c r="AD393" s="352"/>
      <c r="AE393" s="352"/>
      <c r="AF393" s="352"/>
      <c r="AG393" s="352"/>
      <c r="AH393" s="352"/>
    </row>
    <row r="394" spans="1:34" s="221" customFormat="1">
      <c r="A394" s="352" t="s">
        <v>2008</v>
      </c>
      <c r="B394" s="352" t="s">
        <v>2567</v>
      </c>
      <c r="C394" s="352" t="s">
        <v>2503</v>
      </c>
      <c r="D394" s="352" t="s">
        <v>1526</v>
      </c>
      <c r="E394" s="352" t="s">
        <v>2009</v>
      </c>
      <c r="F394" s="352">
        <v>7.0000000000000007E-2</v>
      </c>
      <c r="G394" s="352">
        <v>6.4999999999999997E-3</v>
      </c>
      <c r="H394" s="352">
        <v>2.58</v>
      </c>
      <c r="I394" s="189" t="s">
        <v>1081</v>
      </c>
      <c r="J394" s="224"/>
      <c r="K394" s="352"/>
      <c r="L394" s="352"/>
      <c r="M394" s="352"/>
      <c r="N394" s="352"/>
      <c r="O394" s="352"/>
      <c r="P394" s="352"/>
      <c r="Q394" s="352"/>
      <c r="R394" s="352"/>
      <c r="S394" s="352"/>
      <c r="T394" s="242" t="s">
        <v>1366</v>
      </c>
      <c r="U394" s="227" t="s">
        <v>1372</v>
      </c>
      <c r="V394" s="227" t="s">
        <v>1822</v>
      </c>
      <c r="W394" s="227" t="s">
        <v>1526</v>
      </c>
      <c r="X394" s="228" t="s">
        <v>2009</v>
      </c>
      <c r="Y394" s="222" t="s">
        <v>1668</v>
      </c>
      <c r="Z394" s="227">
        <v>7.0000000000000007E-2</v>
      </c>
      <c r="AA394" s="272">
        <v>6.4999999999999997E-3</v>
      </c>
      <c r="AB394" s="352"/>
      <c r="AC394" s="352"/>
      <c r="AD394" s="352"/>
      <c r="AE394" s="352"/>
      <c r="AF394" s="352"/>
      <c r="AG394" s="352"/>
      <c r="AH394" s="352"/>
    </row>
    <row r="395" spans="1:34" s="221" customFormat="1">
      <c r="A395" s="352" t="s">
        <v>523</v>
      </c>
      <c r="B395" s="352" t="s">
        <v>2567</v>
      </c>
      <c r="C395" s="352" t="s">
        <v>2503</v>
      </c>
      <c r="D395" s="352" t="s">
        <v>1526</v>
      </c>
      <c r="E395" s="352" t="s">
        <v>1566</v>
      </c>
      <c r="F395" s="352">
        <v>3.5000000000000003E-2</v>
      </c>
      <c r="G395" s="352">
        <v>3.2499999999999999E-3</v>
      </c>
      <c r="H395" s="352">
        <v>2.58</v>
      </c>
      <c r="I395" s="189" t="s">
        <v>231</v>
      </c>
      <c r="J395" s="224" t="s">
        <v>2504</v>
      </c>
      <c r="K395" s="352"/>
      <c r="L395" s="352"/>
      <c r="M395" s="352"/>
      <c r="N395" s="352"/>
      <c r="O395" s="352"/>
      <c r="P395" s="352"/>
      <c r="Q395" s="352"/>
      <c r="R395" s="352"/>
      <c r="S395" s="352"/>
      <c r="T395" s="242" t="s">
        <v>1366</v>
      </c>
      <c r="U395" s="227" t="s">
        <v>1372</v>
      </c>
      <c r="V395" s="227" t="s">
        <v>1822</v>
      </c>
      <c r="W395" s="227" t="s">
        <v>1526</v>
      </c>
      <c r="X395" s="228" t="s">
        <v>1566</v>
      </c>
      <c r="Y395" s="222" t="s">
        <v>1669</v>
      </c>
      <c r="Z395" s="227">
        <v>3.5000000000000003E-2</v>
      </c>
      <c r="AA395" s="272">
        <v>3.2499999999999999E-3</v>
      </c>
      <c r="AB395" s="352"/>
      <c r="AC395" s="352"/>
      <c r="AD395" s="352"/>
      <c r="AE395" s="352"/>
      <c r="AF395" s="352"/>
      <c r="AG395" s="352"/>
      <c r="AH395" s="352"/>
    </row>
    <row r="396" spans="1:34" s="221" customFormat="1">
      <c r="A396" s="352" t="s">
        <v>524</v>
      </c>
      <c r="B396" s="352" t="s">
        <v>2567</v>
      </c>
      <c r="C396" s="352" t="s">
        <v>2503</v>
      </c>
      <c r="D396" s="352" t="s">
        <v>1526</v>
      </c>
      <c r="E396" s="352" t="s">
        <v>1567</v>
      </c>
      <c r="F396" s="352">
        <v>3.5000000000000003E-2</v>
      </c>
      <c r="G396" s="352">
        <v>3.2499999999999999E-3</v>
      </c>
      <c r="H396" s="352">
        <v>2.58</v>
      </c>
      <c r="I396" s="189" t="s">
        <v>1684</v>
      </c>
      <c r="J396" s="224" t="s">
        <v>525</v>
      </c>
      <c r="K396" s="352"/>
      <c r="L396" s="352"/>
      <c r="M396" s="352"/>
      <c r="N396" s="352"/>
      <c r="O396" s="352"/>
      <c r="P396" s="352"/>
      <c r="Q396" s="352"/>
      <c r="R396" s="352"/>
      <c r="S396" s="352"/>
      <c r="T396" s="242" t="s">
        <v>1366</v>
      </c>
      <c r="U396" s="227" t="s">
        <v>1372</v>
      </c>
      <c r="V396" s="227" t="s">
        <v>1822</v>
      </c>
      <c r="W396" s="227" t="s">
        <v>1526</v>
      </c>
      <c r="X396" s="228" t="s">
        <v>1567</v>
      </c>
      <c r="Y396" s="222" t="s">
        <v>1669</v>
      </c>
      <c r="Z396" s="227">
        <v>3.5000000000000003E-2</v>
      </c>
      <c r="AA396" s="272">
        <v>3.2499999999999999E-3</v>
      </c>
      <c r="AB396" s="352"/>
      <c r="AC396" s="352"/>
      <c r="AD396" s="352"/>
      <c r="AE396" s="352"/>
      <c r="AF396" s="352"/>
      <c r="AG396" s="352"/>
      <c r="AH396" s="352"/>
    </row>
    <row r="397" spans="1:34" s="221" customFormat="1">
      <c r="A397" s="352" t="s">
        <v>2010</v>
      </c>
      <c r="B397" s="352" t="s">
        <v>2567</v>
      </c>
      <c r="C397" s="352" t="s">
        <v>2503</v>
      </c>
      <c r="D397" s="352" t="s">
        <v>1526</v>
      </c>
      <c r="E397" s="352" t="s">
        <v>2011</v>
      </c>
      <c r="F397" s="352">
        <v>3.5000000000000003E-2</v>
      </c>
      <c r="G397" s="352">
        <v>3.2499999999999999E-3</v>
      </c>
      <c r="H397" s="352">
        <v>2.58</v>
      </c>
      <c r="I397" s="189" t="s">
        <v>1081</v>
      </c>
      <c r="J397" s="224"/>
      <c r="K397" s="352"/>
      <c r="L397" s="352"/>
      <c r="M397" s="352"/>
      <c r="N397" s="352"/>
      <c r="O397" s="352"/>
      <c r="P397" s="352"/>
      <c r="Q397" s="352"/>
      <c r="R397" s="352"/>
      <c r="S397" s="352"/>
      <c r="T397" s="242" t="s">
        <v>1366</v>
      </c>
      <c r="U397" s="227" t="s">
        <v>1372</v>
      </c>
      <c r="V397" s="227" t="s">
        <v>1822</v>
      </c>
      <c r="W397" s="227" t="s">
        <v>1526</v>
      </c>
      <c r="X397" s="228" t="s">
        <v>2011</v>
      </c>
      <c r="Y397" s="222" t="s">
        <v>1669</v>
      </c>
      <c r="Z397" s="227">
        <v>3.5000000000000003E-2</v>
      </c>
      <c r="AA397" s="272">
        <v>3.2499999999999999E-3</v>
      </c>
      <c r="AB397" s="352"/>
      <c r="AC397" s="352"/>
      <c r="AD397" s="352"/>
      <c r="AE397" s="352"/>
      <c r="AF397" s="352"/>
      <c r="AG397" s="352"/>
      <c r="AH397" s="352"/>
    </row>
    <row r="398" spans="1:34" s="221" customFormat="1">
      <c r="A398" s="352" t="s">
        <v>526</v>
      </c>
      <c r="B398" s="352" t="s">
        <v>2567</v>
      </c>
      <c r="C398" s="352" t="s">
        <v>2503</v>
      </c>
      <c r="D398" s="352" t="s">
        <v>1702</v>
      </c>
      <c r="E398" s="352" t="s">
        <v>527</v>
      </c>
      <c r="F398" s="352">
        <v>0.08</v>
      </c>
      <c r="G398" s="352">
        <v>5.0000000000000001E-3</v>
      </c>
      <c r="H398" s="352">
        <v>2.58</v>
      </c>
      <c r="I398" s="189" t="s">
        <v>2505</v>
      </c>
      <c r="J398" s="352"/>
      <c r="K398" s="352"/>
      <c r="L398" s="352"/>
      <c r="M398" s="352"/>
      <c r="N398" s="352"/>
      <c r="O398" s="352"/>
      <c r="P398" s="352"/>
      <c r="Q398" s="352"/>
      <c r="R398" s="352"/>
      <c r="S398" s="352"/>
      <c r="T398" s="242" t="s">
        <v>1366</v>
      </c>
      <c r="U398" s="227" t="s">
        <v>1372</v>
      </c>
      <c r="V398" s="227" t="s">
        <v>1822</v>
      </c>
      <c r="W398" s="227" t="s">
        <v>1702</v>
      </c>
      <c r="X398" s="228" t="s">
        <v>527</v>
      </c>
      <c r="Y398" s="222"/>
      <c r="Z398" s="227">
        <v>0.08</v>
      </c>
      <c r="AA398" s="272">
        <v>5.0000000000000001E-3</v>
      </c>
      <c r="AB398" s="352"/>
      <c r="AC398" s="352"/>
      <c r="AD398" s="352"/>
      <c r="AE398" s="352"/>
      <c r="AF398" s="352"/>
      <c r="AG398" s="352"/>
      <c r="AH398" s="352"/>
    </row>
    <row r="399" spans="1:34" s="221" customFormat="1">
      <c r="A399" s="352" t="s">
        <v>528</v>
      </c>
      <c r="B399" s="352" t="s">
        <v>2567</v>
      </c>
      <c r="C399" s="352" t="s">
        <v>2503</v>
      </c>
      <c r="D399" s="352" t="s">
        <v>1702</v>
      </c>
      <c r="E399" s="352" t="s">
        <v>529</v>
      </c>
      <c r="F399" s="352">
        <v>0.04</v>
      </c>
      <c r="G399" s="352">
        <v>2.5000000000000001E-3</v>
      </c>
      <c r="H399" s="352">
        <v>2.58</v>
      </c>
      <c r="I399" s="189" t="s">
        <v>231</v>
      </c>
      <c r="J399" s="352" t="s">
        <v>232</v>
      </c>
      <c r="K399" s="352"/>
      <c r="L399" s="352"/>
      <c r="M399" s="352"/>
      <c r="N399" s="352"/>
      <c r="O399" s="352"/>
      <c r="P399" s="352"/>
      <c r="Q399" s="352"/>
      <c r="R399" s="352"/>
      <c r="S399" s="352"/>
      <c r="T399" s="242" t="s">
        <v>1366</v>
      </c>
      <c r="U399" s="227" t="s">
        <v>1372</v>
      </c>
      <c r="V399" s="227" t="s">
        <v>1822</v>
      </c>
      <c r="W399" s="227" t="s">
        <v>1702</v>
      </c>
      <c r="X399" s="228" t="s">
        <v>529</v>
      </c>
      <c r="Y399" s="222"/>
      <c r="Z399" s="227">
        <v>0.04</v>
      </c>
      <c r="AA399" s="272">
        <v>2.5000000000000001E-3</v>
      </c>
      <c r="AB399" s="352"/>
      <c r="AC399" s="352"/>
      <c r="AD399" s="352"/>
      <c r="AE399" s="352"/>
      <c r="AF399" s="352"/>
      <c r="AG399" s="352"/>
      <c r="AH399" s="352"/>
    </row>
    <row r="400" spans="1:34" s="221" customFormat="1">
      <c r="A400" s="352" t="s">
        <v>2012</v>
      </c>
      <c r="B400" s="352" t="s">
        <v>2567</v>
      </c>
      <c r="C400" s="352" t="s">
        <v>2503</v>
      </c>
      <c r="D400" s="352" t="s">
        <v>1702</v>
      </c>
      <c r="E400" s="352" t="s">
        <v>2013</v>
      </c>
      <c r="F400" s="223">
        <v>0.02</v>
      </c>
      <c r="G400" s="223">
        <v>1.25E-3</v>
      </c>
      <c r="H400" s="352">
        <v>2.58</v>
      </c>
      <c r="I400" s="189" t="s">
        <v>1081</v>
      </c>
      <c r="J400" s="352"/>
      <c r="K400" s="352"/>
      <c r="L400" s="352"/>
      <c r="M400" s="352"/>
      <c r="N400" s="352"/>
      <c r="O400" s="352"/>
      <c r="P400" s="352"/>
      <c r="Q400" s="352"/>
      <c r="R400" s="352"/>
      <c r="S400" s="352"/>
      <c r="T400" s="242" t="s">
        <v>1366</v>
      </c>
      <c r="U400" s="227" t="s">
        <v>1372</v>
      </c>
      <c r="V400" s="227" t="s">
        <v>1822</v>
      </c>
      <c r="W400" s="227" t="s">
        <v>1702</v>
      </c>
      <c r="X400" s="228" t="s">
        <v>2013</v>
      </c>
      <c r="Y400" s="222"/>
      <c r="Z400" s="227">
        <v>0.02</v>
      </c>
      <c r="AA400" s="272">
        <v>1.25E-3</v>
      </c>
      <c r="AB400" s="352"/>
      <c r="AC400" s="352"/>
      <c r="AD400" s="352"/>
      <c r="AE400" s="352"/>
      <c r="AF400" s="352"/>
      <c r="AG400" s="352"/>
      <c r="AH400" s="352"/>
    </row>
    <row r="401" spans="1:34" s="221" customFormat="1">
      <c r="A401" s="352" t="s">
        <v>530</v>
      </c>
      <c r="B401" s="352" t="s">
        <v>2567</v>
      </c>
      <c r="C401" s="352" t="s">
        <v>2503</v>
      </c>
      <c r="D401" s="352" t="s">
        <v>1702</v>
      </c>
      <c r="E401" s="352" t="s">
        <v>531</v>
      </c>
      <c r="F401" s="352">
        <v>0.04</v>
      </c>
      <c r="G401" s="352">
        <v>2.5000000000000001E-3</v>
      </c>
      <c r="H401" s="352">
        <v>2.58</v>
      </c>
      <c r="I401" s="189" t="s">
        <v>2505</v>
      </c>
      <c r="J401" s="352" t="s">
        <v>1668</v>
      </c>
      <c r="K401" s="352"/>
      <c r="L401" s="352"/>
      <c r="M401" s="352"/>
      <c r="N401" s="352"/>
      <c r="O401" s="352"/>
      <c r="P401" s="352"/>
      <c r="Q401" s="352"/>
      <c r="R401" s="352"/>
      <c r="S401" s="352"/>
      <c r="T401" s="242" t="s">
        <v>1366</v>
      </c>
      <c r="U401" s="227" t="s">
        <v>1372</v>
      </c>
      <c r="V401" s="227" t="s">
        <v>1822</v>
      </c>
      <c r="W401" s="227" t="s">
        <v>1702</v>
      </c>
      <c r="X401" s="228" t="s">
        <v>531</v>
      </c>
      <c r="Y401" s="222" t="s">
        <v>1668</v>
      </c>
      <c r="Z401" s="227">
        <v>0.04</v>
      </c>
      <c r="AA401" s="272">
        <v>2.5000000000000001E-3</v>
      </c>
      <c r="AB401" s="352"/>
      <c r="AC401" s="352"/>
      <c r="AD401" s="352"/>
      <c r="AE401" s="352"/>
      <c r="AF401" s="352"/>
      <c r="AG401" s="352"/>
      <c r="AH401" s="352"/>
    </row>
    <row r="402" spans="1:34" s="221" customFormat="1">
      <c r="A402" s="352" t="s">
        <v>532</v>
      </c>
      <c r="B402" s="352" t="s">
        <v>2567</v>
      </c>
      <c r="C402" s="352" t="s">
        <v>2503</v>
      </c>
      <c r="D402" s="352" t="s">
        <v>1702</v>
      </c>
      <c r="E402" s="352" t="s">
        <v>533</v>
      </c>
      <c r="F402" s="352">
        <v>0.04</v>
      </c>
      <c r="G402" s="352">
        <v>2.5000000000000001E-3</v>
      </c>
      <c r="H402" s="352">
        <v>2.58</v>
      </c>
      <c r="I402" s="189" t="s">
        <v>231</v>
      </c>
      <c r="J402" s="352" t="s">
        <v>2494</v>
      </c>
      <c r="K402" s="352"/>
      <c r="L402" s="352"/>
      <c r="M402" s="352"/>
      <c r="N402" s="352"/>
      <c r="O402" s="352"/>
      <c r="P402" s="352"/>
      <c r="Q402" s="352"/>
      <c r="R402" s="352"/>
      <c r="S402" s="352"/>
      <c r="T402" s="242" t="s">
        <v>1366</v>
      </c>
      <c r="U402" s="227" t="s">
        <v>1372</v>
      </c>
      <c r="V402" s="227" t="s">
        <v>1822</v>
      </c>
      <c r="W402" s="227" t="s">
        <v>1702</v>
      </c>
      <c r="X402" s="228" t="s">
        <v>533</v>
      </c>
      <c r="Y402" s="222" t="s">
        <v>1668</v>
      </c>
      <c r="Z402" s="227">
        <v>0.04</v>
      </c>
      <c r="AA402" s="272">
        <v>2.5000000000000001E-3</v>
      </c>
      <c r="AB402" s="352"/>
      <c r="AC402" s="352"/>
      <c r="AD402" s="352"/>
      <c r="AE402" s="352"/>
      <c r="AF402" s="352"/>
      <c r="AG402" s="352"/>
      <c r="AH402" s="352"/>
    </row>
    <row r="403" spans="1:34" s="221" customFormat="1">
      <c r="A403" s="352" t="s">
        <v>2014</v>
      </c>
      <c r="B403" s="352" t="s">
        <v>2567</v>
      </c>
      <c r="C403" s="352" t="s">
        <v>2503</v>
      </c>
      <c r="D403" s="352" t="s">
        <v>1702</v>
      </c>
      <c r="E403" s="352" t="s">
        <v>2015</v>
      </c>
      <c r="F403" s="352">
        <v>0.04</v>
      </c>
      <c r="G403" s="352">
        <v>2.5000000000000001E-3</v>
      </c>
      <c r="H403" s="352">
        <v>2.58</v>
      </c>
      <c r="I403" s="189" t="s">
        <v>1081</v>
      </c>
      <c r="J403" s="352"/>
      <c r="K403" s="352"/>
      <c r="L403" s="352"/>
      <c r="M403" s="352"/>
      <c r="N403" s="352"/>
      <c r="O403" s="352"/>
      <c r="P403" s="352"/>
      <c r="Q403" s="352"/>
      <c r="R403" s="352"/>
      <c r="S403" s="352"/>
      <c r="T403" s="242" t="s">
        <v>1366</v>
      </c>
      <c r="U403" s="227" t="s">
        <v>1372</v>
      </c>
      <c r="V403" s="227" t="s">
        <v>1822</v>
      </c>
      <c r="W403" s="227" t="s">
        <v>1702</v>
      </c>
      <c r="X403" s="228" t="s">
        <v>2015</v>
      </c>
      <c r="Y403" s="222" t="s">
        <v>1373</v>
      </c>
      <c r="Z403" s="227">
        <v>0.04</v>
      </c>
      <c r="AA403" s="272">
        <v>2.5000000000000001E-3</v>
      </c>
      <c r="AB403" s="352"/>
      <c r="AC403" s="352"/>
      <c r="AD403" s="352"/>
      <c r="AE403" s="352"/>
      <c r="AF403" s="352"/>
      <c r="AG403" s="352"/>
      <c r="AH403" s="352"/>
    </row>
    <row r="404" spans="1:34" s="221" customFormat="1">
      <c r="A404" s="352" t="s">
        <v>534</v>
      </c>
      <c r="B404" s="352" t="s">
        <v>2567</v>
      </c>
      <c r="C404" s="352" t="s">
        <v>2503</v>
      </c>
      <c r="D404" s="352" t="s">
        <v>1702</v>
      </c>
      <c r="E404" s="352" t="s">
        <v>535</v>
      </c>
      <c r="F404" s="352">
        <v>0.02</v>
      </c>
      <c r="G404" s="352">
        <v>1.25E-3</v>
      </c>
      <c r="H404" s="352">
        <v>2.58</v>
      </c>
      <c r="I404" s="189" t="s">
        <v>2505</v>
      </c>
      <c r="J404" s="352" t="s">
        <v>1669</v>
      </c>
      <c r="K404" s="352"/>
      <c r="L404" s="352"/>
      <c r="M404" s="352"/>
      <c r="N404" s="352"/>
      <c r="O404" s="352"/>
      <c r="P404" s="352"/>
      <c r="Q404" s="352"/>
      <c r="R404" s="352"/>
      <c r="S404" s="352"/>
      <c r="T404" s="242" t="s">
        <v>1366</v>
      </c>
      <c r="U404" s="227" t="s">
        <v>1372</v>
      </c>
      <c r="V404" s="227" t="s">
        <v>1822</v>
      </c>
      <c r="W404" s="227" t="s">
        <v>1702</v>
      </c>
      <c r="X404" s="228" t="s">
        <v>535</v>
      </c>
      <c r="Y404" s="222" t="s">
        <v>1669</v>
      </c>
      <c r="Z404" s="227">
        <v>0.02</v>
      </c>
      <c r="AA404" s="272">
        <v>1.25E-3</v>
      </c>
      <c r="AB404" s="352"/>
      <c r="AC404" s="352"/>
      <c r="AD404" s="352"/>
      <c r="AE404" s="352"/>
      <c r="AF404" s="352"/>
      <c r="AG404" s="352"/>
      <c r="AH404" s="352"/>
    </row>
    <row r="405" spans="1:34" s="221" customFormat="1">
      <c r="A405" s="352" t="s">
        <v>536</v>
      </c>
      <c r="B405" s="352" t="s">
        <v>2567</v>
      </c>
      <c r="C405" s="352" t="s">
        <v>2503</v>
      </c>
      <c r="D405" s="352" t="s">
        <v>1702</v>
      </c>
      <c r="E405" s="352" t="s">
        <v>537</v>
      </c>
      <c r="F405" s="352">
        <v>0.02</v>
      </c>
      <c r="G405" s="352">
        <v>1.25E-3</v>
      </c>
      <c r="H405" s="352">
        <v>2.58</v>
      </c>
      <c r="I405" s="189" t="s">
        <v>231</v>
      </c>
      <c r="J405" s="352" t="s">
        <v>2506</v>
      </c>
      <c r="K405" s="352"/>
      <c r="L405" s="352"/>
      <c r="M405" s="352"/>
      <c r="N405" s="352"/>
      <c r="O405" s="352"/>
      <c r="P405" s="352"/>
      <c r="Q405" s="352"/>
      <c r="R405" s="352"/>
      <c r="S405" s="352"/>
      <c r="T405" s="242" t="s">
        <v>1366</v>
      </c>
      <c r="U405" s="227" t="s">
        <v>1372</v>
      </c>
      <c r="V405" s="227" t="s">
        <v>1822</v>
      </c>
      <c r="W405" s="227" t="s">
        <v>1702</v>
      </c>
      <c r="X405" s="228" t="s">
        <v>537</v>
      </c>
      <c r="Y405" s="222" t="s">
        <v>1669</v>
      </c>
      <c r="Z405" s="227">
        <v>0.02</v>
      </c>
      <c r="AA405" s="272">
        <v>1.25E-3</v>
      </c>
      <c r="AB405" s="352"/>
      <c r="AC405" s="352"/>
      <c r="AD405" s="352"/>
      <c r="AE405" s="352"/>
      <c r="AF405" s="352"/>
      <c r="AG405" s="352"/>
      <c r="AH405" s="352"/>
    </row>
    <row r="406" spans="1:34" s="221" customFormat="1">
      <c r="A406" s="352" t="s">
        <v>2016</v>
      </c>
      <c r="B406" s="352" t="s">
        <v>2567</v>
      </c>
      <c r="C406" s="352" t="s">
        <v>2503</v>
      </c>
      <c r="D406" s="352" t="s">
        <v>1702</v>
      </c>
      <c r="E406" s="352" t="s">
        <v>2017</v>
      </c>
      <c r="F406" s="352">
        <v>0.02</v>
      </c>
      <c r="G406" s="352">
        <v>1.25E-3</v>
      </c>
      <c r="H406" s="352">
        <v>2.58</v>
      </c>
      <c r="I406" s="189" t="s">
        <v>1081</v>
      </c>
      <c r="J406" s="352"/>
      <c r="K406" s="352"/>
      <c r="L406" s="352"/>
      <c r="M406" s="352"/>
      <c r="N406" s="352"/>
      <c r="O406" s="352"/>
      <c r="P406" s="352"/>
      <c r="Q406" s="352"/>
      <c r="R406" s="352"/>
      <c r="S406" s="352"/>
      <c r="T406" s="242" t="s">
        <v>1366</v>
      </c>
      <c r="U406" s="227" t="s">
        <v>1372</v>
      </c>
      <c r="V406" s="227" t="s">
        <v>1822</v>
      </c>
      <c r="W406" s="227" t="s">
        <v>1702</v>
      </c>
      <c r="X406" s="228" t="s">
        <v>2017</v>
      </c>
      <c r="Y406" s="222" t="s">
        <v>1374</v>
      </c>
      <c r="Z406" s="227">
        <v>0.02</v>
      </c>
      <c r="AA406" s="272">
        <v>1.25E-3</v>
      </c>
      <c r="AB406" s="352"/>
      <c r="AC406" s="352"/>
      <c r="AD406" s="352"/>
      <c r="AE406" s="352"/>
      <c r="AF406" s="352"/>
      <c r="AG406" s="352"/>
      <c r="AH406" s="352"/>
    </row>
    <row r="407" spans="1:34" s="221" customFormat="1">
      <c r="A407" s="352" t="s">
        <v>538</v>
      </c>
      <c r="B407" s="352" t="s">
        <v>2567</v>
      </c>
      <c r="C407" s="352" t="s">
        <v>2503</v>
      </c>
      <c r="D407" s="352" t="s">
        <v>1702</v>
      </c>
      <c r="E407" s="352" t="s">
        <v>539</v>
      </c>
      <c r="F407" s="352">
        <v>7.2000000000000008E-2</v>
      </c>
      <c r="G407" s="352">
        <v>4.5000000000000005E-3</v>
      </c>
      <c r="H407" s="352">
        <v>2.58</v>
      </c>
      <c r="I407" s="189" t="s">
        <v>2505</v>
      </c>
      <c r="J407" s="352" t="s">
        <v>1711</v>
      </c>
      <c r="K407" s="352"/>
      <c r="L407" s="352"/>
      <c r="M407" s="352"/>
      <c r="N407" s="352"/>
      <c r="O407" s="352"/>
      <c r="P407" s="352"/>
      <c r="Q407" s="352"/>
      <c r="R407" s="352"/>
      <c r="S407" s="352"/>
      <c r="T407" s="242" t="s">
        <v>1366</v>
      </c>
      <c r="U407" s="227" t="s">
        <v>1372</v>
      </c>
      <c r="V407" s="227" t="s">
        <v>1822</v>
      </c>
      <c r="W407" s="227" t="s">
        <v>1702</v>
      </c>
      <c r="X407" s="228" t="s">
        <v>539</v>
      </c>
      <c r="Y407" s="222" t="s">
        <v>1368</v>
      </c>
      <c r="Z407" s="227">
        <v>7.2000000000000008E-2</v>
      </c>
      <c r="AA407" s="272">
        <v>4.5000000000000005E-3</v>
      </c>
      <c r="AB407" s="352"/>
      <c r="AC407" s="352"/>
      <c r="AD407" s="352"/>
      <c r="AE407" s="352"/>
      <c r="AF407" s="352"/>
      <c r="AG407" s="352"/>
      <c r="AH407" s="352"/>
    </row>
    <row r="408" spans="1:34" s="221" customFormat="1">
      <c r="A408" s="352" t="s">
        <v>540</v>
      </c>
      <c r="B408" s="352" t="s">
        <v>2567</v>
      </c>
      <c r="C408" s="352" t="s">
        <v>2503</v>
      </c>
      <c r="D408" s="352" t="s">
        <v>1702</v>
      </c>
      <c r="E408" s="352" t="s">
        <v>541</v>
      </c>
      <c r="F408" s="352">
        <v>7.2000000000000008E-2</v>
      </c>
      <c r="G408" s="352">
        <v>4.5000000000000005E-3</v>
      </c>
      <c r="H408" s="352">
        <v>2.58</v>
      </c>
      <c r="I408" s="189" t="s">
        <v>231</v>
      </c>
      <c r="J408" s="352" t="s">
        <v>2507</v>
      </c>
      <c r="K408" s="352"/>
      <c r="L408" s="352"/>
      <c r="M408" s="352"/>
      <c r="N408" s="352"/>
      <c r="O408" s="352"/>
      <c r="P408" s="352"/>
      <c r="Q408" s="352"/>
      <c r="R408" s="352"/>
      <c r="S408" s="352"/>
      <c r="T408" s="242" t="s">
        <v>1366</v>
      </c>
      <c r="U408" s="227" t="s">
        <v>1372</v>
      </c>
      <c r="V408" s="227" t="s">
        <v>1822</v>
      </c>
      <c r="W408" s="227" t="s">
        <v>1702</v>
      </c>
      <c r="X408" s="228" t="s">
        <v>541</v>
      </c>
      <c r="Y408" s="222" t="s">
        <v>1368</v>
      </c>
      <c r="Z408" s="227">
        <v>7.2000000000000008E-2</v>
      </c>
      <c r="AA408" s="272">
        <v>4.5000000000000005E-3</v>
      </c>
      <c r="AB408" s="352"/>
      <c r="AC408" s="352"/>
      <c r="AD408" s="352"/>
      <c r="AE408" s="352"/>
      <c r="AF408" s="352"/>
      <c r="AG408" s="352"/>
      <c r="AH408" s="352"/>
    </row>
    <row r="409" spans="1:34" s="221" customFormat="1">
      <c r="A409" s="352" t="s">
        <v>2018</v>
      </c>
      <c r="B409" s="352" t="s">
        <v>2567</v>
      </c>
      <c r="C409" s="352" t="s">
        <v>2503</v>
      </c>
      <c r="D409" s="352" t="s">
        <v>1702</v>
      </c>
      <c r="E409" s="352" t="s">
        <v>2019</v>
      </c>
      <c r="F409" s="352">
        <v>7.1999999999999995E-2</v>
      </c>
      <c r="G409" s="352">
        <v>4.4999999999999997E-3</v>
      </c>
      <c r="H409" s="352">
        <v>2.58</v>
      </c>
      <c r="I409" s="189" t="s">
        <v>1081</v>
      </c>
      <c r="J409" s="352"/>
      <c r="K409" s="352"/>
      <c r="L409" s="352"/>
      <c r="M409" s="352"/>
      <c r="N409" s="352"/>
      <c r="O409" s="352"/>
      <c r="P409" s="352"/>
      <c r="Q409" s="352"/>
      <c r="R409" s="352"/>
      <c r="S409" s="352"/>
      <c r="T409" s="242" t="s">
        <v>1366</v>
      </c>
      <c r="U409" s="227" t="s">
        <v>1372</v>
      </c>
      <c r="V409" s="227" t="s">
        <v>1822</v>
      </c>
      <c r="W409" s="227" t="s">
        <v>1702</v>
      </c>
      <c r="X409" s="228" t="s">
        <v>2019</v>
      </c>
      <c r="Y409" s="222" t="s">
        <v>1368</v>
      </c>
      <c r="Z409" s="227">
        <v>7.1999999999999995E-2</v>
      </c>
      <c r="AA409" s="272">
        <v>4.4999999999999997E-3</v>
      </c>
      <c r="AB409" s="352"/>
      <c r="AC409" s="352"/>
      <c r="AD409" s="352"/>
      <c r="AE409" s="352"/>
      <c r="AF409" s="352"/>
      <c r="AG409" s="352"/>
      <c r="AH409" s="352"/>
    </row>
    <row r="410" spans="1:34" s="221" customFormat="1">
      <c r="A410" s="352" t="s">
        <v>2020</v>
      </c>
      <c r="B410" s="352" t="s">
        <v>2567</v>
      </c>
      <c r="C410" s="352" t="s">
        <v>2503</v>
      </c>
      <c r="D410" s="223" t="s">
        <v>1814</v>
      </c>
      <c r="E410" s="352" t="s">
        <v>2022</v>
      </c>
      <c r="F410" s="223">
        <v>0.15</v>
      </c>
      <c r="G410" s="223">
        <v>5.0000000000000001E-3</v>
      </c>
      <c r="H410" s="352">
        <v>2.58</v>
      </c>
      <c r="I410" s="189" t="s">
        <v>2021</v>
      </c>
      <c r="J410" s="352"/>
      <c r="K410" s="352"/>
      <c r="L410" s="352"/>
      <c r="M410" s="352"/>
      <c r="N410" s="352"/>
      <c r="O410" s="352"/>
      <c r="P410" s="352"/>
      <c r="Q410" s="352"/>
      <c r="R410" s="352"/>
      <c r="S410" s="352"/>
      <c r="T410" s="242" t="s">
        <v>1366</v>
      </c>
      <c r="U410" s="227" t="s">
        <v>1372</v>
      </c>
      <c r="V410" s="227" t="s">
        <v>1822</v>
      </c>
      <c r="W410" s="227" t="s">
        <v>1814</v>
      </c>
      <c r="X410" s="228" t="s">
        <v>2022</v>
      </c>
      <c r="Y410" s="222"/>
      <c r="Z410" s="227">
        <v>0.15</v>
      </c>
      <c r="AA410" s="272">
        <v>5.0000000000000001E-3</v>
      </c>
      <c r="AB410" s="352"/>
      <c r="AC410" s="352"/>
      <c r="AD410" s="352"/>
      <c r="AE410" s="352"/>
      <c r="AF410" s="352"/>
      <c r="AG410" s="352"/>
      <c r="AH410" s="352"/>
    </row>
    <row r="411" spans="1:34" s="221" customFormat="1">
      <c r="A411" s="352" t="s">
        <v>2023</v>
      </c>
      <c r="B411" s="352" t="s">
        <v>2567</v>
      </c>
      <c r="C411" s="352" t="s">
        <v>2503</v>
      </c>
      <c r="D411" s="223" t="s">
        <v>1814</v>
      </c>
      <c r="E411" s="352" t="s">
        <v>2024</v>
      </c>
      <c r="F411" s="223">
        <v>7.4999999999999997E-2</v>
      </c>
      <c r="G411" s="223">
        <v>2.5000000000000001E-3</v>
      </c>
      <c r="H411" s="352">
        <v>2.58</v>
      </c>
      <c r="I411" s="189" t="s">
        <v>231</v>
      </c>
      <c r="J411" s="352"/>
      <c r="K411" s="352"/>
      <c r="L411" s="352"/>
      <c r="M411" s="352"/>
      <c r="N411" s="352"/>
      <c r="O411" s="352"/>
      <c r="P411" s="352"/>
      <c r="Q411" s="352"/>
      <c r="R411" s="352"/>
      <c r="S411" s="352"/>
      <c r="T411" s="242" t="s">
        <v>1366</v>
      </c>
      <c r="U411" s="227" t="s">
        <v>1372</v>
      </c>
      <c r="V411" s="227" t="s">
        <v>1822</v>
      </c>
      <c r="W411" s="227" t="s">
        <v>1814</v>
      </c>
      <c r="X411" s="228" t="s">
        <v>2024</v>
      </c>
      <c r="Y411" s="222"/>
      <c r="Z411" s="227">
        <v>7.4999999999999997E-2</v>
      </c>
      <c r="AA411" s="272">
        <v>2.5000000000000001E-3</v>
      </c>
      <c r="AB411" s="352"/>
      <c r="AC411" s="352"/>
      <c r="AD411" s="352"/>
      <c r="AE411" s="352"/>
      <c r="AF411" s="352"/>
      <c r="AG411" s="352"/>
      <c r="AH411" s="352"/>
    </row>
    <row r="412" spans="1:34" s="221" customFormat="1">
      <c r="A412" s="352" t="s">
        <v>2025</v>
      </c>
      <c r="B412" s="352" t="s">
        <v>2567</v>
      </c>
      <c r="C412" s="352" t="s">
        <v>2503</v>
      </c>
      <c r="D412" s="223" t="s">
        <v>1814</v>
      </c>
      <c r="E412" s="352" t="s">
        <v>2026</v>
      </c>
      <c r="F412" s="223">
        <v>3.7499999999999999E-2</v>
      </c>
      <c r="G412" s="223">
        <v>1.25E-3</v>
      </c>
      <c r="H412" s="352">
        <v>2.58</v>
      </c>
      <c r="I412" s="189" t="s">
        <v>1081</v>
      </c>
      <c r="J412" s="352"/>
      <c r="K412" s="352"/>
      <c r="L412" s="352"/>
      <c r="M412" s="352"/>
      <c r="N412" s="352"/>
      <c r="O412" s="352"/>
      <c r="P412" s="352"/>
      <c r="Q412" s="352"/>
      <c r="R412" s="352"/>
      <c r="S412" s="352"/>
      <c r="T412" s="242" t="s">
        <v>1366</v>
      </c>
      <c r="U412" s="227" t="s">
        <v>1372</v>
      </c>
      <c r="V412" s="227" t="s">
        <v>1822</v>
      </c>
      <c r="W412" s="227" t="s">
        <v>1814</v>
      </c>
      <c r="X412" s="228" t="s">
        <v>2026</v>
      </c>
      <c r="Y412" s="222"/>
      <c r="Z412" s="227">
        <v>3.7499999999999999E-2</v>
      </c>
      <c r="AA412" s="272">
        <v>1.25E-3</v>
      </c>
      <c r="AB412" s="352"/>
      <c r="AC412" s="352"/>
      <c r="AD412" s="352"/>
      <c r="AE412" s="352"/>
      <c r="AF412" s="352"/>
      <c r="AG412" s="352"/>
      <c r="AH412" s="352"/>
    </row>
    <row r="413" spans="1:34" s="221" customFormat="1">
      <c r="A413" s="352" t="s">
        <v>2027</v>
      </c>
      <c r="B413" s="352" t="s">
        <v>2567</v>
      </c>
      <c r="C413" s="352" t="s">
        <v>2503</v>
      </c>
      <c r="D413" s="223" t="s">
        <v>1814</v>
      </c>
      <c r="E413" s="352" t="s">
        <v>2028</v>
      </c>
      <c r="F413" s="352">
        <v>0.11249999999999999</v>
      </c>
      <c r="G413" s="352">
        <v>3.7499999999999999E-3</v>
      </c>
      <c r="H413" s="352">
        <v>2.58</v>
      </c>
      <c r="I413" s="189" t="s">
        <v>2021</v>
      </c>
      <c r="J413" s="352"/>
      <c r="K413" s="352"/>
      <c r="L413" s="352"/>
      <c r="M413" s="352"/>
      <c r="N413" s="352"/>
      <c r="O413" s="352"/>
      <c r="P413" s="352"/>
      <c r="Q413" s="352"/>
      <c r="R413" s="352"/>
      <c r="S413" s="352"/>
      <c r="T413" s="242" t="s">
        <v>1366</v>
      </c>
      <c r="U413" s="227" t="s">
        <v>1372</v>
      </c>
      <c r="V413" s="227" t="s">
        <v>1822</v>
      </c>
      <c r="W413" s="227" t="s">
        <v>1814</v>
      </c>
      <c r="X413" s="228" t="s">
        <v>2028</v>
      </c>
      <c r="Y413" s="222" t="s">
        <v>1373</v>
      </c>
      <c r="Z413" s="227">
        <v>0.11249999999999999</v>
      </c>
      <c r="AA413" s="272">
        <v>3.7499999999999999E-3</v>
      </c>
      <c r="AB413" s="352"/>
      <c r="AC413" s="352"/>
      <c r="AD413" s="352"/>
      <c r="AE413" s="352"/>
      <c r="AF413" s="352"/>
      <c r="AG413" s="352"/>
      <c r="AH413" s="352"/>
    </row>
    <row r="414" spans="1:34" s="221" customFormat="1">
      <c r="A414" s="352" t="s">
        <v>2029</v>
      </c>
      <c r="B414" s="352" t="s">
        <v>2567</v>
      </c>
      <c r="C414" s="352" t="s">
        <v>2503</v>
      </c>
      <c r="D414" s="223" t="s">
        <v>1814</v>
      </c>
      <c r="E414" s="352" t="s">
        <v>2030</v>
      </c>
      <c r="F414" s="352">
        <v>0.11249999999999999</v>
      </c>
      <c r="G414" s="352">
        <v>3.7499999999999999E-3</v>
      </c>
      <c r="H414" s="352">
        <v>2.58</v>
      </c>
      <c r="I414" s="189" t="s">
        <v>231</v>
      </c>
      <c r="J414" s="352"/>
      <c r="K414" s="352"/>
      <c r="L414" s="352"/>
      <c r="M414" s="352"/>
      <c r="N414" s="352"/>
      <c r="O414" s="352"/>
      <c r="P414" s="352"/>
      <c r="Q414" s="352"/>
      <c r="R414" s="352"/>
      <c r="S414" s="352"/>
      <c r="T414" s="242" t="s">
        <v>1366</v>
      </c>
      <c r="U414" s="227" t="s">
        <v>1372</v>
      </c>
      <c r="V414" s="227" t="s">
        <v>1822</v>
      </c>
      <c r="W414" s="227" t="s">
        <v>1814</v>
      </c>
      <c r="X414" s="228" t="s">
        <v>2030</v>
      </c>
      <c r="Y414" s="222" t="s">
        <v>1373</v>
      </c>
      <c r="Z414" s="227">
        <v>0.11249999999999999</v>
      </c>
      <c r="AA414" s="272">
        <v>3.7499999999999999E-3</v>
      </c>
      <c r="AB414" s="352"/>
      <c r="AC414" s="352"/>
      <c r="AD414" s="352"/>
      <c r="AE414" s="352"/>
      <c r="AF414" s="352"/>
      <c r="AG414" s="352"/>
      <c r="AH414" s="352"/>
    </row>
    <row r="415" spans="1:34" s="221" customFormat="1">
      <c r="A415" s="352" t="s">
        <v>2031</v>
      </c>
      <c r="B415" s="352" t="s">
        <v>2567</v>
      </c>
      <c r="C415" s="352" t="s">
        <v>2503</v>
      </c>
      <c r="D415" s="223" t="s">
        <v>1814</v>
      </c>
      <c r="E415" s="352" t="s">
        <v>2032</v>
      </c>
      <c r="F415" s="352">
        <v>0.11249999999999999</v>
      </c>
      <c r="G415" s="352">
        <v>3.7499999999999999E-3</v>
      </c>
      <c r="H415" s="352">
        <v>2.58</v>
      </c>
      <c r="I415" s="189" t="s">
        <v>1081</v>
      </c>
      <c r="J415" s="352"/>
      <c r="K415" s="352"/>
      <c r="L415" s="352"/>
      <c r="M415" s="352"/>
      <c r="N415" s="352"/>
      <c r="O415" s="352"/>
      <c r="P415" s="352"/>
      <c r="Q415" s="352"/>
      <c r="R415" s="352"/>
      <c r="S415" s="352"/>
      <c r="T415" s="242" t="s">
        <v>1366</v>
      </c>
      <c r="U415" s="227" t="s">
        <v>1372</v>
      </c>
      <c r="V415" s="227" t="s">
        <v>1822</v>
      </c>
      <c r="W415" s="227" t="s">
        <v>1814</v>
      </c>
      <c r="X415" s="228" t="s">
        <v>2032</v>
      </c>
      <c r="Y415" s="222" t="s">
        <v>1373</v>
      </c>
      <c r="Z415" s="227">
        <v>0.11249999999999999</v>
      </c>
      <c r="AA415" s="272">
        <v>3.7499999999999999E-3</v>
      </c>
      <c r="AB415" s="352"/>
      <c r="AC415" s="352"/>
      <c r="AD415" s="352"/>
      <c r="AE415" s="352"/>
      <c r="AF415" s="352"/>
      <c r="AG415" s="352"/>
      <c r="AH415" s="352"/>
    </row>
    <row r="416" spans="1:34" s="221" customFormat="1">
      <c r="A416" s="352" t="s">
        <v>2033</v>
      </c>
      <c r="B416" s="352" t="s">
        <v>2567</v>
      </c>
      <c r="C416" s="352" t="s">
        <v>2503</v>
      </c>
      <c r="D416" s="223" t="s">
        <v>1814</v>
      </c>
      <c r="E416" s="352" t="s">
        <v>2034</v>
      </c>
      <c r="F416" s="223">
        <v>7.4999999999999997E-2</v>
      </c>
      <c r="G416" s="223">
        <v>2.5000000000000001E-3</v>
      </c>
      <c r="H416" s="352">
        <v>2.58</v>
      </c>
      <c r="I416" s="189" t="s">
        <v>2021</v>
      </c>
      <c r="J416" s="352"/>
      <c r="K416" s="352"/>
      <c r="L416" s="352"/>
      <c r="M416" s="352"/>
      <c r="N416" s="352"/>
      <c r="O416" s="352"/>
      <c r="P416" s="352"/>
      <c r="Q416" s="352"/>
      <c r="R416" s="352"/>
      <c r="S416" s="352"/>
      <c r="T416" s="242" t="s">
        <v>1366</v>
      </c>
      <c r="U416" s="227" t="s">
        <v>1372</v>
      </c>
      <c r="V416" s="227" t="s">
        <v>1822</v>
      </c>
      <c r="W416" s="227" t="s">
        <v>1814</v>
      </c>
      <c r="X416" s="228" t="s">
        <v>2034</v>
      </c>
      <c r="Y416" s="222" t="s">
        <v>1669</v>
      </c>
      <c r="Z416" s="227">
        <v>7.4999999999999997E-2</v>
      </c>
      <c r="AA416" s="272">
        <v>2.5000000000000001E-3</v>
      </c>
      <c r="AB416" s="352"/>
      <c r="AC416" s="352"/>
      <c r="AD416" s="352"/>
      <c r="AE416" s="352"/>
      <c r="AF416" s="352"/>
      <c r="AG416" s="352"/>
      <c r="AH416" s="352"/>
    </row>
    <row r="417" spans="1:34" s="221" customFormat="1">
      <c r="A417" s="352" t="s">
        <v>2035</v>
      </c>
      <c r="B417" s="352" t="s">
        <v>2567</v>
      </c>
      <c r="C417" s="352" t="s">
        <v>2503</v>
      </c>
      <c r="D417" s="223" t="s">
        <v>1814</v>
      </c>
      <c r="E417" s="352" t="s">
        <v>2036</v>
      </c>
      <c r="F417" s="223">
        <v>7.4999999999999997E-2</v>
      </c>
      <c r="G417" s="223">
        <v>2.5000000000000001E-3</v>
      </c>
      <c r="H417" s="352">
        <v>2.58</v>
      </c>
      <c r="I417" s="189" t="s">
        <v>231</v>
      </c>
      <c r="J417" s="352"/>
      <c r="K417" s="352"/>
      <c r="L417" s="352"/>
      <c r="M417" s="352"/>
      <c r="N417" s="352"/>
      <c r="O417" s="352"/>
      <c r="P417" s="352"/>
      <c r="Q417" s="352"/>
      <c r="R417" s="352"/>
      <c r="S417" s="352"/>
      <c r="T417" s="242" t="s">
        <v>1366</v>
      </c>
      <c r="U417" s="227" t="s">
        <v>1372</v>
      </c>
      <c r="V417" s="227" t="s">
        <v>1822</v>
      </c>
      <c r="W417" s="227" t="s">
        <v>1814</v>
      </c>
      <c r="X417" s="228" t="s">
        <v>2036</v>
      </c>
      <c r="Y417" s="222" t="s">
        <v>1669</v>
      </c>
      <c r="Z417" s="227">
        <v>7.4999999999999997E-2</v>
      </c>
      <c r="AA417" s="272">
        <v>2.5000000000000001E-3</v>
      </c>
      <c r="AB417" s="352"/>
      <c r="AC417" s="352"/>
      <c r="AD417" s="352"/>
      <c r="AE417" s="352"/>
      <c r="AF417" s="352"/>
      <c r="AG417" s="352"/>
      <c r="AH417" s="352"/>
    </row>
    <row r="418" spans="1:34" s="221" customFormat="1">
      <c r="A418" s="352" t="s">
        <v>2037</v>
      </c>
      <c r="B418" s="352" t="s">
        <v>2567</v>
      </c>
      <c r="C418" s="352" t="s">
        <v>2503</v>
      </c>
      <c r="D418" s="223" t="s">
        <v>1814</v>
      </c>
      <c r="E418" s="352" t="s">
        <v>2038</v>
      </c>
      <c r="F418" s="223">
        <v>7.4999999999999997E-2</v>
      </c>
      <c r="G418" s="223">
        <v>2.5000000000000001E-3</v>
      </c>
      <c r="H418" s="352">
        <v>2.58</v>
      </c>
      <c r="I418" s="189" t="s">
        <v>1081</v>
      </c>
      <c r="J418" s="352"/>
      <c r="K418" s="352"/>
      <c r="L418" s="352"/>
      <c r="M418" s="352"/>
      <c r="N418" s="352"/>
      <c r="O418" s="352"/>
      <c r="P418" s="352"/>
      <c r="Q418" s="352"/>
      <c r="R418" s="352"/>
      <c r="S418" s="352"/>
      <c r="T418" s="242" t="s">
        <v>1366</v>
      </c>
      <c r="U418" s="227" t="s">
        <v>1372</v>
      </c>
      <c r="V418" s="227" t="s">
        <v>1822</v>
      </c>
      <c r="W418" s="227" t="s">
        <v>1814</v>
      </c>
      <c r="X418" s="228" t="s">
        <v>2038</v>
      </c>
      <c r="Y418" s="222" t="s">
        <v>1669</v>
      </c>
      <c r="Z418" s="227">
        <v>7.4999999999999997E-2</v>
      </c>
      <c r="AA418" s="272">
        <v>2.5000000000000001E-3</v>
      </c>
      <c r="AB418" s="352"/>
      <c r="AC418" s="352"/>
      <c r="AD418" s="352"/>
      <c r="AE418" s="352"/>
      <c r="AF418" s="352"/>
      <c r="AG418" s="352"/>
      <c r="AH418" s="352"/>
    </row>
    <row r="419" spans="1:34" s="221" customFormat="1">
      <c r="A419" s="352" t="s">
        <v>2039</v>
      </c>
      <c r="B419" s="352" t="s">
        <v>2567</v>
      </c>
      <c r="C419" s="352" t="s">
        <v>2503</v>
      </c>
      <c r="D419" s="223" t="s">
        <v>1814</v>
      </c>
      <c r="E419" s="352" t="s">
        <v>2040</v>
      </c>
      <c r="F419" s="352">
        <v>3.7499999999999999E-2</v>
      </c>
      <c r="G419" s="352">
        <v>1.25E-3</v>
      </c>
      <c r="H419" s="352">
        <v>2.58</v>
      </c>
      <c r="I419" s="189" t="s">
        <v>2021</v>
      </c>
      <c r="J419" s="352"/>
      <c r="K419" s="352"/>
      <c r="L419" s="352"/>
      <c r="M419" s="352"/>
      <c r="N419" s="352"/>
      <c r="O419" s="352"/>
      <c r="P419" s="352"/>
      <c r="Q419" s="352"/>
      <c r="R419" s="352"/>
      <c r="S419" s="352"/>
      <c r="T419" s="242" t="s">
        <v>1366</v>
      </c>
      <c r="U419" s="227" t="s">
        <v>1372</v>
      </c>
      <c r="V419" s="227" t="s">
        <v>1822</v>
      </c>
      <c r="W419" s="227" t="s">
        <v>1814</v>
      </c>
      <c r="X419" s="228" t="s">
        <v>2040</v>
      </c>
      <c r="Y419" s="222" t="s">
        <v>1859</v>
      </c>
      <c r="Z419" s="227">
        <v>3.7499999999999999E-2</v>
      </c>
      <c r="AA419" s="272">
        <v>1.25E-3</v>
      </c>
      <c r="AB419" s="352"/>
      <c r="AC419" s="352"/>
      <c r="AD419" s="352"/>
      <c r="AE419" s="352"/>
      <c r="AF419" s="352"/>
      <c r="AG419" s="352"/>
      <c r="AH419" s="352"/>
    </row>
    <row r="420" spans="1:34" s="221" customFormat="1">
      <c r="A420" s="352" t="s">
        <v>2041</v>
      </c>
      <c r="B420" s="352" t="s">
        <v>2567</v>
      </c>
      <c r="C420" s="352" t="s">
        <v>2503</v>
      </c>
      <c r="D420" s="223" t="s">
        <v>1814</v>
      </c>
      <c r="E420" s="352" t="s">
        <v>2042</v>
      </c>
      <c r="F420" s="352">
        <v>3.7499999999999999E-2</v>
      </c>
      <c r="G420" s="352">
        <v>1.25E-3</v>
      </c>
      <c r="H420" s="352">
        <v>2.58</v>
      </c>
      <c r="I420" s="189" t="s">
        <v>231</v>
      </c>
      <c r="J420" s="224"/>
      <c r="K420" s="352"/>
      <c r="L420" s="352"/>
      <c r="M420" s="352"/>
      <c r="N420" s="352"/>
      <c r="O420" s="352"/>
      <c r="P420" s="352"/>
      <c r="Q420" s="352"/>
      <c r="R420" s="352"/>
      <c r="S420" s="352"/>
      <c r="T420" s="242" t="s">
        <v>1366</v>
      </c>
      <c r="U420" s="227" t="s">
        <v>1372</v>
      </c>
      <c r="V420" s="227" t="s">
        <v>1822</v>
      </c>
      <c r="W420" s="227" t="s">
        <v>1814</v>
      </c>
      <c r="X420" s="228" t="s">
        <v>2042</v>
      </c>
      <c r="Y420" s="222" t="s">
        <v>1859</v>
      </c>
      <c r="Z420" s="227">
        <v>3.7499999999999999E-2</v>
      </c>
      <c r="AA420" s="272">
        <v>1.25E-3</v>
      </c>
      <c r="AB420" s="352"/>
      <c r="AC420" s="352"/>
      <c r="AD420" s="352"/>
      <c r="AE420" s="352"/>
      <c r="AF420" s="352"/>
      <c r="AG420" s="352"/>
      <c r="AH420" s="352"/>
    </row>
    <row r="421" spans="1:34" s="221" customFormat="1">
      <c r="A421" s="352" t="s">
        <v>2043</v>
      </c>
      <c r="B421" s="352" t="s">
        <v>2567</v>
      </c>
      <c r="C421" s="352" t="s">
        <v>2503</v>
      </c>
      <c r="D421" s="223" t="s">
        <v>1814</v>
      </c>
      <c r="E421" s="352" t="s">
        <v>2044</v>
      </c>
      <c r="F421" s="352">
        <v>3.7499999999999999E-2</v>
      </c>
      <c r="G421" s="352">
        <v>1.25E-3</v>
      </c>
      <c r="H421" s="352">
        <v>2.58</v>
      </c>
      <c r="I421" s="189" t="s">
        <v>1081</v>
      </c>
      <c r="J421" s="224"/>
      <c r="K421" s="352"/>
      <c r="L421" s="352"/>
      <c r="M421" s="352"/>
      <c r="N421" s="352"/>
      <c r="O421" s="352"/>
      <c r="P421" s="352"/>
      <c r="Q421" s="352"/>
      <c r="R421" s="352"/>
      <c r="S421" s="352"/>
      <c r="T421" s="242" t="s">
        <v>1366</v>
      </c>
      <c r="U421" s="227" t="s">
        <v>1372</v>
      </c>
      <c r="V421" s="227" t="s">
        <v>1822</v>
      </c>
      <c r="W421" s="227" t="s">
        <v>1814</v>
      </c>
      <c r="X421" s="228" t="s">
        <v>2044</v>
      </c>
      <c r="Y421" s="222" t="s">
        <v>1859</v>
      </c>
      <c r="Z421" s="227">
        <v>3.7499999999999999E-2</v>
      </c>
      <c r="AA421" s="272">
        <v>1.25E-3</v>
      </c>
      <c r="AB421" s="352"/>
      <c r="AC421" s="352"/>
      <c r="AD421" s="352"/>
      <c r="AE421" s="352"/>
      <c r="AF421" s="352"/>
      <c r="AG421" s="352"/>
      <c r="AH421" s="352"/>
    </row>
    <row r="422" spans="1:34" s="221" customFormat="1">
      <c r="A422" s="352" t="s">
        <v>542</v>
      </c>
      <c r="B422" s="352" t="s">
        <v>2568</v>
      </c>
      <c r="C422" s="352" t="s">
        <v>2508</v>
      </c>
      <c r="D422" s="352" t="s">
        <v>1755</v>
      </c>
      <c r="E422" s="352" t="s">
        <v>1754</v>
      </c>
      <c r="F422" s="352">
        <v>2.83</v>
      </c>
      <c r="G422" s="352">
        <v>0.25</v>
      </c>
      <c r="H422" s="352">
        <v>2.58</v>
      </c>
      <c r="I422" s="189" t="s">
        <v>1520</v>
      </c>
      <c r="J422" s="224"/>
      <c r="K422" s="352"/>
      <c r="L422" s="352"/>
      <c r="M422" s="352"/>
      <c r="N422" s="352"/>
      <c r="O422" s="352"/>
      <c r="P422" s="352"/>
      <c r="Q422" s="352"/>
      <c r="R422" s="352"/>
      <c r="S422" s="352"/>
      <c r="T422" s="242" t="s">
        <v>1366</v>
      </c>
      <c r="U422" s="227" t="s">
        <v>1372</v>
      </c>
      <c r="V422" s="227" t="s">
        <v>1864</v>
      </c>
      <c r="W422" s="227" t="s">
        <v>1755</v>
      </c>
      <c r="X422" s="228" t="s">
        <v>1754</v>
      </c>
      <c r="Y422" s="222"/>
      <c r="Z422" s="227">
        <v>2.83</v>
      </c>
      <c r="AA422" s="272">
        <v>0.25</v>
      </c>
      <c r="AB422" s="352"/>
      <c r="AC422" s="352"/>
      <c r="AD422" s="352"/>
      <c r="AE422" s="352"/>
      <c r="AF422" s="352"/>
      <c r="AG422" s="352"/>
      <c r="AH422" s="352"/>
    </row>
    <row r="423" spans="1:34" s="221" customFormat="1">
      <c r="A423" s="352" t="s">
        <v>543</v>
      </c>
      <c r="B423" s="352" t="s">
        <v>2568</v>
      </c>
      <c r="C423" s="352" t="s">
        <v>2508</v>
      </c>
      <c r="D423" s="223" t="s">
        <v>0</v>
      </c>
      <c r="E423" s="352" t="s">
        <v>5</v>
      </c>
      <c r="F423" s="352">
        <v>2.5299999999999998</v>
      </c>
      <c r="G423" s="352">
        <v>0.25</v>
      </c>
      <c r="H423" s="352">
        <v>2.58</v>
      </c>
      <c r="I423" s="189" t="s">
        <v>1520</v>
      </c>
      <c r="J423" s="224"/>
      <c r="K423" s="352"/>
      <c r="L423" s="352"/>
      <c r="M423" s="352"/>
      <c r="N423" s="352"/>
      <c r="O423" s="352"/>
      <c r="P423" s="352"/>
      <c r="Q423" s="352"/>
      <c r="R423" s="352"/>
      <c r="S423" s="352"/>
      <c r="T423" s="242" t="s">
        <v>1366</v>
      </c>
      <c r="U423" s="227" t="s">
        <v>1372</v>
      </c>
      <c r="V423" s="227" t="s">
        <v>1864</v>
      </c>
      <c r="W423" s="227" t="s">
        <v>0</v>
      </c>
      <c r="X423" s="228" t="s">
        <v>5</v>
      </c>
      <c r="Y423" s="222"/>
      <c r="Z423" s="227">
        <v>2.5299999999999998</v>
      </c>
      <c r="AA423" s="272">
        <v>0.25</v>
      </c>
      <c r="AB423" s="352"/>
      <c r="AC423" s="352"/>
      <c r="AD423" s="352"/>
      <c r="AE423" s="352"/>
      <c r="AF423" s="352"/>
      <c r="AG423" s="352"/>
      <c r="AH423" s="352"/>
    </row>
    <row r="424" spans="1:34" s="221" customFormat="1">
      <c r="A424" s="352" t="s">
        <v>544</v>
      </c>
      <c r="B424" s="352" t="s">
        <v>2568</v>
      </c>
      <c r="C424" s="352" t="s">
        <v>2508</v>
      </c>
      <c r="D424" s="352" t="s">
        <v>7</v>
      </c>
      <c r="E424" s="352" t="s">
        <v>130</v>
      </c>
      <c r="F424" s="352">
        <v>2.16</v>
      </c>
      <c r="G424" s="352">
        <v>0.25</v>
      </c>
      <c r="H424" s="352">
        <v>2.58</v>
      </c>
      <c r="I424" s="189" t="s">
        <v>1520</v>
      </c>
      <c r="J424" s="224"/>
      <c r="K424" s="352"/>
      <c r="L424" s="352"/>
      <c r="M424" s="352"/>
      <c r="N424" s="352"/>
      <c r="O424" s="352"/>
      <c r="P424" s="352"/>
      <c r="Q424" s="352"/>
      <c r="R424" s="352"/>
      <c r="S424" s="352"/>
      <c r="T424" s="242" t="s">
        <v>1366</v>
      </c>
      <c r="U424" s="227" t="s">
        <v>1372</v>
      </c>
      <c r="V424" s="227" t="s">
        <v>1864</v>
      </c>
      <c r="W424" s="227" t="s">
        <v>7</v>
      </c>
      <c r="X424" s="228" t="s">
        <v>130</v>
      </c>
      <c r="Y424" s="222"/>
      <c r="Z424" s="227">
        <v>2.16</v>
      </c>
      <c r="AA424" s="272">
        <v>0.25</v>
      </c>
      <c r="AB424" s="352"/>
      <c r="AC424" s="352"/>
      <c r="AD424" s="352"/>
      <c r="AE424" s="352"/>
      <c r="AF424" s="352"/>
      <c r="AG424" s="352"/>
      <c r="AH424" s="352"/>
    </row>
    <row r="425" spans="1:34" s="221" customFormat="1">
      <c r="A425" s="352" t="s">
        <v>545</v>
      </c>
      <c r="B425" s="352" t="s">
        <v>2568</v>
      </c>
      <c r="C425" s="352" t="s">
        <v>2508</v>
      </c>
      <c r="D425" s="223" t="s">
        <v>7</v>
      </c>
      <c r="E425" s="352" t="s">
        <v>131</v>
      </c>
      <c r="F425" s="352">
        <v>2.16</v>
      </c>
      <c r="G425" s="352">
        <v>0.25</v>
      </c>
      <c r="H425" s="352">
        <v>2.58</v>
      </c>
      <c r="I425" s="189" t="s">
        <v>1520</v>
      </c>
      <c r="J425" s="224"/>
      <c r="K425" s="352"/>
      <c r="L425" s="352"/>
      <c r="M425" s="352"/>
      <c r="N425" s="352"/>
      <c r="O425" s="352"/>
      <c r="P425" s="352"/>
      <c r="Q425" s="352"/>
      <c r="R425" s="352"/>
      <c r="S425" s="352"/>
      <c r="T425" s="242" t="s">
        <v>1366</v>
      </c>
      <c r="U425" s="227" t="s">
        <v>1372</v>
      </c>
      <c r="V425" s="227" t="s">
        <v>1864</v>
      </c>
      <c r="W425" s="227" t="s">
        <v>7</v>
      </c>
      <c r="X425" s="228" t="s">
        <v>131</v>
      </c>
      <c r="Y425" s="222"/>
      <c r="Z425" s="227">
        <v>2.16</v>
      </c>
      <c r="AA425" s="272">
        <v>0.25</v>
      </c>
      <c r="AB425" s="352"/>
      <c r="AC425" s="352"/>
      <c r="AD425" s="352"/>
      <c r="AE425" s="352"/>
      <c r="AF425" s="352"/>
      <c r="AG425" s="352"/>
      <c r="AH425" s="352"/>
    </row>
    <row r="426" spans="1:34" s="221" customFormat="1">
      <c r="A426" s="352" t="s">
        <v>546</v>
      </c>
      <c r="B426" s="352" t="s">
        <v>2568</v>
      </c>
      <c r="C426" s="352" t="s">
        <v>2508</v>
      </c>
      <c r="D426" s="352" t="s">
        <v>10</v>
      </c>
      <c r="E426" s="352" t="s">
        <v>11</v>
      </c>
      <c r="F426" s="352">
        <v>1.93</v>
      </c>
      <c r="G426" s="352">
        <v>0.25</v>
      </c>
      <c r="H426" s="352">
        <v>2.58</v>
      </c>
      <c r="I426" s="189" t="s">
        <v>1520</v>
      </c>
      <c r="J426" s="224"/>
      <c r="K426" s="352"/>
      <c r="L426" s="352"/>
      <c r="M426" s="352"/>
      <c r="N426" s="352"/>
      <c r="O426" s="352"/>
      <c r="P426" s="352"/>
      <c r="Q426" s="352"/>
      <c r="R426" s="352"/>
      <c r="S426" s="352"/>
      <c r="T426" s="242" t="s">
        <v>1366</v>
      </c>
      <c r="U426" s="227" t="s">
        <v>1372</v>
      </c>
      <c r="V426" s="227" t="s">
        <v>1864</v>
      </c>
      <c r="W426" s="227" t="s">
        <v>10</v>
      </c>
      <c r="X426" s="228" t="s">
        <v>11</v>
      </c>
      <c r="Y426" s="222"/>
      <c r="Z426" s="227">
        <v>1.93</v>
      </c>
      <c r="AA426" s="272">
        <v>0.25</v>
      </c>
      <c r="AB426" s="352"/>
      <c r="AC426" s="352"/>
      <c r="AD426" s="352"/>
      <c r="AE426" s="352"/>
      <c r="AF426" s="352"/>
      <c r="AG426" s="352"/>
      <c r="AH426" s="352"/>
    </row>
    <row r="427" spans="1:34" s="221" customFormat="1">
      <c r="A427" s="352" t="s">
        <v>547</v>
      </c>
      <c r="B427" s="352" t="s">
        <v>2568</v>
      </c>
      <c r="C427" s="352" t="s">
        <v>2508</v>
      </c>
      <c r="D427" s="223" t="s">
        <v>1559</v>
      </c>
      <c r="E427" s="352" t="s">
        <v>16</v>
      </c>
      <c r="F427" s="352">
        <v>1.3</v>
      </c>
      <c r="G427" s="352">
        <v>0.25</v>
      </c>
      <c r="H427" s="352">
        <v>2.58</v>
      </c>
      <c r="I427" s="189" t="s">
        <v>1520</v>
      </c>
      <c r="J427" s="224"/>
      <c r="K427" s="352"/>
      <c r="L427" s="352"/>
      <c r="M427" s="352"/>
      <c r="N427" s="352"/>
      <c r="O427" s="352"/>
      <c r="P427" s="352"/>
      <c r="Q427" s="352"/>
      <c r="R427" s="352"/>
      <c r="S427" s="352"/>
      <c r="T427" s="242" t="s">
        <v>1366</v>
      </c>
      <c r="U427" s="227" t="s">
        <v>1372</v>
      </c>
      <c r="V427" s="227" t="s">
        <v>1864</v>
      </c>
      <c r="W427" s="227" t="s">
        <v>1559</v>
      </c>
      <c r="X427" s="228" t="s">
        <v>16</v>
      </c>
      <c r="Y427" s="222"/>
      <c r="Z427" s="227">
        <v>1.3</v>
      </c>
      <c r="AA427" s="272">
        <v>0.25</v>
      </c>
      <c r="AB427" s="352"/>
      <c r="AC427" s="352"/>
      <c r="AD427" s="352"/>
      <c r="AE427" s="352"/>
      <c r="AF427" s="352"/>
      <c r="AG427" s="352"/>
      <c r="AH427" s="352"/>
    </row>
    <row r="428" spans="1:34" s="221" customFormat="1">
      <c r="A428" s="352" t="s">
        <v>548</v>
      </c>
      <c r="B428" s="352" t="s">
        <v>2568</v>
      </c>
      <c r="C428" s="352" t="s">
        <v>2508</v>
      </c>
      <c r="D428" s="352" t="s">
        <v>1568</v>
      </c>
      <c r="E428" s="352" t="s">
        <v>113</v>
      </c>
      <c r="F428" s="352">
        <v>0.7</v>
      </c>
      <c r="G428" s="352">
        <v>0.09</v>
      </c>
      <c r="H428" s="352">
        <v>2.58</v>
      </c>
      <c r="I428" s="189" t="s">
        <v>1520</v>
      </c>
      <c r="J428" s="224"/>
      <c r="K428" s="352"/>
      <c r="L428" s="352"/>
      <c r="M428" s="352"/>
      <c r="N428" s="352"/>
      <c r="O428" s="352"/>
      <c r="P428" s="352"/>
      <c r="Q428" s="352"/>
      <c r="R428" s="352"/>
      <c r="S428" s="352"/>
      <c r="T428" s="242" t="s">
        <v>1366</v>
      </c>
      <c r="U428" s="227" t="s">
        <v>1372</v>
      </c>
      <c r="V428" s="227" t="s">
        <v>1864</v>
      </c>
      <c r="W428" s="227" t="s">
        <v>1568</v>
      </c>
      <c r="X428" s="228" t="s">
        <v>113</v>
      </c>
      <c r="Y428" s="222"/>
      <c r="Z428" s="227">
        <v>0.7</v>
      </c>
      <c r="AA428" s="272">
        <v>0.09</v>
      </c>
      <c r="AB428" s="352"/>
      <c r="AC428" s="352"/>
      <c r="AD428" s="352"/>
      <c r="AE428" s="352"/>
      <c r="AF428" s="352"/>
      <c r="AG428" s="352"/>
      <c r="AH428" s="352"/>
    </row>
    <row r="429" spans="1:34" s="221" customFormat="1">
      <c r="A429" s="352" t="s">
        <v>549</v>
      </c>
      <c r="B429" s="352" t="s">
        <v>2568</v>
      </c>
      <c r="C429" s="352" t="s">
        <v>2508</v>
      </c>
      <c r="D429" s="223" t="s">
        <v>1568</v>
      </c>
      <c r="E429" s="352" t="s">
        <v>100</v>
      </c>
      <c r="F429" s="352">
        <v>0.35</v>
      </c>
      <c r="G429" s="352">
        <v>4.4999999999999998E-2</v>
      </c>
      <c r="H429" s="352">
        <v>2.58</v>
      </c>
      <c r="I429" s="189" t="s">
        <v>231</v>
      </c>
      <c r="J429" s="224" t="s">
        <v>232</v>
      </c>
      <c r="K429" s="352"/>
      <c r="L429" s="352"/>
      <c r="M429" s="352"/>
      <c r="N429" s="352"/>
      <c r="O429" s="352"/>
      <c r="P429" s="352"/>
      <c r="Q429" s="352"/>
      <c r="R429" s="352"/>
      <c r="S429" s="352"/>
      <c r="T429" s="242" t="s">
        <v>1366</v>
      </c>
      <c r="U429" s="227" t="s">
        <v>1372</v>
      </c>
      <c r="V429" s="227" t="s">
        <v>1864</v>
      </c>
      <c r="W429" s="227" t="s">
        <v>1568</v>
      </c>
      <c r="X429" s="228" t="s">
        <v>100</v>
      </c>
      <c r="Y429" s="222"/>
      <c r="Z429" s="227">
        <v>0.35</v>
      </c>
      <c r="AA429" s="272">
        <v>4.4999999999999998E-2</v>
      </c>
      <c r="AB429" s="352"/>
      <c r="AC429" s="352"/>
      <c r="AD429" s="352"/>
      <c r="AE429" s="352"/>
      <c r="AF429" s="352"/>
      <c r="AG429" s="352"/>
      <c r="AH429" s="352"/>
    </row>
    <row r="430" spans="1:34" s="221" customFormat="1">
      <c r="A430" s="352" t="s">
        <v>550</v>
      </c>
      <c r="B430" s="352" t="s">
        <v>2568</v>
      </c>
      <c r="C430" s="352" t="s">
        <v>2508</v>
      </c>
      <c r="D430" s="352" t="s">
        <v>1568</v>
      </c>
      <c r="E430" s="352" t="s">
        <v>116</v>
      </c>
      <c r="F430" s="352">
        <v>0.7</v>
      </c>
      <c r="G430" s="352">
        <v>0.09</v>
      </c>
      <c r="H430" s="352">
        <v>2.58</v>
      </c>
      <c r="I430" s="189" t="s">
        <v>1520</v>
      </c>
      <c r="J430" s="224"/>
      <c r="K430" s="352"/>
      <c r="L430" s="352"/>
      <c r="M430" s="352"/>
      <c r="N430" s="352"/>
      <c r="O430" s="352"/>
      <c r="P430" s="352"/>
      <c r="Q430" s="352"/>
      <c r="R430" s="352"/>
      <c r="S430" s="352"/>
      <c r="T430" s="242" t="s">
        <v>1366</v>
      </c>
      <c r="U430" s="227" t="s">
        <v>1372</v>
      </c>
      <c r="V430" s="227" t="s">
        <v>1864</v>
      </c>
      <c r="W430" s="227" t="s">
        <v>1568</v>
      </c>
      <c r="X430" s="228" t="s">
        <v>116</v>
      </c>
      <c r="Y430" s="222"/>
      <c r="Z430" s="227">
        <v>0.7</v>
      </c>
      <c r="AA430" s="272">
        <v>0.09</v>
      </c>
      <c r="AB430" s="352"/>
      <c r="AC430" s="352"/>
      <c r="AD430" s="352"/>
      <c r="AE430" s="352"/>
      <c r="AF430" s="352"/>
      <c r="AG430" s="352"/>
      <c r="AH430" s="352"/>
    </row>
    <row r="431" spans="1:34" s="221" customFormat="1">
      <c r="A431" s="352" t="s">
        <v>551</v>
      </c>
      <c r="B431" s="352" t="s">
        <v>2568</v>
      </c>
      <c r="C431" s="352" t="s">
        <v>2508</v>
      </c>
      <c r="D431" s="223" t="s">
        <v>1568</v>
      </c>
      <c r="E431" s="352" t="s">
        <v>103</v>
      </c>
      <c r="F431" s="352">
        <v>0.35</v>
      </c>
      <c r="G431" s="352">
        <v>4.4999999999999998E-2</v>
      </c>
      <c r="H431" s="352">
        <v>2.58</v>
      </c>
      <c r="I431" s="189" t="s">
        <v>231</v>
      </c>
      <c r="J431" s="224" t="s">
        <v>232</v>
      </c>
      <c r="K431" s="352"/>
      <c r="L431" s="352"/>
      <c r="M431" s="352"/>
      <c r="N431" s="352"/>
      <c r="O431" s="352"/>
      <c r="P431" s="352"/>
      <c r="Q431" s="352"/>
      <c r="R431" s="352"/>
      <c r="S431" s="352"/>
      <c r="T431" s="242" t="s">
        <v>1366</v>
      </c>
      <c r="U431" s="227" t="s">
        <v>1372</v>
      </c>
      <c r="V431" s="227" t="s">
        <v>1864</v>
      </c>
      <c r="W431" s="227" t="s">
        <v>1568</v>
      </c>
      <c r="X431" s="228" t="s">
        <v>103</v>
      </c>
      <c r="Y431" s="222"/>
      <c r="Z431" s="227">
        <v>0.35</v>
      </c>
      <c r="AA431" s="272">
        <v>4.4999999999999998E-2</v>
      </c>
      <c r="AB431" s="352"/>
      <c r="AC431" s="352"/>
      <c r="AD431" s="352"/>
      <c r="AE431" s="352"/>
      <c r="AF431" s="352"/>
      <c r="AG431" s="352"/>
      <c r="AH431" s="352"/>
    </row>
    <row r="432" spans="1:34" s="221" customFormat="1">
      <c r="A432" s="352" t="s">
        <v>552</v>
      </c>
      <c r="B432" s="352" t="s">
        <v>2568</v>
      </c>
      <c r="C432" s="352" t="s">
        <v>2508</v>
      </c>
      <c r="D432" s="352" t="s">
        <v>1568</v>
      </c>
      <c r="E432" s="352" t="s">
        <v>553</v>
      </c>
      <c r="F432" s="224">
        <v>0.52500000000000002</v>
      </c>
      <c r="G432" s="352">
        <v>6.7500000000000004E-2</v>
      </c>
      <c r="H432" s="352">
        <v>2.58</v>
      </c>
      <c r="I432" s="189" t="s">
        <v>1520</v>
      </c>
      <c r="J432" s="224" t="s">
        <v>236</v>
      </c>
      <c r="K432" s="352"/>
      <c r="L432" s="352"/>
      <c r="M432" s="352"/>
      <c r="N432" s="352"/>
      <c r="O432" s="352"/>
      <c r="P432" s="352"/>
      <c r="Q432" s="352"/>
      <c r="R432" s="352"/>
      <c r="S432" s="352"/>
      <c r="T432" s="242" t="s">
        <v>1366</v>
      </c>
      <c r="U432" s="227" t="s">
        <v>1372</v>
      </c>
      <c r="V432" s="227" t="s">
        <v>1864</v>
      </c>
      <c r="W432" s="227" t="s">
        <v>1568</v>
      </c>
      <c r="X432" s="228" t="s">
        <v>553</v>
      </c>
      <c r="Y432" s="222" t="s">
        <v>1369</v>
      </c>
      <c r="Z432" s="227">
        <v>0.52500000000000002</v>
      </c>
      <c r="AA432" s="272">
        <v>6.7500000000000004E-2</v>
      </c>
      <c r="AB432" s="352"/>
      <c r="AC432" s="352"/>
      <c r="AD432" s="352"/>
      <c r="AE432" s="352"/>
      <c r="AF432" s="352"/>
      <c r="AG432" s="352"/>
      <c r="AH432" s="352"/>
    </row>
    <row r="433" spans="1:34" s="221" customFormat="1">
      <c r="A433" s="352" t="s">
        <v>554</v>
      </c>
      <c r="B433" s="352" t="s">
        <v>2568</v>
      </c>
      <c r="C433" s="352" t="s">
        <v>2508</v>
      </c>
      <c r="D433" s="223" t="s">
        <v>1568</v>
      </c>
      <c r="E433" s="352" t="s">
        <v>555</v>
      </c>
      <c r="F433" s="224">
        <v>0.52500000000000002</v>
      </c>
      <c r="G433" s="352">
        <v>6.7500000000000004E-2</v>
      </c>
      <c r="H433" s="352">
        <v>2.58</v>
      </c>
      <c r="I433" s="189" t="s">
        <v>231</v>
      </c>
      <c r="J433" s="224" t="s">
        <v>2488</v>
      </c>
      <c r="K433" s="352"/>
      <c r="L433" s="352"/>
      <c r="M433" s="352"/>
      <c r="N433" s="352"/>
      <c r="O433" s="352"/>
      <c r="P433" s="352"/>
      <c r="Q433" s="352"/>
      <c r="R433" s="352"/>
      <c r="S433" s="352"/>
      <c r="T433" s="242" t="s">
        <v>1366</v>
      </c>
      <c r="U433" s="227" t="s">
        <v>1372</v>
      </c>
      <c r="V433" s="227" t="s">
        <v>1864</v>
      </c>
      <c r="W433" s="227" t="s">
        <v>1568</v>
      </c>
      <c r="X433" s="228" t="s">
        <v>555</v>
      </c>
      <c r="Y433" s="222" t="s">
        <v>1369</v>
      </c>
      <c r="Z433" s="227">
        <v>0.52500000000000002</v>
      </c>
      <c r="AA433" s="272">
        <v>6.7500000000000004E-2</v>
      </c>
      <c r="AB433" s="352"/>
      <c r="AC433" s="352"/>
      <c r="AD433" s="352"/>
      <c r="AE433" s="352"/>
      <c r="AF433" s="352"/>
      <c r="AG433" s="352"/>
      <c r="AH433" s="352"/>
    </row>
    <row r="434" spans="1:34" s="221" customFormat="1">
      <c r="A434" s="352" t="s">
        <v>556</v>
      </c>
      <c r="B434" s="352" t="s">
        <v>2568</v>
      </c>
      <c r="C434" s="352" t="s">
        <v>2508</v>
      </c>
      <c r="D434" s="352" t="s">
        <v>1568</v>
      </c>
      <c r="E434" s="352" t="s">
        <v>557</v>
      </c>
      <c r="F434" s="224">
        <v>0.35</v>
      </c>
      <c r="G434" s="352">
        <v>4.4999999999999998E-2</v>
      </c>
      <c r="H434" s="352">
        <v>2.58</v>
      </c>
      <c r="I434" s="189" t="s">
        <v>1520</v>
      </c>
      <c r="J434" s="224" t="s">
        <v>239</v>
      </c>
      <c r="K434" s="352"/>
      <c r="L434" s="352"/>
      <c r="M434" s="352"/>
      <c r="N434" s="352"/>
      <c r="O434" s="352"/>
      <c r="P434" s="352"/>
      <c r="Q434" s="352"/>
      <c r="R434" s="352"/>
      <c r="S434" s="352"/>
      <c r="T434" s="242" t="s">
        <v>1366</v>
      </c>
      <c r="U434" s="227" t="s">
        <v>1372</v>
      </c>
      <c r="V434" s="227" t="s">
        <v>1864</v>
      </c>
      <c r="W434" s="227" t="s">
        <v>1568</v>
      </c>
      <c r="X434" s="228" t="s">
        <v>557</v>
      </c>
      <c r="Y434" s="222" t="s">
        <v>1370</v>
      </c>
      <c r="Z434" s="227">
        <v>0.35</v>
      </c>
      <c r="AA434" s="272">
        <v>4.4999999999999998E-2</v>
      </c>
      <c r="AB434" s="352"/>
      <c r="AC434" s="352"/>
      <c r="AD434" s="352"/>
      <c r="AE434" s="352"/>
      <c r="AF434" s="352"/>
      <c r="AG434" s="352"/>
      <c r="AH434" s="352"/>
    </row>
    <row r="435" spans="1:34" s="221" customFormat="1">
      <c r="A435" s="352" t="s">
        <v>558</v>
      </c>
      <c r="B435" s="352" t="s">
        <v>2568</v>
      </c>
      <c r="C435" s="352" t="s">
        <v>2508</v>
      </c>
      <c r="D435" s="223" t="s">
        <v>1568</v>
      </c>
      <c r="E435" s="352" t="s">
        <v>559</v>
      </c>
      <c r="F435" s="224">
        <v>0.35</v>
      </c>
      <c r="G435" s="352">
        <v>4.4999999999999998E-2</v>
      </c>
      <c r="H435" s="352">
        <v>2.58</v>
      </c>
      <c r="I435" s="189" t="s">
        <v>231</v>
      </c>
      <c r="J435" s="224" t="s">
        <v>2489</v>
      </c>
      <c r="K435" s="352"/>
      <c r="L435" s="352"/>
      <c r="M435" s="352"/>
      <c r="N435" s="352"/>
      <c r="O435" s="352"/>
      <c r="P435" s="352"/>
      <c r="Q435" s="352"/>
      <c r="R435" s="352"/>
      <c r="S435" s="352"/>
      <c r="T435" s="242" t="s">
        <v>1366</v>
      </c>
      <c r="U435" s="227" t="s">
        <v>1372</v>
      </c>
      <c r="V435" s="227" t="s">
        <v>1864</v>
      </c>
      <c r="W435" s="227" t="s">
        <v>1568</v>
      </c>
      <c r="X435" s="228" t="s">
        <v>559</v>
      </c>
      <c r="Y435" s="222" t="s">
        <v>1370</v>
      </c>
      <c r="Z435" s="227">
        <v>0.35</v>
      </c>
      <c r="AA435" s="272">
        <v>4.4999999999999998E-2</v>
      </c>
      <c r="AB435" s="352"/>
      <c r="AC435" s="352"/>
      <c r="AD435" s="352"/>
      <c r="AE435" s="352"/>
      <c r="AF435" s="352"/>
      <c r="AG435" s="352"/>
      <c r="AH435" s="352"/>
    </row>
    <row r="436" spans="1:34" s="221" customFormat="1">
      <c r="A436" s="352" t="s">
        <v>560</v>
      </c>
      <c r="B436" s="352" t="s">
        <v>2568</v>
      </c>
      <c r="C436" s="352" t="s">
        <v>2508</v>
      </c>
      <c r="D436" s="352" t="s">
        <v>1568</v>
      </c>
      <c r="E436" s="352" t="s">
        <v>561</v>
      </c>
      <c r="F436" s="352">
        <v>0.17499999999999999</v>
      </c>
      <c r="G436" s="352">
        <v>2.2499999999999999E-2</v>
      </c>
      <c r="H436" s="352">
        <v>2.58</v>
      </c>
      <c r="I436" s="189" t="s">
        <v>1520</v>
      </c>
      <c r="J436" s="224" t="s">
        <v>242</v>
      </c>
      <c r="K436" s="352"/>
      <c r="L436" s="352"/>
      <c r="M436" s="352"/>
      <c r="N436" s="352"/>
      <c r="O436" s="352"/>
      <c r="P436" s="352"/>
      <c r="Q436" s="352"/>
      <c r="R436" s="352"/>
      <c r="S436" s="352"/>
      <c r="T436" s="242" t="s">
        <v>1366</v>
      </c>
      <c r="U436" s="227" t="s">
        <v>1372</v>
      </c>
      <c r="V436" s="227" t="s">
        <v>1864</v>
      </c>
      <c r="W436" s="227" t="s">
        <v>1568</v>
      </c>
      <c r="X436" s="228" t="s">
        <v>561</v>
      </c>
      <c r="Y436" s="222" t="s">
        <v>1371</v>
      </c>
      <c r="Z436" s="227">
        <v>0.17499999999999999</v>
      </c>
      <c r="AA436" s="272">
        <v>2.2499999999999999E-2</v>
      </c>
      <c r="AB436" s="352"/>
      <c r="AC436" s="352"/>
      <c r="AD436" s="352"/>
      <c r="AE436" s="352"/>
      <c r="AF436" s="352"/>
      <c r="AG436" s="352"/>
      <c r="AH436" s="352"/>
    </row>
    <row r="437" spans="1:34" s="221" customFormat="1">
      <c r="A437" s="352" t="s">
        <v>562</v>
      </c>
      <c r="B437" s="352" t="s">
        <v>2568</v>
      </c>
      <c r="C437" s="352" t="s">
        <v>2508</v>
      </c>
      <c r="D437" s="223" t="s">
        <v>1568</v>
      </c>
      <c r="E437" s="352" t="s">
        <v>563</v>
      </c>
      <c r="F437" s="352">
        <v>0.17499999999999999</v>
      </c>
      <c r="G437" s="352">
        <v>2.2499999999999999E-2</v>
      </c>
      <c r="H437" s="352">
        <v>2.58</v>
      </c>
      <c r="I437" s="189" t="s">
        <v>231</v>
      </c>
      <c r="J437" s="224" t="s">
        <v>2490</v>
      </c>
      <c r="K437" s="352"/>
      <c r="L437" s="352"/>
      <c r="M437" s="352"/>
      <c r="N437" s="352"/>
      <c r="O437" s="352"/>
      <c r="P437" s="352"/>
      <c r="Q437" s="352"/>
      <c r="R437" s="352"/>
      <c r="S437" s="352"/>
      <c r="T437" s="242" t="s">
        <v>1366</v>
      </c>
      <c r="U437" s="227" t="s">
        <v>1372</v>
      </c>
      <c r="V437" s="227" t="s">
        <v>1864</v>
      </c>
      <c r="W437" s="227" t="s">
        <v>1568</v>
      </c>
      <c r="X437" s="228" t="s">
        <v>563</v>
      </c>
      <c r="Y437" s="222" t="s">
        <v>1371</v>
      </c>
      <c r="Z437" s="227">
        <v>0.17499999999999999</v>
      </c>
      <c r="AA437" s="272">
        <v>2.2499999999999999E-2</v>
      </c>
      <c r="AB437" s="352"/>
      <c r="AC437" s="352"/>
      <c r="AD437" s="352"/>
      <c r="AE437" s="352"/>
      <c r="AF437" s="352"/>
      <c r="AG437" s="352"/>
      <c r="AH437" s="352"/>
    </row>
    <row r="438" spans="1:34" s="221" customFormat="1">
      <c r="A438" s="352" t="s">
        <v>564</v>
      </c>
      <c r="B438" s="352" t="s">
        <v>2568</v>
      </c>
      <c r="C438" s="352" t="s">
        <v>2508</v>
      </c>
      <c r="D438" s="352" t="s">
        <v>1568</v>
      </c>
      <c r="E438" s="352" t="s">
        <v>565</v>
      </c>
      <c r="F438" s="352">
        <v>0.52500000000000002</v>
      </c>
      <c r="G438" s="352">
        <v>6.7500000000000004E-2</v>
      </c>
      <c r="H438" s="352">
        <v>2.58</v>
      </c>
      <c r="I438" s="189" t="s">
        <v>1520</v>
      </c>
      <c r="J438" s="224" t="s">
        <v>236</v>
      </c>
      <c r="K438" s="352"/>
      <c r="L438" s="352"/>
      <c r="M438" s="352"/>
      <c r="N438" s="352"/>
      <c r="O438" s="352"/>
      <c r="P438" s="352"/>
      <c r="Q438" s="352"/>
      <c r="R438" s="352"/>
      <c r="S438" s="352"/>
      <c r="T438" s="242" t="s">
        <v>1366</v>
      </c>
      <c r="U438" s="227" t="s">
        <v>1372</v>
      </c>
      <c r="V438" s="227" t="s">
        <v>1864</v>
      </c>
      <c r="W438" s="227" t="s">
        <v>1568</v>
      </c>
      <c r="X438" s="228" t="s">
        <v>565</v>
      </c>
      <c r="Y438" s="222" t="s">
        <v>1369</v>
      </c>
      <c r="Z438" s="227">
        <v>0.52500000000000002</v>
      </c>
      <c r="AA438" s="272">
        <v>6.7500000000000004E-2</v>
      </c>
      <c r="AB438" s="352"/>
      <c r="AC438" s="352"/>
      <c r="AD438" s="352"/>
      <c r="AE438" s="352"/>
      <c r="AF438" s="352"/>
      <c r="AG438" s="352"/>
      <c r="AH438" s="352"/>
    </row>
    <row r="439" spans="1:34" s="221" customFormat="1">
      <c r="A439" s="352" t="s">
        <v>566</v>
      </c>
      <c r="B439" s="352" t="s">
        <v>2568</v>
      </c>
      <c r="C439" s="352" t="s">
        <v>2508</v>
      </c>
      <c r="D439" s="223" t="s">
        <v>1568</v>
      </c>
      <c r="E439" s="352" t="s">
        <v>567</v>
      </c>
      <c r="F439" s="352">
        <v>0.52500000000000002</v>
      </c>
      <c r="G439" s="352">
        <v>6.7500000000000004E-2</v>
      </c>
      <c r="H439" s="352">
        <v>2.58</v>
      </c>
      <c r="I439" s="189" t="s">
        <v>231</v>
      </c>
      <c r="J439" s="224" t="s">
        <v>2488</v>
      </c>
      <c r="K439" s="352"/>
      <c r="L439" s="352"/>
      <c r="M439" s="352"/>
      <c r="N439" s="352"/>
      <c r="O439" s="352"/>
      <c r="P439" s="352"/>
      <c r="Q439" s="352"/>
      <c r="R439" s="352"/>
      <c r="S439" s="352"/>
      <c r="T439" s="242" t="s">
        <v>1366</v>
      </c>
      <c r="U439" s="227" t="s">
        <v>1372</v>
      </c>
      <c r="V439" s="227" t="s">
        <v>1864</v>
      </c>
      <c r="W439" s="227" t="s">
        <v>1568</v>
      </c>
      <c r="X439" s="228" t="s">
        <v>567</v>
      </c>
      <c r="Y439" s="222" t="s">
        <v>1369</v>
      </c>
      <c r="Z439" s="227">
        <v>0.52500000000000002</v>
      </c>
      <c r="AA439" s="272">
        <v>6.7500000000000004E-2</v>
      </c>
      <c r="AB439" s="352"/>
      <c r="AC439" s="352"/>
      <c r="AD439" s="352"/>
      <c r="AE439" s="352"/>
      <c r="AF439" s="352"/>
      <c r="AG439" s="352"/>
      <c r="AH439" s="352"/>
    </row>
    <row r="440" spans="1:34" s="221" customFormat="1">
      <c r="A440" s="352" t="s">
        <v>568</v>
      </c>
      <c r="B440" s="352" t="s">
        <v>2568</v>
      </c>
      <c r="C440" s="352" t="s">
        <v>2508</v>
      </c>
      <c r="D440" s="224" t="s">
        <v>1568</v>
      </c>
      <c r="E440" s="352" t="s">
        <v>569</v>
      </c>
      <c r="F440" s="352">
        <v>0.35</v>
      </c>
      <c r="G440" s="352">
        <v>4.4999999999999998E-2</v>
      </c>
      <c r="H440" s="352">
        <v>2.58</v>
      </c>
      <c r="I440" s="189" t="s">
        <v>1520</v>
      </c>
      <c r="J440" s="352" t="s">
        <v>239</v>
      </c>
      <c r="K440" s="352"/>
      <c r="L440" s="352"/>
      <c r="M440" s="352"/>
      <c r="N440" s="352"/>
      <c r="O440" s="352"/>
      <c r="P440" s="352"/>
      <c r="Q440" s="352"/>
      <c r="R440" s="352"/>
      <c r="S440" s="352"/>
      <c r="T440" s="242" t="s">
        <v>1366</v>
      </c>
      <c r="U440" s="227" t="s">
        <v>1372</v>
      </c>
      <c r="V440" s="227" t="s">
        <v>1864</v>
      </c>
      <c r="W440" s="227" t="s">
        <v>1568</v>
      </c>
      <c r="X440" s="228" t="s">
        <v>569</v>
      </c>
      <c r="Y440" s="222" t="s">
        <v>1370</v>
      </c>
      <c r="Z440" s="227">
        <v>0.35</v>
      </c>
      <c r="AA440" s="272">
        <v>4.4999999999999998E-2</v>
      </c>
      <c r="AB440" s="352"/>
      <c r="AC440" s="352"/>
      <c r="AD440" s="352"/>
      <c r="AE440" s="352"/>
      <c r="AF440" s="352"/>
      <c r="AG440" s="352"/>
      <c r="AH440" s="352"/>
    </row>
    <row r="441" spans="1:34" s="221" customFormat="1">
      <c r="A441" s="352" t="s">
        <v>570</v>
      </c>
      <c r="B441" s="352" t="s">
        <v>2568</v>
      </c>
      <c r="C441" s="352" t="s">
        <v>2508</v>
      </c>
      <c r="D441" s="224" t="s">
        <v>1568</v>
      </c>
      <c r="E441" s="352" t="s">
        <v>571</v>
      </c>
      <c r="F441" s="352">
        <v>0.35</v>
      </c>
      <c r="G441" s="352">
        <v>4.4999999999999998E-2</v>
      </c>
      <c r="H441" s="352">
        <v>2.58</v>
      </c>
      <c r="I441" s="189" t="s">
        <v>231</v>
      </c>
      <c r="J441" s="352" t="s">
        <v>2489</v>
      </c>
      <c r="K441" s="352"/>
      <c r="L441" s="352"/>
      <c r="M441" s="352"/>
      <c r="N441" s="352"/>
      <c r="O441" s="352"/>
      <c r="P441" s="352"/>
      <c r="Q441" s="352"/>
      <c r="R441" s="352"/>
      <c r="S441" s="352"/>
      <c r="T441" s="242" t="s">
        <v>1366</v>
      </c>
      <c r="U441" s="227" t="s">
        <v>1372</v>
      </c>
      <c r="V441" s="227" t="s">
        <v>1864</v>
      </c>
      <c r="W441" s="227" t="s">
        <v>1568</v>
      </c>
      <c r="X441" s="228" t="s">
        <v>571</v>
      </c>
      <c r="Y441" s="222" t="s">
        <v>1370</v>
      </c>
      <c r="Z441" s="227">
        <v>0.35</v>
      </c>
      <c r="AA441" s="272">
        <v>4.4999999999999998E-2</v>
      </c>
      <c r="AB441" s="352"/>
      <c r="AC441" s="352"/>
      <c r="AD441" s="352"/>
      <c r="AE441" s="352"/>
      <c r="AF441" s="352"/>
      <c r="AG441" s="352"/>
      <c r="AH441" s="352"/>
    </row>
    <row r="442" spans="1:34" s="221" customFormat="1">
      <c r="A442" s="352" t="s">
        <v>572</v>
      </c>
      <c r="B442" s="352" t="s">
        <v>2568</v>
      </c>
      <c r="C442" s="352" t="s">
        <v>2508</v>
      </c>
      <c r="D442" s="224" t="s">
        <v>1568</v>
      </c>
      <c r="E442" s="352" t="s">
        <v>573</v>
      </c>
      <c r="F442" s="352">
        <v>0.17499999999999999</v>
      </c>
      <c r="G442" s="352">
        <v>2.2499999999999999E-2</v>
      </c>
      <c r="H442" s="352">
        <v>2.58</v>
      </c>
      <c r="I442" s="189" t="s">
        <v>1520</v>
      </c>
      <c r="J442" s="224" t="s">
        <v>242</v>
      </c>
      <c r="K442" s="352"/>
      <c r="L442" s="352"/>
      <c r="M442" s="352"/>
      <c r="N442" s="352"/>
      <c r="O442" s="352"/>
      <c r="P442" s="352"/>
      <c r="Q442" s="352"/>
      <c r="R442" s="352"/>
      <c r="S442" s="352"/>
      <c r="T442" s="242" t="s">
        <v>1366</v>
      </c>
      <c r="U442" s="227" t="s">
        <v>1372</v>
      </c>
      <c r="V442" s="227" t="s">
        <v>1864</v>
      </c>
      <c r="W442" s="227" t="s">
        <v>1568</v>
      </c>
      <c r="X442" s="228" t="s">
        <v>573</v>
      </c>
      <c r="Y442" s="222" t="s">
        <v>1371</v>
      </c>
      <c r="Z442" s="227">
        <v>0.17499999999999999</v>
      </c>
      <c r="AA442" s="272">
        <v>2.2499999999999999E-2</v>
      </c>
      <c r="AB442" s="352"/>
      <c r="AC442" s="352"/>
      <c r="AD442" s="352"/>
      <c r="AE442" s="352"/>
      <c r="AF442" s="352"/>
      <c r="AG442" s="352"/>
      <c r="AH442" s="352"/>
    </row>
    <row r="443" spans="1:34" s="221" customFormat="1">
      <c r="A443" s="352" t="s">
        <v>574</v>
      </c>
      <c r="B443" s="352" t="s">
        <v>2568</v>
      </c>
      <c r="C443" s="352" t="s">
        <v>2508</v>
      </c>
      <c r="D443" s="224" t="s">
        <v>1568</v>
      </c>
      <c r="E443" s="352" t="s">
        <v>575</v>
      </c>
      <c r="F443" s="352">
        <v>0.17499999999999999</v>
      </c>
      <c r="G443" s="352">
        <v>2.2499999999999999E-2</v>
      </c>
      <c r="H443" s="352">
        <v>2.58</v>
      </c>
      <c r="I443" s="189" t="s">
        <v>231</v>
      </c>
      <c r="J443" s="224" t="s">
        <v>2490</v>
      </c>
      <c r="K443" s="352"/>
      <c r="L443" s="352"/>
      <c r="M443" s="352"/>
      <c r="N443" s="352"/>
      <c r="O443" s="352"/>
      <c r="P443" s="352"/>
      <c r="Q443" s="352"/>
      <c r="R443" s="352"/>
      <c r="S443" s="352"/>
      <c r="T443" s="242" t="s">
        <v>1366</v>
      </c>
      <c r="U443" s="227" t="s">
        <v>1372</v>
      </c>
      <c r="V443" s="227" t="s">
        <v>1864</v>
      </c>
      <c r="W443" s="227" t="s">
        <v>1568</v>
      </c>
      <c r="X443" s="228" t="s">
        <v>575</v>
      </c>
      <c r="Y443" s="222" t="s">
        <v>1371</v>
      </c>
      <c r="Z443" s="227">
        <v>0.17499999999999999</v>
      </c>
      <c r="AA443" s="272">
        <v>2.2499999999999999E-2</v>
      </c>
      <c r="AB443" s="352"/>
      <c r="AC443" s="352"/>
      <c r="AD443" s="352"/>
      <c r="AE443" s="352"/>
      <c r="AF443" s="352"/>
      <c r="AG443" s="352"/>
      <c r="AH443" s="352"/>
    </row>
    <row r="444" spans="1:34" s="221" customFormat="1">
      <c r="A444" s="352" t="s">
        <v>576</v>
      </c>
      <c r="B444" s="352" t="s">
        <v>2568</v>
      </c>
      <c r="C444" s="352" t="s">
        <v>2508</v>
      </c>
      <c r="D444" s="352" t="s">
        <v>19</v>
      </c>
      <c r="E444" s="352" t="s">
        <v>122</v>
      </c>
      <c r="F444" s="352">
        <v>0.49</v>
      </c>
      <c r="G444" s="352">
        <v>0.06</v>
      </c>
      <c r="H444" s="352">
        <v>2.58</v>
      </c>
      <c r="I444" s="189" t="s">
        <v>1520</v>
      </c>
      <c r="J444" s="352"/>
      <c r="K444" s="352"/>
      <c r="L444" s="352"/>
      <c r="M444" s="352"/>
      <c r="N444" s="352"/>
      <c r="O444" s="352"/>
      <c r="P444" s="352"/>
      <c r="Q444" s="352"/>
      <c r="R444" s="352"/>
      <c r="S444" s="352"/>
      <c r="T444" s="242" t="s">
        <v>1366</v>
      </c>
      <c r="U444" s="227" t="s">
        <v>1372</v>
      </c>
      <c r="V444" s="227" t="s">
        <v>1864</v>
      </c>
      <c r="W444" s="227" t="s">
        <v>19</v>
      </c>
      <c r="X444" s="228" t="s">
        <v>122</v>
      </c>
      <c r="Y444" s="222"/>
      <c r="Z444" s="227">
        <v>0.49</v>
      </c>
      <c r="AA444" s="272">
        <v>0.06</v>
      </c>
      <c r="AB444" s="352"/>
      <c r="AC444" s="352"/>
      <c r="AD444" s="352"/>
      <c r="AE444" s="352"/>
      <c r="AF444" s="352"/>
      <c r="AG444" s="352"/>
      <c r="AH444" s="352"/>
    </row>
    <row r="445" spans="1:34" s="221" customFormat="1">
      <c r="A445" s="352" t="s">
        <v>577</v>
      </c>
      <c r="B445" s="352" t="s">
        <v>2568</v>
      </c>
      <c r="C445" s="352" t="s">
        <v>2508</v>
      </c>
      <c r="D445" s="352" t="s">
        <v>19</v>
      </c>
      <c r="E445" s="352" t="s">
        <v>109</v>
      </c>
      <c r="F445" s="352">
        <v>0.245</v>
      </c>
      <c r="G445" s="352">
        <v>0.03</v>
      </c>
      <c r="H445" s="352">
        <v>2.58</v>
      </c>
      <c r="I445" s="189" t="s">
        <v>231</v>
      </c>
      <c r="J445" s="352" t="s">
        <v>232</v>
      </c>
      <c r="K445" s="352"/>
      <c r="L445" s="352"/>
      <c r="M445" s="352"/>
      <c r="N445" s="352"/>
      <c r="O445" s="352"/>
      <c r="P445" s="352"/>
      <c r="Q445" s="352"/>
      <c r="R445" s="352"/>
      <c r="S445" s="352"/>
      <c r="T445" s="242" t="s">
        <v>1366</v>
      </c>
      <c r="U445" s="227" t="s">
        <v>1372</v>
      </c>
      <c r="V445" s="227" t="s">
        <v>1864</v>
      </c>
      <c r="W445" s="227" t="s">
        <v>19</v>
      </c>
      <c r="X445" s="228" t="s">
        <v>109</v>
      </c>
      <c r="Y445" s="222"/>
      <c r="Z445" s="227">
        <v>0.245</v>
      </c>
      <c r="AA445" s="272">
        <v>0.03</v>
      </c>
      <c r="AB445" s="352"/>
      <c r="AC445" s="352"/>
      <c r="AD445" s="352"/>
      <c r="AE445" s="352"/>
      <c r="AF445" s="352"/>
      <c r="AG445" s="352"/>
      <c r="AH445" s="352"/>
    </row>
    <row r="446" spans="1:34" s="221" customFormat="1">
      <c r="A446" s="352" t="s">
        <v>578</v>
      </c>
      <c r="B446" s="352" t="s">
        <v>2568</v>
      </c>
      <c r="C446" s="352" t="s">
        <v>2508</v>
      </c>
      <c r="D446" s="352" t="s">
        <v>19</v>
      </c>
      <c r="E446" s="352" t="s">
        <v>149</v>
      </c>
      <c r="F446" s="352">
        <v>0.36749999999999999</v>
      </c>
      <c r="G446" s="352">
        <v>4.4999999999999998E-2</v>
      </c>
      <c r="H446" s="352">
        <v>2.58</v>
      </c>
      <c r="I446" s="189" t="s">
        <v>1520</v>
      </c>
      <c r="J446" s="352" t="s">
        <v>236</v>
      </c>
      <c r="K446" s="352"/>
      <c r="L446" s="352"/>
      <c r="M446" s="352"/>
      <c r="N446" s="352"/>
      <c r="O446" s="352"/>
      <c r="P446" s="352"/>
      <c r="Q446" s="352"/>
      <c r="R446" s="352"/>
      <c r="S446" s="352"/>
      <c r="T446" s="242" t="s">
        <v>1366</v>
      </c>
      <c r="U446" s="227" t="s">
        <v>1372</v>
      </c>
      <c r="V446" s="227" t="s">
        <v>1864</v>
      </c>
      <c r="W446" s="227" t="s">
        <v>19</v>
      </c>
      <c r="X446" s="228" t="s">
        <v>149</v>
      </c>
      <c r="Y446" s="222" t="s">
        <v>1369</v>
      </c>
      <c r="Z446" s="227">
        <v>0.36749999999999999</v>
      </c>
      <c r="AA446" s="272">
        <v>4.4999999999999998E-2</v>
      </c>
      <c r="AB446" s="352"/>
      <c r="AC446" s="352"/>
      <c r="AD446" s="352"/>
      <c r="AE446" s="352"/>
      <c r="AF446" s="352"/>
      <c r="AG446" s="352"/>
      <c r="AH446" s="352"/>
    </row>
    <row r="447" spans="1:34" s="221" customFormat="1">
      <c r="A447" s="352" t="s">
        <v>579</v>
      </c>
      <c r="B447" s="352" t="s">
        <v>2568</v>
      </c>
      <c r="C447" s="352" t="s">
        <v>2508</v>
      </c>
      <c r="D447" s="352" t="s">
        <v>19</v>
      </c>
      <c r="E447" s="352" t="s">
        <v>178</v>
      </c>
      <c r="F447" s="352">
        <v>0.36749999999999999</v>
      </c>
      <c r="G447" s="352">
        <v>4.4999999999999998E-2</v>
      </c>
      <c r="H447" s="352">
        <v>2.58</v>
      </c>
      <c r="I447" s="189" t="s">
        <v>231</v>
      </c>
      <c r="J447" s="352" t="s">
        <v>2488</v>
      </c>
      <c r="K447" s="352"/>
      <c r="L447" s="352"/>
      <c r="M447" s="352"/>
      <c r="N447" s="352"/>
      <c r="O447" s="352"/>
      <c r="P447" s="352"/>
      <c r="Q447" s="352"/>
      <c r="R447" s="352"/>
      <c r="S447" s="352"/>
      <c r="T447" s="242" t="s">
        <v>1366</v>
      </c>
      <c r="U447" s="227" t="s">
        <v>1372</v>
      </c>
      <c r="V447" s="227" t="s">
        <v>1864</v>
      </c>
      <c r="W447" s="227" t="s">
        <v>19</v>
      </c>
      <c r="X447" s="228" t="s">
        <v>178</v>
      </c>
      <c r="Y447" s="222" t="s">
        <v>1369</v>
      </c>
      <c r="Z447" s="227">
        <v>0.36749999999999999</v>
      </c>
      <c r="AA447" s="272">
        <v>4.4999999999999998E-2</v>
      </c>
      <c r="AB447" s="352"/>
      <c r="AC447" s="352"/>
      <c r="AD447" s="352"/>
      <c r="AE447" s="352"/>
      <c r="AF447" s="352"/>
      <c r="AG447" s="352"/>
      <c r="AH447" s="352"/>
    </row>
    <row r="448" spans="1:34" s="221" customFormat="1">
      <c r="A448" s="352" t="s">
        <v>580</v>
      </c>
      <c r="B448" s="352" t="s">
        <v>2568</v>
      </c>
      <c r="C448" s="352" t="s">
        <v>2508</v>
      </c>
      <c r="D448" s="352" t="s">
        <v>19</v>
      </c>
      <c r="E448" s="352" t="s">
        <v>126</v>
      </c>
      <c r="F448" s="352">
        <v>0.245</v>
      </c>
      <c r="G448" s="352">
        <v>0.03</v>
      </c>
      <c r="H448" s="352">
        <v>2.58</v>
      </c>
      <c r="I448" s="189" t="s">
        <v>1520</v>
      </c>
      <c r="J448" s="352" t="s">
        <v>239</v>
      </c>
      <c r="K448" s="352"/>
      <c r="L448" s="352"/>
      <c r="M448" s="352"/>
      <c r="N448" s="352"/>
      <c r="O448" s="352"/>
      <c r="P448" s="352"/>
      <c r="Q448" s="352"/>
      <c r="R448" s="352"/>
      <c r="S448" s="352"/>
      <c r="T448" s="242" t="s">
        <v>1366</v>
      </c>
      <c r="U448" s="227" t="s">
        <v>1372</v>
      </c>
      <c r="V448" s="227" t="s">
        <v>1864</v>
      </c>
      <c r="W448" s="227" t="s">
        <v>19</v>
      </c>
      <c r="X448" s="228" t="s">
        <v>126</v>
      </c>
      <c r="Y448" s="222" t="s">
        <v>1370</v>
      </c>
      <c r="Z448" s="227">
        <v>0.245</v>
      </c>
      <c r="AA448" s="272">
        <v>0.03</v>
      </c>
      <c r="AB448" s="352"/>
      <c r="AC448" s="352"/>
      <c r="AD448" s="352"/>
      <c r="AE448" s="352"/>
      <c r="AF448" s="352"/>
      <c r="AG448" s="352"/>
      <c r="AH448" s="352"/>
    </row>
    <row r="449" spans="1:34" s="221" customFormat="1">
      <c r="A449" s="352" t="s">
        <v>581</v>
      </c>
      <c r="B449" s="352" t="s">
        <v>2568</v>
      </c>
      <c r="C449" s="352" t="s">
        <v>2508</v>
      </c>
      <c r="D449" s="352" t="s">
        <v>19</v>
      </c>
      <c r="E449" s="352" t="s">
        <v>184</v>
      </c>
      <c r="F449" s="352">
        <v>0.245</v>
      </c>
      <c r="G449" s="352">
        <v>0.03</v>
      </c>
      <c r="H449" s="352">
        <v>2.58</v>
      </c>
      <c r="I449" s="189" t="s">
        <v>231</v>
      </c>
      <c r="J449" s="352" t="s">
        <v>2489</v>
      </c>
      <c r="K449" s="352"/>
      <c r="L449" s="352"/>
      <c r="M449" s="352"/>
      <c r="N449" s="352"/>
      <c r="O449" s="352"/>
      <c r="P449" s="352"/>
      <c r="Q449" s="352"/>
      <c r="R449" s="352"/>
      <c r="S449" s="352"/>
      <c r="T449" s="242" t="s">
        <v>1366</v>
      </c>
      <c r="U449" s="227" t="s">
        <v>1372</v>
      </c>
      <c r="V449" s="227" t="s">
        <v>1864</v>
      </c>
      <c r="W449" s="227" t="s">
        <v>19</v>
      </c>
      <c r="X449" s="228" t="s">
        <v>184</v>
      </c>
      <c r="Y449" s="222" t="s">
        <v>1370</v>
      </c>
      <c r="Z449" s="227">
        <v>0.245</v>
      </c>
      <c r="AA449" s="272">
        <v>0.03</v>
      </c>
      <c r="AB449" s="352"/>
      <c r="AC449" s="352"/>
      <c r="AD449" s="352"/>
      <c r="AE449" s="352"/>
      <c r="AF449" s="352"/>
      <c r="AG449" s="352"/>
      <c r="AH449" s="352"/>
    </row>
    <row r="450" spans="1:34" s="221" customFormat="1">
      <c r="A450" s="352" t="s">
        <v>582</v>
      </c>
      <c r="B450" s="352" t="s">
        <v>2568</v>
      </c>
      <c r="C450" s="352" t="s">
        <v>2508</v>
      </c>
      <c r="D450" s="352" t="s">
        <v>19</v>
      </c>
      <c r="E450" s="352" t="s">
        <v>155</v>
      </c>
      <c r="F450" s="352">
        <v>0.1225</v>
      </c>
      <c r="G450" s="352">
        <v>1.4999999999999999E-2</v>
      </c>
      <c r="H450" s="352">
        <v>2.58</v>
      </c>
      <c r="I450" s="189" t="s">
        <v>1520</v>
      </c>
      <c r="J450" s="352" t="s">
        <v>242</v>
      </c>
      <c r="K450" s="352"/>
      <c r="L450" s="352"/>
      <c r="M450" s="352"/>
      <c r="N450" s="352"/>
      <c r="O450" s="352"/>
      <c r="P450" s="352"/>
      <c r="Q450" s="352"/>
      <c r="R450" s="352"/>
      <c r="S450" s="352"/>
      <c r="T450" s="242" t="s">
        <v>1366</v>
      </c>
      <c r="U450" s="227" t="s">
        <v>1372</v>
      </c>
      <c r="V450" s="227" t="s">
        <v>1864</v>
      </c>
      <c r="W450" s="227" t="s">
        <v>19</v>
      </c>
      <c r="X450" s="228" t="s">
        <v>155</v>
      </c>
      <c r="Y450" s="222" t="s">
        <v>1371</v>
      </c>
      <c r="Z450" s="227">
        <v>0.1225</v>
      </c>
      <c r="AA450" s="272">
        <v>1.4999999999999999E-2</v>
      </c>
      <c r="AB450" s="352"/>
      <c r="AC450" s="352"/>
      <c r="AD450" s="352"/>
      <c r="AE450" s="352"/>
      <c r="AF450" s="352"/>
      <c r="AG450" s="352"/>
      <c r="AH450" s="352"/>
    </row>
    <row r="451" spans="1:34" s="221" customFormat="1">
      <c r="A451" s="352" t="s">
        <v>583</v>
      </c>
      <c r="B451" s="352" t="s">
        <v>2568</v>
      </c>
      <c r="C451" s="352" t="s">
        <v>2508</v>
      </c>
      <c r="D451" s="352" t="s">
        <v>19</v>
      </c>
      <c r="E451" s="352" t="s">
        <v>189</v>
      </c>
      <c r="F451" s="352">
        <v>0.1225</v>
      </c>
      <c r="G451" s="352">
        <v>1.4999999999999999E-2</v>
      </c>
      <c r="H451" s="352">
        <v>2.58</v>
      </c>
      <c r="I451" s="189" t="s">
        <v>231</v>
      </c>
      <c r="J451" s="352" t="s">
        <v>2490</v>
      </c>
      <c r="K451" s="352"/>
      <c r="L451" s="352"/>
      <c r="M451" s="352"/>
      <c r="N451" s="352"/>
      <c r="O451" s="352"/>
      <c r="P451" s="352"/>
      <c r="Q451" s="352"/>
      <c r="R451" s="352"/>
      <c r="S451" s="352"/>
      <c r="T451" s="242" t="s">
        <v>1366</v>
      </c>
      <c r="U451" s="227" t="s">
        <v>1372</v>
      </c>
      <c r="V451" s="227" t="s">
        <v>1864</v>
      </c>
      <c r="W451" s="227" t="s">
        <v>19</v>
      </c>
      <c r="X451" s="228" t="s">
        <v>189</v>
      </c>
      <c r="Y451" s="222" t="s">
        <v>1371</v>
      </c>
      <c r="Z451" s="227">
        <v>0.1225</v>
      </c>
      <c r="AA451" s="272">
        <v>1.4999999999999999E-2</v>
      </c>
      <c r="AB451" s="352"/>
      <c r="AC451" s="352"/>
      <c r="AD451" s="352"/>
      <c r="AE451" s="352"/>
      <c r="AF451" s="352"/>
      <c r="AG451" s="352"/>
      <c r="AH451" s="352"/>
    </row>
    <row r="452" spans="1:34" s="221" customFormat="1">
      <c r="A452" s="352" t="s">
        <v>584</v>
      </c>
      <c r="B452" s="352" t="s">
        <v>2568</v>
      </c>
      <c r="C452" s="352" t="s">
        <v>2508</v>
      </c>
      <c r="D452" s="352" t="s">
        <v>1526</v>
      </c>
      <c r="E452" s="352" t="s">
        <v>585</v>
      </c>
      <c r="F452" s="352">
        <v>0.25</v>
      </c>
      <c r="G452" s="352">
        <v>1.4999999999999999E-2</v>
      </c>
      <c r="H452" s="352">
        <v>2.58</v>
      </c>
      <c r="I452" s="189" t="s">
        <v>1684</v>
      </c>
      <c r="J452" s="352"/>
      <c r="K452" s="352"/>
      <c r="L452" s="352"/>
      <c r="M452" s="352"/>
      <c r="N452" s="352"/>
      <c r="O452" s="352"/>
      <c r="P452" s="352"/>
      <c r="Q452" s="352"/>
      <c r="R452" s="352"/>
      <c r="S452" s="352"/>
      <c r="T452" s="242" t="s">
        <v>1366</v>
      </c>
      <c r="U452" s="227" t="s">
        <v>1372</v>
      </c>
      <c r="V452" s="227" t="s">
        <v>1864</v>
      </c>
      <c r="W452" s="227" t="s">
        <v>1526</v>
      </c>
      <c r="X452" s="228" t="s">
        <v>585</v>
      </c>
      <c r="Y452" s="222"/>
      <c r="Z452" s="227">
        <v>0.25</v>
      </c>
      <c r="AA452" s="272">
        <v>1.4999999999999999E-2</v>
      </c>
      <c r="AB452" s="352"/>
      <c r="AC452" s="352"/>
      <c r="AD452" s="352"/>
      <c r="AE452" s="352"/>
      <c r="AF452" s="352"/>
      <c r="AG452" s="352"/>
      <c r="AH452" s="352"/>
    </row>
    <row r="453" spans="1:34" s="221" customFormat="1">
      <c r="A453" s="352" t="s">
        <v>586</v>
      </c>
      <c r="B453" s="352" t="s">
        <v>2568</v>
      </c>
      <c r="C453" s="352" t="s">
        <v>2508</v>
      </c>
      <c r="D453" s="352" t="s">
        <v>1526</v>
      </c>
      <c r="E453" s="352" t="s">
        <v>587</v>
      </c>
      <c r="F453" s="352">
        <v>0.125</v>
      </c>
      <c r="G453" s="352">
        <v>7.4999999999999997E-3</v>
      </c>
      <c r="H453" s="352">
        <v>2.58</v>
      </c>
      <c r="I453" s="189" t="s">
        <v>231</v>
      </c>
      <c r="J453" s="352" t="s">
        <v>232</v>
      </c>
      <c r="K453" s="352"/>
      <c r="L453" s="352"/>
      <c r="M453" s="352"/>
      <c r="N453" s="352"/>
      <c r="O453" s="352"/>
      <c r="P453" s="352"/>
      <c r="Q453" s="352"/>
      <c r="R453" s="352"/>
      <c r="S453" s="352"/>
      <c r="T453" s="242" t="s">
        <v>1366</v>
      </c>
      <c r="U453" s="227" t="s">
        <v>1372</v>
      </c>
      <c r="V453" s="227" t="s">
        <v>1864</v>
      </c>
      <c r="W453" s="227" t="s">
        <v>1526</v>
      </c>
      <c r="X453" s="228" t="s">
        <v>587</v>
      </c>
      <c r="Y453" s="222"/>
      <c r="Z453" s="227">
        <v>0.125</v>
      </c>
      <c r="AA453" s="272">
        <v>7.4999999999999997E-3</v>
      </c>
      <c r="AB453" s="352"/>
      <c r="AC453" s="352"/>
      <c r="AD453" s="352"/>
      <c r="AE453" s="352"/>
      <c r="AF453" s="352"/>
      <c r="AG453" s="352"/>
      <c r="AH453" s="352"/>
    </row>
    <row r="454" spans="1:34" s="221" customFormat="1">
      <c r="A454" s="352" t="s">
        <v>2045</v>
      </c>
      <c r="B454" s="352" t="s">
        <v>2568</v>
      </c>
      <c r="C454" s="352" t="s">
        <v>2508</v>
      </c>
      <c r="D454" s="352" t="s">
        <v>1526</v>
      </c>
      <c r="E454" s="352" t="s">
        <v>2046</v>
      </c>
      <c r="F454" s="223">
        <v>6.25E-2</v>
      </c>
      <c r="G454" s="223">
        <v>3.7499999999999999E-3</v>
      </c>
      <c r="H454" s="352">
        <v>2.58</v>
      </c>
      <c r="I454" s="189" t="s">
        <v>1081</v>
      </c>
      <c r="J454" s="352"/>
      <c r="K454" s="352"/>
      <c r="L454" s="352"/>
      <c r="M454" s="352"/>
      <c r="N454" s="352"/>
      <c r="O454" s="352"/>
      <c r="P454" s="352"/>
      <c r="Q454" s="352"/>
      <c r="R454" s="352"/>
      <c r="S454" s="352"/>
      <c r="T454" s="242" t="s">
        <v>1366</v>
      </c>
      <c r="U454" s="227" t="s">
        <v>1372</v>
      </c>
      <c r="V454" s="227" t="s">
        <v>1864</v>
      </c>
      <c r="W454" s="227" t="s">
        <v>1526</v>
      </c>
      <c r="X454" s="228" t="s">
        <v>2046</v>
      </c>
      <c r="Y454" s="222"/>
      <c r="Z454" s="227">
        <v>6.25E-2</v>
      </c>
      <c r="AA454" s="272">
        <v>3.7499999999999999E-3</v>
      </c>
      <c r="AB454" s="352"/>
      <c r="AC454" s="352"/>
      <c r="AD454" s="352"/>
      <c r="AE454" s="352"/>
      <c r="AF454" s="352"/>
      <c r="AG454" s="352"/>
      <c r="AH454" s="352"/>
    </row>
    <row r="455" spans="1:34" s="221" customFormat="1">
      <c r="A455" s="352" t="s">
        <v>588</v>
      </c>
      <c r="B455" s="352" t="s">
        <v>2568</v>
      </c>
      <c r="C455" s="352" t="s">
        <v>2508</v>
      </c>
      <c r="D455" s="352" t="s">
        <v>1526</v>
      </c>
      <c r="E455" s="352" t="s">
        <v>1569</v>
      </c>
      <c r="F455" s="352">
        <v>0.125</v>
      </c>
      <c r="G455" s="352">
        <v>7.4999999999999997E-3</v>
      </c>
      <c r="H455" s="352">
        <v>2.58</v>
      </c>
      <c r="I455" s="189" t="s">
        <v>231</v>
      </c>
      <c r="J455" s="352" t="s">
        <v>2490</v>
      </c>
      <c r="K455" s="352"/>
      <c r="L455" s="352"/>
      <c r="M455" s="352"/>
      <c r="N455" s="352"/>
      <c r="O455" s="352"/>
      <c r="P455" s="352"/>
      <c r="Q455" s="352"/>
      <c r="R455" s="352"/>
      <c r="S455" s="352"/>
      <c r="T455" s="242" t="s">
        <v>1366</v>
      </c>
      <c r="U455" s="227" t="s">
        <v>1372</v>
      </c>
      <c r="V455" s="227" t="s">
        <v>1864</v>
      </c>
      <c r="W455" s="227" t="s">
        <v>1526</v>
      </c>
      <c r="X455" s="228" t="s">
        <v>1569</v>
      </c>
      <c r="Y455" s="222" t="s">
        <v>1668</v>
      </c>
      <c r="Z455" s="227">
        <v>0.125</v>
      </c>
      <c r="AA455" s="272">
        <v>7.4999999999999997E-3</v>
      </c>
      <c r="AB455" s="352"/>
      <c r="AC455" s="352"/>
      <c r="AD455" s="352"/>
      <c r="AE455" s="352"/>
      <c r="AF455" s="352"/>
      <c r="AG455" s="352"/>
      <c r="AH455" s="352"/>
    </row>
    <row r="456" spans="1:34" s="221" customFormat="1">
      <c r="A456" s="352" t="s">
        <v>589</v>
      </c>
      <c r="B456" s="352" t="s">
        <v>2568</v>
      </c>
      <c r="C456" s="352" t="s">
        <v>2508</v>
      </c>
      <c r="D456" s="352" t="s">
        <v>1526</v>
      </c>
      <c r="E456" s="352" t="s">
        <v>1570</v>
      </c>
      <c r="F456" s="352">
        <v>0.125</v>
      </c>
      <c r="G456" s="352">
        <v>7.4999999999999997E-3</v>
      </c>
      <c r="H456" s="352">
        <v>2.58</v>
      </c>
      <c r="I456" s="189" t="s">
        <v>1684</v>
      </c>
      <c r="J456" s="352" t="s">
        <v>242</v>
      </c>
      <c r="K456" s="352"/>
      <c r="L456" s="352"/>
      <c r="M456" s="352"/>
      <c r="N456" s="352"/>
      <c r="O456" s="352"/>
      <c r="P456" s="352"/>
      <c r="Q456" s="352"/>
      <c r="R456" s="352"/>
      <c r="S456" s="352"/>
      <c r="T456" s="242" t="s">
        <v>1366</v>
      </c>
      <c r="U456" s="227" t="s">
        <v>1372</v>
      </c>
      <c r="V456" s="227" t="s">
        <v>1864</v>
      </c>
      <c r="W456" s="227" t="s">
        <v>1526</v>
      </c>
      <c r="X456" s="228" t="s">
        <v>1570</v>
      </c>
      <c r="Y456" s="222" t="s">
        <v>1668</v>
      </c>
      <c r="Z456" s="227">
        <v>0.125</v>
      </c>
      <c r="AA456" s="272">
        <v>7.4999999999999997E-3</v>
      </c>
      <c r="AB456" s="352"/>
      <c r="AC456" s="352"/>
      <c r="AD456" s="352"/>
      <c r="AE456" s="352"/>
      <c r="AF456" s="352"/>
      <c r="AG456" s="352"/>
      <c r="AH456" s="352"/>
    </row>
    <row r="457" spans="1:34" s="221" customFormat="1">
      <c r="A457" s="352" t="s">
        <v>2047</v>
      </c>
      <c r="B457" s="352" t="s">
        <v>2568</v>
      </c>
      <c r="C457" s="352" t="s">
        <v>2508</v>
      </c>
      <c r="D457" s="352" t="s">
        <v>1526</v>
      </c>
      <c r="E457" s="352" t="s">
        <v>2048</v>
      </c>
      <c r="F457" s="352">
        <v>0.125</v>
      </c>
      <c r="G457" s="352">
        <v>7.4999999999999997E-3</v>
      </c>
      <c r="H457" s="352">
        <v>2.58</v>
      </c>
      <c r="I457" s="189" t="s">
        <v>1081</v>
      </c>
      <c r="J457" s="352"/>
      <c r="K457" s="352"/>
      <c r="L457" s="352"/>
      <c r="M457" s="352"/>
      <c r="N457" s="352"/>
      <c r="O457" s="352"/>
      <c r="P457" s="352"/>
      <c r="Q457" s="352"/>
      <c r="R457" s="352"/>
      <c r="S457" s="352"/>
      <c r="T457" s="242" t="s">
        <v>1366</v>
      </c>
      <c r="U457" s="227" t="s">
        <v>1372</v>
      </c>
      <c r="V457" s="227" t="s">
        <v>1864</v>
      </c>
      <c r="W457" s="227" t="s">
        <v>1526</v>
      </c>
      <c r="X457" s="228" t="s">
        <v>2048</v>
      </c>
      <c r="Y457" s="222" t="s">
        <v>1668</v>
      </c>
      <c r="Z457" s="227">
        <v>0.125</v>
      </c>
      <c r="AA457" s="272">
        <v>7.4999999999999997E-3</v>
      </c>
      <c r="AB457" s="352"/>
      <c r="AC457" s="352"/>
      <c r="AD457" s="352"/>
      <c r="AE457" s="352"/>
      <c r="AF457" s="352"/>
      <c r="AG457" s="352"/>
      <c r="AH457" s="352"/>
    </row>
    <row r="458" spans="1:34" s="221" customFormat="1">
      <c r="A458" s="352" t="s">
        <v>590</v>
      </c>
      <c r="B458" s="352" t="s">
        <v>2568</v>
      </c>
      <c r="C458" s="352" t="s">
        <v>2508</v>
      </c>
      <c r="D458" s="352" t="s">
        <v>1526</v>
      </c>
      <c r="E458" s="352" t="s">
        <v>1571</v>
      </c>
      <c r="F458" s="352">
        <v>6.25E-2</v>
      </c>
      <c r="G458" s="352">
        <v>3.7499999999999999E-3</v>
      </c>
      <c r="H458" s="352">
        <v>2.58</v>
      </c>
      <c r="I458" s="189" t="s">
        <v>231</v>
      </c>
      <c r="J458" s="352" t="s">
        <v>2504</v>
      </c>
      <c r="K458" s="352"/>
      <c r="L458" s="352"/>
      <c r="M458" s="352"/>
      <c r="N458" s="352"/>
      <c r="O458" s="352"/>
      <c r="P458" s="352"/>
      <c r="Q458" s="352"/>
      <c r="R458" s="352"/>
      <c r="S458" s="352"/>
      <c r="T458" s="242" t="s">
        <v>1366</v>
      </c>
      <c r="U458" s="227" t="s">
        <v>1372</v>
      </c>
      <c r="V458" s="227" t="s">
        <v>1864</v>
      </c>
      <c r="W458" s="227" t="s">
        <v>1526</v>
      </c>
      <c r="X458" s="228" t="s">
        <v>1571</v>
      </c>
      <c r="Y458" s="222" t="s">
        <v>1669</v>
      </c>
      <c r="Z458" s="227">
        <v>6.25E-2</v>
      </c>
      <c r="AA458" s="272">
        <v>3.7499999999999999E-3</v>
      </c>
      <c r="AB458" s="352"/>
      <c r="AC458" s="352"/>
      <c r="AD458" s="352"/>
      <c r="AE458" s="352"/>
      <c r="AF458" s="352"/>
      <c r="AG458" s="352"/>
      <c r="AH458" s="352"/>
    </row>
    <row r="459" spans="1:34" s="221" customFormat="1">
      <c r="A459" s="352" t="s">
        <v>591</v>
      </c>
      <c r="B459" s="352" t="s">
        <v>2568</v>
      </c>
      <c r="C459" s="352" t="s">
        <v>2508</v>
      </c>
      <c r="D459" s="352" t="s">
        <v>1526</v>
      </c>
      <c r="E459" s="352" t="s">
        <v>1572</v>
      </c>
      <c r="F459" s="352">
        <v>6.25E-2</v>
      </c>
      <c r="G459" s="352">
        <v>3.7499999999999999E-3</v>
      </c>
      <c r="H459" s="352">
        <v>2.58</v>
      </c>
      <c r="I459" s="189" t="s">
        <v>1684</v>
      </c>
      <c r="J459" s="352" t="s">
        <v>525</v>
      </c>
      <c r="K459" s="352"/>
      <c r="L459" s="352"/>
      <c r="M459" s="352"/>
      <c r="N459" s="352"/>
      <c r="O459" s="352"/>
      <c r="P459" s="352"/>
      <c r="Q459" s="352"/>
      <c r="R459" s="352"/>
      <c r="S459" s="352"/>
      <c r="T459" s="242" t="s">
        <v>1366</v>
      </c>
      <c r="U459" s="227" t="s">
        <v>1372</v>
      </c>
      <c r="V459" s="227" t="s">
        <v>1864</v>
      </c>
      <c r="W459" s="227" t="s">
        <v>1526</v>
      </c>
      <c r="X459" s="228" t="s">
        <v>1572</v>
      </c>
      <c r="Y459" s="222" t="s">
        <v>1669</v>
      </c>
      <c r="Z459" s="227">
        <v>6.25E-2</v>
      </c>
      <c r="AA459" s="272">
        <v>3.7499999999999999E-3</v>
      </c>
      <c r="AB459" s="352"/>
      <c r="AC459" s="352"/>
      <c r="AD459" s="352"/>
      <c r="AE459" s="352"/>
      <c r="AF459" s="352"/>
      <c r="AG459" s="352"/>
      <c r="AH459" s="352"/>
    </row>
    <row r="460" spans="1:34" s="221" customFormat="1">
      <c r="A460" s="352" t="s">
        <v>2049</v>
      </c>
      <c r="B460" s="352" t="s">
        <v>2568</v>
      </c>
      <c r="C460" s="352" t="s">
        <v>2508</v>
      </c>
      <c r="D460" s="352" t="s">
        <v>1526</v>
      </c>
      <c r="E460" s="352" t="s">
        <v>2050</v>
      </c>
      <c r="F460" s="352">
        <v>6.25E-2</v>
      </c>
      <c r="G460" s="352">
        <v>3.7499999999999999E-3</v>
      </c>
      <c r="H460" s="352">
        <v>2.58</v>
      </c>
      <c r="I460" s="189" t="s">
        <v>1081</v>
      </c>
      <c r="J460" s="352"/>
      <c r="K460" s="352"/>
      <c r="L460" s="352"/>
      <c r="M460" s="352"/>
      <c r="N460" s="352"/>
      <c r="O460" s="352"/>
      <c r="P460" s="352"/>
      <c r="Q460" s="352"/>
      <c r="R460" s="352"/>
      <c r="S460" s="352"/>
      <c r="T460" s="242" t="s">
        <v>1366</v>
      </c>
      <c r="U460" s="227" t="s">
        <v>1372</v>
      </c>
      <c r="V460" s="227" t="s">
        <v>1864</v>
      </c>
      <c r="W460" s="227" t="s">
        <v>1526</v>
      </c>
      <c r="X460" s="228" t="s">
        <v>2050</v>
      </c>
      <c r="Y460" s="222" t="s">
        <v>1669</v>
      </c>
      <c r="Z460" s="227">
        <v>6.25E-2</v>
      </c>
      <c r="AA460" s="272">
        <v>3.7499999999999999E-3</v>
      </c>
      <c r="AB460" s="352"/>
      <c r="AC460" s="352"/>
      <c r="AD460" s="352"/>
      <c r="AE460" s="352"/>
      <c r="AF460" s="352"/>
      <c r="AG460" s="352"/>
      <c r="AH460" s="352"/>
    </row>
    <row r="461" spans="1:34" s="221" customFormat="1">
      <c r="A461" s="352" t="s">
        <v>592</v>
      </c>
      <c r="B461" s="352" t="s">
        <v>2568</v>
      </c>
      <c r="C461" s="352" t="s">
        <v>2508</v>
      </c>
      <c r="D461" s="223" t="s">
        <v>1708</v>
      </c>
      <c r="E461" s="352" t="s">
        <v>593</v>
      </c>
      <c r="F461" s="352">
        <v>0.15</v>
      </c>
      <c r="G461" s="352">
        <v>7.0000000000000001E-3</v>
      </c>
      <c r="H461" s="352">
        <v>2.58</v>
      </c>
      <c r="I461" s="189" t="s">
        <v>2505</v>
      </c>
      <c r="J461" s="224"/>
      <c r="K461" s="352"/>
      <c r="L461" s="352"/>
      <c r="M461" s="352"/>
      <c r="N461" s="352"/>
      <c r="O461" s="352"/>
      <c r="P461" s="352"/>
      <c r="Q461" s="352"/>
      <c r="R461" s="352"/>
      <c r="S461" s="352"/>
      <c r="T461" s="242" t="s">
        <v>1366</v>
      </c>
      <c r="U461" s="227" t="s">
        <v>1372</v>
      </c>
      <c r="V461" s="227" t="s">
        <v>1864</v>
      </c>
      <c r="W461" s="227" t="s">
        <v>1708</v>
      </c>
      <c r="X461" s="228" t="s">
        <v>593</v>
      </c>
      <c r="Y461" s="222"/>
      <c r="Z461" s="227">
        <v>0.15</v>
      </c>
      <c r="AA461" s="272">
        <v>7.0000000000000001E-3</v>
      </c>
      <c r="AB461" s="352"/>
      <c r="AC461" s="352"/>
      <c r="AD461" s="352"/>
      <c r="AE461" s="352"/>
      <c r="AF461" s="352"/>
      <c r="AG461" s="352"/>
      <c r="AH461" s="352"/>
    </row>
    <row r="462" spans="1:34" s="221" customFormat="1">
      <c r="A462" s="352" t="s">
        <v>594</v>
      </c>
      <c r="B462" s="352" t="s">
        <v>2568</v>
      </c>
      <c r="C462" s="352" t="s">
        <v>2508</v>
      </c>
      <c r="D462" s="223" t="s">
        <v>1708</v>
      </c>
      <c r="E462" s="352" t="s">
        <v>595</v>
      </c>
      <c r="F462" s="352">
        <v>7.4999999999999997E-2</v>
      </c>
      <c r="G462" s="352">
        <v>3.5000000000000001E-3</v>
      </c>
      <c r="H462" s="352">
        <v>2.58</v>
      </c>
      <c r="I462" s="189" t="s">
        <v>231</v>
      </c>
      <c r="J462" s="224" t="s">
        <v>232</v>
      </c>
      <c r="K462" s="352"/>
      <c r="L462" s="352"/>
      <c r="M462" s="352"/>
      <c r="N462" s="352"/>
      <c r="O462" s="352"/>
      <c r="P462" s="352"/>
      <c r="Q462" s="352"/>
      <c r="R462" s="352"/>
      <c r="S462" s="352"/>
      <c r="T462" s="242" t="s">
        <v>1366</v>
      </c>
      <c r="U462" s="227" t="s">
        <v>1372</v>
      </c>
      <c r="V462" s="227" t="s">
        <v>1864</v>
      </c>
      <c r="W462" s="227" t="s">
        <v>1708</v>
      </c>
      <c r="X462" s="228" t="s">
        <v>595</v>
      </c>
      <c r="Y462" s="222"/>
      <c r="Z462" s="227">
        <v>7.4999999999999997E-2</v>
      </c>
      <c r="AA462" s="272">
        <v>3.5000000000000001E-3</v>
      </c>
      <c r="AB462" s="352"/>
      <c r="AC462" s="352"/>
      <c r="AD462" s="352"/>
      <c r="AE462" s="352"/>
      <c r="AF462" s="352"/>
      <c r="AG462" s="352"/>
      <c r="AH462" s="352"/>
    </row>
    <row r="463" spans="1:34" s="221" customFormat="1">
      <c r="A463" s="352" t="s">
        <v>2051</v>
      </c>
      <c r="B463" s="352" t="s">
        <v>2568</v>
      </c>
      <c r="C463" s="352" t="s">
        <v>2508</v>
      </c>
      <c r="D463" s="223" t="s">
        <v>1708</v>
      </c>
      <c r="E463" s="352" t="s">
        <v>2052</v>
      </c>
      <c r="F463" s="352">
        <v>3.7499999999999999E-2</v>
      </c>
      <c r="G463" s="352">
        <v>1.75E-3</v>
      </c>
      <c r="H463" s="352">
        <v>2.58</v>
      </c>
      <c r="I463" s="189" t="s">
        <v>1081</v>
      </c>
      <c r="J463" s="224"/>
      <c r="K463" s="352"/>
      <c r="L463" s="352"/>
      <c r="M463" s="352"/>
      <c r="N463" s="352"/>
      <c r="O463" s="352"/>
      <c r="P463" s="352"/>
      <c r="Q463" s="352"/>
      <c r="R463" s="352"/>
      <c r="S463" s="352"/>
      <c r="T463" s="242" t="s">
        <v>1366</v>
      </c>
      <c r="U463" s="227" t="s">
        <v>1372</v>
      </c>
      <c r="V463" s="227" t="s">
        <v>1864</v>
      </c>
      <c r="W463" s="227" t="s">
        <v>1708</v>
      </c>
      <c r="X463" s="228" t="s">
        <v>2052</v>
      </c>
      <c r="Y463" s="222"/>
      <c r="Z463" s="227">
        <v>3.7499999999999999E-2</v>
      </c>
      <c r="AA463" s="272">
        <v>1.75E-3</v>
      </c>
      <c r="AB463" s="352"/>
      <c r="AC463" s="352"/>
      <c r="AD463" s="352"/>
      <c r="AE463" s="352"/>
      <c r="AF463" s="352"/>
      <c r="AG463" s="352"/>
      <c r="AH463" s="352"/>
    </row>
    <row r="464" spans="1:34" s="221" customFormat="1">
      <c r="A464" s="352" t="s">
        <v>596</v>
      </c>
      <c r="B464" s="352" t="s">
        <v>2568</v>
      </c>
      <c r="C464" s="352" t="s">
        <v>2508</v>
      </c>
      <c r="D464" s="223" t="s">
        <v>1708</v>
      </c>
      <c r="E464" s="352" t="s">
        <v>597</v>
      </c>
      <c r="F464" s="352">
        <v>0.13500000000000001</v>
      </c>
      <c r="G464" s="352">
        <v>6.3E-3</v>
      </c>
      <c r="H464" s="352">
        <v>2.58</v>
      </c>
      <c r="I464" s="189" t="s">
        <v>2505</v>
      </c>
      <c r="J464" s="224" t="s">
        <v>1711</v>
      </c>
      <c r="K464" s="352"/>
      <c r="L464" s="352"/>
      <c r="M464" s="352"/>
      <c r="N464" s="352"/>
      <c r="O464" s="352"/>
      <c r="P464" s="352"/>
      <c r="Q464" s="352"/>
      <c r="R464" s="352"/>
      <c r="S464" s="352"/>
      <c r="T464" s="242" t="s">
        <v>1366</v>
      </c>
      <c r="U464" s="227" t="s">
        <v>1372</v>
      </c>
      <c r="V464" s="227" t="s">
        <v>1864</v>
      </c>
      <c r="W464" s="227" t="s">
        <v>1708</v>
      </c>
      <c r="X464" s="228" t="s">
        <v>597</v>
      </c>
      <c r="Y464" s="222" t="s">
        <v>1368</v>
      </c>
      <c r="Z464" s="227">
        <v>0.13500000000000001</v>
      </c>
      <c r="AA464" s="272">
        <v>6.3E-3</v>
      </c>
      <c r="AB464" s="352"/>
      <c r="AC464" s="352"/>
      <c r="AD464" s="352"/>
      <c r="AE464" s="352"/>
      <c r="AF464" s="352"/>
      <c r="AG464" s="352"/>
      <c r="AH464" s="352"/>
    </row>
    <row r="465" spans="1:34" s="221" customFormat="1" ht="13.5" customHeight="1">
      <c r="A465" s="352" t="s">
        <v>598</v>
      </c>
      <c r="B465" s="352" t="s">
        <v>2568</v>
      </c>
      <c r="C465" s="352" t="s">
        <v>2508</v>
      </c>
      <c r="D465" s="223" t="s">
        <v>1708</v>
      </c>
      <c r="E465" s="352" t="s">
        <v>599</v>
      </c>
      <c r="F465" s="352">
        <v>0.13500000000000001</v>
      </c>
      <c r="G465" s="352">
        <v>6.3E-3</v>
      </c>
      <c r="H465" s="352">
        <v>2.58</v>
      </c>
      <c r="I465" s="189" t="s">
        <v>231</v>
      </c>
      <c r="J465" s="224" t="s">
        <v>2507</v>
      </c>
      <c r="K465" s="352"/>
      <c r="L465" s="352"/>
      <c r="M465" s="352"/>
      <c r="N465" s="352"/>
      <c r="O465" s="352"/>
      <c r="P465" s="352"/>
      <c r="Q465" s="352"/>
      <c r="R465" s="352"/>
      <c r="S465" s="352"/>
      <c r="T465" s="242" t="s">
        <v>1366</v>
      </c>
      <c r="U465" s="227" t="s">
        <v>1372</v>
      </c>
      <c r="V465" s="227" t="s">
        <v>1864</v>
      </c>
      <c r="W465" s="227" t="s">
        <v>1708</v>
      </c>
      <c r="X465" s="228" t="s">
        <v>599</v>
      </c>
      <c r="Y465" s="222" t="s">
        <v>1368</v>
      </c>
      <c r="Z465" s="227">
        <v>0.13500000000000001</v>
      </c>
      <c r="AA465" s="272">
        <v>6.3E-3</v>
      </c>
      <c r="AB465" s="352"/>
      <c r="AC465" s="352"/>
      <c r="AD465" s="352"/>
      <c r="AE465" s="352"/>
      <c r="AF465" s="352"/>
      <c r="AG465" s="352"/>
      <c r="AH465" s="352"/>
    </row>
    <row r="466" spans="1:34" s="221" customFormat="1">
      <c r="A466" s="352" t="s">
        <v>2053</v>
      </c>
      <c r="B466" s="352" t="s">
        <v>2568</v>
      </c>
      <c r="C466" s="352" t="s">
        <v>2508</v>
      </c>
      <c r="D466" s="223" t="s">
        <v>1708</v>
      </c>
      <c r="E466" s="352" t="s">
        <v>2054</v>
      </c>
      <c r="F466" s="352">
        <v>0.13500000000000001</v>
      </c>
      <c r="G466" s="352">
        <v>6.3E-3</v>
      </c>
      <c r="H466" s="352">
        <v>2.58</v>
      </c>
      <c r="I466" s="189" t="s">
        <v>1081</v>
      </c>
      <c r="J466" s="224"/>
      <c r="K466" s="352"/>
      <c r="L466" s="352"/>
      <c r="M466" s="352"/>
      <c r="N466" s="352"/>
      <c r="O466" s="352"/>
      <c r="P466" s="352"/>
      <c r="Q466" s="352"/>
      <c r="R466" s="352"/>
      <c r="S466" s="352"/>
      <c r="T466" s="242" t="s">
        <v>1366</v>
      </c>
      <c r="U466" s="227" t="s">
        <v>1372</v>
      </c>
      <c r="V466" s="227" t="s">
        <v>1864</v>
      </c>
      <c r="W466" s="227" t="s">
        <v>1708</v>
      </c>
      <c r="X466" s="228" t="s">
        <v>2054</v>
      </c>
      <c r="Y466" s="222" t="s">
        <v>1368</v>
      </c>
      <c r="Z466" s="227">
        <v>0.13500000000000001</v>
      </c>
      <c r="AA466" s="272">
        <v>6.3E-3</v>
      </c>
      <c r="AB466" s="352"/>
      <c r="AC466" s="352"/>
      <c r="AD466" s="352"/>
      <c r="AE466" s="352"/>
      <c r="AF466" s="352"/>
      <c r="AG466" s="352"/>
      <c r="AH466" s="352"/>
    </row>
    <row r="467" spans="1:34" s="221" customFormat="1" ht="13.5" customHeight="1">
      <c r="A467" s="352" t="s">
        <v>2055</v>
      </c>
      <c r="B467" s="352" t="s">
        <v>2568</v>
      </c>
      <c r="C467" s="352" t="s">
        <v>2508</v>
      </c>
      <c r="D467" s="223" t="s">
        <v>1814</v>
      </c>
      <c r="E467" s="352" t="s">
        <v>2056</v>
      </c>
      <c r="F467" s="352">
        <v>0.24</v>
      </c>
      <c r="G467" s="352">
        <v>7.0000000000000001E-3</v>
      </c>
      <c r="H467" s="352">
        <v>2.58</v>
      </c>
      <c r="I467" s="189" t="s">
        <v>2021</v>
      </c>
      <c r="J467" s="224"/>
      <c r="K467" s="352"/>
      <c r="L467" s="352"/>
      <c r="M467" s="352"/>
      <c r="N467" s="352"/>
      <c r="O467" s="352"/>
      <c r="P467" s="352"/>
      <c r="Q467" s="352"/>
      <c r="R467" s="352"/>
      <c r="S467" s="352"/>
      <c r="T467" s="242" t="s">
        <v>1366</v>
      </c>
      <c r="U467" s="227" t="s">
        <v>1372</v>
      </c>
      <c r="V467" s="227" t="s">
        <v>1864</v>
      </c>
      <c r="W467" s="227" t="s">
        <v>1814</v>
      </c>
      <c r="X467" s="228" t="s">
        <v>2056</v>
      </c>
      <c r="Y467" s="222"/>
      <c r="Z467" s="227">
        <v>0.24</v>
      </c>
      <c r="AA467" s="272">
        <v>7.0000000000000001E-3</v>
      </c>
      <c r="AB467" s="352"/>
      <c r="AC467" s="352"/>
      <c r="AD467" s="352"/>
      <c r="AE467" s="352"/>
      <c r="AF467" s="352"/>
      <c r="AG467" s="352"/>
      <c r="AH467" s="352"/>
    </row>
    <row r="468" spans="1:34" s="221" customFormat="1">
      <c r="A468" s="352" t="s">
        <v>2057</v>
      </c>
      <c r="B468" s="352" t="s">
        <v>2568</v>
      </c>
      <c r="C468" s="352" t="s">
        <v>2508</v>
      </c>
      <c r="D468" s="223" t="s">
        <v>1814</v>
      </c>
      <c r="E468" s="352" t="s">
        <v>2058</v>
      </c>
      <c r="F468" s="352">
        <v>0.12</v>
      </c>
      <c r="G468" s="352">
        <v>3.5000000000000001E-3</v>
      </c>
      <c r="H468" s="352">
        <v>2.58</v>
      </c>
      <c r="I468" s="189" t="s">
        <v>231</v>
      </c>
      <c r="J468" s="224"/>
      <c r="K468" s="352"/>
      <c r="L468" s="352"/>
      <c r="M468" s="352"/>
      <c r="N468" s="352"/>
      <c r="O468" s="352"/>
      <c r="P468" s="352"/>
      <c r="Q468" s="352"/>
      <c r="R468" s="352"/>
      <c r="S468" s="352"/>
      <c r="T468" s="242" t="s">
        <v>1366</v>
      </c>
      <c r="U468" s="227" t="s">
        <v>1372</v>
      </c>
      <c r="V468" s="227" t="s">
        <v>1864</v>
      </c>
      <c r="W468" s="227" t="s">
        <v>1814</v>
      </c>
      <c r="X468" s="228" t="s">
        <v>2058</v>
      </c>
      <c r="Y468" s="222"/>
      <c r="Z468" s="227">
        <v>0.12</v>
      </c>
      <c r="AA468" s="272">
        <v>3.5000000000000001E-3</v>
      </c>
      <c r="AB468" s="352"/>
      <c r="AC468" s="352"/>
      <c r="AD468" s="352"/>
      <c r="AE468" s="352"/>
      <c r="AF468" s="352"/>
      <c r="AG468" s="352"/>
      <c r="AH468" s="352"/>
    </row>
    <row r="469" spans="1:34" s="221" customFormat="1" ht="13.5" customHeight="1">
      <c r="A469" s="352" t="s">
        <v>2059</v>
      </c>
      <c r="B469" s="352" t="s">
        <v>2568</v>
      </c>
      <c r="C469" s="352" t="s">
        <v>2508</v>
      </c>
      <c r="D469" s="223" t="s">
        <v>1814</v>
      </c>
      <c r="E469" s="352" t="s">
        <v>2060</v>
      </c>
      <c r="F469" s="352">
        <v>0.06</v>
      </c>
      <c r="G469" s="352">
        <v>1.75E-3</v>
      </c>
      <c r="H469" s="352">
        <v>2.58</v>
      </c>
      <c r="I469" s="189" t="s">
        <v>1081</v>
      </c>
      <c r="J469" s="224"/>
      <c r="K469" s="352"/>
      <c r="L469" s="352"/>
      <c r="M469" s="352"/>
      <c r="N469" s="352"/>
      <c r="O469" s="352"/>
      <c r="P469" s="352"/>
      <c r="Q469" s="352"/>
      <c r="R469" s="352"/>
      <c r="S469" s="352"/>
      <c r="T469" s="242" t="s">
        <v>1366</v>
      </c>
      <c r="U469" s="227" t="s">
        <v>1372</v>
      </c>
      <c r="V469" s="227" t="s">
        <v>1864</v>
      </c>
      <c r="W469" s="227" t="s">
        <v>1814</v>
      </c>
      <c r="X469" s="228" t="s">
        <v>2060</v>
      </c>
      <c r="Y469" s="222"/>
      <c r="Z469" s="227">
        <v>0.06</v>
      </c>
      <c r="AA469" s="272">
        <v>1.75E-3</v>
      </c>
      <c r="AB469" s="352"/>
      <c r="AC469" s="352"/>
      <c r="AD469" s="352"/>
      <c r="AE469" s="352"/>
      <c r="AF469" s="352"/>
      <c r="AG469" s="352"/>
      <c r="AH469" s="352"/>
    </row>
    <row r="470" spans="1:34" s="221" customFormat="1">
      <c r="A470" s="352" t="s">
        <v>2061</v>
      </c>
      <c r="B470" s="352" t="s">
        <v>2568</v>
      </c>
      <c r="C470" s="352" t="s">
        <v>2508</v>
      </c>
      <c r="D470" s="223" t="s">
        <v>1814</v>
      </c>
      <c r="E470" s="352" t="s">
        <v>2062</v>
      </c>
      <c r="F470" s="352">
        <v>0.18</v>
      </c>
      <c r="G470" s="352">
        <v>5.2500000000000003E-3</v>
      </c>
      <c r="H470" s="352">
        <v>2.58</v>
      </c>
      <c r="I470" s="189" t="s">
        <v>2021</v>
      </c>
      <c r="J470" s="224"/>
      <c r="K470" s="352"/>
      <c r="L470" s="352"/>
      <c r="M470" s="352"/>
      <c r="N470" s="352"/>
      <c r="O470" s="352"/>
      <c r="P470" s="352"/>
      <c r="Q470" s="352"/>
      <c r="R470" s="352"/>
      <c r="S470" s="352"/>
      <c r="T470" s="242" t="s">
        <v>1366</v>
      </c>
      <c r="U470" s="227" t="s">
        <v>1372</v>
      </c>
      <c r="V470" s="227" t="s">
        <v>1864</v>
      </c>
      <c r="W470" s="227" t="s">
        <v>1814</v>
      </c>
      <c r="X470" s="228" t="s">
        <v>2062</v>
      </c>
      <c r="Y470" s="222" t="s">
        <v>1373</v>
      </c>
      <c r="Z470" s="227">
        <v>0.18</v>
      </c>
      <c r="AA470" s="272">
        <v>5.2500000000000003E-3</v>
      </c>
      <c r="AB470" s="352"/>
      <c r="AC470" s="352"/>
      <c r="AD470" s="352"/>
      <c r="AE470" s="352"/>
      <c r="AF470" s="352"/>
      <c r="AG470" s="352"/>
      <c r="AH470" s="352"/>
    </row>
    <row r="471" spans="1:34" s="221" customFormat="1" ht="13.5" customHeight="1">
      <c r="A471" s="352" t="s">
        <v>2063</v>
      </c>
      <c r="B471" s="352" t="s">
        <v>2568</v>
      </c>
      <c r="C471" s="352" t="s">
        <v>2508</v>
      </c>
      <c r="D471" s="223" t="s">
        <v>1814</v>
      </c>
      <c r="E471" s="352" t="s">
        <v>2064</v>
      </c>
      <c r="F471" s="352">
        <v>0.18</v>
      </c>
      <c r="G471" s="352">
        <v>5.2500000000000003E-3</v>
      </c>
      <c r="H471" s="352">
        <v>2.58</v>
      </c>
      <c r="I471" s="189" t="s">
        <v>231</v>
      </c>
      <c r="J471" s="224"/>
      <c r="K471" s="352"/>
      <c r="L471" s="352"/>
      <c r="M471" s="352"/>
      <c r="N471" s="352"/>
      <c r="O471" s="352"/>
      <c r="P471" s="352"/>
      <c r="Q471" s="352"/>
      <c r="R471" s="352"/>
      <c r="S471" s="352"/>
      <c r="T471" s="242" t="s">
        <v>1366</v>
      </c>
      <c r="U471" s="227" t="s">
        <v>1372</v>
      </c>
      <c r="V471" s="227" t="s">
        <v>1864</v>
      </c>
      <c r="W471" s="227" t="s">
        <v>1814</v>
      </c>
      <c r="X471" s="228" t="s">
        <v>2064</v>
      </c>
      <c r="Y471" s="222" t="s">
        <v>1373</v>
      </c>
      <c r="Z471" s="227">
        <v>0.18</v>
      </c>
      <c r="AA471" s="272">
        <v>5.2500000000000003E-3</v>
      </c>
      <c r="AB471" s="352"/>
      <c r="AC471" s="352"/>
      <c r="AD471" s="352"/>
      <c r="AE471" s="352"/>
      <c r="AF471" s="352"/>
      <c r="AG471" s="352"/>
      <c r="AH471" s="352"/>
    </row>
    <row r="472" spans="1:34" s="221" customFormat="1">
      <c r="A472" s="352" t="s">
        <v>2065</v>
      </c>
      <c r="B472" s="352" t="s">
        <v>2568</v>
      </c>
      <c r="C472" s="352" t="s">
        <v>2508</v>
      </c>
      <c r="D472" s="223" t="s">
        <v>1814</v>
      </c>
      <c r="E472" s="352" t="s">
        <v>2066</v>
      </c>
      <c r="F472" s="352">
        <v>0.18</v>
      </c>
      <c r="G472" s="352">
        <v>5.2500000000000003E-3</v>
      </c>
      <c r="H472" s="352">
        <v>2.58</v>
      </c>
      <c r="I472" s="189" t="s">
        <v>1081</v>
      </c>
      <c r="J472" s="224"/>
      <c r="K472" s="352"/>
      <c r="L472" s="352"/>
      <c r="M472" s="352"/>
      <c r="N472" s="352"/>
      <c r="O472" s="352"/>
      <c r="P472" s="352"/>
      <c r="Q472" s="352"/>
      <c r="R472" s="352"/>
      <c r="S472" s="352"/>
      <c r="T472" s="242" t="s">
        <v>1366</v>
      </c>
      <c r="U472" s="227" t="s">
        <v>1372</v>
      </c>
      <c r="V472" s="227" t="s">
        <v>1864</v>
      </c>
      <c r="W472" s="227" t="s">
        <v>1814</v>
      </c>
      <c r="X472" s="228" t="s">
        <v>2066</v>
      </c>
      <c r="Y472" s="222" t="s">
        <v>1373</v>
      </c>
      <c r="Z472" s="227">
        <v>0.18</v>
      </c>
      <c r="AA472" s="272">
        <v>5.2500000000000003E-3</v>
      </c>
      <c r="AB472" s="352"/>
      <c r="AC472" s="352"/>
      <c r="AD472" s="352"/>
      <c r="AE472" s="352"/>
      <c r="AF472" s="352"/>
      <c r="AG472" s="352"/>
      <c r="AH472" s="352"/>
    </row>
    <row r="473" spans="1:34" s="221" customFormat="1" ht="13.5" customHeight="1">
      <c r="A473" s="352" t="s">
        <v>2067</v>
      </c>
      <c r="B473" s="352" t="s">
        <v>2568</v>
      </c>
      <c r="C473" s="352" t="s">
        <v>2508</v>
      </c>
      <c r="D473" s="223" t="s">
        <v>1814</v>
      </c>
      <c r="E473" s="352" t="s">
        <v>2068</v>
      </c>
      <c r="F473" s="352">
        <v>0.12</v>
      </c>
      <c r="G473" s="352">
        <v>0.35</v>
      </c>
      <c r="H473" s="352">
        <v>2.58</v>
      </c>
      <c r="I473" s="189" t="s">
        <v>2021</v>
      </c>
      <c r="J473" s="224"/>
      <c r="K473" s="352"/>
      <c r="L473" s="352"/>
      <c r="M473" s="352"/>
      <c r="N473" s="352"/>
      <c r="O473" s="352"/>
      <c r="P473" s="352"/>
      <c r="Q473" s="352"/>
      <c r="R473" s="352"/>
      <c r="S473" s="352"/>
      <c r="T473" s="242" t="s">
        <v>1366</v>
      </c>
      <c r="U473" s="227" t="s">
        <v>1372</v>
      </c>
      <c r="V473" s="227" t="s">
        <v>1864</v>
      </c>
      <c r="W473" s="227" t="s">
        <v>1814</v>
      </c>
      <c r="X473" s="228" t="s">
        <v>2068</v>
      </c>
      <c r="Y473" s="222" t="s">
        <v>1669</v>
      </c>
      <c r="Z473" s="227">
        <v>0.12</v>
      </c>
      <c r="AA473" s="272">
        <v>0.35</v>
      </c>
      <c r="AB473" s="352"/>
      <c r="AC473" s="352"/>
      <c r="AD473" s="352"/>
      <c r="AE473" s="352"/>
      <c r="AF473" s="352"/>
      <c r="AG473" s="352"/>
      <c r="AH473" s="352"/>
    </row>
    <row r="474" spans="1:34" s="221" customFormat="1">
      <c r="A474" s="352" t="s">
        <v>2069</v>
      </c>
      <c r="B474" s="352" t="s">
        <v>2568</v>
      </c>
      <c r="C474" s="352" t="s">
        <v>2508</v>
      </c>
      <c r="D474" s="223" t="s">
        <v>1814</v>
      </c>
      <c r="E474" s="352" t="s">
        <v>2070</v>
      </c>
      <c r="F474" s="352">
        <v>0.12</v>
      </c>
      <c r="G474" s="352">
        <v>0.35</v>
      </c>
      <c r="H474" s="352">
        <v>2.58</v>
      </c>
      <c r="I474" s="189" t="s">
        <v>231</v>
      </c>
      <c r="J474" s="224"/>
      <c r="K474" s="352"/>
      <c r="L474" s="352"/>
      <c r="M474" s="352"/>
      <c r="N474" s="352"/>
      <c r="O474" s="352"/>
      <c r="P474" s="352"/>
      <c r="Q474" s="352"/>
      <c r="R474" s="352"/>
      <c r="S474" s="352"/>
      <c r="T474" s="242" t="s">
        <v>1366</v>
      </c>
      <c r="U474" s="227" t="s">
        <v>1372</v>
      </c>
      <c r="V474" s="227" t="s">
        <v>1864</v>
      </c>
      <c r="W474" s="227" t="s">
        <v>1814</v>
      </c>
      <c r="X474" s="228" t="s">
        <v>2070</v>
      </c>
      <c r="Y474" s="222" t="s">
        <v>1669</v>
      </c>
      <c r="Z474" s="227">
        <v>0.12</v>
      </c>
      <c r="AA474" s="272">
        <v>0.35</v>
      </c>
      <c r="AB474" s="352"/>
      <c r="AC474" s="352"/>
      <c r="AD474" s="352"/>
      <c r="AE474" s="352"/>
      <c r="AF474" s="352"/>
      <c r="AG474" s="352"/>
      <c r="AH474" s="352"/>
    </row>
    <row r="475" spans="1:34" s="221" customFormat="1" ht="13.5" customHeight="1">
      <c r="A475" s="352" t="s">
        <v>2071</v>
      </c>
      <c r="B475" s="352" t="s">
        <v>2568</v>
      </c>
      <c r="C475" s="352" t="s">
        <v>2508</v>
      </c>
      <c r="D475" s="223" t="s">
        <v>1814</v>
      </c>
      <c r="E475" s="352" t="s">
        <v>2072</v>
      </c>
      <c r="F475" s="352">
        <v>0.12</v>
      </c>
      <c r="G475" s="352">
        <v>0.35</v>
      </c>
      <c r="H475" s="352">
        <v>2.58</v>
      </c>
      <c r="I475" s="189" t="s">
        <v>1081</v>
      </c>
      <c r="J475" s="224"/>
      <c r="K475" s="352"/>
      <c r="L475" s="352"/>
      <c r="M475" s="352"/>
      <c r="N475" s="352"/>
      <c r="O475" s="352"/>
      <c r="P475" s="352"/>
      <c r="Q475" s="352"/>
      <c r="R475" s="352"/>
      <c r="S475" s="352"/>
      <c r="T475" s="242" t="s">
        <v>1366</v>
      </c>
      <c r="U475" s="227" t="s">
        <v>1372</v>
      </c>
      <c r="V475" s="227" t="s">
        <v>1864</v>
      </c>
      <c r="W475" s="227" t="s">
        <v>1814</v>
      </c>
      <c r="X475" s="228" t="s">
        <v>2072</v>
      </c>
      <c r="Y475" s="222" t="s">
        <v>1669</v>
      </c>
      <c r="Z475" s="227">
        <v>0.12</v>
      </c>
      <c r="AA475" s="272">
        <v>0.35</v>
      </c>
      <c r="AB475" s="352"/>
      <c r="AC475" s="352"/>
      <c r="AD475" s="352"/>
      <c r="AE475" s="352"/>
      <c r="AF475" s="352"/>
      <c r="AG475" s="352"/>
      <c r="AH475" s="352"/>
    </row>
    <row r="476" spans="1:34" s="221" customFormat="1">
      <c r="A476" s="352" t="s">
        <v>2073</v>
      </c>
      <c r="B476" s="352" t="s">
        <v>2568</v>
      </c>
      <c r="C476" s="352" t="s">
        <v>2508</v>
      </c>
      <c r="D476" s="223" t="s">
        <v>1814</v>
      </c>
      <c r="E476" s="352" t="s">
        <v>2074</v>
      </c>
      <c r="F476" s="352">
        <v>0.06</v>
      </c>
      <c r="G476" s="352">
        <v>1.75E-3</v>
      </c>
      <c r="H476" s="352">
        <v>2.58</v>
      </c>
      <c r="I476" s="189" t="s">
        <v>2021</v>
      </c>
      <c r="J476" s="224"/>
      <c r="K476" s="352"/>
      <c r="L476" s="352"/>
      <c r="M476" s="352"/>
      <c r="N476" s="352"/>
      <c r="O476" s="352"/>
      <c r="P476" s="352"/>
      <c r="Q476" s="352"/>
      <c r="R476" s="352"/>
      <c r="S476" s="352"/>
      <c r="T476" s="242" t="s">
        <v>1366</v>
      </c>
      <c r="U476" s="227" t="s">
        <v>1372</v>
      </c>
      <c r="V476" s="227" t="s">
        <v>1864</v>
      </c>
      <c r="W476" s="227" t="s">
        <v>1814</v>
      </c>
      <c r="X476" s="228" t="s">
        <v>2074</v>
      </c>
      <c r="Y476" s="222" t="s">
        <v>1859</v>
      </c>
      <c r="Z476" s="227">
        <v>0.06</v>
      </c>
      <c r="AA476" s="272">
        <v>1.75E-3</v>
      </c>
      <c r="AB476" s="352"/>
      <c r="AC476" s="352"/>
      <c r="AD476" s="352"/>
      <c r="AE476" s="352"/>
      <c r="AF476" s="352"/>
      <c r="AG476" s="352"/>
      <c r="AH476" s="352"/>
    </row>
    <row r="477" spans="1:34" s="221" customFormat="1">
      <c r="A477" s="352" t="s">
        <v>2075</v>
      </c>
      <c r="B477" s="352" t="s">
        <v>2568</v>
      </c>
      <c r="C477" s="352" t="s">
        <v>2508</v>
      </c>
      <c r="D477" s="223" t="s">
        <v>1814</v>
      </c>
      <c r="E477" s="352" t="s">
        <v>2076</v>
      </c>
      <c r="F477" s="352">
        <v>0.06</v>
      </c>
      <c r="G477" s="352">
        <v>1.75E-3</v>
      </c>
      <c r="H477" s="352">
        <v>2.58</v>
      </c>
      <c r="I477" s="189" t="s">
        <v>231</v>
      </c>
      <c r="J477" s="224"/>
      <c r="K477" s="352"/>
      <c r="L477" s="352"/>
      <c r="M477" s="352"/>
      <c r="N477" s="352"/>
      <c r="O477" s="352"/>
      <c r="P477" s="352"/>
      <c r="Q477" s="352"/>
      <c r="R477" s="352"/>
      <c r="S477" s="352"/>
      <c r="T477" s="242" t="s">
        <v>1366</v>
      </c>
      <c r="U477" s="227" t="s">
        <v>1372</v>
      </c>
      <c r="V477" s="227" t="s">
        <v>1864</v>
      </c>
      <c r="W477" s="227" t="s">
        <v>1814</v>
      </c>
      <c r="X477" s="228" t="s">
        <v>2076</v>
      </c>
      <c r="Y477" s="222" t="s">
        <v>1859</v>
      </c>
      <c r="Z477" s="227">
        <v>0.06</v>
      </c>
      <c r="AA477" s="272">
        <v>1.75E-3</v>
      </c>
      <c r="AB477" s="352"/>
      <c r="AC477" s="352"/>
      <c r="AD477" s="352"/>
      <c r="AE477" s="352"/>
      <c r="AF477" s="352"/>
      <c r="AG477" s="352"/>
      <c r="AH477" s="352"/>
    </row>
    <row r="478" spans="1:34" s="221" customFormat="1">
      <c r="A478" s="352" t="s">
        <v>2077</v>
      </c>
      <c r="B478" s="352" t="s">
        <v>2568</v>
      </c>
      <c r="C478" s="352" t="s">
        <v>2508</v>
      </c>
      <c r="D478" s="223" t="s">
        <v>1814</v>
      </c>
      <c r="E478" s="352" t="s">
        <v>2078</v>
      </c>
      <c r="F478" s="352">
        <v>0.06</v>
      </c>
      <c r="G478" s="352">
        <v>1.75E-3</v>
      </c>
      <c r="H478" s="352">
        <v>2.58</v>
      </c>
      <c r="I478" s="189" t="s">
        <v>1081</v>
      </c>
      <c r="J478" s="224"/>
      <c r="K478" s="352"/>
      <c r="L478" s="352"/>
      <c r="M478" s="352"/>
      <c r="N478" s="352"/>
      <c r="O478" s="352"/>
      <c r="P478" s="352"/>
      <c r="Q478" s="352"/>
      <c r="R478" s="352"/>
      <c r="S478" s="352"/>
      <c r="T478" s="242" t="s">
        <v>1366</v>
      </c>
      <c r="U478" s="227" t="s">
        <v>1372</v>
      </c>
      <c r="V478" s="227" t="s">
        <v>1864</v>
      </c>
      <c r="W478" s="227" t="s">
        <v>1814</v>
      </c>
      <c r="X478" s="228" t="s">
        <v>2078</v>
      </c>
      <c r="Y478" s="222" t="s">
        <v>1859</v>
      </c>
      <c r="Z478" s="227">
        <v>0.06</v>
      </c>
      <c r="AA478" s="272">
        <v>1.75E-3</v>
      </c>
      <c r="AB478" s="352"/>
      <c r="AC478" s="352"/>
      <c r="AD478" s="352"/>
      <c r="AE478" s="352"/>
      <c r="AF478" s="352"/>
      <c r="AG478" s="352"/>
      <c r="AH478" s="352"/>
    </row>
    <row r="479" spans="1:34" s="221" customFormat="1">
      <c r="A479" s="352" t="s">
        <v>600</v>
      </c>
      <c r="B479" s="352" t="s">
        <v>2569</v>
      </c>
      <c r="C479" s="352" t="s">
        <v>2509</v>
      </c>
      <c r="D479" s="224" t="s">
        <v>1755</v>
      </c>
      <c r="E479" s="352" t="s">
        <v>1754</v>
      </c>
      <c r="F479" s="352">
        <v>2.83</v>
      </c>
      <c r="G479" s="352">
        <v>0.25</v>
      </c>
      <c r="H479" s="352">
        <v>2.58</v>
      </c>
      <c r="I479" s="189" t="s">
        <v>1520</v>
      </c>
      <c r="J479" s="352"/>
      <c r="K479" s="352"/>
      <c r="L479" s="352"/>
      <c r="M479" s="352"/>
      <c r="N479" s="352"/>
      <c r="O479" s="352"/>
      <c r="P479" s="352"/>
      <c r="Q479" s="352"/>
      <c r="R479" s="352"/>
      <c r="S479" s="352"/>
      <c r="T479" s="242" t="s">
        <v>1366</v>
      </c>
      <c r="U479" s="227" t="s">
        <v>1372</v>
      </c>
      <c r="V479" s="227" t="s">
        <v>1904</v>
      </c>
      <c r="W479" s="227" t="s">
        <v>1755</v>
      </c>
      <c r="X479" s="228" t="s">
        <v>1754</v>
      </c>
      <c r="Y479" s="222"/>
      <c r="Z479" s="227">
        <v>2.83</v>
      </c>
      <c r="AA479" s="272">
        <v>0.25</v>
      </c>
      <c r="AB479" s="352"/>
      <c r="AC479" s="352"/>
      <c r="AD479" s="352"/>
      <c r="AE479" s="352"/>
      <c r="AF479" s="352"/>
      <c r="AG479" s="352"/>
      <c r="AH479" s="352"/>
    </row>
    <row r="480" spans="1:34" s="221" customFormat="1">
      <c r="A480" s="352" t="s">
        <v>601</v>
      </c>
      <c r="B480" s="352" t="s">
        <v>2569</v>
      </c>
      <c r="C480" s="352" t="s">
        <v>2509</v>
      </c>
      <c r="D480" s="224" t="s">
        <v>0</v>
      </c>
      <c r="E480" s="352" t="s">
        <v>5</v>
      </c>
      <c r="F480" s="352">
        <v>2.5299999999999998</v>
      </c>
      <c r="G480" s="352">
        <v>0.25</v>
      </c>
      <c r="H480" s="352">
        <v>2.58</v>
      </c>
      <c r="I480" s="189" t="s">
        <v>1520</v>
      </c>
      <c r="J480" s="224"/>
      <c r="K480" s="352"/>
      <c r="L480" s="352"/>
      <c r="M480" s="352"/>
      <c r="N480" s="352"/>
      <c r="O480" s="352"/>
      <c r="P480" s="352"/>
      <c r="Q480" s="352"/>
      <c r="R480" s="352"/>
      <c r="S480" s="352"/>
      <c r="T480" s="242" t="s">
        <v>1366</v>
      </c>
      <c r="U480" s="227" t="s">
        <v>1372</v>
      </c>
      <c r="V480" s="227" t="s">
        <v>1904</v>
      </c>
      <c r="W480" s="227" t="s">
        <v>0</v>
      </c>
      <c r="X480" s="228" t="s">
        <v>5</v>
      </c>
      <c r="Y480" s="222"/>
      <c r="Z480" s="227">
        <v>2.5299999999999998</v>
      </c>
      <c r="AA480" s="272">
        <v>0.25</v>
      </c>
      <c r="AB480" s="352"/>
      <c r="AC480" s="352"/>
      <c r="AD480" s="352"/>
      <c r="AE480" s="352"/>
      <c r="AF480" s="352"/>
      <c r="AG480" s="352"/>
      <c r="AH480" s="352"/>
    </row>
    <row r="481" spans="1:34" s="221" customFormat="1">
      <c r="A481" s="352" t="s">
        <v>602</v>
      </c>
      <c r="B481" s="352" t="s">
        <v>2569</v>
      </c>
      <c r="C481" s="352" t="s">
        <v>2509</v>
      </c>
      <c r="D481" s="224" t="s">
        <v>7</v>
      </c>
      <c r="E481" s="352" t="s">
        <v>130</v>
      </c>
      <c r="F481" s="352">
        <v>2.16</v>
      </c>
      <c r="G481" s="352">
        <v>0.25</v>
      </c>
      <c r="H481" s="352">
        <v>2.58</v>
      </c>
      <c r="I481" s="189" t="s">
        <v>1520</v>
      </c>
      <c r="J481" s="224"/>
      <c r="K481" s="352"/>
      <c r="L481" s="352"/>
      <c r="M481" s="352"/>
      <c r="N481" s="352"/>
      <c r="O481" s="352"/>
      <c r="P481" s="352"/>
      <c r="Q481" s="352"/>
      <c r="R481" s="352"/>
      <c r="S481" s="352"/>
      <c r="T481" s="242" t="s">
        <v>1366</v>
      </c>
      <c r="U481" s="227" t="s">
        <v>1372</v>
      </c>
      <c r="V481" s="227" t="s">
        <v>1904</v>
      </c>
      <c r="W481" s="227" t="s">
        <v>7</v>
      </c>
      <c r="X481" s="228" t="s">
        <v>130</v>
      </c>
      <c r="Y481" s="222"/>
      <c r="Z481" s="227">
        <v>2.16</v>
      </c>
      <c r="AA481" s="272">
        <v>0.25</v>
      </c>
      <c r="AB481" s="352"/>
      <c r="AC481" s="352"/>
      <c r="AD481" s="352"/>
      <c r="AE481" s="352"/>
      <c r="AF481" s="352"/>
      <c r="AG481" s="352"/>
      <c r="AH481" s="352"/>
    </row>
    <row r="482" spans="1:34" s="221" customFormat="1">
      <c r="A482" s="352" t="s">
        <v>603</v>
      </c>
      <c r="B482" s="352" t="s">
        <v>2569</v>
      </c>
      <c r="C482" s="352" t="s">
        <v>2509</v>
      </c>
      <c r="D482" s="224" t="s">
        <v>7</v>
      </c>
      <c r="E482" s="352" t="s">
        <v>131</v>
      </c>
      <c r="F482" s="352">
        <v>2.16</v>
      </c>
      <c r="G482" s="352">
        <v>0.25</v>
      </c>
      <c r="H482" s="352">
        <v>2.58</v>
      </c>
      <c r="I482" s="189" t="s">
        <v>1520</v>
      </c>
      <c r="J482" s="224"/>
      <c r="K482" s="352"/>
      <c r="L482" s="352"/>
      <c r="M482" s="352"/>
      <c r="N482" s="352"/>
      <c r="O482" s="352"/>
      <c r="P482" s="352"/>
      <c r="Q482" s="352"/>
      <c r="R482" s="352"/>
      <c r="S482" s="352"/>
      <c r="T482" s="242" t="s">
        <v>1366</v>
      </c>
      <c r="U482" s="227" t="s">
        <v>1372</v>
      </c>
      <c r="V482" s="227" t="s">
        <v>1904</v>
      </c>
      <c r="W482" s="227" t="s">
        <v>7</v>
      </c>
      <c r="X482" s="228" t="s">
        <v>131</v>
      </c>
      <c r="Y482" s="222"/>
      <c r="Z482" s="227">
        <v>2.16</v>
      </c>
      <c r="AA482" s="272">
        <v>0.25</v>
      </c>
      <c r="AB482" s="352"/>
      <c r="AC482" s="352"/>
      <c r="AD482" s="352"/>
      <c r="AE482" s="352"/>
      <c r="AF482" s="352"/>
      <c r="AG482" s="352"/>
      <c r="AH482" s="352"/>
    </row>
    <row r="483" spans="1:34" s="221" customFormat="1">
      <c r="A483" s="352" t="s">
        <v>604</v>
      </c>
      <c r="B483" s="352" t="s">
        <v>2569</v>
      </c>
      <c r="C483" s="352" t="s">
        <v>2509</v>
      </c>
      <c r="D483" s="224" t="s">
        <v>21</v>
      </c>
      <c r="E483" s="352" t="s">
        <v>11</v>
      </c>
      <c r="F483" s="352">
        <v>1.93</v>
      </c>
      <c r="G483" s="352">
        <v>0.25</v>
      </c>
      <c r="H483" s="352">
        <v>2.58</v>
      </c>
      <c r="I483" s="189" t="s">
        <v>1520</v>
      </c>
      <c r="J483" s="224"/>
      <c r="K483" s="352"/>
      <c r="L483" s="352"/>
      <c r="M483" s="352"/>
      <c r="N483" s="352"/>
      <c r="O483" s="352"/>
      <c r="P483" s="352"/>
      <c r="Q483" s="352"/>
      <c r="R483" s="352"/>
      <c r="S483" s="352"/>
      <c r="T483" s="242" t="s">
        <v>1366</v>
      </c>
      <c r="U483" s="227" t="s">
        <v>1372</v>
      </c>
      <c r="V483" s="227" t="s">
        <v>1904</v>
      </c>
      <c r="W483" s="227" t="s">
        <v>21</v>
      </c>
      <c r="X483" s="228" t="s">
        <v>11</v>
      </c>
      <c r="Y483" s="222"/>
      <c r="Z483" s="227">
        <v>1.93</v>
      </c>
      <c r="AA483" s="272">
        <v>0.25</v>
      </c>
      <c r="AB483" s="352"/>
      <c r="AC483" s="352"/>
      <c r="AD483" s="352"/>
      <c r="AE483" s="352"/>
      <c r="AF483" s="352"/>
      <c r="AG483" s="352"/>
      <c r="AH483" s="352"/>
    </row>
    <row r="484" spans="1:34" s="221" customFormat="1">
      <c r="A484" s="352" t="s">
        <v>605</v>
      </c>
      <c r="B484" s="352" t="s">
        <v>2569</v>
      </c>
      <c r="C484" s="352" t="s">
        <v>2509</v>
      </c>
      <c r="D484" s="224" t="s">
        <v>21</v>
      </c>
      <c r="E484" s="352" t="s">
        <v>153</v>
      </c>
      <c r="F484" s="352">
        <v>1.93</v>
      </c>
      <c r="G484" s="352">
        <v>0.25</v>
      </c>
      <c r="H484" s="352">
        <v>2.58</v>
      </c>
      <c r="I484" s="189" t="s">
        <v>1520</v>
      </c>
      <c r="J484" s="224"/>
      <c r="K484" s="352"/>
      <c r="L484" s="352"/>
      <c r="M484" s="352"/>
      <c r="N484" s="352"/>
      <c r="O484" s="352"/>
      <c r="P484" s="352"/>
      <c r="Q484" s="352"/>
      <c r="R484" s="352"/>
      <c r="S484" s="352"/>
      <c r="T484" s="242" t="s">
        <v>1366</v>
      </c>
      <c r="U484" s="227" t="s">
        <v>1372</v>
      </c>
      <c r="V484" s="227" t="s">
        <v>1904</v>
      </c>
      <c r="W484" s="227" t="s">
        <v>21</v>
      </c>
      <c r="X484" s="228" t="s">
        <v>153</v>
      </c>
      <c r="Y484" s="222"/>
      <c r="Z484" s="227">
        <v>1.93</v>
      </c>
      <c r="AA484" s="272">
        <v>0.25</v>
      </c>
      <c r="AB484" s="352"/>
      <c r="AC484" s="352"/>
      <c r="AD484" s="352"/>
      <c r="AE484" s="352"/>
      <c r="AF484" s="352"/>
      <c r="AG484" s="352"/>
      <c r="AH484" s="352"/>
    </row>
    <row r="485" spans="1:34" s="221" customFormat="1">
      <c r="A485" s="352" t="s">
        <v>606</v>
      </c>
      <c r="B485" s="352" t="s">
        <v>2569</v>
      </c>
      <c r="C485" s="352" t="s">
        <v>2509</v>
      </c>
      <c r="D485" s="224" t="s">
        <v>32</v>
      </c>
      <c r="E485" s="352" t="s">
        <v>22</v>
      </c>
      <c r="F485" s="352">
        <v>1.3</v>
      </c>
      <c r="G485" s="352">
        <v>0.25</v>
      </c>
      <c r="H485" s="352">
        <v>2.58</v>
      </c>
      <c r="I485" s="189" t="s">
        <v>1520</v>
      </c>
      <c r="J485" s="224"/>
      <c r="K485" s="352"/>
      <c r="L485" s="352"/>
      <c r="M485" s="352"/>
      <c r="N485" s="352"/>
      <c r="O485" s="352"/>
      <c r="P485" s="352"/>
      <c r="Q485" s="352"/>
      <c r="R485" s="352"/>
      <c r="S485" s="352"/>
      <c r="T485" s="242" t="s">
        <v>1366</v>
      </c>
      <c r="U485" s="227" t="s">
        <v>1372</v>
      </c>
      <c r="V485" s="227" t="s">
        <v>1904</v>
      </c>
      <c r="W485" s="227" t="s">
        <v>32</v>
      </c>
      <c r="X485" s="228" t="s">
        <v>22</v>
      </c>
      <c r="Y485" s="222"/>
      <c r="Z485" s="227">
        <v>1.3</v>
      </c>
      <c r="AA485" s="272">
        <v>0.25</v>
      </c>
      <c r="AB485" s="352"/>
      <c r="AC485" s="352"/>
      <c r="AD485" s="352"/>
      <c r="AE485" s="352"/>
      <c r="AF485" s="352"/>
      <c r="AG485" s="352"/>
      <c r="AH485" s="352"/>
    </row>
    <row r="486" spans="1:34" s="221" customFormat="1">
      <c r="A486" s="352" t="s">
        <v>607</v>
      </c>
      <c r="B486" s="352" t="s">
        <v>2569</v>
      </c>
      <c r="C486" s="352" t="s">
        <v>2509</v>
      </c>
      <c r="D486" s="224" t="s">
        <v>1560</v>
      </c>
      <c r="E486" s="352" t="s">
        <v>114</v>
      </c>
      <c r="F486" s="352">
        <v>0.7</v>
      </c>
      <c r="G486" s="352">
        <v>0.09</v>
      </c>
      <c r="H486" s="352">
        <v>2.58</v>
      </c>
      <c r="I486" s="189" t="s">
        <v>1520</v>
      </c>
      <c r="J486" s="224"/>
      <c r="K486" s="352"/>
      <c r="L486" s="352"/>
      <c r="M486" s="352"/>
      <c r="N486" s="352"/>
      <c r="O486" s="352"/>
      <c r="P486" s="352"/>
      <c r="Q486" s="352"/>
      <c r="R486" s="352"/>
      <c r="S486" s="352"/>
      <c r="T486" s="242" t="s">
        <v>1366</v>
      </c>
      <c r="U486" s="227" t="s">
        <v>1372</v>
      </c>
      <c r="V486" s="227" t="s">
        <v>1904</v>
      </c>
      <c r="W486" s="227" t="s">
        <v>1560</v>
      </c>
      <c r="X486" s="228" t="s">
        <v>114</v>
      </c>
      <c r="Y486" s="222"/>
      <c r="Z486" s="227">
        <v>0.7</v>
      </c>
      <c r="AA486" s="272">
        <v>0.09</v>
      </c>
      <c r="AB486" s="352"/>
      <c r="AC486" s="352"/>
      <c r="AD486" s="352"/>
      <c r="AE486" s="352"/>
      <c r="AF486" s="352"/>
      <c r="AG486" s="352"/>
      <c r="AH486" s="352"/>
    </row>
    <row r="487" spans="1:34" s="221" customFormat="1" ht="13.5" customHeight="1">
      <c r="A487" s="352" t="s">
        <v>608</v>
      </c>
      <c r="B487" s="352" t="s">
        <v>2569</v>
      </c>
      <c r="C487" s="352" t="s">
        <v>2509</v>
      </c>
      <c r="D487" s="224" t="s">
        <v>1560</v>
      </c>
      <c r="E487" s="352" t="s">
        <v>101</v>
      </c>
      <c r="F487" s="352">
        <v>0.35</v>
      </c>
      <c r="G487" s="352">
        <v>4.4999999999999998E-2</v>
      </c>
      <c r="H487" s="352">
        <v>2.58</v>
      </c>
      <c r="I487" s="189" t="s">
        <v>231</v>
      </c>
      <c r="J487" s="224" t="s">
        <v>232</v>
      </c>
      <c r="K487" s="352"/>
      <c r="L487" s="352"/>
      <c r="M487" s="352"/>
      <c r="N487" s="352"/>
      <c r="O487" s="352"/>
      <c r="P487" s="352"/>
      <c r="Q487" s="352"/>
      <c r="R487" s="352"/>
      <c r="S487" s="352"/>
      <c r="T487" s="242" t="s">
        <v>1366</v>
      </c>
      <c r="U487" s="227" t="s">
        <v>1372</v>
      </c>
      <c r="V487" s="227" t="s">
        <v>1904</v>
      </c>
      <c r="W487" s="227" t="s">
        <v>1560</v>
      </c>
      <c r="X487" s="228" t="s">
        <v>101</v>
      </c>
      <c r="Y487" s="222"/>
      <c r="Z487" s="227">
        <v>0.35</v>
      </c>
      <c r="AA487" s="272">
        <v>4.4999999999999998E-2</v>
      </c>
      <c r="AB487" s="352"/>
      <c r="AC487" s="352"/>
      <c r="AD487" s="352"/>
      <c r="AE487" s="352"/>
      <c r="AF487" s="352"/>
      <c r="AG487" s="352"/>
      <c r="AH487" s="352"/>
    </row>
    <row r="488" spans="1:34" s="221" customFormat="1">
      <c r="A488" s="352" t="s">
        <v>609</v>
      </c>
      <c r="B488" s="352" t="s">
        <v>2568</v>
      </c>
      <c r="C488" s="352" t="s">
        <v>2509</v>
      </c>
      <c r="D488" s="224" t="s">
        <v>1560</v>
      </c>
      <c r="E488" s="352" t="s">
        <v>610</v>
      </c>
      <c r="F488" s="352">
        <v>0.52500000000000002</v>
      </c>
      <c r="G488" s="352">
        <v>6.7500000000000004E-2</v>
      </c>
      <c r="H488" s="352">
        <v>2.58</v>
      </c>
      <c r="I488" s="189" t="s">
        <v>1520</v>
      </c>
      <c r="J488" s="224" t="s">
        <v>236</v>
      </c>
      <c r="K488" s="352"/>
      <c r="L488" s="352"/>
      <c r="M488" s="352"/>
      <c r="N488" s="352"/>
      <c r="O488" s="352"/>
      <c r="P488" s="352"/>
      <c r="Q488" s="352"/>
      <c r="R488" s="352"/>
      <c r="S488" s="352"/>
      <c r="T488" s="242" t="s">
        <v>1366</v>
      </c>
      <c r="U488" s="227" t="s">
        <v>1372</v>
      </c>
      <c r="V488" s="227" t="s">
        <v>1904</v>
      </c>
      <c r="W488" s="227" t="s">
        <v>1560</v>
      </c>
      <c r="X488" s="228" t="s">
        <v>610</v>
      </c>
      <c r="Y488" s="222" t="s">
        <v>1369</v>
      </c>
      <c r="Z488" s="227">
        <v>0.52500000000000002</v>
      </c>
      <c r="AA488" s="272">
        <v>6.7500000000000004E-2</v>
      </c>
      <c r="AB488" s="352"/>
      <c r="AC488" s="352"/>
      <c r="AD488" s="352"/>
      <c r="AE488" s="352"/>
      <c r="AF488" s="352"/>
      <c r="AG488" s="352"/>
      <c r="AH488" s="352"/>
    </row>
    <row r="489" spans="1:34" s="221" customFormat="1" ht="13.5" customHeight="1">
      <c r="A489" s="352" t="s">
        <v>611</v>
      </c>
      <c r="B489" s="352" t="s">
        <v>2568</v>
      </c>
      <c r="C489" s="352" t="s">
        <v>2509</v>
      </c>
      <c r="D489" s="224" t="s">
        <v>1560</v>
      </c>
      <c r="E489" s="352" t="s">
        <v>612</v>
      </c>
      <c r="F489" s="352">
        <v>0.52500000000000002</v>
      </c>
      <c r="G489" s="352">
        <v>6.7500000000000004E-2</v>
      </c>
      <c r="H489" s="352">
        <v>2.58</v>
      </c>
      <c r="I489" s="189" t="s">
        <v>231</v>
      </c>
      <c r="J489" s="224" t="s">
        <v>2488</v>
      </c>
      <c r="K489" s="352"/>
      <c r="L489" s="352"/>
      <c r="M489" s="352"/>
      <c r="N489" s="352"/>
      <c r="O489" s="352"/>
      <c r="P489" s="352"/>
      <c r="Q489" s="352"/>
      <c r="R489" s="352"/>
      <c r="S489" s="352"/>
      <c r="T489" s="242" t="s">
        <v>1366</v>
      </c>
      <c r="U489" s="227" t="s">
        <v>1372</v>
      </c>
      <c r="V489" s="227" t="s">
        <v>1904</v>
      </c>
      <c r="W489" s="227" t="s">
        <v>1560</v>
      </c>
      <c r="X489" s="228" t="s">
        <v>612</v>
      </c>
      <c r="Y489" s="222" t="s">
        <v>1369</v>
      </c>
      <c r="Z489" s="227">
        <v>0.52500000000000002</v>
      </c>
      <c r="AA489" s="272">
        <v>6.7500000000000004E-2</v>
      </c>
      <c r="AB489" s="352"/>
      <c r="AC489" s="352"/>
      <c r="AD489" s="352"/>
      <c r="AE489" s="352"/>
      <c r="AF489" s="352"/>
      <c r="AG489" s="352"/>
      <c r="AH489" s="352"/>
    </row>
    <row r="490" spans="1:34" s="221" customFormat="1">
      <c r="A490" s="352" t="s">
        <v>613</v>
      </c>
      <c r="B490" s="352" t="s">
        <v>2568</v>
      </c>
      <c r="C490" s="352" t="s">
        <v>2509</v>
      </c>
      <c r="D490" s="352" t="s">
        <v>1560</v>
      </c>
      <c r="E490" s="352" t="s">
        <v>614</v>
      </c>
      <c r="F490" s="352">
        <v>0.35</v>
      </c>
      <c r="G490" s="352">
        <v>4.4999999999999998E-2</v>
      </c>
      <c r="H490" s="352">
        <v>2.58</v>
      </c>
      <c r="I490" s="189" t="s">
        <v>1520</v>
      </c>
      <c r="J490" s="352" t="s">
        <v>239</v>
      </c>
      <c r="K490" s="352"/>
      <c r="L490" s="352"/>
      <c r="M490" s="352"/>
      <c r="N490" s="352"/>
      <c r="O490" s="352"/>
      <c r="P490" s="352"/>
      <c r="Q490" s="352"/>
      <c r="R490" s="352"/>
      <c r="S490" s="352"/>
      <c r="T490" s="242" t="s">
        <v>1366</v>
      </c>
      <c r="U490" s="227" t="s">
        <v>1372</v>
      </c>
      <c r="V490" s="227" t="s">
        <v>1904</v>
      </c>
      <c r="W490" s="227" t="s">
        <v>1560</v>
      </c>
      <c r="X490" s="228" t="s">
        <v>614</v>
      </c>
      <c r="Y490" s="222" t="s">
        <v>1370</v>
      </c>
      <c r="Z490" s="227">
        <v>0.35</v>
      </c>
      <c r="AA490" s="272">
        <v>4.4999999999999998E-2</v>
      </c>
      <c r="AB490" s="352"/>
      <c r="AC490" s="352"/>
      <c r="AD490" s="352"/>
      <c r="AE490" s="352"/>
      <c r="AF490" s="352"/>
      <c r="AG490" s="352"/>
      <c r="AH490" s="352"/>
    </row>
    <row r="491" spans="1:34" s="221" customFormat="1" ht="13.5" customHeight="1">
      <c r="A491" s="352" t="s">
        <v>615</v>
      </c>
      <c r="B491" s="352" t="s">
        <v>2568</v>
      </c>
      <c r="C491" s="352" t="s">
        <v>2509</v>
      </c>
      <c r="D491" s="352" t="s">
        <v>1560</v>
      </c>
      <c r="E491" s="352" t="s">
        <v>616</v>
      </c>
      <c r="F491" s="352">
        <v>0.35</v>
      </c>
      <c r="G491" s="352">
        <v>4.4999999999999998E-2</v>
      </c>
      <c r="H491" s="352">
        <v>2.58</v>
      </c>
      <c r="I491" s="189" t="s">
        <v>231</v>
      </c>
      <c r="J491" s="352" t="s">
        <v>2489</v>
      </c>
      <c r="K491" s="352"/>
      <c r="L491" s="352"/>
      <c r="M491" s="352"/>
      <c r="N491" s="352"/>
      <c r="O491" s="352"/>
      <c r="P491" s="352"/>
      <c r="Q491" s="352"/>
      <c r="R491" s="352"/>
      <c r="S491" s="352"/>
      <c r="T491" s="242" t="s">
        <v>1366</v>
      </c>
      <c r="U491" s="227" t="s">
        <v>1372</v>
      </c>
      <c r="V491" s="227" t="s">
        <v>1904</v>
      </c>
      <c r="W491" s="227" t="s">
        <v>1560</v>
      </c>
      <c r="X491" s="228" t="s">
        <v>616</v>
      </c>
      <c r="Y491" s="222" t="s">
        <v>1370</v>
      </c>
      <c r="Z491" s="227">
        <v>0.35</v>
      </c>
      <c r="AA491" s="272">
        <v>4.4999999999999998E-2</v>
      </c>
      <c r="AB491" s="352"/>
      <c r="AC491" s="352"/>
      <c r="AD491" s="352"/>
      <c r="AE491" s="352"/>
      <c r="AF491" s="352"/>
      <c r="AG491" s="352"/>
      <c r="AH491" s="352"/>
    </row>
    <row r="492" spans="1:34" s="221" customFormat="1">
      <c r="A492" s="352" t="s">
        <v>617</v>
      </c>
      <c r="B492" s="352" t="s">
        <v>2568</v>
      </c>
      <c r="C492" s="352" t="s">
        <v>2509</v>
      </c>
      <c r="D492" s="352" t="s">
        <v>1560</v>
      </c>
      <c r="E492" s="352" t="s">
        <v>618</v>
      </c>
      <c r="F492" s="352">
        <v>0.17499999999999999</v>
      </c>
      <c r="G492" s="352">
        <v>2.2499999999999999E-2</v>
      </c>
      <c r="H492" s="352">
        <v>2.58</v>
      </c>
      <c r="I492" s="189" t="s">
        <v>1520</v>
      </c>
      <c r="J492" s="352" t="s">
        <v>242</v>
      </c>
      <c r="K492" s="352"/>
      <c r="L492" s="352"/>
      <c r="M492" s="352"/>
      <c r="N492" s="352"/>
      <c r="O492" s="352"/>
      <c r="P492" s="352"/>
      <c r="Q492" s="352"/>
      <c r="R492" s="352"/>
      <c r="S492" s="352"/>
      <c r="T492" s="242" t="s">
        <v>1366</v>
      </c>
      <c r="U492" s="227" t="s">
        <v>1372</v>
      </c>
      <c r="V492" s="227" t="s">
        <v>1904</v>
      </c>
      <c r="W492" s="227" t="s">
        <v>1560</v>
      </c>
      <c r="X492" s="228" t="s">
        <v>618</v>
      </c>
      <c r="Y492" s="222" t="s">
        <v>1371</v>
      </c>
      <c r="Z492" s="227">
        <v>0.17499999999999999</v>
      </c>
      <c r="AA492" s="272">
        <v>2.2499999999999999E-2</v>
      </c>
      <c r="AB492" s="352"/>
      <c r="AC492" s="352"/>
      <c r="AD492" s="352"/>
      <c r="AE492" s="352"/>
      <c r="AF492" s="352"/>
      <c r="AG492" s="352"/>
      <c r="AH492" s="352"/>
    </row>
    <row r="493" spans="1:34" s="221" customFormat="1" ht="13.5" customHeight="1">
      <c r="A493" s="352" t="s">
        <v>619</v>
      </c>
      <c r="B493" s="352" t="s">
        <v>2568</v>
      </c>
      <c r="C493" s="352" t="s">
        <v>2509</v>
      </c>
      <c r="D493" s="352" t="s">
        <v>1560</v>
      </c>
      <c r="E493" s="352" t="s">
        <v>620</v>
      </c>
      <c r="F493" s="352">
        <v>0.17499999999999999</v>
      </c>
      <c r="G493" s="352">
        <v>2.2499999999999999E-2</v>
      </c>
      <c r="H493" s="352">
        <v>2.58</v>
      </c>
      <c r="I493" s="189" t="s">
        <v>231</v>
      </c>
      <c r="J493" s="352" t="s">
        <v>2490</v>
      </c>
      <c r="K493" s="352"/>
      <c r="L493" s="352"/>
      <c r="M493" s="352"/>
      <c r="N493" s="352"/>
      <c r="O493" s="352"/>
      <c r="P493" s="352"/>
      <c r="Q493" s="352"/>
      <c r="R493" s="352"/>
      <c r="S493" s="352"/>
      <c r="T493" s="242" t="s">
        <v>1366</v>
      </c>
      <c r="U493" s="227" t="s">
        <v>1372</v>
      </c>
      <c r="V493" s="227" t="s">
        <v>1904</v>
      </c>
      <c r="W493" s="227" t="s">
        <v>1560</v>
      </c>
      <c r="X493" s="228" t="s">
        <v>620</v>
      </c>
      <c r="Y493" s="222" t="s">
        <v>1371</v>
      </c>
      <c r="Z493" s="227">
        <v>0.17499999999999999</v>
      </c>
      <c r="AA493" s="272">
        <v>2.2499999999999999E-2</v>
      </c>
      <c r="AB493" s="352"/>
      <c r="AC493" s="352"/>
      <c r="AD493" s="352"/>
      <c r="AE493" s="352"/>
      <c r="AF493" s="352"/>
      <c r="AG493" s="352"/>
      <c r="AH493" s="352"/>
    </row>
    <row r="494" spans="1:34" s="221" customFormat="1">
      <c r="A494" s="352" t="s">
        <v>621</v>
      </c>
      <c r="B494" s="352" t="s">
        <v>2569</v>
      </c>
      <c r="C494" s="352" t="s">
        <v>2509</v>
      </c>
      <c r="D494" s="352" t="s">
        <v>19</v>
      </c>
      <c r="E494" s="352" t="s">
        <v>123</v>
      </c>
      <c r="F494" s="352">
        <v>0.49</v>
      </c>
      <c r="G494" s="352">
        <v>0.06</v>
      </c>
      <c r="H494" s="352">
        <v>2.58</v>
      </c>
      <c r="I494" s="189" t="s">
        <v>1520</v>
      </c>
      <c r="J494" s="352"/>
      <c r="K494" s="352"/>
      <c r="L494" s="352"/>
      <c r="M494" s="352"/>
      <c r="N494" s="352"/>
      <c r="O494" s="352"/>
      <c r="P494" s="352"/>
      <c r="Q494" s="352"/>
      <c r="R494" s="352"/>
      <c r="S494" s="352"/>
      <c r="T494" s="242" t="s">
        <v>1366</v>
      </c>
      <c r="U494" s="227" t="s">
        <v>1372</v>
      </c>
      <c r="V494" s="227" t="s">
        <v>1904</v>
      </c>
      <c r="W494" s="227" t="s">
        <v>19</v>
      </c>
      <c r="X494" s="228" t="s">
        <v>123</v>
      </c>
      <c r="Y494" s="222"/>
      <c r="Z494" s="227">
        <v>0.49</v>
      </c>
      <c r="AA494" s="272">
        <v>0.06</v>
      </c>
      <c r="AB494" s="352"/>
      <c r="AC494" s="352"/>
      <c r="AD494" s="352"/>
      <c r="AE494" s="352"/>
      <c r="AF494" s="352"/>
      <c r="AG494" s="352"/>
      <c r="AH494" s="352"/>
    </row>
    <row r="495" spans="1:34" s="221" customFormat="1" ht="13.5" customHeight="1">
      <c r="A495" s="352" t="s">
        <v>622</v>
      </c>
      <c r="B495" s="352" t="s">
        <v>2569</v>
      </c>
      <c r="C495" s="352" t="s">
        <v>2509</v>
      </c>
      <c r="D495" s="352" t="s">
        <v>19</v>
      </c>
      <c r="E495" s="352" t="s">
        <v>110</v>
      </c>
      <c r="F495" s="352">
        <v>0.245</v>
      </c>
      <c r="G495" s="352">
        <v>0.03</v>
      </c>
      <c r="H495" s="352">
        <v>2.58</v>
      </c>
      <c r="I495" s="189" t="s">
        <v>231</v>
      </c>
      <c r="J495" s="352" t="s">
        <v>232</v>
      </c>
      <c r="K495" s="352"/>
      <c r="L495" s="352"/>
      <c r="M495" s="352"/>
      <c r="N495" s="352"/>
      <c r="O495" s="352"/>
      <c r="P495" s="352"/>
      <c r="Q495" s="352"/>
      <c r="R495" s="352"/>
      <c r="S495" s="352"/>
      <c r="T495" s="242" t="s">
        <v>1366</v>
      </c>
      <c r="U495" s="227" t="s">
        <v>1372</v>
      </c>
      <c r="V495" s="227" t="s">
        <v>1904</v>
      </c>
      <c r="W495" s="227" t="s">
        <v>19</v>
      </c>
      <c r="X495" s="228" t="s">
        <v>110</v>
      </c>
      <c r="Y495" s="222"/>
      <c r="Z495" s="227">
        <v>0.245</v>
      </c>
      <c r="AA495" s="272">
        <v>0.03</v>
      </c>
      <c r="AB495" s="352"/>
      <c r="AC495" s="352"/>
      <c r="AD495" s="352"/>
      <c r="AE495" s="352"/>
      <c r="AF495" s="352"/>
      <c r="AG495" s="352"/>
      <c r="AH495" s="352"/>
    </row>
    <row r="496" spans="1:34" s="221" customFormat="1">
      <c r="A496" s="352" t="s">
        <v>623</v>
      </c>
      <c r="B496" s="352" t="s">
        <v>2569</v>
      </c>
      <c r="C496" s="352" t="s">
        <v>2509</v>
      </c>
      <c r="D496" s="352" t="s">
        <v>19</v>
      </c>
      <c r="E496" s="352" t="s">
        <v>150</v>
      </c>
      <c r="F496" s="352">
        <v>0.36749999999999999</v>
      </c>
      <c r="G496" s="352">
        <v>4.4999999999999998E-2</v>
      </c>
      <c r="H496" s="352">
        <v>2.58</v>
      </c>
      <c r="I496" s="189" t="s">
        <v>1520</v>
      </c>
      <c r="J496" s="352" t="s">
        <v>236</v>
      </c>
      <c r="K496" s="352"/>
      <c r="L496" s="352"/>
      <c r="M496" s="352"/>
      <c r="N496" s="352"/>
      <c r="O496" s="352"/>
      <c r="P496" s="352"/>
      <c r="Q496" s="352"/>
      <c r="R496" s="352"/>
      <c r="S496" s="352"/>
      <c r="T496" s="242" t="s">
        <v>1366</v>
      </c>
      <c r="U496" s="227" t="s">
        <v>1372</v>
      </c>
      <c r="V496" s="227" t="s">
        <v>1904</v>
      </c>
      <c r="W496" s="227" t="s">
        <v>19</v>
      </c>
      <c r="X496" s="228" t="s">
        <v>150</v>
      </c>
      <c r="Y496" s="222" t="s">
        <v>1369</v>
      </c>
      <c r="Z496" s="227">
        <v>0.36749999999999999</v>
      </c>
      <c r="AA496" s="272">
        <v>4.4999999999999998E-2</v>
      </c>
      <c r="AB496" s="352"/>
      <c r="AC496" s="352"/>
      <c r="AD496" s="352"/>
      <c r="AE496" s="352"/>
      <c r="AF496" s="352"/>
      <c r="AG496" s="352"/>
      <c r="AH496" s="352"/>
    </row>
    <row r="497" spans="1:34" s="221" customFormat="1" ht="13.5" customHeight="1">
      <c r="A497" s="352" t="s">
        <v>624</v>
      </c>
      <c r="B497" s="352" t="s">
        <v>2569</v>
      </c>
      <c r="C497" s="352" t="s">
        <v>2509</v>
      </c>
      <c r="D497" s="352" t="s">
        <v>19</v>
      </c>
      <c r="E497" s="352" t="s">
        <v>179</v>
      </c>
      <c r="F497" s="352">
        <v>0.36749999999999999</v>
      </c>
      <c r="G497" s="352">
        <v>4.4999999999999998E-2</v>
      </c>
      <c r="H497" s="352">
        <v>2.58</v>
      </c>
      <c r="I497" s="189" t="s">
        <v>231</v>
      </c>
      <c r="J497" s="352" t="s">
        <v>2488</v>
      </c>
      <c r="K497" s="352"/>
      <c r="L497" s="352"/>
      <c r="M497" s="352"/>
      <c r="N497" s="352"/>
      <c r="O497" s="352"/>
      <c r="P497" s="352"/>
      <c r="Q497" s="352"/>
      <c r="R497" s="352"/>
      <c r="S497" s="352"/>
      <c r="T497" s="242" t="s">
        <v>1366</v>
      </c>
      <c r="U497" s="227" t="s">
        <v>1372</v>
      </c>
      <c r="V497" s="227" t="s">
        <v>1904</v>
      </c>
      <c r="W497" s="227" t="s">
        <v>19</v>
      </c>
      <c r="X497" s="228" t="s">
        <v>179</v>
      </c>
      <c r="Y497" s="222" t="s">
        <v>1369</v>
      </c>
      <c r="Z497" s="227">
        <v>0.36749999999999999</v>
      </c>
      <c r="AA497" s="272">
        <v>4.4999999999999998E-2</v>
      </c>
      <c r="AB497" s="352"/>
      <c r="AC497" s="352"/>
      <c r="AD497" s="352"/>
      <c r="AE497" s="352"/>
      <c r="AF497" s="352"/>
      <c r="AG497" s="352"/>
      <c r="AH497" s="352"/>
    </row>
    <row r="498" spans="1:34" s="221" customFormat="1">
      <c r="A498" s="352" t="s">
        <v>625</v>
      </c>
      <c r="B498" s="352" t="s">
        <v>2569</v>
      </c>
      <c r="C498" s="352" t="s">
        <v>2509</v>
      </c>
      <c r="D498" s="352" t="s">
        <v>19</v>
      </c>
      <c r="E498" s="352" t="s">
        <v>127</v>
      </c>
      <c r="F498" s="352">
        <v>0.245</v>
      </c>
      <c r="G498" s="352">
        <v>0.03</v>
      </c>
      <c r="H498" s="352">
        <v>2.58</v>
      </c>
      <c r="I498" s="189" t="s">
        <v>1520</v>
      </c>
      <c r="J498" s="352" t="s">
        <v>239</v>
      </c>
      <c r="K498" s="352"/>
      <c r="L498" s="352"/>
      <c r="M498" s="352"/>
      <c r="N498" s="352"/>
      <c r="O498" s="352"/>
      <c r="P498" s="352"/>
      <c r="Q498" s="352"/>
      <c r="R498" s="352"/>
      <c r="S498" s="352"/>
      <c r="T498" s="242" t="s">
        <v>1366</v>
      </c>
      <c r="U498" s="227" t="s">
        <v>1372</v>
      </c>
      <c r="V498" s="227" t="s">
        <v>1904</v>
      </c>
      <c r="W498" s="227" t="s">
        <v>19</v>
      </c>
      <c r="X498" s="228" t="s">
        <v>127</v>
      </c>
      <c r="Y498" s="222" t="s">
        <v>1370</v>
      </c>
      <c r="Z498" s="227">
        <v>0.245</v>
      </c>
      <c r="AA498" s="272">
        <v>0.03</v>
      </c>
      <c r="AB498" s="352"/>
      <c r="AC498" s="352"/>
      <c r="AD498" s="352"/>
      <c r="AE498" s="352"/>
      <c r="AF498" s="352"/>
      <c r="AG498" s="352"/>
      <c r="AH498" s="352"/>
    </row>
    <row r="499" spans="1:34" s="221" customFormat="1">
      <c r="A499" s="352" t="s">
        <v>626</v>
      </c>
      <c r="B499" s="352" t="s">
        <v>2569</v>
      </c>
      <c r="C499" s="352" t="s">
        <v>2509</v>
      </c>
      <c r="D499" s="352" t="s">
        <v>19</v>
      </c>
      <c r="E499" s="352" t="s">
        <v>185</v>
      </c>
      <c r="F499" s="352">
        <v>0.245</v>
      </c>
      <c r="G499" s="352">
        <v>0.03</v>
      </c>
      <c r="H499" s="352">
        <v>2.58</v>
      </c>
      <c r="I499" s="189" t="s">
        <v>231</v>
      </c>
      <c r="J499" s="352" t="s">
        <v>2489</v>
      </c>
      <c r="K499" s="352"/>
      <c r="L499" s="352"/>
      <c r="M499" s="352"/>
      <c r="N499" s="352"/>
      <c r="O499" s="352"/>
      <c r="P499" s="352"/>
      <c r="Q499" s="352"/>
      <c r="R499" s="352"/>
      <c r="S499" s="352"/>
      <c r="T499" s="242" t="s">
        <v>1366</v>
      </c>
      <c r="U499" s="227" t="s">
        <v>1372</v>
      </c>
      <c r="V499" s="227" t="s">
        <v>1904</v>
      </c>
      <c r="W499" s="227" t="s">
        <v>19</v>
      </c>
      <c r="X499" s="228" t="s">
        <v>185</v>
      </c>
      <c r="Y499" s="222" t="s">
        <v>1370</v>
      </c>
      <c r="Z499" s="227">
        <v>0.245</v>
      </c>
      <c r="AA499" s="272">
        <v>0.03</v>
      </c>
      <c r="AB499" s="352"/>
      <c r="AC499" s="352"/>
      <c r="AD499" s="352"/>
      <c r="AE499" s="352"/>
      <c r="AF499" s="352"/>
      <c r="AG499" s="352"/>
      <c r="AH499" s="352"/>
    </row>
    <row r="500" spans="1:34" s="221" customFormat="1">
      <c r="A500" s="352" t="s">
        <v>627</v>
      </c>
      <c r="B500" s="352" t="s">
        <v>2569</v>
      </c>
      <c r="C500" s="352" t="s">
        <v>2509</v>
      </c>
      <c r="D500" s="352" t="s">
        <v>19</v>
      </c>
      <c r="E500" s="352" t="s">
        <v>156</v>
      </c>
      <c r="F500" s="352">
        <v>0.1225</v>
      </c>
      <c r="G500" s="352">
        <v>1.4999999999999999E-2</v>
      </c>
      <c r="H500" s="352">
        <v>2.58</v>
      </c>
      <c r="I500" s="189" t="s">
        <v>1520</v>
      </c>
      <c r="J500" s="352" t="s">
        <v>242</v>
      </c>
      <c r="K500" s="352"/>
      <c r="L500" s="352"/>
      <c r="M500" s="352"/>
      <c r="N500" s="352"/>
      <c r="O500" s="352"/>
      <c r="P500" s="352"/>
      <c r="Q500" s="352"/>
      <c r="R500" s="352"/>
      <c r="S500" s="352"/>
      <c r="T500" s="242" t="s">
        <v>1366</v>
      </c>
      <c r="U500" s="227" t="s">
        <v>1372</v>
      </c>
      <c r="V500" s="227" t="s">
        <v>1904</v>
      </c>
      <c r="W500" s="227" t="s">
        <v>19</v>
      </c>
      <c r="X500" s="228" t="s">
        <v>156</v>
      </c>
      <c r="Y500" s="222" t="s">
        <v>1371</v>
      </c>
      <c r="Z500" s="227">
        <v>0.1225</v>
      </c>
      <c r="AA500" s="272">
        <v>1.4999999999999999E-2</v>
      </c>
      <c r="AB500" s="352"/>
      <c r="AC500" s="352"/>
      <c r="AD500" s="352"/>
      <c r="AE500" s="352"/>
      <c r="AF500" s="352"/>
      <c r="AG500" s="352"/>
      <c r="AH500" s="352"/>
    </row>
    <row r="501" spans="1:34" s="221" customFormat="1">
      <c r="A501" s="352" t="s">
        <v>628</v>
      </c>
      <c r="B501" s="352" t="s">
        <v>2569</v>
      </c>
      <c r="C501" s="352" t="s">
        <v>2509</v>
      </c>
      <c r="D501" s="352" t="s">
        <v>19</v>
      </c>
      <c r="E501" s="352" t="s">
        <v>190</v>
      </c>
      <c r="F501" s="352">
        <v>0.1225</v>
      </c>
      <c r="G501" s="352">
        <v>1.4999999999999999E-2</v>
      </c>
      <c r="H501" s="352">
        <v>2.58</v>
      </c>
      <c r="I501" s="189" t="s">
        <v>231</v>
      </c>
      <c r="J501" s="352" t="s">
        <v>2490</v>
      </c>
      <c r="K501" s="352"/>
      <c r="L501" s="352"/>
      <c r="M501" s="352"/>
      <c r="N501" s="352"/>
      <c r="O501" s="352"/>
      <c r="P501" s="352"/>
      <c r="Q501" s="352"/>
      <c r="R501" s="352"/>
      <c r="S501" s="352"/>
      <c r="T501" s="242" t="s">
        <v>1366</v>
      </c>
      <c r="U501" s="227" t="s">
        <v>1372</v>
      </c>
      <c r="V501" s="227" t="s">
        <v>1904</v>
      </c>
      <c r="W501" s="227" t="s">
        <v>19</v>
      </c>
      <c r="X501" s="228" t="s">
        <v>190</v>
      </c>
      <c r="Y501" s="222" t="s">
        <v>1371</v>
      </c>
      <c r="Z501" s="227">
        <v>0.1225</v>
      </c>
      <c r="AA501" s="272">
        <v>1.4999999999999999E-2</v>
      </c>
      <c r="AB501" s="352"/>
      <c r="AC501" s="352"/>
      <c r="AD501" s="352"/>
      <c r="AE501" s="352"/>
      <c r="AF501" s="352"/>
      <c r="AG501" s="352"/>
      <c r="AH501" s="352"/>
    </row>
    <row r="502" spans="1:34" s="221" customFormat="1">
      <c r="A502" s="352" t="s">
        <v>629</v>
      </c>
      <c r="B502" s="352" t="s">
        <v>2569</v>
      </c>
      <c r="C502" s="352" t="s">
        <v>2509</v>
      </c>
      <c r="D502" s="352" t="s">
        <v>1526</v>
      </c>
      <c r="E502" s="352" t="s">
        <v>585</v>
      </c>
      <c r="F502" s="352">
        <v>0.25</v>
      </c>
      <c r="G502" s="352">
        <v>1.4999999999999999E-2</v>
      </c>
      <c r="H502" s="352">
        <v>2.58</v>
      </c>
      <c r="I502" s="189" t="s">
        <v>1684</v>
      </c>
      <c r="J502" s="352"/>
      <c r="K502" s="352"/>
      <c r="L502" s="352"/>
      <c r="M502" s="352"/>
      <c r="N502" s="352"/>
      <c r="O502" s="352"/>
      <c r="P502" s="352"/>
      <c r="Q502" s="352"/>
      <c r="R502" s="352"/>
      <c r="S502" s="352"/>
      <c r="T502" s="242" t="s">
        <v>1366</v>
      </c>
      <c r="U502" s="227" t="s">
        <v>1372</v>
      </c>
      <c r="V502" s="227" t="s">
        <v>1904</v>
      </c>
      <c r="W502" s="227" t="s">
        <v>1526</v>
      </c>
      <c r="X502" s="228" t="s">
        <v>585</v>
      </c>
      <c r="Y502" s="222"/>
      <c r="Z502" s="227">
        <v>0.25</v>
      </c>
      <c r="AA502" s="272">
        <v>1.4999999999999999E-2</v>
      </c>
      <c r="AB502" s="352"/>
      <c r="AC502" s="352"/>
      <c r="AD502" s="352"/>
      <c r="AE502" s="352"/>
      <c r="AF502" s="352"/>
      <c r="AG502" s="352"/>
      <c r="AH502" s="352"/>
    </row>
    <row r="503" spans="1:34" s="221" customFormat="1">
      <c r="A503" s="352" t="s">
        <v>630</v>
      </c>
      <c r="B503" s="352" t="s">
        <v>2569</v>
      </c>
      <c r="C503" s="352" t="s">
        <v>2509</v>
      </c>
      <c r="D503" s="352" t="s">
        <v>1526</v>
      </c>
      <c r="E503" s="352" t="s">
        <v>587</v>
      </c>
      <c r="F503" s="352">
        <v>0.125</v>
      </c>
      <c r="G503" s="352">
        <v>7.4999999999999997E-3</v>
      </c>
      <c r="H503" s="352">
        <v>2.58</v>
      </c>
      <c r="I503" s="189" t="s">
        <v>231</v>
      </c>
      <c r="J503" s="352" t="s">
        <v>232</v>
      </c>
      <c r="K503" s="352"/>
      <c r="L503" s="352"/>
      <c r="M503" s="352"/>
      <c r="N503" s="352"/>
      <c r="O503" s="352"/>
      <c r="P503" s="352"/>
      <c r="Q503" s="352"/>
      <c r="R503" s="352"/>
      <c r="S503" s="352"/>
      <c r="T503" s="242" t="s">
        <v>1366</v>
      </c>
      <c r="U503" s="227" t="s">
        <v>1372</v>
      </c>
      <c r="V503" s="227" t="s">
        <v>1904</v>
      </c>
      <c r="W503" s="227" t="s">
        <v>1526</v>
      </c>
      <c r="X503" s="228" t="s">
        <v>587</v>
      </c>
      <c r="Y503" s="222"/>
      <c r="Z503" s="227">
        <v>0.125</v>
      </c>
      <c r="AA503" s="272">
        <v>7.4999999999999997E-3</v>
      </c>
      <c r="AB503" s="352"/>
      <c r="AC503" s="352"/>
      <c r="AD503" s="352"/>
      <c r="AE503" s="352"/>
      <c r="AF503" s="352"/>
      <c r="AG503" s="352"/>
      <c r="AH503" s="352"/>
    </row>
    <row r="504" spans="1:34" s="221" customFormat="1">
      <c r="A504" s="352" t="s">
        <v>2079</v>
      </c>
      <c r="B504" s="352" t="s">
        <v>2569</v>
      </c>
      <c r="C504" s="352" t="s">
        <v>2509</v>
      </c>
      <c r="D504" s="352" t="s">
        <v>1526</v>
      </c>
      <c r="E504" s="352" t="s">
        <v>2046</v>
      </c>
      <c r="F504" s="352">
        <v>6.25E-2</v>
      </c>
      <c r="G504" s="352">
        <v>3.7499999999999999E-3</v>
      </c>
      <c r="H504" s="352">
        <v>2.58</v>
      </c>
      <c r="I504" s="189" t="s">
        <v>1081</v>
      </c>
      <c r="J504" s="352"/>
      <c r="K504" s="352"/>
      <c r="L504" s="352"/>
      <c r="M504" s="352"/>
      <c r="N504" s="352"/>
      <c r="O504" s="352"/>
      <c r="P504" s="352"/>
      <c r="Q504" s="352"/>
      <c r="R504" s="352"/>
      <c r="S504" s="352"/>
      <c r="T504" s="242" t="s">
        <v>1366</v>
      </c>
      <c r="U504" s="227" t="s">
        <v>1372</v>
      </c>
      <c r="V504" s="227" t="s">
        <v>1904</v>
      </c>
      <c r="W504" s="227" t="s">
        <v>1526</v>
      </c>
      <c r="X504" s="228" t="s">
        <v>2046</v>
      </c>
      <c r="Y504" s="222"/>
      <c r="Z504" s="227">
        <v>6.25E-2</v>
      </c>
      <c r="AA504" s="272">
        <v>3.7499999999999999E-3</v>
      </c>
      <c r="AB504" s="352"/>
      <c r="AC504" s="352"/>
      <c r="AD504" s="352"/>
      <c r="AE504" s="352"/>
      <c r="AF504" s="352"/>
      <c r="AG504" s="352"/>
      <c r="AH504" s="352"/>
    </row>
    <row r="505" spans="1:34" s="221" customFormat="1">
      <c r="A505" s="352" t="s">
        <v>631</v>
      </c>
      <c r="B505" s="352" t="s">
        <v>2569</v>
      </c>
      <c r="C505" s="352" t="s">
        <v>2509</v>
      </c>
      <c r="D505" s="352" t="s">
        <v>1526</v>
      </c>
      <c r="E505" s="352" t="s">
        <v>1569</v>
      </c>
      <c r="F505" s="352">
        <v>0.125</v>
      </c>
      <c r="G505" s="352">
        <v>7.4999999999999997E-3</v>
      </c>
      <c r="H505" s="352">
        <v>2.58</v>
      </c>
      <c r="I505" s="189" t="s">
        <v>231</v>
      </c>
      <c r="J505" s="352" t="s">
        <v>2490</v>
      </c>
      <c r="K505" s="352"/>
      <c r="L505" s="352"/>
      <c r="M505" s="352"/>
      <c r="N505" s="352"/>
      <c r="O505" s="352"/>
      <c r="P505" s="352"/>
      <c r="Q505" s="352"/>
      <c r="R505" s="352"/>
      <c r="S505" s="352"/>
      <c r="T505" s="242" t="s">
        <v>1366</v>
      </c>
      <c r="U505" s="227" t="s">
        <v>1372</v>
      </c>
      <c r="V505" s="227" t="s">
        <v>1904</v>
      </c>
      <c r="W505" s="227" t="s">
        <v>1526</v>
      </c>
      <c r="X505" s="228" t="s">
        <v>1569</v>
      </c>
      <c r="Y505" s="222" t="s">
        <v>1825</v>
      </c>
      <c r="Z505" s="227">
        <v>0.125</v>
      </c>
      <c r="AA505" s="272">
        <v>7.4999999999999997E-3</v>
      </c>
      <c r="AB505" s="352"/>
      <c r="AC505" s="352"/>
      <c r="AD505" s="352"/>
      <c r="AE505" s="352"/>
      <c r="AF505" s="352"/>
      <c r="AG505" s="352"/>
      <c r="AH505" s="352"/>
    </row>
    <row r="506" spans="1:34" s="221" customFormat="1">
      <c r="A506" s="352" t="s">
        <v>632</v>
      </c>
      <c r="B506" s="352" t="s">
        <v>2569</v>
      </c>
      <c r="C506" s="352" t="s">
        <v>2509</v>
      </c>
      <c r="D506" s="352" t="s">
        <v>1526</v>
      </c>
      <c r="E506" s="352" t="s">
        <v>1570</v>
      </c>
      <c r="F506" s="352">
        <v>0.125</v>
      </c>
      <c r="G506" s="352">
        <v>7.4999999999999997E-3</v>
      </c>
      <c r="H506" s="352">
        <v>2.58</v>
      </c>
      <c r="I506" s="189" t="s">
        <v>1684</v>
      </c>
      <c r="J506" s="352" t="s">
        <v>242</v>
      </c>
      <c r="K506" s="352"/>
      <c r="L506" s="352"/>
      <c r="M506" s="352"/>
      <c r="N506" s="352"/>
      <c r="O506" s="352"/>
      <c r="P506" s="352"/>
      <c r="Q506" s="352"/>
      <c r="R506" s="352"/>
      <c r="S506" s="352"/>
      <c r="T506" s="242" t="s">
        <v>1366</v>
      </c>
      <c r="U506" s="227" t="s">
        <v>1372</v>
      </c>
      <c r="V506" s="227" t="s">
        <v>1904</v>
      </c>
      <c r="W506" s="227" t="s">
        <v>1526</v>
      </c>
      <c r="X506" s="228" t="s">
        <v>1570</v>
      </c>
      <c r="Y506" s="222" t="s">
        <v>1825</v>
      </c>
      <c r="Z506" s="227">
        <v>0.125</v>
      </c>
      <c r="AA506" s="272">
        <v>7.4999999999999997E-3</v>
      </c>
      <c r="AB506" s="352"/>
      <c r="AC506" s="352"/>
      <c r="AD506" s="352"/>
      <c r="AE506" s="352"/>
      <c r="AF506" s="352"/>
      <c r="AG506" s="352"/>
      <c r="AH506" s="352"/>
    </row>
    <row r="507" spans="1:34" s="221" customFormat="1">
      <c r="A507" s="352" t="s">
        <v>2080</v>
      </c>
      <c r="B507" s="352" t="s">
        <v>2569</v>
      </c>
      <c r="C507" s="352" t="s">
        <v>2509</v>
      </c>
      <c r="D507" s="352" t="s">
        <v>1526</v>
      </c>
      <c r="E507" s="352" t="s">
        <v>2048</v>
      </c>
      <c r="F507" s="352">
        <v>0.125</v>
      </c>
      <c r="G507" s="352">
        <v>7.4999999999999997E-3</v>
      </c>
      <c r="H507" s="352">
        <v>2.58</v>
      </c>
      <c r="I507" s="189" t="s">
        <v>1081</v>
      </c>
      <c r="J507" s="352"/>
      <c r="K507" s="352"/>
      <c r="L507" s="352"/>
      <c r="M507" s="352"/>
      <c r="N507" s="352"/>
      <c r="O507" s="352"/>
      <c r="P507" s="352"/>
      <c r="Q507" s="352"/>
      <c r="R507" s="352"/>
      <c r="S507" s="352"/>
      <c r="T507" s="242" t="s">
        <v>1366</v>
      </c>
      <c r="U507" s="227" t="s">
        <v>1372</v>
      </c>
      <c r="V507" s="227" t="s">
        <v>1904</v>
      </c>
      <c r="W507" s="227" t="s">
        <v>1526</v>
      </c>
      <c r="X507" s="228" t="s">
        <v>2048</v>
      </c>
      <c r="Y507" s="222" t="s">
        <v>1825</v>
      </c>
      <c r="Z507" s="227">
        <v>0.125</v>
      </c>
      <c r="AA507" s="272">
        <v>7.4999999999999997E-3</v>
      </c>
      <c r="AB507" s="352"/>
      <c r="AC507" s="352"/>
      <c r="AD507" s="352"/>
      <c r="AE507" s="352"/>
      <c r="AF507" s="352"/>
      <c r="AG507" s="352"/>
      <c r="AH507" s="352"/>
    </row>
    <row r="508" spans="1:34" s="221" customFormat="1">
      <c r="A508" s="352" t="s">
        <v>633</v>
      </c>
      <c r="B508" s="352" t="s">
        <v>2569</v>
      </c>
      <c r="C508" s="352" t="s">
        <v>2509</v>
      </c>
      <c r="D508" s="352" t="s">
        <v>1526</v>
      </c>
      <c r="E508" s="352" t="s">
        <v>1571</v>
      </c>
      <c r="F508" s="352">
        <v>6.25E-2</v>
      </c>
      <c r="G508" s="352">
        <v>3.7499999999999999E-3</v>
      </c>
      <c r="H508" s="352">
        <v>2.58</v>
      </c>
      <c r="I508" s="189" t="s">
        <v>231</v>
      </c>
      <c r="J508" s="352" t="s">
        <v>2504</v>
      </c>
      <c r="K508" s="352"/>
      <c r="L508" s="352"/>
      <c r="M508" s="352"/>
      <c r="N508" s="352"/>
      <c r="O508" s="352"/>
      <c r="P508" s="352"/>
      <c r="Q508" s="352"/>
      <c r="R508" s="352"/>
      <c r="S508" s="352"/>
      <c r="T508" s="242" t="s">
        <v>1366</v>
      </c>
      <c r="U508" s="227" t="s">
        <v>1372</v>
      </c>
      <c r="V508" s="227" t="s">
        <v>1904</v>
      </c>
      <c r="W508" s="227" t="s">
        <v>1526</v>
      </c>
      <c r="X508" s="228" t="s">
        <v>1571</v>
      </c>
      <c r="Y508" s="222" t="s">
        <v>2081</v>
      </c>
      <c r="Z508" s="227">
        <v>6.25E-2</v>
      </c>
      <c r="AA508" s="272">
        <v>3.7499999999999999E-3</v>
      </c>
      <c r="AB508" s="352"/>
      <c r="AC508" s="352"/>
      <c r="AD508" s="352"/>
      <c r="AE508" s="352"/>
      <c r="AF508" s="352"/>
      <c r="AG508" s="352"/>
      <c r="AH508" s="352"/>
    </row>
    <row r="509" spans="1:34" s="221" customFormat="1">
      <c r="A509" s="352" t="s">
        <v>634</v>
      </c>
      <c r="B509" s="352" t="s">
        <v>2569</v>
      </c>
      <c r="C509" s="352" t="s">
        <v>2509</v>
      </c>
      <c r="D509" s="352" t="s">
        <v>1526</v>
      </c>
      <c r="E509" s="352" t="s">
        <v>1572</v>
      </c>
      <c r="F509" s="352">
        <v>6.25E-2</v>
      </c>
      <c r="G509" s="352">
        <v>3.7499999999999999E-3</v>
      </c>
      <c r="H509" s="352">
        <v>2.58</v>
      </c>
      <c r="I509" s="189" t="s">
        <v>1684</v>
      </c>
      <c r="J509" s="352" t="s">
        <v>525</v>
      </c>
      <c r="K509" s="352"/>
      <c r="L509" s="352"/>
      <c r="M509" s="352"/>
      <c r="N509" s="352"/>
      <c r="O509" s="352"/>
      <c r="P509" s="352"/>
      <c r="Q509" s="352"/>
      <c r="R509" s="352"/>
      <c r="S509" s="352"/>
      <c r="T509" s="242" t="s">
        <v>1366</v>
      </c>
      <c r="U509" s="227" t="s">
        <v>1372</v>
      </c>
      <c r="V509" s="227" t="s">
        <v>1904</v>
      </c>
      <c r="W509" s="227" t="s">
        <v>1526</v>
      </c>
      <c r="X509" s="228" t="s">
        <v>1572</v>
      </c>
      <c r="Y509" s="222" t="s">
        <v>2081</v>
      </c>
      <c r="Z509" s="227">
        <v>6.25E-2</v>
      </c>
      <c r="AA509" s="272">
        <v>3.7499999999999999E-3</v>
      </c>
      <c r="AB509" s="352"/>
      <c r="AC509" s="352"/>
      <c r="AD509" s="352"/>
      <c r="AE509" s="352"/>
      <c r="AF509" s="352"/>
      <c r="AG509" s="352"/>
      <c r="AH509" s="352"/>
    </row>
    <row r="510" spans="1:34" s="221" customFormat="1">
      <c r="A510" s="352" t="s">
        <v>2082</v>
      </c>
      <c r="B510" s="352" t="s">
        <v>2569</v>
      </c>
      <c r="C510" s="352" t="s">
        <v>2509</v>
      </c>
      <c r="D510" s="352" t="s">
        <v>1526</v>
      </c>
      <c r="E510" s="352" t="s">
        <v>2050</v>
      </c>
      <c r="F510" s="352">
        <v>6.25E-2</v>
      </c>
      <c r="G510" s="352">
        <v>3.7499999999999999E-3</v>
      </c>
      <c r="H510" s="352">
        <v>2.58</v>
      </c>
      <c r="I510" s="189" t="s">
        <v>1081</v>
      </c>
      <c r="J510" s="352"/>
      <c r="K510" s="352"/>
      <c r="L510" s="352"/>
      <c r="M510" s="352"/>
      <c r="N510" s="352"/>
      <c r="O510" s="352"/>
      <c r="P510" s="352"/>
      <c r="Q510" s="352"/>
      <c r="R510" s="352"/>
      <c r="S510" s="352"/>
      <c r="T510" s="242" t="s">
        <v>1366</v>
      </c>
      <c r="U510" s="227" t="s">
        <v>1372</v>
      </c>
      <c r="V510" s="227" t="s">
        <v>1904</v>
      </c>
      <c r="W510" s="227" t="s">
        <v>1526</v>
      </c>
      <c r="X510" s="228" t="s">
        <v>2050</v>
      </c>
      <c r="Y510" s="222" t="s">
        <v>2081</v>
      </c>
      <c r="Z510" s="227">
        <v>6.25E-2</v>
      </c>
      <c r="AA510" s="272">
        <v>3.7499999999999999E-3</v>
      </c>
      <c r="AB510" s="352"/>
      <c r="AC510" s="352"/>
      <c r="AD510" s="352"/>
      <c r="AE510" s="352"/>
      <c r="AF510" s="352"/>
      <c r="AG510" s="352"/>
      <c r="AH510" s="352"/>
    </row>
    <row r="511" spans="1:34" s="221" customFormat="1">
      <c r="A511" s="352" t="s">
        <v>635</v>
      </c>
      <c r="B511" s="352" t="s">
        <v>2569</v>
      </c>
      <c r="C511" s="352" t="s">
        <v>2509</v>
      </c>
      <c r="D511" s="352" t="s">
        <v>1702</v>
      </c>
      <c r="E511" s="352" t="s">
        <v>636</v>
      </c>
      <c r="F511" s="352">
        <v>0.15</v>
      </c>
      <c r="G511" s="352">
        <v>7.0000000000000001E-3</v>
      </c>
      <c r="H511" s="352">
        <v>2.58</v>
      </c>
      <c r="I511" s="189" t="s">
        <v>2505</v>
      </c>
      <c r="J511" s="352"/>
      <c r="K511" s="352"/>
      <c r="L511" s="352"/>
      <c r="M511" s="352"/>
      <c r="N511" s="352"/>
      <c r="O511" s="352"/>
      <c r="P511" s="352"/>
      <c r="Q511" s="352"/>
      <c r="R511" s="352"/>
      <c r="S511" s="352"/>
      <c r="T511" s="242" t="s">
        <v>1366</v>
      </c>
      <c r="U511" s="227" t="s">
        <v>1372</v>
      </c>
      <c r="V511" s="227" t="s">
        <v>1904</v>
      </c>
      <c r="W511" s="227" t="s">
        <v>1702</v>
      </c>
      <c r="X511" s="228" t="s">
        <v>636</v>
      </c>
      <c r="Y511" s="222"/>
      <c r="Z511" s="227">
        <v>0.15</v>
      </c>
      <c r="AA511" s="272">
        <v>7.0000000000000001E-3</v>
      </c>
      <c r="AB511" s="352"/>
      <c r="AC511" s="352"/>
      <c r="AD511" s="352"/>
      <c r="AE511" s="352"/>
      <c r="AF511" s="352"/>
      <c r="AG511" s="352"/>
      <c r="AH511" s="352"/>
    </row>
    <row r="512" spans="1:34" s="221" customFormat="1">
      <c r="A512" s="352" t="s">
        <v>637</v>
      </c>
      <c r="B512" s="352" t="s">
        <v>2569</v>
      </c>
      <c r="C512" s="352" t="s">
        <v>2509</v>
      </c>
      <c r="D512" s="352" t="s">
        <v>1702</v>
      </c>
      <c r="E512" s="352" t="s">
        <v>638</v>
      </c>
      <c r="F512" s="352">
        <v>7.4999999999999997E-2</v>
      </c>
      <c r="G512" s="352">
        <v>3.5000000000000001E-3</v>
      </c>
      <c r="H512" s="352">
        <v>2.58</v>
      </c>
      <c r="I512" s="189" t="s">
        <v>231</v>
      </c>
      <c r="J512" s="352" t="s">
        <v>232</v>
      </c>
      <c r="K512" s="352"/>
      <c r="L512" s="352"/>
      <c r="M512" s="352"/>
      <c r="N512" s="352"/>
      <c r="O512" s="352"/>
      <c r="P512" s="352"/>
      <c r="Q512" s="352"/>
      <c r="R512" s="352"/>
      <c r="S512" s="352"/>
      <c r="T512" s="242" t="s">
        <v>1366</v>
      </c>
      <c r="U512" s="227" t="s">
        <v>1372</v>
      </c>
      <c r="V512" s="227" t="s">
        <v>1904</v>
      </c>
      <c r="W512" s="227" t="s">
        <v>1702</v>
      </c>
      <c r="X512" s="228" t="s">
        <v>638</v>
      </c>
      <c r="Y512" s="222"/>
      <c r="Z512" s="227">
        <v>7.4999999999999997E-2</v>
      </c>
      <c r="AA512" s="272">
        <v>3.5000000000000001E-3</v>
      </c>
      <c r="AB512" s="352"/>
      <c r="AC512" s="352"/>
      <c r="AD512" s="352"/>
      <c r="AE512" s="352"/>
      <c r="AF512" s="352"/>
      <c r="AG512" s="352"/>
      <c r="AH512" s="352"/>
    </row>
    <row r="513" spans="1:34" s="221" customFormat="1">
      <c r="A513" s="352" t="s">
        <v>2083</v>
      </c>
      <c r="B513" s="352" t="s">
        <v>2569</v>
      </c>
      <c r="C513" s="352" t="s">
        <v>2509</v>
      </c>
      <c r="D513" s="352" t="s">
        <v>1702</v>
      </c>
      <c r="E513" s="352" t="s">
        <v>2084</v>
      </c>
      <c r="F513" s="223">
        <v>3.7499999999999999E-2</v>
      </c>
      <c r="G513" s="223">
        <v>1.75E-3</v>
      </c>
      <c r="H513" s="352">
        <v>2.58</v>
      </c>
      <c r="I513" s="189" t="s">
        <v>1081</v>
      </c>
      <c r="J513" s="352"/>
      <c r="K513" s="352"/>
      <c r="L513" s="352"/>
      <c r="M513" s="352"/>
      <c r="N513" s="352"/>
      <c r="O513" s="352"/>
      <c r="P513" s="352"/>
      <c r="Q513" s="352"/>
      <c r="R513" s="352"/>
      <c r="S513" s="352"/>
      <c r="T513" s="242" t="s">
        <v>1366</v>
      </c>
      <c r="U513" s="227" t="s">
        <v>1372</v>
      </c>
      <c r="V513" s="227" t="s">
        <v>1904</v>
      </c>
      <c r="W513" s="227" t="s">
        <v>1702</v>
      </c>
      <c r="X513" s="228" t="s">
        <v>2084</v>
      </c>
      <c r="Y513" s="222"/>
      <c r="Z513" s="227">
        <v>3.7499999999999999E-2</v>
      </c>
      <c r="AA513" s="272">
        <v>1.75E-3</v>
      </c>
      <c r="AB513" s="352"/>
      <c r="AC513" s="352"/>
      <c r="AD513" s="352"/>
      <c r="AE513" s="352"/>
      <c r="AF513" s="352"/>
      <c r="AG513" s="352"/>
      <c r="AH513" s="352"/>
    </row>
    <row r="514" spans="1:34" s="221" customFormat="1">
      <c r="A514" s="352" t="s">
        <v>639</v>
      </c>
      <c r="B514" s="352" t="s">
        <v>2569</v>
      </c>
      <c r="C514" s="352" t="s">
        <v>2509</v>
      </c>
      <c r="D514" s="352" t="s">
        <v>1702</v>
      </c>
      <c r="E514" s="352" t="s">
        <v>640</v>
      </c>
      <c r="F514" s="352">
        <v>7.4999999999999997E-2</v>
      </c>
      <c r="G514" s="352">
        <v>3.5000000000000001E-3</v>
      </c>
      <c r="H514" s="352">
        <v>2.58</v>
      </c>
      <c r="I514" s="189" t="s">
        <v>2505</v>
      </c>
      <c r="J514" s="352" t="s">
        <v>1668</v>
      </c>
      <c r="K514" s="352"/>
      <c r="L514" s="352"/>
      <c r="M514" s="352"/>
      <c r="N514" s="352"/>
      <c r="O514" s="352"/>
      <c r="P514" s="352"/>
      <c r="Q514" s="352"/>
      <c r="R514" s="352"/>
      <c r="S514" s="352"/>
      <c r="T514" s="242" t="s">
        <v>1366</v>
      </c>
      <c r="U514" s="227" t="s">
        <v>1372</v>
      </c>
      <c r="V514" s="227" t="s">
        <v>1904</v>
      </c>
      <c r="W514" s="227" t="s">
        <v>1702</v>
      </c>
      <c r="X514" s="228" t="s">
        <v>640</v>
      </c>
      <c r="Y514" s="222" t="s">
        <v>1825</v>
      </c>
      <c r="Z514" s="227">
        <v>7.4999999999999997E-2</v>
      </c>
      <c r="AA514" s="272">
        <v>3.5000000000000001E-3</v>
      </c>
      <c r="AB514" s="352"/>
      <c r="AC514" s="352"/>
      <c r="AD514" s="352"/>
      <c r="AE514" s="352"/>
      <c r="AF514" s="352"/>
      <c r="AG514" s="352"/>
      <c r="AH514" s="352"/>
    </row>
    <row r="515" spans="1:34" s="221" customFormat="1">
      <c r="A515" s="352" t="s">
        <v>641</v>
      </c>
      <c r="B515" s="352" t="s">
        <v>2569</v>
      </c>
      <c r="C515" s="352" t="s">
        <v>2509</v>
      </c>
      <c r="D515" s="352" t="s">
        <v>1702</v>
      </c>
      <c r="E515" s="352" t="s">
        <v>642</v>
      </c>
      <c r="F515" s="352">
        <v>7.4999999999999997E-2</v>
      </c>
      <c r="G515" s="352">
        <v>3.5000000000000001E-3</v>
      </c>
      <c r="H515" s="352">
        <v>2.58</v>
      </c>
      <c r="I515" s="189" t="s">
        <v>231</v>
      </c>
      <c r="J515" s="352" t="s">
        <v>2494</v>
      </c>
      <c r="K515" s="352"/>
      <c r="L515" s="352"/>
      <c r="M515" s="352"/>
      <c r="N515" s="352"/>
      <c r="O515" s="352"/>
      <c r="P515" s="352"/>
      <c r="Q515" s="352"/>
      <c r="R515" s="352"/>
      <c r="S515" s="352"/>
      <c r="T515" s="242" t="s">
        <v>1366</v>
      </c>
      <c r="U515" s="227" t="s">
        <v>1372</v>
      </c>
      <c r="V515" s="227" t="s">
        <v>1904</v>
      </c>
      <c r="W515" s="227" t="s">
        <v>1702</v>
      </c>
      <c r="X515" s="228" t="s">
        <v>642</v>
      </c>
      <c r="Y515" s="222" t="s">
        <v>1373</v>
      </c>
      <c r="Z515" s="227">
        <v>7.4999999999999997E-2</v>
      </c>
      <c r="AA515" s="272">
        <v>3.5000000000000001E-3</v>
      </c>
      <c r="AB515" s="352"/>
      <c r="AC515" s="352"/>
      <c r="AD515" s="352"/>
      <c r="AE515" s="352"/>
      <c r="AF515" s="352"/>
      <c r="AG515" s="352"/>
      <c r="AH515" s="352"/>
    </row>
    <row r="516" spans="1:34" s="221" customFormat="1">
      <c r="A516" s="352" t="s">
        <v>2085</v>
      </c>
      <c r="B516" s="352" t="s">
        <v>2569</v>
      </c>
      <c r="C516" s="352" t="s">
        <v>2509</v>
      </c>
      <c r="D516" s="352" t="s">
        <v>1702</v>
      </c>
      <c r="E516" s="352" t="s">
        <v>2086</v>
      </c>
      <c r="F516" s="352">
        <v>7.4999999999999997E-2</v>
      </c>
      <c r="G516" s="352">
        <v>3.5000000000000001E-3</v>
      </c>
      <c r="H516" s="352">
        <v>2.58</v>
      </c>
      <c r="I516" s="189" t="s">
        <v>1081</v>
      </c>
      <c r="J516" s="352"/>
      <c r="K516" s="352"/>
      <c r="L516" s="352"/>
      <c r="M516" s="352"/>
      <c r="N516" s="352"/>
      <c r="O516" s="352"/>
      <c r="P516" s="352"/>
      <c r="Q516" s="352"/>
      <c r="R516" s="352"/>
      <c r="S516" s="352"/>
      <c r="T516" s="242" t="s">
        <v>1366</v>
      </c>
      <c r="U516" s="227" t="s">
        <v>1372</v>
      </c>
      <c r="V516" s="227" t="s">
        <v>1904</v>
      </c>
      <c r="W516" s="227" t="s">
        <v>1702</v>
      </c>
      <c r="X516" s="228" t="s">
        <v>2086</v>
      </c>
      <c r="Y516" s="222" t="s">
        <v>1373</v>
      </c>
      <c r="Z516" s="227">
        <v>7.4999999999999997E-2</v>
      </c>
      <c r="AA516" s="272">
        <v>3.5000000000000001E-3</v>
      </c>
      <c r="AB516" s="352"/>
      <c r="AC516" s="352"/>
      <c r="AD516" s="352"/>
      <c r="AE516" s="352"/>
      <c r="AF516" s="352"/>
      <c r="AG516" s="352"/>
      <c r="AH516" s="352"/>
    </row>
    <row r="517" spans="1:34" s="221" customFormat="1">
      <c r="A517" s="352" t="s">
        <v>643</v>
      </c>
      <c r="B517" s="352" t="s">
        <v>2569</v>
      </c>
      <c r="C517" s="352" t="s">
        <v>2509</v>
      </c>
      <c r="D517" s="352" t="s">
        <v>1702</v>
      </c>
      <c r="E517" s="352" t="s">
        <v>644</v>
      </c>
      <c r="F517" s="352">
        <v>3.7499999999999999E-2</v>
      </c>
      <c r="G517" s="352">
        <v>1.75E-3</v>
      </c>
      <c r="H517" s="352">
        <v>2.58</v>
      </c>
      <c r="I517" s="189" t="s">
        <v>2505</v>
      </c>
      <c r="J517" s="352" t="s">
        <v>1669</v>
      </c>
      <c r="K517" s="352"/>
      <c r="L517" s="352"/>
      <c r="M517" s="352"/>
      <c r="N517" s="352"/>
      <c r="O517" s="352"/>
      <c r="P517" s="352"/>
      <c r="Q517" s="352"/>
      <c r="R517" s="352"/>
      <c r="S517" s="352"/>
      <c r="T517" s="242" t="s">
        <v>1366</v>
      </c>
      <c r="U517" s="227" t="s">
        <v>1372</v>
      </c>
      <c r="V517" s="227" t="s">
        <v>1904</v>
      </c>
      <c r="W517" s="227" t="s">
        <v>1702</v>
      </c>
      <c r="X517" s="228" t="s">
        <v>644</v>
      </c>
      <c r="Y517" s="222" t="s">
        <v>2081</v>
      </c>
      <c r="Z517" s="227">
        <v>3.7499999999999999E-2</v>
      </c>
      <c r="AA517" s="272">
        <v>1.75E-3</v>
      </c>
      <c r="AB517" s="352"/>
      <c r="AC517" s="352"/>
      <c r="AD517" s="352"/>
      <c r="AE517" s="352"/>
      <c r="AF517" s="352"/>
      <c r="AG517" s="352"/>
      <c r="AH517" s="352"/>
    </row>
    <row r="518" spans="1:34" s="221" customFormat="1">
      <c r="A518" s="352" t="s">
        <v>645</v>
      </c>
      <c r="B518" s="352" t="s">
        <v>2569</v>
      </c>
      <c r="C518" s="352" t="s">
        <v>2509</v>
      </c>
      <c r="D518" s="352" t="s">
        <v>1702</v>
      </c>
      <c r="E518" s="352" t="s">
        <v>646</v>
      </c>
      <c r="F518" s="352">
        <v>3.7499999999999999E-2</v>
      </c>
      <c r="G518" s="352">
        <v>1.75E-3</v>
      </c>
      <c r="H518" s="352">
        <v>2.58</v>
      </c>
      <c r="I518" s="189" t="s">
        <v>231</v>
      </c>
      <c r="J518" s="352" t="s">
        <v>2506</v>
      </c>
      <c r="K518" s="352"/>
      <c r="L518" s="352"/>
      <c r="M518" s="352"/>
      <c r="N518" s="352"/>
      <c r="O518" s="352"/>
      <c r="P518" s="352"/>
      <c r="Q518" s="352"/>
      <c r="R518" s="352"/>
      <c r="S518" s="352"/>
      <c r="T518" s="242" t="s">
        <v>1366</v>
      </c>
      <c r="U518" s="227" t="s">
        <v>1372</v>
      </c>
      <c r="V518" s="227" t="s">
        <v>1904</v>
      </c>
      <c r="W518" s="227" t="s">
        <v>1702</v>
      </c>
      <c r="X518" s="228" t="s">
        <v>646</v>
      </c>
      <c r="Y518" s="222" t="s">
        <v>2081</v>
      </c>
      <c r="Z518" s="227">
        <v>3.7499999999999999E-2</v>
      </c>
      <c r="AA518" s="272">
        <v>1.75E-3</v>
      </c>
      <c r="AB518" s="352"/>
      <c r="AC518" s="352"/>
      <c r="AD518" s="352"/>
      <c r="AE518" s="352"/>
      <c r="AF518" s="352"/>
      <c r="AG518" s="352"/>
      <c r="AH518" s="352"/>
    </row>
    <row r="519" spans="1:34" s="221" customFormat="1">
      <c r="A519" s="352" t="s">
        <v>2087</v>
      </c>
      <c r="B519" s="352" t="s">
        <v>2569</v>
      </c>
      <c r="C519" s="352" t="s">
        <v>2509</v>
      </c>
      <c r="D519" s="352" t="s">
        <v>1702</v>
      </c>
      <c r="E519" s="352" t="s">
        <v>2088</v>
      </c>
      <c r="F519" s="352">
        <v>3.7499999999999999E-2</v>
      </c>
      <c r="G519" s="352">
        <v>1.75E-3</v>
      </c>
      <c r="H519" s="352">
        <v>2.58</v>
      </c>
      <c r="I519" s="189" t="s">
        <v>1081</v>
      </c>
      <c r="J519" s="352"/>
      <c r="K519" s="352"/>
      <c r="L519" s="352"/>
      <c r="M519" s="352"/>
      <c r="N519" s="352"/>
      <c r="O519" s="352"/>
      <c r="P519" s="352"/>
      <c r="Q519" s="352"/>
      <c r="R519" s="352"/>
      <c r="S519" s="352"/>
      <c r="T519" s="242" t="s">
        <v>1366</v>
      </c>
      <c r="U519" s="227" t="s">
        <v>1372</v>
      </c>
      <c r="V519" s="227" t="s">
        <v>1904</v>
      </c>
      <c r="W519" s="227" t="s">
        <v>1702</v>
      </c>
      <c r="X519" s="228" t="s">
        <v>2088</v>
      </c>
      <c r="Y519" s="222" t="s">
        <v>1374</v>
      </c>
      <c r="Z519" s="227">
        <v>3.7499999999999999E-2</v>
      </c>
      <c r="AA519" s="272">
        <v>1.75E-3</v>
      </c>
      <c r="AB519" s="352"/>
      <c r="AC519" s="352"/>
      <c r="AD519" s="352"/>
      <c r="AE519" s="352"/>
      <c r="AF519" s="352"/>
      <c r="AG519" s="352"/>
      <c r="AH519" s="352"/>
    </row>
    <row r="520" spans="1:34" s="221" customFormat="1">
      <c r="A520" s="352" t="s">
        <v>647</v>
      </c>
      <c r="B520" s="352" t="s">
        <v>2569</v>
      </c>
      <c r="C520" s="352" t="s">
        <v>2509</v>
      </c>
      <c r="D520" s="352" t="s">
        <v>1702</v>
      </c>
      <c r="E520" s="352" t="s">
        <v>648</v>
      </c>
      <c r="F520" s="352">
        <v>0.13500000000000001</v>
      </c>
      <c r="G520" s="352">
        <v>6.3E-3</v>
      </c>
      <c r="H520" s="352">
        <v>2.58</v>
      </c>
      <c r="I520" s="189" t="s">
        <v>2505</v>
      </c>
      <c r="J520" s="352" t="s">
        <v>1711</v>
      </c>
      <c r="K520" s="352"/>
      <c r="L520" s="352"/>
      <c r="M520" s="352"/>
      <c r="N520" s="352"/>
      <c r="O520" s="352"/>
      <c r="P520" s="352"/>
      <c r="Q520" s="352"/>
      <c r="R520" s="352"/>
      <c r="S520" s="352"/>
      <c r="T520" s="242" t="s">
        <v>1366</v>
      </c>
      <c r="U520" s="227" t="s">
        <v>1372</v>
      </c>
      <c r="V520" s="227" t="s">
        <v>1904</v>
      </c>
      <c r="W520" s="227" t="s">
        <v>1702</v>
      </c>
      <c r="X520" s="228" t="s">
        <v>648</v>
      </c>
      <c r="Y520" s="222" t="s">
        <v>1368</v>
      </c>
      <c r="Z520" s="227">
        <v>0.13500000000000001</v>
      </c>
      <c r="AA520" s="272">
        <v>6.3E-3</v>
      </c>
      <c r="AB520" s="352"/>
      <c r="AC520" s="352"/>
      <c r="AD520" s="352"/>
      <c r="AE520" s="352"/>
      <c r="AF520" s="352"/>
      <c r="AG520" s="352"/>
      <c r="AH520" s="352"/>
    </row>
    <row r="521" spans="1:34" s="221" customFormat="1">
      <c r="A521" s="352" t="s">
        <v>649</v>
      </c>
      <c r="B521" s="352" t="s">
        <v>2569</v>
      </c>
      <c r="C521" s="352" t="s">
        <v>2509</v>
      </c>
      <c r="D521" s="352" t="s">
        <v>1702</v>
      </c>
      <c r="E521" s="352" t="s">
        <v>650</v>
      </c>
      <c r="F521" s="352">
        <v>0.13500000000000001</v>
      </c>
      <c r="G521" s="352">
        <v>6.3E-3</v>
      </c>
      <c r="H521" s="352">
        <v>2.58</v>
      </c>
      <c r="I521" s="189" t="s">
        <v>231</v>
      </c>
      <c r="J521" s="352" t="s">
        <v>2507</v>
      </c>
      <c r="K521" s="352"/>
      <c r="L521" s="352"/>
      <c r="M521" s="352"/>
      <c r="N521" s="352"/>
      <c r="O521" s="352"/>
      <c r="P521" s="352"/>
      <c r="Q521" s="352"/>
      <c r="R521" s="352"/>
      <c r="S521" s="352"/>
      <c r="T521" s="242" t="s">
        <v>1366</v>
      </c>
      <c r="U521" s="227" t="s">
        <v>1372</v>
      </c>
      <c r="V521" s="227" t="s">
        <v>1904</v>
      </c>
      <c r="W521" s="227" t="s">
        <v>1702</v>
      </c>
      <c r="X521" s="228" t="s">
        <v>650</v>
      </c>
      <c r="Y521" s="222" t="s">
        <v>1368</v>
      </c>
      <c r="Z521" s="227">
        <v>0.13500000000000001</v>
      </c>
      <c r="AA521" s="272">
        <v>6.3E-3</v>
      </c>
      <c r="AB521" s="352"/>
      <c r="AC521" s="352"/>
      <c r="AD521" s="352"/>
      <c r="AE521" s="352"/>
      <c r="AF521" s="352"/>
      <c r="AG521" s="352"/>
      <c r="AH521" s="352"/>
    </row>
    <row r="522" spans="1:34" s="221" customFormat="1">
      <c r="A522" s="352" t="s">
        <v>2089</v>
      </c>
      <c r="B522" s="352" t="s">
        <v>2569</v>
      </c>
      <c r="C522" s="352" t="s">
        <v>2509</v>
      </c>
      <c r="D522" s="352" t="s">
        <v>1702</v>
      </c>
      <c r="E522" s="352" t="s">
        <v>2090</v>
      </c>
      <c r="F522" s="352">
        <v>0.13500000000000001</v>
      </c>
      <c r="G522" s="352">
        <v>6.3E-3</v>
      </c>
      <c r="H522" s="352">
        <v>2.58</v>
      </c>
      <c r="I522" s="189" t="s">
        <v>1081</v>
      </c>
      <c r="J522" s="352"/>
      <c r="K522" s="352"/>
      <c r="L522" s="352"/>
      <c r="M522" s="352"/>
      <c r="N522" s="352"/>
      <c r="O522" s="352"/>
      <c r="P522" s="352"/>
      <c r="Q522" s="352"/>
      <c r="R522" s="352"/>
      <c r="S522" s="352"/>
      <c r="T522" s="242" t="s">
        <v>1366</v>
      </c>
      <c r="U522" s="227" t="s">
        <v>1372</v>
      </c>
      <c r="V522" s="227" t="s">
        <v>1904</v>
      </c>
      <c r="W522" s="227" t="s">
        <v>1702</v>
      </c>
      <c r="X522" s="228" t="s">
        <v>2090</v>
      </c>
      <c r="Y522" s="222" t="s">
        <v>1368</v>
      </c>
      <c r="Z522" s="227">
        <v>0.13500000000000001</v>
      </c>
      <c r="AA522" s="272">
        <v>6.3E-3</v>
      </c>
      <c r="AB522" s="352"/>
      <c r="AC522" s="352"/>
      <c r="AD522" s="352"/>
      <c r="AE522" s="352"/>
      <c r="AF522" s="352"/>
      <c r="AG522" s="352"/>
      <c r="AH522" s="352"/>
    </row>
    <row r="523" spans="1:34" s="221" customFormat="1">
      <c r="A523" s="352" t="s">
        <v>2091</v>
      </c>
      <c r="B523" s="352" t="s">
        <v>2569</v>
      </c>
      <c r="C523" s="352" t="s">
        <v>2509</v>
      </c>
      <c r="D523" s="223" t="s">
        <v>1814</v>
      </c>
      <c r="E523" s="352" t="s">
        <v>2056</v>
      </c>
      <c r="F523" s="352">
        <v>0.24</v>
      </c>
      <c r="G523" s="352">
        <v>7.0000000000000001E-3</v>
      </c>
      <c r="H523" s="352">
        <v>2.58</v>
      </c>
      <c r="I523" s="189" t="s">
        <v>2021</v>
      </c>
      <c r="J523" s="352"/>
      <c r="K523" s="352"/>
      <c r="L523" s="352"/>
      <c r="M523" s="352"/>
      <c r="N523" s="352"/>
      <c r="O523" s="352"/>
      <c r="P523" s="352"/>
      <c r="Q523" s="352"/>
      <c r="R523" s="352"/>
      <c r="S523" s="352"/>
      <c r="T523" s="242" t="s">
        <v>1366</v>
      </c>
      <c r="U523" s="227" t="s">
        <v>1372</v>
      </c>
      <c r="V523" s="227" t="s">
        <v>1904</v>
      </c>
      <c r="W523" s="227" t="s">
        <v>1814</v>
      </c>
      <c r="X523" s="228" t="s">
        <v>2056</v>
      </c>
      <c r="Y523" s="222"/>
      <c r="Z523" s="227">
        <v>0.24</v>
      </c>
      <c r="AA523" s="272">
        <v>7.0000000000000001E-3</v>
      </c>
      <c r="AB523" s="352"/>
      <c r="AC523" s="352"/>
      <c r="AD523" s="352"/>
      <c r="AE523" s="352"/>
      <c r="AF523" s="352"/>
      <c r="AG523" s="352"/>
      <c r="AH523" s="352"/>
    </row>
    <row r="524" spans="1:34" s="221" customFormat="1">
      <c r="A524" s="352" t="s">
        <v>2092</v>
      </c>
      <c r="B524" s="352" t="s">
        <v>2569</v>
      </c>
      <c r="C524" s="352" t="s">
        <v>2509</v>
      </c>
      <c r="D524" s="223" t="s">
        <v>1814</v>
      </c>
      <c r="E524" s="352" t="s">
        <v>2058</v>
      </c>
      <c r="F524" s="352">
        <v>0.12</v>
      </c>
      <c r="G524" s="352">
        <v>3.5000000000000001E-3</v>
      </c>
      <c r="H524" s="352">
        <v>2.58</v>
      </c>
      <c r="I524" s="189" t="s">
        <v>231</v>
      </c>
      <c r="J524" s="352"/>
      <c r="K524" s="352"/>
      <c r="L524" s="352"/>
      <c r="M524" s="352"/>
      <c r="N524" s="352"/>
      <c r="O524" s="352"/>
      <c r="P524" s="352"/>
      <c r="Q524" s="352"/>
      <c r="R524" s="352"/>
      <c r="S524" s="352"/>
      <c r="T524" s="242" t="s">
        <v>1366</v>
      </c>
      <c r="U524" s="227" t="s">
        <v>1372</v>
      </c>
      <c r="V524" s="227" t="s">
        <v>1904</v>
      </c>
      <c r="W524" s="227" t="s">
        <v>1814</v>
      </c>
      <c r="X524" s="228" t="s">
        <v>2058</v>
      </c>
      <c r="Y524" s="222"/>
      <c r="Z524" s="227">
        <v>0.12</v>
      </c>
      <c r="AA524" s="272">
        <v>3.5000000000000001E-3</v>
      </c>
      <c r="AB524" s="352"/>
      <c r="AC524" s="352"/>
      <c r="AD524" s="352"/>
      <c r="AE524" s="352"/>
      <c r="AF524" s="352"/>
      <c r="AG524" s="352"/>
      <c r="AH524" s="352"/>
    </row>
    <row r="525" spans="1:34" s="221" customFormat="1">
      <c r="A525" s="352" t="s">
        <v>2093</v>
      </c>
      <c r="B525" s="352" t="s">
        <v>2569</v>
      </c>
      <c r="C525" s="352" t="s">
        <v>2509</v>
      </c>
      <c r="D525" s="223" t="s">
        <v>1814</v>
      </c>
      <c r="E525" s="352" t="s">
        <v>2060</v>
      </c>
      <c r="F525" s="352">
        <v>0.06</v>
      </c>
      <c r="G525" s="352">
        <v>1.75E-3</v>
      </c>
      <c r="H525" s="352">
        <v>2.58</v>
      </c>
      <c r="I525" s="189" t="s">
        <v>1081</v>
      </c>
      <c r="J525" s="352"/>
      <c r="K525" s="352"/>
      <c r="L525" s="352"/>
      <c r="M525" s="352"/>
      <c r="N525" s="352"/>
      <c r="O525" s="352"/>
      <c r="P525" s="352"/>
      <c r="Q525" s="352"/>
      <c r="R525" s="352"/>
      <c r="S525" s="352"/>
      <c r="T525" s="242" t="s">
        <v>1366</v>
      </c>
      <c r="U525" s="227" t="s">
        <v>1372</v>
      </c>
      <c r="V525" s="227" t="s">
        <v>1904</v>
      </c>
      <c r="W525" s="227" t="s">
        <v>1814</v>
      </c>
      <c r="X525" s="228" t="s">
        <v>2060</v>
      </c>
      <c r="Y525" s="222"/>
      <c r="Z525" s="227">
        <v>0.06</v>
      </c>
      <c r="AA525" s="272">
        <v>1.75E-3</v>
      </c>
      <c r="AB525" s="352"/>
      <c r="AC525" s="352"/>
      <c r="AD525" s="352"/>
      <c r="AE525" s="352"/>
      <c r="AF525" s="352"/>
      <c r="AG525" s="352"/>
      <c r="AH525" s="352"/>
    </row>
    <row r="526" spans="1:34" s="221" customFormat="1">
      <c r="A526" s="352" t="s">
        <v>2094</v>
      </c>
      <c r="B526" s="352" t="s">
        <v>2569</v>
      </c>
      <c r="C526" s="352" t="s">
        <v>2509</v>
      </c>
      <c r="D526" s="223" t="s">
        <v>1814</v>
      </c>
      <c r="E526" s="352" t="s">
        <v>2062</v>
      </c>
      <c r="F526" s="352">
        <v>0.18</v>
      </c>
      <c r="G526" s="352">
        <v>5.2500000000000003E-3</v>
      </c>
      <c r="H526" s="352">
        <v>2.58</v>
      </c>
      <c r="I526" s="189" t="s">
        <v>2021</v>
      </c>
      <c r="J526" s="352"/>
      <c r="K526" s="352"/>
      <c r="L526" s="352"/>
      <c r="M526" s="352"/>
      <c r="N526" s="352"/>
      <c r="O526" s="352"/>
      <c r="P526" s="352"/>
      <c r="Q526" s="352"/>
      <c r="R526" s="352"/>
      <c r="S526" s="352"/>
      <c r="T526" s="242" t="s">
        <v>1366</v>
      </c>
      <c r="U526" s="227" t="s">
        <v>1372</v>
      </c>
      <c r="V526" s="227" t="s">
        <v>1904</v>
      </c>
      <c r="W526" s="227" t="s">
        <v>1814</v>
      </c>
      <c r="X526" s="228" t="s">
        <v>2062</v>
      </c>
      <c r="Y526" s="222" t="s">
        <v>1373</v>
      </c>
      <c r="Z526" s="227">
        <v>0.18</v>
      </c>
      <c r="AA526" s="272">
        <v>5.2500000000000003E-3</v>
      </c>
      <c r="AB526" s="352"/>
      <c r="AC526" s="352"/>
      <c r="AD526" s="352"/>
      <c r="AE526" s="352"/>
      <c r="AF526" s="352"/>
      <c r="AG526" s="352"/>
      <c r="AH526" s="352"/>
    </row>
    <row r="527" spans="1:34" s="221" customFormat="1">
      <c r="A527" s="352" t="s">
        <v>2095</v>
      </c>
      <c r="B527" s="352" t="s">
        <v>2569</v>
      </c>
      <c r="C527" s="352" t="s">
        <v>2509</v>
      </c>
      <c r="D527" s="223" t="s">
        <v>1814</v>
      </c>
      <c r="E527" s="352" t="s">
        <v>2064</v>
      </c>
      <c r="F527" s="352">
        <v>0.18</v>
      </c>
      <c r="G527" s="352">
        <v>5.2500000000000003E-3</v>
      </c>
      <c r="H527" s="352">
        <v>2.58</v>
      </c>
      <c r="I527" s="189" t="s">
        <v>231</v>
      </c>
      <c r="J527" s="352"/>
      <c r="K527" s="352"/>
      <c r="L527" s="352"/>
      <c r="M527" s="352"/>
      <c r="N527" s="352"/>
      <c r="O527" s="352"/>
      <c r="P527" s="352"/>
      <c r="Q527" s="352"/>
      <c r="R527" s="352"/>
      <c r="S527" s="352"/>
      <c r="T527" s="242" t="s">
        <v>1366</v>
      </c>
      <c r="U527" s="227" t="s">
        <v>1372</v>
      </c>
      <c r="V527" s="227" t="s">
        <v>1904</v>
      </c>
      <c r="W527" s="227" t="s">
        <v>1814</v>
      </c>
      <c r="X527" s="228" t="s">
        <v>2064</v>
      </c>
      <c r="Y527" s="222" t="s">
        <v>1373</v>
      </c>
      <c r="Z527" s="227">
        <v>0.18</v>
      </c>
      <c r="AA527" s="272">
        <v>5.2500000000000003E-3</v>
      </c>
      <c r="AB527" s="352"/>
      <c r="AC527" s="352"/>
      <c r="AD527" s="352"/>
      <c r="AE527" s="352"/>
      <c r="AF527" s="352"/>
      <c r="AG527" s="352"/>
      <c r="AH527" s="352"/>
    </row>
    <row r="528" spans="1:34" s="221" customFormat="1">
      <c r="A528" s="352" t="s">
        <v>2096</v>
      </c>
      <c r="B528" s="352" t="s">
        <v>2569</v>
      </c>
      <c r="C528" s="352" t="s">
        <v>2509</v>
      </c>
      <c r="D528" s="223" t="s">
        <v>1814</v>
      </c>
      <c r="E528" s="352" t="s">
        <v>2066</v>
      </c>
      <c r="F528" s="352">
        <v>0.18</v>
      </c>
      <c r="G528" s="352">
        <v>5.2500000000000003E-3</v>
      </c>
      <c r="H528" s="352">
        <v>2.58</v>
      </c>
      <c r="I528" s="189" t="s">
        <v>1081</v>
      </c>
      <c r="J528" s="352"/>
      <c r="K528" s="352"/>
      <c r="L528" s="352"/>
      <c r="M528" s="352"/>
      <c r="N528" s="352"/>
      <c r="O528" s="352"/>
      <c r="P528" s="352"/>
      <c r="Q528" s="352"/>
      <c r="R528" s="352"/>
      <c r="S528" s="352"/>
      <c r="T528" s="242" t="s">
        <v>1366</v>
      </c>
      <c r="U528" s="227" t="s">
        <v>1372</v>
      </c>
      <c r="V528" s="227" t="s">
        <v>1904</v>
      </c>
      <c r="W528" s="227" t="s">
        <v>1814</v>
      </c>
      <c r="X528" s="228" t="s">
        <v>2066</v>
      </c>
      <c r="Y528" s="222" t="s">
        <v>1373</v>
      </c>
      <c r="Z528" s="227">
        <v>0.18</v>
      </c>
      <c r="AA528" s="272">
        <v>5.2500000000000003E-3</v>
      </c>
      <c r="AB528" s="352"/>
      <c r="AC528" s="352"/>
      <c r="AD528" s="352"/>
      <c r="AE528" s="352"/>
      <c r="AF528" s="352"/>
      <c r="AG528" s="352"/>
      <c r="AH528" s="352"/>
    </row>
    <row r="529" spans="1:34" s="221" customFormat="1">
      <c r="A529" s="352" t="s">
        <v>2097</v>
      </c>
      <c r="B529" s="352" t="s">
        <v>2569</v>
      </c>
      <c r="C529" s="352" t="s">
        <v>2509</v>
      </c>
      <c r="D529" s="223" t="s">
        <v>1814</v>
      </c>
      <c r="E529" s="352" t="s">
        <v>2068</v>
      </c>
      <c r="F529" s="352">
        <v>0.12</v>
      </c>
      <c r="G529" s="352">
        <v>0.35</v>
      </c>
      <c r="H529" s="352">
        <v>2.58</v>
      </c>
      <c r="I529" s="189" t="s">
        <v>2021</v>
      </c>
      <c r="J529" s="352"/>
      <c r="K529" s="352"/>
      <c r="L529" s="352"/>
      <c r="M529" s="352"/>
      <c r="N529" s="352"/>
      <c r="O529" s="352"/>
      <c r="P529" s="352"/>
      <c r="Q529" s="352"/>
      <c r="R529" s="352"/>
      <c r="S529" s="352"/>
      <c r="T529" s="242" t="s">
        <v>1366</v>
      </c>
      <c r="U529" s="227" t="s">
        <v>1372</v>
      </c>
      <c r="V529" s="227" t="s">
        <v>1904</v>
      </c>
      <c r="W529" s="227" t="s">
        <v>1814</v>
      </c>
      <c r="X529" s="228" t="s">
        <v>2068</v>
      </c>
      <c r="Y529" s="222" t="s">
        <v>1669</v>
      </c>
      <c r="Z529" s="227">
        <v>0.12</v>
      </c>
      <c r="AA529" s="272">
        <v>0.35</v>
      </c>
      <c r="AB529" s="352"/>
      <c r="AC529" s="352"/>
      <c r="AD529" s="352"/>
      <c r="AE529" s="352"/>
      <c r="AF529" s="352"/>
      <c r="AG529" s="352"/>
      <c r="AH529" s="352"/>
    </row>
    <row r="530" spans="1:34" s="221" customFormat="1">
      <c r="A530" s="352" t="s">
        <v>2098</v>
      </c>
      <c r="B530" s="352" t="s">
        <v>2569</v>
      </c>
      <c r="C530" s="352" t="s">
        <v>2509</v>
      </c>
      <c r="D530" s="223" t="s">
        <v>1814</v>
      </c>
      <c r="E530" s="352" t="s">
        <v>2070</v>
      </c>
      <c r="F530" s="352">
        <v>0.12</v>
      </c>
      <c r="G530" s="352">
        <v>0.35</v>
      </c>
      <c r="H530" s="352">
        <v>2.58</v>
      </c>
      <c r="I530" s="189" t="s">
        <v>231</v>
      </c>
      <c r="J530" s="352"/>
      <c r="K530" s="352"/>
      <c r="L530" s="352"/>
      <c r="M530" s="352"/>
      <c r="N530" s="352"/>
      <c r="O530" s="352"/>
      <c r="P530" s="352"/>
      <c r="Q530" s="352"/>
      <c r="R530" s="352"/>
      <c r="S530" s="352"/>
      <c r="T530" s="242" t="s">
        <v>1366</v>
      </c>
      <c r="U530" s="227" t="s">
        <v>1372</v>
      </c>
      <c r="V530" s="227" t="s">
        <v>1904</v>
      </c>
      <c r="W530" s="227" t="s">
        <v>1814</v>
      </c>
      <c r="X530" s="228" t="s">
        <v>2070</v>
      </c>
      <c r="Y530" s="222" t="s">
        <v>1669</v>
      </c>
      <c r="Z530" s="227">
        <v>0.12</v>
      </c>
      <c r="AA530" s="272">
        <v>0.35</v>
      </c>
      <c r="AB530" s="352"/>
      <c r="AC530" s="352"/>
      <c r="AD530" s="352"/>
      <c r="AE530" s="352"/>
      <c r="AF530" s="352"/>
      <c r="AG530" s="352"/>
      <c r="AH530" s="352"/>
    </row>
    <row r="531" spans="1:34" s="221" customFormat="1">
      <c r="A531" s="352" t="s">
        <v>2099</v>
      </c>
      <c r="B531" s="352" t="s">
        <v>2569</v>
      </c>
      <c r="C531" s="352" t="s">
        <v>2509</v>
      </c>
      <c r="D531" s="223" t="s">
        <v>1814</v>
      </c>
      <c r="E531" s="352" t="s">
        <v>2072</v>
      </c>
      <c r="F531" s="352">
        <v>0.12</v>
      </c>
      <c r="G531" s="352">
        <v>0.35</v>
      </c>
      <c r="H531" s="352">
        <v>2.58</v>
      </c>
      <c r="I531" s="189" t="s">
        <v>1081</v>
      </c>
      <c r="J531" s="352"/>
      <c r="K531" s="352"/>
      <c r="L531" s="352"/>
      <c r="M531" s="352"/>
      <c r="N531" s="352"/>
      <c r="O531" s="352"/>
      <c r="P531" s="352"/>
      <c r="Q531" s="352"/>
      <c r="R531" s="352"/>
      <c r="S531" s="352"/>
      <c r="T531" s="242" t="s">
        <v>1366</v>
      </c>
      <c r="U531" s="227" t="s">
        <v>1372</v>
      </c>
      <c r="V531" s="227" t="s">
        <v>1904</v>
      </c>
      <c r="W531" s="227" t="s">
        <v>1814</v>
      </c>
      <c r="X531" s="228" t="s">
        <v>2072</v>
      </c>
      <c r="Y531" s="222" t="s">
        <v>1669</v>
      </c>
      <c r="Z531" s="227">
        <v>0.12</v>
      </c>
      <c r="AA531" s="272">
        <v>0.35</v>
      </c>
      <c r="AB531" s="352"/>
      <c r="AC531" s="352"/>
      <c r="AD531" s="352"/>
      <c r="AE531" s="352"/>
      <c r="AF531" s="352"/>
      <c r="AG531" s="352"/>
      <c r="AH531" s="352"/>
    </row>
    <row r="532" spans="1:34" s="221" customFormat="1">
      <c r="A532" s="352" t="s">
        <v>2100</v>
      </c>
      <c r="B532" s="352" t="s">
        <v>2569</v>
      </c>
      <c r="C532" s="352" t="s">
        <v>2509</v>
      </c>
      <c r="D532" s="223" t="s">
        <v>1814</v>
      </c>
      <c r="E532" s="352" t="s">
        <v>2074</v>
      </c>
      <c r="F532" s="352">
        <v>0.06</v>
      </c>
      <c r="G532" s="352">
        <v>1.75E-3</v>
      </c>
      <c r="H532" s="352">
        <v>2.58</v>
      </c>
      <c r="I532" s="189" t="s">
        <v>2021</v>
      </c>
      <c r="J532" s="352"/>
      <c r="K532" s="352"/>
      <c r="L532" s="352"/>
      <c r="M532" s="352"/>
      <c r="N532" s="352"/>
      <c r="O532" s="352"/>
      <c r="P532" s="352"/>
      <c r="Q532" s="352"/>
      <c r="R532" s="352"/>
      <c r="S532" s="352"/>
      <c r="T532" s="242" t="s">
        <v>1366</v>
      </c>
      <c r="U532" s="227" t="s">
        <v>1372</v>
      </c>
      <c r="V532" s="227" t="s">
        <v>1904</v>
      </c>
      <c r="W532" s="227" t="s">
        <v>1814</v>
      </c>
      <c r="X532" s="228" t="s">
        <v>2074</v>
      </c>
      <c r="Y532" s="222" t="s">
        <v>1859</v>
      </c>
      <c r="Z532" s="227">
        <v>0.06</v>
      </c>
      <c r="AA532" s="272">
        <v>1.75E-3</v>
      </c>
      <c r="AB532" s="352"/>
      <c r="AC532" s="352"/>
      <c r="AD532" s="352"/>
      <c r="AE532" s="352"/>
      <c r="AF532" s="352"/>
      <c r="AG532" s="352"/>
      <c r="AH532" s="352"/>
    </row>
    <row r="533" spans="1:34" s="221" customFormat="1" ht="13.5" customHeight="1">
      <c r="A533" s="352" t="s">
        <v>2101</v>
      </c>
      <c r="B533" s="352" t="s">
        <v>2569</v>
      </c>
      <c r="C533" s="352" t="s">
        <v>2509</v>
      </c>
      <c r="D533" s="223" t="s">
        <v>1814</v>
      </c>
      <c r="E533" s="352" t="s">
        <v>2076</v>
      </c>
      <c r="F533" s="352">
        <v>0.06</v>
      </c>
      <c r="G533" s="352">
        <v>1.75E-3</v>
      </c>
      <c r="H533" s="352">
        <v>2.58</v>
      </c>
      <c r="I533" s="189" t="s">
        <v>231</v>
      </c>
      <c r="J533" s="352"/>
      <c r="K533" s="352"/>
      <c r="L533" s="352"/>
      <c r="M533" s="352"/>
      <c r="N533" s="352"/>
      <c r="O533" s="352"/>
      <c r="P533" s="352"/>
      <c r="Q533" s="352"/>
      <c r="R533" s="352"/>
      <c r="S533" s="352"/>
      <c r="T533" s="242" t="s">
        <v>1366</v>
      </c>
      <c r="U533" s="227" t="s">
        <v>1372</v>
      </c>
      <c r="V533" s="227" t="s">
        <v>1904</v>
      </c>
      <c r="W533" s="227" t="s">
        <v>1814</v>
      </c>
      <c r="X533" s="228" t="s">
        <v>2076</v>
      </c>
      <c r="Y533" s="222" t="s">
        <v>1859</v>
      </c>
      <c r="Z533" s="227">
        <v>0.06</v>
      </c>
      <c r="AA533" s="272">
        <v>1.75E-3</v>
      </c>
      <c r="AB533" s="352"/>
      <c r="AC533" s="352"/>
      <c r="AD533" s="352"/>
      <c r="AE533" s="352"/>
      <c r="AF533" s="352"/>
      <c r="AG533" s="352"/>
      <c r="AH533" s="352"/>
    </row>
    <row r="534" spans="1:34" s="221" customFormat="1">
      <c r="A534" s="352" t="s">
        <v>2102</v>
      </c>
      <c r="B534" s="352" t="s">
        <v>2569</v>
      </c>
      <c r="C534" s="352" t="s">
        <v>2509</v>
      </c>
      <c r="D534" s="223" t="s">
        <v>1814</v>
      </c>
      <c r="E534" s="352" t="s">
        <v>2078</v>
      </c>
      <c r="F534" s="352">
        <v>0.06</v>
      </c>
      <c r="G534" s="352">
        <v>1.75E-3</v>
      </c>
      <c r="H534" s="352">
        <v>2.58</v>
      </c>
      <c r="I534" s="189" t="s">
        <v>1081</v>
      </c>
      <c r="J534" s="352"/>
      <c r="K534" s="352"/>
      <c r="L534" s="352"/>
      <c r="M534" s="352"/>
      <c r="N534" s="352"/>
      <c r="O534" s="352"/>
      <c r="P534" s="352"/>
      <c r="Q534" s="352"/>
      <c r="R534" s="352"/>
      <c r="S534" s="352"/>
      <c r="T534" s="242" t="s">
        <v>1366</v>
      </c>
      <c r="U534" s="227" t="s">
        <v>1372</v>
      </c>
      <c r="V534" s="227" t="s">
        <v>1904</v>
      </c>
      <c r="W534" s="227" t="s">
        <v>1814</v>
      </c>
      <c r="X534" s="228" t="s">
        <v>2078</v>
      </c>
      <c r="Y534" s="222" t="s">
        <v>1859</v>
      </c>
      <c r="Z534" s="227">
        <v>0.06</v>
      </c>
      <c r="AA534" s="272">
        <v>1.75E-3</v>
      </c>
      <c r="AB534" s="352"/>
      <c r="AC534" s="352"/>
      <c r="AD534" s="352"/>
      <c r="AE534" s="352"/>
      <c r="AF534" s="352"/>
      <c r="AG534" s="352"/>
      <c r="AH534" s="352"/>
    </row>
    <row r="535" spans="1:34" s="221" customFormat="1" ht="13.5" customHeight="1">
      <c r="A535" s="352" t="s">
        <v>651</v>
      </c>
      <c r="B535" s="352" t="s">
        <v>2570</v>
      </c>
      <c r="C535" s="352" t="s">
        <v>2510</v>
      </c>
      <c r="D535" s="352" t="s">
        <v>1755</v>
      </c>
      <c r="E535" s="352" t="s">
        <v>1754</v>
      </c>
      <c r="F535" s="352">
        <v>0.9</v>
      </c>
      <c r="G535" s="352">
        <v>6.5000000000000002E-2</v>
      </c>
      <c r="H535" s="352">
        <v>2.58</v>
      </c>
      <c r="I535" s="189" t="s">
        <v>1520</v>
      </c>
      <c r="J535" s="352"/>
      <c r="K535" s="352"/>
      <c r="L535" s="352"/>
      <c r="M535" s="352"/>
      <c r="N535" s="352"/>
      <c r="O535" s="352"/>
      <c r="P535" s="352"/>
      <c r="Q535" s="352"/>
      <c r="R535" s="352"/>
      <c r="S535" s="352"/>
      <c r="T535" s="242" t="s">
        <v>1366</v>
      </c>
      <c r="U535" s="227" t="s">
        <v>1372</v>
      </c>
      <c r="V535" s="227" t="s">
        <v>1924</v>
      </c>
      <c r="W535" s="227" t="s">
        <v>1755</v>
      </c>
      <c r="X535" s="228" t="s">
        <v>1754</v>
      </c>
      <c r="Y535" s="222"/>
      <c r="Z535" s="227">
        <v>0.9</v>
      </c>
      <c r="AA535" s="272">
        <v>6.5000000000000002E-2</v>
      </c>
      <c r="AB535" s="352"/>
      <c r="AC535" s="352"/>
      <c r="AD535" s="352"/>
      <c r="AE535" s="352"/>
      <c r="AF535" s="352"/>
      <c r="AG535" s="352"/>
      <c r="AH535" s="352"/>
    </row>
    <row r="536" spans="1:34" s="221" customFormat="1">
      <c r="A536" s="352" t="s">
        <v>652</v>
      </c>
      <c r="B536" s="352" t="s">
        <v>2570</v>
      </c>
      <c r="C536" s="352" t="s">
        <v>2510</v>
      </c>
      <c r="D536" s="352" t="s">
        <v>0</v>
      </c>
      <c r="E536" s="352" t="s">
        <v>5</v>
      </c>
      <c r="F536" s="352">
        <v>0.75</v>
      </c>
      <c r="G536" s="352">
        <v>6.5000000000000002E-2</v>
      </c>
      <c r="H536" s="352">
        <v>2.58</v>
      </c>
      <c r="I536" s="189" t="s">
        <v>1520</v>
      </c>
      <c r="J536" s="352"/>
      <c r="K536" s="352"/>
      <c r="L536" s="352"/>
      <c r="M536" s="352"/>
      <c r="N536" s="352"/>
      <c r="O536" s="352"/>
      <c r="P536" s="352"/>
      <c r="Q536" s="352"/>
      <c r="R536" s="352"/>
      <c r="S536" s="352"/>
      <c r="T536" s="242" t="s">
        <v>1366</v>
      </c>
      <c r="U536" s="227" t="s">
        <v>1372</v>
      </c>
      <c r="V536" s="227" t="s">
        <v>1924</v>
      </c>
      <c r="W536" s="227" t="s">
        <v>0</v>
      </c>
      <c r="X536" s="228" t="s">
        <v>5</v>
      </c>
      <c r="Y536" s="353"/>
      <c r="Z536" s="227">
        <v>0.75</v>
      </c>
      <c r="AA536" s="272">
        <v>6.5000000000000002E-2</v>
      </c>
      <c r="AB536" s="352"/>
      <c r="AC536" s="352"/>
      <c r="AD536" s="352"/>
      <c r="AE536" s="352"/>
      <c r="AF536" s="352"/>
      <c r="AG536" s="352"/>
      <c r="AH536" s="352"/>
    </row>
    <row r="537" spans="1:34" s="221" customFormat="1" ht="13.5" customHeight="1">
      <c r="A537" s="352" t="s">
        <v>653</v>
      </c>
      <c r="B537" s="352" t="s">
        <v>2570</v>
      </c>
      <c r="C537" s="352" t="s">
        <v>2510</v>
      </c>
      <c r="D537" s="352" t="s">
        <v>7</v>
      </c>
      <c r="E537" s="352" t="s">
        <v>130</v>
      </c>
      <c r="F537" s="352">
        <v>0.65</v>
      </c>
      <c r="G537" s="352">
        <v>6.5000000000000002E-2</v>
      </c>
      <c r="H537" s="352">
        <v>2.58</v>
      </c>
      <c r="I537" s="189" t="s">
        <v>1520</v>
      </c>
      <c r="J537" s="352"/>
      <c r="K537" s="352"/>
      <c r="L537" s="352"/>
      <c r="M537" s="352"/>
      <c r="N537" s="352"/>
      <c r="O537" s="352"/>
      <c r="P537" s="352"/>
      <c r="Q537" s="352"/>
      <c r="R537" s="352"/>
      <c r="S537" s="352"/>
      <c r="T537" s="242" t="s">
        <v>1366</v>
      </c>
      <c r="U537" s="227" t="s">
        <v>1372</v>
      </c>
      <c r="V537" s="227" t="s">
        <v>1924</v>
      </c>
      <c r="W537" s="227" t="s">
        <v>7</v>
      </c>
      <c r="X537" s="228" t="s">
        <v>130</v>
      </c>
      <c r="Y537" s="354"/>
      <c r="Z537" s="227">
        <v>0.65</v>
      </c>
      <c r="AA537" s="272">
        <v>6.5000000000000002E-2</v>
      </c>
      <c r="AB537" s="352"/>
      <c r="AC537" s="352"/>
      <c r="AD537" s="352"/>
      <c r="AE537" s="352"/>
      <c r="AF537" s="352"/>
      <c r="AG537" s="352"/>
      <c r="AH537" s="352"/>
    </row>
    <row r="538" spans="1:34" s="221" customFormat="1">
      <c r="A538" s="352" t="s">
        <v>654</v>
      </c>
      <c r="B538" s="352" t="s">
        <v>2570</v>
      </c>
      <c r="C538" s="352" t="s">
        <v>2510</v>
      </c>
      <c r="D538" s="352" t="s">
        <v>7</v>
      </c>
      <c r="E538" s="352" t="s">
        <v>131</v>
      </c>
      <c r="F538" s="352">
        <v>0.65</v>
      </c>
      <c r="G538" s="352">
        <v>6.5000000000000002E-2</v>
      </c>
      <c r="H538" s="352">
        <v>2.58</v>
      </c>
      <c r="I538" s="189" t="s">
        <v>1520</v>
      </c>
      <c r="J538" s="352"/>
      <c r="K538" s="352"/>
      <c r="L538" s="352"/>
      <c r="M538" s="352"/>
      <c r="N538" s="352"/>
      <c r="O538" s="352"/>
      <c r="P538" s="352"/>
      <c r="Q538" s="352"/>
      <c r="R538" s="352"/>
      <c r="S538" s="352"/>
      <c r="T538" s="242" t="s">
        <v>1366</v>
      </c>
      <c r="U538" s="227" t="s">
        <v>1372</v>
      </c>
      <c r="V538" s="227" t="s">
        <v>1924</v>
      </c>
      <c r="W538" s="227" t="s">
        <v>7</v>
      </c>
      <c r="X538" s="228" t="s">
        <v>131</v>
      </c>
      <c r="Y538" s="353"/>
      <c r="Z538" s="227">
        <v>0.65</v>
      </c>
      <c r="AA538" s="272">
        <v>6.5000000000000002E-2</v>
      </c>
      <c r="AB538" s="352"/>
      <c r="AC538" s="352"/>
      <c r="AD538" s="352"/>
      <c r="AE538" s="352"/>
      <c r="AF538" s="352"/>
      <c r="AG538" s="352"/>
      <c r="AH538" s="352"/>
    </row>
    <row r="539" spans="1:34" s="221" customFormat="1" ht="13.5" customHeight="1">
      <c r="A539" s="352" t="s">
        <v>655</v>
      </c>
      <c r="B539" s="352" t="s">
        <v>2570</v>
      </c>
      <c r="C539" s="352" t="s">
        <v>2510</v>
      </c>
      <c r="D539" s="223" t="s">
        <v>26</v>
      </c>
      <c r="E539" s="352" t="s">
        <v>153</v>
      </c>
      <c r="F539" s="352">
        <v>0.56000000000000005</v>
      </c>
      <c r="G539" s="352">
        <v>6.5000000000000002E-2</v>
      </c>
      <c r="H539" s="352">
        <v>2.58</v>
      </c>
      <c r="I539" s="189" t="s">
        <v>1520</v>
      </c>
      <c r="J539" s="352"/>
      <c r="K539" s="352"/>
      <c r="L539" s="352"/>
      <c r="M539" s="352"/>
      <c r="N539" s="352"/>
      <c r="O539" s="352"/>
      <c r="P539" s="352"/>
      <c r="Q539" s="352"/>
      <c r="R539" s="352"/>
      <c r="S539" s="352"/>
      <c r="T539" s="242" t="s">
        <v>1366</v>
      </c>
      <c r="U539" s="227" t="s">
        <v>1372</v>
      </c>
      <c r="V539" s="227" t="s">
        <v>1924</v>
      </c>
      <c r="W539" s="227" t="s">
        <v>26</v>
      </c>
      <c r="X539" s="228" t="s">
        <v>153</v>
      </c>
      <c r="Y539" s="354"/>
      <c r="Z539" s="227">
        <v>0.56000000000000005</v>
      </c>
      <c r="AA539" s="272">
        <v>6.5000000000000002E-2</v>
      </c>
      <c r="AB539" s="352"/>
      <c r="AC539" s="352"/>
      <c r="AD539" s="352"/>
      <c r="AE539" s="352"/>
      <c r="AF539" s="352"/>
      <c r="AG539" s="352"/>
      <c r="AH539" s="352"/>
    </row>
    <row r="540" spans="1:34" s="221" customFormat="1">
      <c r="A540" s="352" t="s">
        <v>656</v>
      </c>
      <c r="B540" s="352" t="s">
        <v>2570</v>
      </c>
      <c r="C540" s="352" t="s">
        <v>2510</v>
      </c>
      <c r="D540" s="352" t="s">
        <v>26</v>
      </c>
      <c r="E540" s="352" t="s">
        <v>175</v>
      </c>
      <c r="F540" s="352">
        <v>0.56000000000000005</v>
      </c>
      <c r="G540" s="352">
        <v>6.5000000000000002E-2</v>
      </c>
      <c r="H540" s="352">
        <v>2.58</v>
      </c>
      <c r="I540" s="189" t="s">
        <v>1520</v>
      </c>
      <c r="J540" s="352"/>
      <c r="K540" s="352"/>
      <c r="L540" s="352"/>
      <c r="M540" s="352"/>
      <c r="N540" s="352"/>
      <c r="O540" s="352"/>
      <c r="P540" s="352"/>
      <c r="Q540" s="352"/>
      <c r="R540" s="352"/>
      <c r="S540" s="352"/>
      <c r="T540" s="242" t="s">
        <v>1366</v>
      </c>
      <c r="U540" s="227" t="s">
        <v>1372</v>
      </c>
      <c r="V540" s="227" t="s">
        <v>1924</v>
      </c>
      <c r="W540" s="227" t="s">
        <v>26</v>
      </c>
      <c r="X540" s="228" t="s">
        <v>175</v>
      </c>
      <c r="Y540" s="353"/>
      <c r="Z540" s="227">
        <v>0.56000000000000005</v>
      </c>
      <c r="AA540" s="272">
        <v>6.5000000000000002E-2</v>
      </c>
      <c r="AB540" s="352"/>
      <c r="AC540" s="352"/>
      <c r="AD540" s="352"/>
      <c r="AE540" s="352"/>
      <c r="AF540" s="352"/>
      <c r="AG540" s="352"/>
      <c r="AH540" s="352"/>
    </row>
    <row r="541" spans="1:34" s="221" customFormat="1" ht="13.5" customHeight="1">
      <c r="A541" s="352" t="s">
        <v>657</v>
      </c>
      <c r="B541" s="352" t="s">
        <v>2570</v>
      </c>
      <c r="C541" s="352" t="s">
        <v>2510</v>
      </c>
      <c r="D541" s="223" t="s">
        <v>32</v>
      </c>
      <c r="E541" s="352" t="s">
        <v>22</v>
      </c>
      <c r="F541" s="352">
        <v>0.46</v>
      </c>
      <c r="G541" s="352">
        <v>6.5000000000000002E-2</v>
      </c>
      <c r="H541" s="352">
        <v>2.58</v>
      </c>
      <c r="I541" s="189" t="s">
        <v>1520</v>
      </c>
      <c r="J541" s="224"/>
      <c r="K541" s="352"/>
      <c r="L541" s="352"/>
      <c r="M541" s="352"/>
      <c r="N541" s="352"/>
      <c r="O541" s="352"/>
      <c r="P541" s="352"/>
      <c r="Q541" s="352"/>
      <c r="R541" s="352"/>
      <c r="S541" s="352"/>
      <c r="T541" s="242" t="s">
        <v>1366</v>
      </c>
      <c r="U541" s="227" t="s">
        <v>1372</v>
      </c>
      <c r="V541" s="227" t="s">
        <v>1924</v>
      </c>
      <c r="W541" s="227" t="s">
        <v>32</v>
      </c>
      <c r="X541" s="228" t="s">
        <v>22</v>
      </c>
      <c r="Y541" s="354"/>
      <c r="Z541" s="227">
        <v>0.46</v>
      </c>
      <c r="AA541" s="272">
        <v>6.5000000000000002E-2</v>
      </c>
      <c r="AB541" s="352"/>
      <c r="AC541" s="352"/>
      <c r="AD541" s="352"/>
      <c r="AE541" s="352"/>
      <c r="AF541" s="352"/>
      <c r="AG541" s="352"/>
      <c r="AH541" s="352"/>
    </row>
    <row r="542" spans="1:34" s="221" customFormat="1">
      <c r="A542" s="352" t="s">
        <v>658</v>
      </c>
      <c r="B542" s="352" t="s">
        <v>2570</v>
      </c>
      <c r="C542" s="352" t="s">
        <v>2510</v>
      </c>
      <c r="D542" s="352" t="s">
        <v>27</v>
      </c>
      <c r="E542" s="352" t="s">
        <v>117</v>
      </c>
      <c r="F542" s="352">
        <v>0.35</v>
      </c>
      <c r="G542" s="352">
        <v>2.3E-2</v>
      </c>
      <c r="H542" s="352">
        <v>2.58</v>
      </c>
      <c r="I542" s="189" t="s">
        <v>1520</v>
      </c>
      <c r="J542" s="352"/>
      <c r="K542" s="352"/>
      <c r="L542" s="352"/>
      <c r="M542" s="352"/>
      <c r="N542" s="352"/>
      <c r="O542" s="352"/>
      <c r="P542" s="352"/>
      <c r="Q542" s="352"/>
      <c r="R542" s="352"/>
      <c r="S542" s="352"/>
      <c r="T542" s="242" t="s">
        <v>1366</v>
      </c>
      <c r="U542" s="227" t="s">
        <v>1372</v>
      </c>
      <c r="V542" s="227" t="s">
        <v>1924</v>
      </c>
      <c r="W542" s="227" t="s">
        <v>27</v>
      </c>
      <c r="X542" s="228" t="s">
        <v>117</v>
      </c>
      <c r="Y542" s="353"/>
      <c r="Z542" s="227">
        <v>0.35</v>
      </c>
      <c r="AA542" s="272">
        <v>2.3E-2</v>
      </c>
      <c r="AB542" s="352"/>
      <c r="AC542" s="352"/>
      <c r="AD542" s="352"/>
      <c r="AE542" s="352"/>
      <c r="AF542" s="352"/>
      <c r="AG542" s="352"/>
      <c r="AH542" s="352"/>
    </row>
    <row r="543" spans="1:34" s="221" customFormat="1" ht="13.5" customHeight="1">
      <c r="A543" s="352" t="s">
        <v>659</v>
      </c>
      <c r="B543" s="352" t="s">
        <v>2570</v>
      </c>
      <c r="C543" s="352" t="s">
        <v>2510</v>
      </c>
      <c r="D543" s="223" t="s">
        <v>27</v>
      </c>
      <c r="E543" s="352" t="s">
        <v>104</v>
      </c>
      <c r="F543" s="352">
        <v>0.17499999999999999</v>
      </c>
      <c r="G543" s="352">
        <v>1.15E-2</v>
      </c>
      <c r="H543" s="352">
        <v>2.58</v>
      </c>
      <c r="I543" s="189" t="s">
        <v>231</v>
      </c>
      <c r="J543" s="224" t="s">
        <v>232</v>
      </c>
      <c r="K543" s="352"/>
      <c r="L543" s="352"/>
      <c r="M543" s="352"/>
      <c r="N543" s="352"/>
      <c r="O543" s="352"/>
      <c r="P543" s="352"/>
      <c r="Q543" s="352"/>
      <c r="R543" s="352"/>
      <c r="S543" s="352"/>
      <c r="T543" s="242" t="s">
        <v>1366</v>
      </c>
      <c r="U543" s="227" t="s">
        <v>1372</v>
      </c>
      <c r="V543" s="227" t="s">
        <v>1924</v>
      </c>
      <c r="W543" s="227" t="s">
        <v>27</v>
      </c>
      <c r="X543" s="228" t="s">
        <v>104</v>
      </c>
      <c r="Y543" s="354"/>
      <c r="Z543" s="227">
        <v>0.17499999999999999</v>
      </c>
      <c r="AA543" s="272">
        <v>1.15E-2</v>
      </c>
      <c r="AB543" s="352"/>
      <c r="AC543" s="352"/>
      <c r="AD543" s="352"/>
      <c r="AE543" s="352"/>
      <c r="AF543" s="352"/>
      <c r="AG543" s="352"/>
      <c r="AH543" s="352"/>
    </row>
    <row r="544" spans="1:34" s="221" customFormat="1">
      <c r="A544" s="352" t="s">
        <v>660</v>
      </c>
      <c r="B544" s="352" t="s">
        <v>2570</v>
      </c>
      <c r="C544" s="352" t="s">
        <v>2510</v>
      </c>
      <c r="D544" s="352" t="s">
        <v>27</v>
      </c>
      <c r="E544" s="352" t="s">
        <v>118</v>
      </c>
      <c r="F544" s="352">
        <v>0.35</v>
      </c>
      <c r="G544" s="352">
        <v>2.3E-2</v>
      </c>
      <c r="H544" s="352">
        <v>2.58</v>
      </c>
      <c r="I544" s="189" t="s">
        <v>1520</v>
      </c>
      <c r="J544" s="352"/>
      <c r="K544" s="352"/>
      <c r="L544" s="352"/>
      <c r="M544" s="352"/>
      <c r="N544" s="352"/>
      <c r="O544" s="352"/>
      <c r="P544" s="352"/>
      <c r="Q544" s="352"/>
      <c r="R544" s="352"/>
      <c r="S544" s="352"/>
      <c r="T544" s="242" t="s">
        <v>1366</v>
      </c>
      <c r="U544" s="227" t="s">
        <v>1372</v>
      </c>
      <c r="V544" s="227" t="s">
        <v>1924</v>
      </c>
      <c r="W544" s="227" t="s">
        <v>27</v>
      </c>
      <c r="X544" s="228" t="s">
        <v>118</v>
      </c>
      <c r="Y544" s="353"/>
      <c r="Z544" s="227">
        <v>0.35</v>
      </c>
      <c r="AA544" s="272">
        <v>2.3E-2</v>
      </c>
      <c r="AB544" s="352"/>
      <c r="AC544" s="352"/>
      <c r="AD544" s="352"/>
      <c r="AE544" s="352"/>
      <c r="AF544" s="352"/>
      <c r="AG544" s="352"/>
      <c r="AH544" s="352"/>
    </row>
    <row r="545" spans="1:34" s="221" customFormat="1">
      <c r="A545" s="352" t="s">
        <v>661</v>
      </c>
      <c r="B545" s="352" t="s">
        <v>2570</v>
      </c>
      <c r="C545" s="352" t="s">
        <v>2510</v>
      </c>
      <c r="D545" s="223" t="s">
        <v>27</v>
      </c>
      <c r="E545" s="352" t="s">
        <v>105</v>
      </c>
      <c r="F545" s="352">
        <v>0.17499999999999999</v>
      </c>
      <c r="G545" s="352">
        <v>1.15E-2</v>
      </c>
      <c r="H545" s="352">
        <v>2.58</v>
      </c>
      <c r="I545" s="189" t="s">
        <v>231</v>
      </c>
      <c r="J545" s="224" t="s">
        <v>232</v>
      </c>
      <c r="K545" s="352"/>
      <c r="L545" s="352"/>
      <c r="M545" s="352"/>
      <c r="N545" s="352"/>
      <c r="O545" s="352"/>
      <c r="P545" s="352"/>
      <c r="Q545" s="352"/>
      <c r="R545" s="352"/>
      <c r="S545" s="352"/>
      <c r="T545" s="242" t="s">
        <v>1366</v>
      </c>
      <c r="U545" s="227" t="s">
        <v>1372</v>
      </c>
      <c r="V545" s="227" t="s">
        <v>1924</v>
      </c>
      <c r="W545" s="227" t="s">
        <v>27</v>
      </c>
      <c r="X545" s="228" t="s">
        <v>105</v>
      </c>
      <c r="Y545" s="222"/>
      <c r="Z545" s="227">
        <v>0.17499999999999999</v>
      </c>
      <c r="AA545" s="272">
        <v>1.15E-2</v>
      </c>
      <c r="AB545" s="352"/>
      <c r="AC545" s="352"/>
      <c r="AD545" s="352"/>
      <c r="AE545" s="352"/>
      <c r="AF545" s="352"/>
      <c r="AG545" s="352"/>
      <c r="AH545" s="352"/>
    </row>
    <row r="546" spans="1:34" s="221" customFormat="1">
      <c r="A546" s="352" t="s">
        <v>662</v>
      </c>
      <c r="B546" s="352" t="s">
        <v>2570</v>
      </c>
      <c r="C546" s="352" t="s">
        <v>2510</v>
      </c>
      <c r="D546" s="352" t="s">
        <v>663</v>
      </c>
      <c r="E546" s="352" t="s">
        <v>664</v>
      </c>
      <c r="F546" s="352">
        <v>0.26250000000000001</v>
      </c>
      <c r="G546" s="352">
        <v>1.7250000000000001E-2</v>
      </c>
      <c r="H546" s="352">
        <v>2.58</v>
      </c>
      <c r="I546" s="189" t="s">
        <v>1520</v>
      </c>
      <c r="J546" s="224" t="s">
        <v>236</v>
      </c>
      <c r="K546" s="352"/>
      <c r="L546" s="352"/>
      <c r="M546" s="352"/>
      <c r="N546" s="352"/>
      <c r="O546" s="352"/>
      <c r="P546" s="352"/>
      <c r="Q546" s="352"/>
      <c r="R546" s="352"/>
      <c r="S546" s="352"/>
      <c r="T546" s="242" t="s">
        <v>1366</v>
      </c>
      <c r="U546" s="227" t="s">
        <v>1372</v>
      </c>
      <c r="V546" s="227" t="s">
        <v>1924</v>
      </c>
      <c r="W546" s="227" t="s">
        <v>663</v>
      </c>
      <c r="X546" s="228" t="s">
        <v>664</v>
      </c>
      <c r="Y546" s="222" t="s">
        <v>1369</v>
      </c>
      <c r="Z546" s="227">
        <v>0.26250000000000001</v>
      </c>
      <c r="AA546" s="272">
        <v>1.7250000000000001E-2</v>
      </c>
      <c r="AB546" s="352"/>
      <c r="AC546" s="352"/>
      <c r="AD546" s="352"/>
      <c r="AE546" s="352"/>
      <c r="AF546" s="352"/>
      <c r="AG546" s="352"/>
      <c r="AH546" s="352"/>
    </row>
    <row r="547" spans="1:34" s="221" customFormat="1">
      <c r="A547" s="352" t="s">
        <v>665</v>
      </c>
      <c r="B547" s="352" t="s">
        <v>2570</v>
      </c>
      <c r="C547" s="352" t="s">
        <v>2510</v>
      </c>
      <c r="D547" s="223" t="s">
        <v>663</v>
      </c>
      <c r="E547" s="352" t="s">
        <v>666</v>
      </c>
      <c r="F547" s="352">
        <v>0.26250000000000001</v>
      </c>
      <c r="G547" s="352">
        <v>1.7250000000000001E-2</v>
      </c>
      <c r="H547" s="352">
        <v>2.58</v>
      </c>
      <c r="I547" s="189" t="s">
        <v>231</v>
      </c>
      <c r="J547" s="224" t="s">
        <v>2488</v>
      </c>
      <c r="K547" s="352"/>
      <c r="L547" s="352"/>
      <c r="M547" s="352"/>
      <c r="N547" s="352"/>
      <c r="O547" s="352"/>
      <c r="P547" s="352"/>
      <c r="Q547" s="352"/>
      <c r="R547" s="352"/>
      <c r="S547" s="352"/>
      <c r="T547" s="242" t="s">
        <v>1366</v>
      </c>
      <c r="U547" s="227" t="s">
        <v>1372</v>
      </c>
      <c r="V547" s="227" t="s">
        <v>1924</v>
      </c>
      <c r="W547" s="227" t="s">
        <v>663</v>
      </c>
      <c r="X547" s="228" t="s">
        <v>666</v>
      </c>
      <c r="Y547" s="222" t="s">
        <v>1369</v>
      </c>
      <c r="Z547" s="227">
        <v>0.26250000000000001</v>
      </c>
      <c r="AA547" s="272">
        <v>1.7250000000000001E-2</v>
      </c>
      <c r="AB547" s="352"/>
      <c r="AC547" s="352"/>
      <c r="AD547" s="352"/>
      <c r="AE547" s="352"/>
      <c r="AF547" s="352"/>
      <c r="AG547" s="352"/>
      <c r="AH547" s="352"/>
    </row>
    <row r="548" spans="1:34" s="221" customFormat="1">
      <c r="A548" s="352" t="s">
        <v>667</v>
      </c>
      <c r="B548" s="352" t="s">
        <v>2570</v>
      </c>
      <c r="C548" s="352" t="s">
        <v>2510</v>
      </c>
      <c r="D548" s="352" t="s">
        <v>663</v>
      </c>
      <c r="E548" s="352" t="s">
        <v>668</v>
      </c>
      <c r="F548" s="352">
        <v>0.17499999999999999</v>
      </c>
      <c r="G548" s="352">
        <v>1.15E-2</v>
      </c>
      <c r="H548" s="352">
        <v>2.58</v>
      </c>
      <c r="I548" s="189" t="s">
        <v>1520</v>
      </c>
      <c r="J548" s="224" t="s">
        <v>239</v>
      </c>
      <c r="K548" s="352"/>
      <c r="L548" s="352"/>
      <c r="M548" s="352"/>
      <c r="N548" s="352"/>
      <c r="O548" s="352"/>
      <c r="P548" s="352"/>
      <c r="Q548" s="352"/>
      <c r="R548" s="352"/>
      <c r="S548" s="352"/>
      <c r="T548" s="242" t="s">
        <v>1366</v>
      </c>
      <c r="U548" s="227" t="s">
        <v>1372</v>
      </c>
      <c r="V548" s="227" t="s">
        <v>1924</v>
      </c>
      <c r="W548" s="227" t="s">
        <v>663</v>
      </c>
      <c r="X548" s="228" t="s">
        <v>668</v>
      </c>
      <c r="Y548" s="222" t="s">
        <v>1370</v>
      </c>
      <c r="Z548" s="227">
        <v>0.17499999999999999</v>
      </c>
      <c r="AA548" s="272">
        <v>1.15E-2</v>
      </c>
      <c r="AB548" s="352"/>
      <c r="AC548" s="352"/>
      <c r="AD548" s="352"/>
      <c r="AE548" s="352"/>
      <c r="AF548" s="352"/>
      <c r="AG548" s="352"/>
      <c r="AH548" s="352"/>
    </row>
    <row r="549" spans="1:34" s="221" customFormat="1">
      <c r="A549" s="352" t="s">
        <v>669</v>
      </c>
      <c r="B549" s="352" t="s">
        <v>2570</v>
      </c>
      <c r="C549" s="352" t="s">
        <v>2510</v>
      </c>
      <c r="D549" s="223" t="s">
        <v>663</v>
      </c>
      <c r="E549" s="352" t="s">
        <v>670</v>
      </c>
      <c r="F549" s="352">
        <v>0.17499999999999999</v>
      </c>
      <c r="G549" s="352">
        <v>1.15E-2</v>
      </c>
      <c r="H549" s="352">
        <v>2.58</v>
      </c>
      <c r="I549" s="189" t="s">
        <v>231</v>
      </c>
      <c r="J549" s="224" t="s">
        <v>2489</v>
      </c>
      <c r="K549" s="352"/>
      <c r="L549" s="352"/>
      <c r="M549" s="352"/>
      <c r="N549" s="352"/>
      <c r="O549" s="352"/>
      <c r="P549" s="352"/>
      <c r="Q549" s="352"/>
      <c r="R549" s="352"/>
      <c r="S549" s="352"/>
      <c r="T549" s="242" t="s">
        <v>1366</v>
      </c>
      <c r="U549" s="227" t="s">
        <v>1372</v>
      </c>
      <c r="V549" s="227" t="s">
        <v>1924</v>
      </c>
      <c r="W549" s="227" t="s">
        <v>663</v>
      </c>
      <c r="X549" s="228" t="s">
        <v>670</v>
      </c>
      <c r="Y549" s="222" t="s">
        <v>1370</v>
      </c>
      <c r="Z549" s="227">
        <v>0.17499999999999999</v>
      </c>
      <c r="AA549" s="272">
        <v>1.15E-2</v>
      </c>
      <c r="AB549" s="352"/>
      <c r="AC549" s="352"/>
      <c r="AD549" s="352"/>
      <c r="AE549" s="352"/>
      <c r="AF549" s="352"/>
      <c r="AG549" s="352"/>
      <c r="AH549" s="352"/>
    </row>
    <row r="550" spans="1:34" s="221" customFormat="1">
      <c r="A550" s="352" t="s">
        <v>671</v>
      </c>
      <c r="B550" s="352" t="s">
        <v>2570</v>
      </c>
      <c r="C550" s="352" t="s">
        <v>2510</v>
      </c>
      <c r="D550" s="352" t="s">
        <v>663</v>
      </c>
      <c r="E550" s="352" t="s">
        <v>672</v>
      </c>
      <c r="F550" s="352">
        <v>8.7499999999999994E-2</v>
      </c>
      <c r="G550" s="352">
        <v>5.7499999999999999E-3</v>
      </c>
      <c r="H550" s="352">
        <v>2.58</v>
      </c>
      <c r="I550" s="189" t="s">
        <v>1520</v>
      </c>
      <c r="J550" s="224" t="s">
        <v>242</v>
      </c>
      <c r="K550" s="352"/>
      <c r="L550" s="352"/>
      <c r="M550" s="352"/>
      <c r="N550" s="352"/>
      <c r="O550" s="352"/>
      <c r="P550" s="352"/>
      <c r="Q550" s="352"/>
      <c r="R550" s="352"/>
      <c r="S550" s="352"/>
      <c r="T550" s="242" t="s">
        <v>1366</v>
      </c>
      <c r="U550" s="227" t="s">
        <v>1372</v>
      </c>
      <c r="V550" s="227" t="s">
        <v>1924</v>
      </c>
      <c r="W550" s="227" t="s">
        <v>663</v>
      </c>
      <c r="X550" s="228" t="s">
        <v>672</v>
      </c>
      <c r="Y550" s="222" t="s">
        <v>1371</v>
      </c>
      <c r="Z550" s="227">
        <v>8.7499999999999994E-2</v>
      </c>
      <c r="AA550" s="272">
        <v>5.7499999999999999E-3</v>
      </c>
      <c r="AB550" s="352"/>
      <c r="AC550" s="352"/>
      <c r="AD550" s="352"/>
      <c r="AE550" s="352"/>
      <c r="AF550" s="352"/>
      <c r="AG550" s="352"/>
      <c r="AH550" s="352"/>
    </row>
    <row r="551" spans="1:34" s="221" customFormat="1">
      <c r="A551" s="352" t="s">
        <v>673</v>
      </c>
      <c r="B551" s="352" t="s">
        <v>2570</v>
      </c>
      <c r="C551" s="352" t="s">
        <v>2510</v>
      </c>
      <c r="D551" s="223" t="s">
        <v>663</v>
      </c>
      <c r="E551" s="352" t="s">
        <v>674</v>
      </c>
      <c r="F551" s="352">
        <v>8.7499999999999994E-2</v>
      </c>
      <c r="G551" s="352">
        <v>5.7499999999999999E-3</v>
      </c>
      <c r="H551" s="352">
        <v>2.58</v>
      </c>
      <c r="I551" s="189" t="s">
        <v>231</v>
      </c>
      <c r="J551" s="224" t="s">
        <v>2490</v>
      </c>
      <c r="K551" s="352"/>
      <c r="L551" s="352"/>
      <c r="M551" s="352"/>
      <c r="N551" s="352"/>
      <c r="O551" s="352"/>
      <c r="P551" s="352"/>
      <c r="Q551" s="352"/>
      <c r="R551" s="352"/>
      <c r="S551" s="352"/>
      <c r="T551" s="242" t="s">
        <v>1366</v>
      </c>
      <c r="U551" s="227" t="s">
        <v>1372</v>
      </c>
      <c r="V551" s="227" t="s">
        <v>1924</v>
      </c>
      <c r="W551" s="227" t="s">
        <v>663</v>
      </c>
      <c r="X551" s="228" t="s">
        <v>674</v>
      </c>
      <c r="Y551" s="222" t="s">
        <v>1371</v>
      </c>
      <c r="Z551" s="227">
        <v>8.7499999999999994E-2</v>
      </c>
      <c r="AA551" s="272">
        <v>5.7499999999999999E-3</v>
      </c>
      <c r="AB551" s="352"/>
      <c r="AC551" s="352"/>
      <c r="AD551" s="352"/>
      <c r="AE551" s="352"/>
      <c r="AF551" s="352"/>
      <c r="AG551" s="352"/>
      <c r="AH551" s="352"/>
    </row>
    <row r="552" spans="1:34" s="221" customFormat="1">
      <c r="A552" s="352" t="s">
        <v>675</v>
      </c>
      <c r="B552" s="352" t="s">
        <v>2570</v>
      </c>
      <c r="C552" s="352" t="s">
        <v>2510</v>
      </c>
      <c r="D552" s="352" t="s">
        <v>676</v>
      </c>
      <c r="E552" s="352" t="s">
        <v>677</v>
      </c>
      <c r="F552" s="352">
        <v>0.26250000000000001</v>
      </c>
      <c r="G552" s="352">
        <v>1.7250000000000001E-2</v>
      </c>
      <c r="H552" s="352">
        <v>2.58</v>
      </c>
      <c r="I552" s="189" t="s">
        <v>1520</v>
      </c>
      <c r="J552" s="224" t="s">
        <v>236</v>
      </c>
      <c r="K552" s="352"/>
      <c r="L552" s="352"/>
      <c r="M552" s="352"/>
      <c r="N552" s="352"/>
      <c r="O552" s="352"/>
      <c r="P552" s="352"/>
      <c r="Q552" s="352"/>
      <c r="R552" s="352"/>
      <c r="S552" s="352"/>
      <c r="T552" s="242" t="s">
        <v>1366</v>
      </c>
      <c r="U552" s="227" t="s">
        <v>1372</v>
      </c>
      <c r="V552" s="227" t="s">
        <v>1924</v>
      </c>
      <c r="W552" s="227" t="s">
        <v>676</v>
      </c>
      <c r="X552" s="228" t="s">
        <v>677</v>
      </c>
      <c r="Y552" s="222" t="s">
        <v>1369</v>
      </c>
      <c r="Z552" s="227">
        <v>0.26250000000000001</v>
      </c>
      <c r="AA552" s="272">
        <v>1.7250000000000001E-2</v>
      </c>
      <c r="AB552" s="352"/>
      <c r="AC552" s="352"/>
      <c r="AD552" s="352"/>
      <c r="AE552" s="352"/>
      <c r="AF552" s="352"/>
      <c r="AG552" s="352"/>
      <c r="AH552" s="352"/>
    </row>
    <row r="553" spans="1:34" s="221" customFormat="1">
      <c r="A553" s="352" t="s">
        <v>678</v>
      </c>
      <c r="B553" s="352" t="s">
        <v>2570</v>
      </c>
      <c r="C553" s="352" t="s">
        <v>2510</v>
      </c>
      <c r="D553" s="223" t="s">
        <v>676</v>
      </c>
      <c r="E553" s="352" t="s">
        <v>679</v>
      </c>
      <c r="F553" s="352">
        <v>0.26250000000000001</v>
      </c>
      <c r="G553" s="352">
        <v>1.7250000000000001E-2</v>
      </c>
      <c r="H553" s="352">
        <v>2.58</v>
      </c>
      <c r="I553" s="189" t="s">
        <v>231</v>
      </c>
      <c r="J553" s="224" t="s">
        <v>2488</v>
      </c>
      <c r="K553" s="352"/>
      <c r="L553" s="352"/>
      <c r="M553" s="352"/>
      <c r="N553" s="352"/>
      <c r="O553" s="352"/>
      <c r="P553" s="352"/>
      <c r="Q553" s="352"/>
      <c r="R553" s="352"/>
      <c r="S553" s="352"/>
      <c r="T553" s="242" t="s">
        <v>1366</v>
      </c>
      <c r="U553" s="227" t="s">
        <v>1372</v>
      </c>
      <c r="V553" s="227" t="s">
        <v>1924</v>
      </c>
      <c r="W553" s="227" t="s">
        <v>676</v>
      </c>
      <c r="X553" s="228" t="s">
        <v>679</v>
      </c>
      <c r="Y553" s="222" t="s">
        <v>1369</v>
      </c>
      <c r="Z553" s="227">
        <v>0.26250000000000001</v>
      </c>
      <c r="AA553" s="272">
        <v>1.7250000000000001E-2</v>
      </c>
      <c r="AB553" s="352"/>
      <c r="AC553" s="352"/>
      <c r="AD553" s="352"/>
      <c r="AE553" s="352"/>
      <c r="AF553" s="352"/>
      <c r="AG553" s="352"/>
      <c r="AH553" s="352"/>
    </row>
    <row r="554" spans="1:34" s="221" customFormat="1">
      <c r="A554" s="352" t="s">
        <v>680</v>
      </c>
      <c r="B554" s="352" t="s">
        <v>2570</v>
      </c>
      <c r="C554" s="352" t="s">
        <v>2510</v>
      </c>
      <c r="D554" s="352" t="s">
        <v>676</v>
      </c>
      <c r="E554" s="352" t="s">
        <v>681</v>
      </c>
      <c r="F554" s="352">
        <v>0.17499999999999999</v>
      </c>
      <c r="G554" s="352">
        <v>1.15E-2</v>
      </c>
      <c r="H554" s="352">
        <v>2.58</v>
      </c>
      <c r="I554" s="189" t="s">
        <v>1520</v>
      </c>
      <c r="J554" s="224" t="s">
        <v>239</v>
      </c>
      <c r="K554" s="352"/>
      <c r="L554" s="352"/>
      <c r="M554" s="352"/>
      <c r="N554" s="352"/>
      <c r="O554" s="352"/>
      <c r="P554" s="352"/>
      <c r="Q554" s="352"/>
      <c r="R554" s="352"/>
      <c r="S554" s="352"/>
      <c r="T554" s="242" t="s">
        <v>1366</v>
      </c>
      <c r="U554" s="227" t="s">
        <v>1372</v>
      </c>
      <c r="V554" s="227" t="s">
        <v>1924</v>
      </c>
      <c r="W554" s="227" t="s">
        <v>676</v>
      </c>
      <c r="X554" s="228" t="s">
        <v>681</v>
      </c>
      <c r="Y554" s="222" t="s">
        <v>1370</v>
      </c>
      <c r="Z554" s="227">
        <v>0.17499999999999999</v>
      </c>
      <c r="AA554" s="272">
        <v>1.15E-2</v>
      </c>
      <c r="AB554" s="352"/>
      <c r="AC554" s="352"/>
      <c r="AD554" s="352"/>
      <c r="AE554" s="352"/>
      <c r="AF554" s="352"/>
      <c r="AG554" s="352"/>
      <c r="AH554" s="352"/>
    </row>
    <row r="555" spans="1:34" s="221" customFormat="1" ht="13.5" customHeight="1">
      <c r="A555" s="352" t="s">
        <v>682</v>
      </c>
      <c r="B555" s="352" t="s">
        <v>2570</v>
      </c>
      <c r="C555" s="352" t="s">
        <v>2510</v>
      </c>
      <c r="D555" s="223" t="s">
        <v>676</v>
      </c>
      <c r="E555" s="352" t="s">
        <v>683</v>
      </c>
      <c r="F555" s="352">
        <v>0.17499999999999999</v>
      </c>
      <c r="G555" s="352">
        <v>1.15E-2</v>
      </c>
      <c r="H555" s="352">
        <v>2.58</v>
      </c>
      <c r="I555" s="189" t="s">
        <v>231</v>
      </c>
      <c r="J555" s="224" t="s">
        <v>2489</v>
      </c>
      <c r="K555" s="352"/>
      <c r="L555" s="352"/>
      <c r="M555" s="352"/>
      <c r="N555" s="352"/>
      <c r="O555" s="352"/>
      <c r="P555" s="352"/>
      <c r="Q555" s="352"/>
      <c r="R555" s="352"/>
      <c r="S555" s="352"/>
      <c r="T555" s="242" t="s">
        <v>1366</v>
      </c>
      <c r="U555" s="227" t="s">
        <v>1372</v>
      </c>
      <c r="V555" s="227" t="s">
        <v>1924</v>
      </c>
      <c r="W555" s="227" t="s">
        <v>676</v>
      </c>
      <c r="X555" s="228" t="s">
        <v>683</v>
      </c>
      <c r="Y555" s="222" t="s">
        <v>1370</v>
      </c>
      <c r="Z555" s="227">
        <v>0.17499999999999999</v>
      </c>
      <c r="AA555" s="272">
        <v>1.15E-2</v>
      </c>
      <c r="AB555" s="352"/>
      <c r="AC555" s="352"/>
      <c r="AD555" s="352"/>
      <c r="AE555" s="352"/>
      <c r="AF555" s="352"/>
      <c r="AG555" s="352"/>
      <c r="AH555" s="352"/>
    </row>
    <row r="556" spans="1:34" s="221" customFormat="1">
      <c r="A556" s="352" t="s">
        <v>684</v>
      </c>
      <c r="B556" s="352" t="s">
        <v>2570</v>
      </c>
      <c r="C556" s="352" t="s">
        <v>2510</v>
      </c>
      <c r="D556" s="352" t="s">
        <v>676</v>
      </c>
      <c r="E556" s="352" t="s">
        <v>685</v>
      </c>
      <c r="F556" s="352">
        <v>8.7499999999999994E-2</v>
      </c>
      <c r="G556" s="352">
        <v>5.7499999999999999E-3</v>
      </c>
      <c r="H556" s="352">
        <v>2.58</v>
      </c>
      <c r="I556" s="189" t="s">
        <v>1520</v>
      </c>
      <c r="J556" s="224" t="s">
        <v>242</v>
      </c>
      <c r="K556" s="352"/>
      <c r="L556" s="352"/>
      <c r="M556" s="352"/>
      <c r="N556" s="352"/>
      <c r="O556" s="352"/>
      <c r="P556" s="352"/>
      <c r="Q556" s="352"/>
      <c r="R556" s="352"/>
      <c r="S556" s="352"/>
      <c r="T556" s="242" t="s">
        <v>1366</v>
      </c>
      <c r="U556" s="227" t="s">
        <v>1372</v>
      </c>
      <c r="V556" s="227" t="s">
        <v>1924</v>
      </c>
      <c r="W556" s="227" t="s">
        <v>676</v>
      </c>
      <c r="X556" s="228" t="s">
        <v>685</v>
      </c>
      <c r="Y556" s="222" t="s">
        <v>1371</v>
      </c>
      <c r="Z556" s="227">
        <v>8.7499999999999994E-2</v>
      </c>
      <c r="AA556" s="272">
        <v>5.7499999999999999E-3</v>
      </c>
      <c r="AB556" s="352"/>
      <c r="AC556" s="352"/>
      <c r="AD556" s="352"/>
      <c r="AE556" s="352"/>
      <c r="AF556" s="352"/>
      <c r="AG556" s="352"/>
      <c r="AH556" s="352"/>
    </row>
    <row r="557" spans="1:34" s="221" customFormat="1" ht="13.5" customHeight="1">
      <c r="A557" s="352" t="s">
        <v>686</v>
      </c>
      <c r="B557" s="352" t="s">
        <v>2570</v>
      </c>
      <c r="C557" s="352" t="s">
        <v>2510</v>
      </c>
      <c r="D557" s="223" t="s">
        <v>676</v>
      </c>
      <c r="E557" s="352" t="s">
        <v>687</v>
      </c>
      <c r="F557" s="352">
        <v>8.7499999999999994E-2</v>
      </c>
      <c r="G557" s="352">
        <v>5.7499999999999999E-3</v>
      </c>
      <c r="H557" s="352">
        <v>2.58</v>
      </c>
      <c r="I557" s="189" t="s">
        <v>231</v>
      </c>
      <c r="J557" s="224" t="s">
        <v>2490</v>
      </c>
      <c r="K557" s="352"/>
      <c r="L557" s="352"/>
      <c r="M557" s="352"/>
      <c r="N557" s="352"/>
      <c r="O557" s="352"/>
      <c r="P557" s="352"/>
      <c r="Q557" s="352"/>
      <c r="R557" s="352"/>
      <c r="S557" s="352"/>
      <c r="T557" s="242" t="s">
        <v>1366</v>
      </c>
      <c r="U557" s="227" t="s">
        <v>1372</v>
      </c>
      <c r="V557" s="227" t="s">
        <v>1924</v>
      </c>
      <c r="W557" s="227" t="s">
        <v>676</v>
      </c>
      <c r="X557" s="228" t="s">
        <v>687</v>
      </c>
      <c r="Y557" s="222" t="s">
        <v>1371</v>
      </c>
      <c r="Z557" s="227">
        <v>8.7499999999999994E-2</v>
      </c>
      <c r="AA557" s="272">
        <v>5.7499999999999999E-3</v>
      </c>
      <c r="AB557" s="352"/>
      <c r="AC557" s="352"/>
      <c r="AD557" s="352"/>
      <c r="AE557" s="352"/>
      <c r="AF557" s="352"/>
      <c r="AG557" s="352"/>
      <c r="AH557" s="352"/>
    </row>
    <row r="558" spans="1:34" s="221" customFormat="1">
      <c r="A558" s="352" t="s">
        <v>688</v>
      </c>
      <c r="B558" s="352" t="s">
        <v>2570</v>
      </c>
      <c r="C558" s="352" t="s">
        <v>2510</v>
      </c>
      <c r="D558" s="352" t="s">
        <v>28</v>
      </c>
      <c r="E558" s="352" t="s">
        <v>123</v>
      </c>
      <c r="F558" s="352">
        <v>0.26</v>
      </c>
      <c r="G558" s="352">
        <v>1.7000000000000001E-2</v>
      </c>
      <c r="H558" s="352">
        <v>2.58</v>
      </c>
      <c r="I558" s="189" t="s">
        <v>1520</v>
      </c>
      <c r="J558" s="224"/>
      <c r="K558" s="352"/>
      <c r="L558" s="352"/>
      <c r="M558" s="352"/>
      <c r="N558" s="352"/>
      <c r="O558" s="352"/>
      <c r="P558" s="352"/>
      <c r="Q558" s="352"/>
      <c r="R558" s="352"/>
      <c r="S558" s="352"/>
      <c r="T558" s="242" t="s">
        <v>1366</v>
      </c>
      <c r="U558" s="227" t="s">
        <v>1372</v>
      </c>
      <c r="V558" s="227" t="s">
        <v>1924</v>
      </c>
      <c r="W558" s="227" t="s">
        <v>28</v>
      </c>
      <c r="X558" s="228" t="s">
        <v>123</v>
      </c>
      <c r="Y558" s="222"/>
      <c r="Z558" s="227">
        <v>0.26</v>
      </c>
      <c r="AA558" s="272">
        <v>1.7000000000000001E-2</v>
      </c>
      <c r="AB558" s="352"/>
      <c r="AC558" s="352"/>
      <c r="AD558" s="352"/>
      <c r="AE558" s="352"/>
      <c r="AF558" s="352"/>
      <c r="AG558" s="352"/>
      <c r="AH558" s="352"/>
    </row>
    <row r="559" spans="1:34" s="221" customFormat="1" ht="13.5" customHeight="1">
      <c r="A559" s="352" t="s">
        <v>689</v>
      </c>
      <c r="B559" s="352" t="s">
        <v>2570</v>
      </c>
      <c r="C559" s="352" t="s">
        <v>2510</v>
      </c>
      <c r="D559" s="223" t="s">
        <v>28</v>
      </c>
      <c r="E559" s="352" t="s">
        <v>110</v>
      </c>
      <c r="F559" s="352">
        <v>0.13</v>
      </c>
      <c r="G559" s="352">
        <v>8.5000000000000006E-3</v>
      </c>
      <c r="H559" s="352">
        <v>2.58</v>
      </c>
      <c r="I559" s="189" t="s">
        <v>231</v>
      </c>
      <c r="J559" s="224" t="s">
        <v>232</v>
      </c>
      <c r="K559" s="352"/>
      <c r="L559" s="352"/>
      <c r="M559" s="352"/>
      <c r="N559" s="352"/>
      <c r="O559" s="352"/>
      <c r="P559" s="352"/>
      <c r="Q559" s="352"/>
      <c r="R559" s="352"/>
      <c r="S559" s="352"/>
      <c r="T559" s="242" t="s">
        <v>1366</v>
      </c>
      <c r="U559" s="227" t="s">
        <v>1372</v>
      </c>
      <c r="V559" s="227" t="s">
        <v>1924</v>
      </c>
      <c r="W559" s="227" t="s">
        <v>28</v>
      </c>
      <c r="X559" s="228" t="s">
        <v>110</v>
      </c>
      <c r="Y559" s="222"/>
      <c r="Z559" s="227">
        <v>0.13</v>
      </c>
      <c r="AA559" s="272">
        <v>8.5000000000000006E-3</v>
      </c>
      <c r="AB559" s="352"/>
      <c r="AC559" s="352"/>
      <c r="AD559" s="352"/>
      <c r="AE559" s="352"/>
      <c r="AF559" s="352"/>
      <c r="AG559" s="352"/>
      <c r="AH559" s="352"/>
    </row>
    <row r="560" spans="1:34" s="221" customFormat="1">
      <c r="A560" s="352" t="s">
        <v>690</v>
      </c>
      <c r="B560" s="352" t="s">
        <v>2570</v>
      </c>
      <c r="C560" s="352" t="s">
        <v>2510</v>
      </c>
      <c r="D560" s="352" t="s">
        <v>28</v>
      </c>
      <c r="E560" s="352" t="s">
        <v>124</v>
      </c>
      <c r="F560" s="352">
        <v>0.26</v>
      </c>
      <c r="G560" s="352">
        <v>1.7000000000000001E-2</v>
      </c>
      <c r="H560" s="352">
        <v>2.58</v>
      </c>
      <c r="I560" s="189" t="s">
        <v>1520</v>
      </c>
      <c r="J560" s="224"/>
      <c r="K560" s="352"/>
      <c r="L560" s="352"/>
      <c r="M560" s="352"/>
      <c r="N560" s="352"/>
      <c r="O560" s="352"/>
      <c r="P560" s="352"/>
      <c r="Q560" s="352"/>
      <c r="R560" s="352"/>
      <c r="S560" s="352"/>
      <c r="T560" s="242" t="s">
        <v>1366</v>
      </c>
      <c r="U560" s="227" t="s">
        <v>1372</v>
      </c>
      <c r="V560" s="227" t="s">
        <v>1924</v>
      </c>
      <c r="W560" s="227" t="s">
        <v>28</v>
      </c>
      <c r="X560" s="228" t="s">
        <v>124</v>
      </c>
      <c r="Y560" s="222"/>
      <c r="Z560" s="227">
        <v>0.26</v>
      </c>
      <c r="AA560" s="272">
        <v>1.7000000000000001E-2</v>
      </c>
      <c r="AB560" s="352"/>
      <c r="AC560" s="352"/>
      <c r="AD560" s="352"/>
      <c r="AE560" s="352"/>
      <c r="AF560" s="352"/>
      <c r="AG560" s="352"/>
      <c r="AH560" s="352"/>
    </row>
    <row r="561" spans="1:34" s="221" customFormat="1" ht="13.5" customHeight="1">
      <c r="A561" s="352" t="s">
        <v>691</v>
      </c>
      <c r="B561" s="352" t="s">
        <v>2570</v>
      </c>
      <c r="C561" s="352" t="s">
        <v>2510</v>
      </c>
      <c r="D561" s="223" t="s">
        <v>28</v>
      </c>
      <c r="E561" s="352" t="s">
        <v>111</v>
      </c>
      <c r="F561" s="352">
        <v>0.13</v>
      </c>
      <c r="G561" s="352">
        <v>8.5000000000000006E-3</v>
      </c>
      <c r="H561" s="352">
        <v>2.58</v>
      </c>
      <c r="I561" s="189" t="s">
        <v>231</v>
      </c>
      <c r="J561" s="224" t="s">
        <v>232</v>
      </c>
      <c r="K561" s="352"/>
      <c r="L561" s="352"/>
      <c r="M561" s="352"/>
      <c r="N561" s="352"/>
      <c r="O561" s="352"/>
      <c r="P561" s="352"/>
      <c r="Q561" s="352"/>
      <c r="R561" s="352"/>
      <c r="S561" s="352"/>
      <c r="T561" s="242" t="s">
        <v>1366</v>
      </c>
      <c r="U561" s="227" t="s">
        <v>1372</v>
      </c>
      <c r="V561" s="227" t="s">
        <v>1924</v>
      </c>
      <c r="W561" s="227" t="s">
        <v>28</v>
      </c>
      <c r="X561" s="228" t="s">
        <v>111</v>
      </c>
      <c r="Y561" s="222"/>
      <c r="Z561" s="227">
        <v>0.13</v>
      </c>
      <c r="AA561" s="272">
        <v>8.5000000000000006E-3</v>
      </c>
      <c r="AB561" s="352"/>
      <c r="AC561" s="352"/>
      <c r="AD561" s="352"/>
      <c r="AE561" s="352"/>
      <c r="AF561" s="352"/>
      <c r="AG561" s="352"/>
      <c r="AH561" s="352"/>
    </row>
    <row r="562" spans="1:34" s="221" customFormat="1">
      <c r="A562" s="352" t="s">
        <v>692</v>
      </c>
      <c r="B562" s="352" t="s">
        <v>2570</v>
      </c>
      <c r="C562" s="352" t="s">
        <v>2510</v>
      </c>
      <c r="D562" s="224" t="s">
        <v>28</v>
      </c>
      <c r="E562" s="352" t="s">
        <v>151</v>
      </c>
      <c r="F562" s="352">
        <v>0.19500000000000001</v>
      </c>
      <c r="G562" s="352">
        <v>1.2750000000000001E-2</v>
      </c>
      <c r="H562" s="352">
        <v>2.58</v>
      </c>
      <c r="I562" s="189" t="s">
        <v>1520</v>
      </c>
      <c r="J562" s="352" t="s">
        <v>236</v>
      </c>
      <c r="K562" s="352"/>
      <c r="L562" s="352"/>
      <c r="M562" s="352"/>
      <c r="N562" s="352"/>
      <c r="O562" s="352"/>
      <c r="P562" s="352"/>
      <c r="Q562" s="352"/>
      <c r="R562" s="352"/>
      <c r="S562" s="352"/>
      <c r="T562" s="242" t="s">
        <v>1366</v>
      </c>
      <c r="U562" s="227" t="s">
        <v>1372</v>
      </c>
      <c r="V562" s="227" t="s">
        <v>1924</v>
      </c>
      <c r="W562" s="227" t="s">
        <v>28</v>
      </c>
      <c r="X562" s="228" t="s">
        <v>151</v>
      </c>
      <c r="Y562" s="222" t="s">
        <v>1369</v>
      </c>
      <c r="Z562" s="227">
        <v>0.19500000000000001</v>
      </c>
      <c r="AA562" s="272">
        <v>1.2750000000000001E-2</v>
      </c>
      <c r="AB562" s="352"/>
      <c r="AC562" s="352"/>
      <c r="AD562" s="352"/>
      <c r="AE562" s="352"/>
      <c r="AF562" s="352"/>
      <c r="AG562" s="352"/>
      <c r="AH562" s="352"/>
    </row>
    <row r="563" spans="1:34" s="221" customFormat="1" ht="13.5" customHeight="1">
      <c r="A563" s="352" t="s">
        <v>693</v>
      </c>
      <c r="B563" s="352" t="s">
        <v>2570</v>
      </c>
      <c r="C563" s="352" t="s">
        <v>2510</v>
      </c>
      <c r="D563" s="224" t="s">
        <v>28</v>
      </c>
      <c r="E563" s="352" t="s">
        <v>180</v>
      </c>
      <c r="F563" s="352">
        <v>0.19500000000000001</v>
      </c>
      <c r="G563" s="352">
        <v>1.2750000000000001E-2</v>
      </c>
      <c r="H563" s="352">
        <v>2.58</v>
      </c>
      <c r="I563" s="189" t="s">
        <v>231</v>
      </c>
      <c r="J563" s="352" t="s">
        <v>2488</v>
      </c>
      <c r="K563" s="352"/>
      <c r="L563" s="352"/>
      <c r="M563" s="352"/>
      <c r="N563" s="352"/>
      <c r="O563" s="352"/>
      <c r="P563" s="352"/>
      <c r="Q563" s="352"/>
      <c r="R563" s="352"/>
      <c r="S563" s="352"/>
      <c r="T563" s="242" t="s">
        <v>1366</v>
      </c>
      <c r="U563" s="227" t="s">
        <v>1372</v>
      </c>
      <c r="V563" s="227" t="s">
        <v>1924</v>
      </c>
      <c r="W563" s="227" t="s">
        <v>28</v>
      </c>
      <c r="X563" s="228" t="s">
        <v>180</v>
      </c>
      <c r="Y563" s="222" t="s">
        <v>1369</v>
      </c>
      <c r="Z563" s="227">
        <v>0.19500000000000001</v>
      </c>
      <c r="AA563" s="272">
        <v>1.2750000000000001E-2</v>
      </c>
      <c r="AB563" s="352"/>
      <c r="AC563" s="352"/>
      <c r="AD563" s="352"/>
      <c r="AE563" s="352"/>
      <c r="AF563" s="352"/>
      <c r="AG563" s="352"/>
      <c r="AH563" s="352"/>
    </row>
    <row r="564" spans="1:34" s="221" customFormat="1">
      <c r="A564" s="352" t="s">
        <v>694</v>
      </c>
      <c r="B564" s="352" t="s">
        <v>2570</v>
      </c>
      <c r="C564" s="352" t="s">
        <v>2510</v>
      </c>
      <c r="D564" s="224" t="s">
        <v>28</v>
      </c>
      <c r="E564" s="352" t="s">
        <v>128</v>
      </c>
      <c r="F564" s="352">
        <v>0.13</v>
      </c>
      <c r="G564" s="352">
        <v>8.5000000000000006E-3</v>
      </c>
      <c r="H564" s="352">
        <v>2.58</v>
      </c>
      <c r="I564" s="189" t="s">
        <v>1520</v>
      </c>
      <c r="J564" s="224" t="s">
        <v>239</v>
      </c>
      <c r="K564" s="352"/>
      <c r="L564" s="352"/>
      <c r="M564" s="352"/>
      <c r="N564" s="352"/>
      <c r="O564" s="352"/>
      <c r="P564" s="352"/>
      <c r="Q564" s="352"/>
      <c r="R564" s="352"/>
      <c r="S564" s="352"/>
      <c r="T564" s="242" t="s">
        <v>1366</v>
      </c>
      <c r="U564" s="227" t="s">
        <v>1372</v>
      </c>
      <c r="V564" s="227" t="s">
        <v>1924</v>
      </c>
      <c r="W564" s="227" t="s">
        <v>28</v>
      </c>
      <c r="X564" s="228" t="s">
        <v>128</v>
      </c>
      <c r="Y564" s="222" t="s">
        <v>1370</v>
      </c>
      <c r="Z564" s="227">
        <v>0.13</v>
      </c>
      <c r="AA564" s="272">
        <v>8.5000000000000006E-3</v>
      </c>
      <c r="AB564" s="352"/>
      <c r="AC564" s="352"/>
      <c r="AD564" s="352"/>
      <c r="AE564" s="352"/>
      <c r="AF564" s="352"/>
      <c r="AG564" s="352"/>
      <c r="AH564" s="352"/>
    </row>
    <row r="565" spans="1:34" s="221" customFormat="1" ht="13.5" customHeight="1">
      <c r="A565" s="352" t="s">
        <v>695</v>
      </c>
      <c r="B565" s="352" t="s">
        <v>2570</v>
      </c>
      <c r="C565" s="352" t="s">
        <v>2510</v>
      </c>
      <c r="D565" s="224" t="s">
        <v>28</v>
      </c>
      <c r="E565" s="352" t="s">
        <v>186</v>
      </c>
      <c r="F565" s="352">
        <v>0.13</v>
      </c>
      <c r="G565" s="352">
        <v>8.5000000000000006E-3</v>
      </c>
      <c r="H565" s="352">
        <v>2.58</v>
      </c>
      <c r="I565" s="189" t="s">
        <v>231</v>
      </c>
      <c r="J565" s="224" t="s">
        <v>2489</v>
      </c>
      <c r="K565" s="352"/>
      <c r="L565" s="352"/>
      <c r="M565" s="352"/>
      <c r="N565" s="352"/>
      <c r="O565" s="352"/>
      <c r="P565" s="352"/>
      <c r="Q565" s="352"/>
      <c r="R565" s="352"/>
      <c r="S565" s="352"/>
      <c r="T565" s="242" t="s">
        <v>1366</v>
      </c>
      <c r="U565" s="227" t="s">
        <v>1372</v>
      </c>
      <c r="V565" s="227" t="s">
        <v>1924</v>
      </c>
      <c r="W565" s="227" t="s">
        <v>28</v>
      </c>
      <c r="X565" s="228" t="s">
        <v>186</v>
      </c>
      <c r="Y565" s="222" t="s">
        <v>1370</v>
      </c>
      <c r="Z565" s="227">
        <v>0.13</v>
      </c>
      <c r="AA565" s="272">
        <v>8.5000000000000006E-3</v>
      </c>
      <c r="AB565" s="352"/>
      <c r="AC565" s="352"/>
      <c r="AD565" s="352"/>
      <c r="AE565" s="352"/>
      <c r="AF565" s="352"/>
      <c r="AG565" s="352"/>
      <c r="AH565" s="352"/>
    </row>
    <row r="566" spans="1:34" s="221" customFormat="1">
      <c r="A566" s="352" t="s">
        <v>696</v>
      </c>
      <c r="B566" s="352" t="s">
        <v>2570</v>
      </c>
      <c r="C566" s="352" t="s">
        <v>2510</v>
      </c>
      <c r="D566" s="224" t="s">
        <v>28</v>
      </c>
      <c r="E566" s="352" t="s">
        <v>157</v>
      </c>
      <c r="F566" s="352">
        <v>6.5000000000000002E-2</v>
      </c>
      <c r="G566" s="352">
        <v>4.2500000000000003E-3</v>
      </c>
      <c r="H566" s="352">
        <v>2.58</v>
      </c>
      <c r="I566" s="189" t="s">
        <v>1520</v>
      </c>
      <c r="J566" s="224" t="s">
        <v>242</v>
      </c>
      <c r="K566" s="352"/>
      <c r="L566" s="352"/>
      <c r="M566" s="352"/>
      <c r="N566" s="352"/>
      <c r="O566" s="352"/>
      <c r="P566" s="352"/>
      <c r="Q566" s="352"/>
      <c r="R566" s="352"/>
      <c r="S566" s="352"/>
      <c r="T566" s="242" t="s">
        <v>1366</v>
      </c>
      <c r="U566" s="227" t="s">
        <v>1372</v>
      </c>
      <c r="V566" s="227" t="s">
        <v>1924</v>
      </c>
      <c r="W566" s="227" t="s">
        <v>28</v>
      </c>
      <c r="X566" s="228" t="s">
        <v>157</v>
      </c>
      <c r="Y566" s="222" t="s">
        <v>1371</v>
      </c>
      <c r="Z566" s="227">
        <v>6.5000000000000002E-2</v>
      </c>
      <c r="AA566" s="272">
        <v>4.2500000000000003E-3</v>
      </c>
      <c r="AB566" s="352"/>
      <c r="AC566" s="352"/>
      <c r="AD566" s="352"/>
      <c r="AE566" s="352"/>
      <c r="AF566" s="352"/>
      <c r="AG566" s="352"/>
      <c r="AH566" s="352"/>
    </row>
    <row r="567" spans="1:34" s="221" customFormat="1">
      <c r="A567" s="352" t="s">
        <v>697</v>
      </c>
      <c r="B567" s="352" t="s">
        <v>2570</v>
      </c>
      <c r="C567" s="352" t="s">
        <v>2510</v>
      </c>
      <c r="D567" s="224" t="s">
        <v>28</v>
      </c>
      <c r="E567" s="352" t="s">
        <v>191</v>
      </c>
      <c r="F567" s="352">
        <v>6.5000000000000002E-2</v>
      </c>
      <c r="G567" s="352">
        <v>4.2500000000000003E-3</v>
      </c>
      <c r="H567" s="352">
        <v>2.58</v>
      </c>
      <c r="I567" s="189" t="s">
        <v>231</v>
      </c>
      <c r="J567" s="224" t="s">
        <v>2490</v>
      </c>
      <c r="K567" s="352"/>
      <c r="L567" s="352"/>
      <c r="M567" s="352"/>
      <c r="N567" s="352"/>
      <c r="O567" s="352"/>
      <c r="P567" s="352"/>
      <c r="Q567" s="352"/>
      <c r="R567" s="352"/>
      <c r="S567" s="352"/>
      <c r="T567" s="242" t="s">
        <v>1366</v>
      </c>
      <c r="U567" s="227" t="s">
        <v>1372</v>
      </c>
      <c r="V567" s="227" t="s">
        <v>1924</v>
      </c>
      <c r="W567" s="227" t="s">
        <v>28</v>
      </c>
      <c r="X567" s="228" t="s">
        <v>191</v>
      </c>
      <c r="Y567" s="222" t="s">
        <v>1371</v>
      </c>
      <c r="Z567" s="227">
        <v>6.5000000000000002E-2</v>
      </c>
      <c r="AA567" s="272">
        <v>4.2500000000000003E-3</v>
      </c>
      <c r="AB567" s="352"/>
      <c r="AC567" s="352"/>
      <c r="AD567" s="352"/>
      <c r="AE567" s="352"/>
      <c r="AF567" s="352"/>
      <c r="AG567" s="352"/>
      <c r="AH567" s="352"/>
    </row>
    <row r="568" spans="1:34" s="221" customFormat="1">
      <c r="A568" s="352" t="s">
        <v>698</v>
      </c>
      <c r="B568" s="352" t="s">
        <v>2570</v>
      </c>
      <c r="C568" s="352" t="s">
        <v>2510</v>
      </c>
      <c r="D568" s="224" t="s">
        <v>28</v>
      </c>
      <c r="E568" s="352" t="s">
        <v>132</v>
      </c>
      <c r="F568" s="352">
        <v>0.26</v>
      </c>
      <c r="G568" s="352">
        <v>4.2500000000000003E-3</v>
      </c>
      <c r="H568" s="352">
        <v>2.58</v>
      </c>
      <c r="I568" s="189" t="s">
        <v>1520</v>
      </c>
      <c r="J568" s="224" t="s">
        <v>699</v>
      </c>
      <c r="K568" s="352"/>
      <c r="L568" s="352"/>
      <c r="M568" s="352"/>
      <c r="N568" s="352"/>
      <c r="O568" s="352"/>
      <c r="P568" s="352"/>
      <c r="Q568" s="352"/>
      <c r="R568" s="352"/>
      <c r="S568" s="352"/>
      <c r="T568" s="242" t="s">
        <v>1366</v>
      </c>
      <c r="U568" s="227" t="s">
        <v>1372</v>
      </c>
      <c r="V568" s="227" t="s">
        <v>1924</v>
      </c>
      <c r="W568" s="227" t="s">
        <v>28</v>
      </c>
      <c r="X568" s="228" t="s">
        <v>132</v>
      </c>
      <c r="Y568" s="222" t="s">
        <v>1690</v>
      </c>
      <c r="Z568" s="227">
        <v>0.26</v>
      </c>
      <c r="AA568" s="272">
        <v>4.2500000000000003E-3</v>
      </c>
      <c r="AB568" s="352"/>
      <c r="AC568" s="352"/>
      <c r="AD568" s="352"/>
      <c r="AE568" s="352"/>
      <c r="AF568" s="352"/>
      <c r="AG568" s="352"/>
      <c r="AH568" s="352"/>
    </row>
    <row r="569" spans="1:34" s="221" customFormat="1">
      <c r="A569" s="352" t="s">
        <v>700</v>
      </c>
      <c r="B569" s="352" t="s">
        <v>2570</v>
      </c>
      <c r="C569" s="352" t="s">
        <v>2510</v>
      </c>
      <c r="D569" s="224" t="s">
        <v>28</v>
      </c>
      <c r="E569" s="352" t="s">
        <v>159</v>
      </c>
      <c r="F569" s="352">
        <v>0.13</v>
      </c>
      <c r="G569" s="352">
        <v>4.2500000000000003E-3</v>
      </c>
      <c r="H569" s="352">
        <v>2.58</v>
      </c>
      <c r="I569" s="189" t="s">
        <v>231</v>
      </c>
      <c r="J569" s="224" t="s">
        <v>701</v>
      </c>
      <c r="K569" s="352"/>
      <c r="L569" s="352"/>
      <c r="M569" s="352"/>
      <c r="N569" s="352"/>
      <c r="O569" s="352"/>
      <c r="P569" s="352"/>
      <c r="Q569" s="352"/>
      <c r="R569" s="352"/>
      <c r="S569" s="352"/>
      <c r="T569" s="242" t="s">
        <v>1366</v>
      </c>
      <c r="U569" s="227" t="s">
        <v>1372</v>
      </c>
      <c r="V569" s="227" t="s">
        <v>1924</v>
      </c>
      <c r="W569" s="227" t="s">
        <v>28</v>
      </c>
      <c r="X569" s="228" t="s">
        <v>159</v>
      </c>
      <c r="Y569" s="222" t="s">
        <v>1690</v>
      </c>
      <c r="Z569" s="227">
        <v>0.13</v>
      </c>
      <c r="AA569" s="272">
        <v>4.2500000000000003E-3</v>
      </c>
      <c r="AB569" s="352"/>
      <c r="AC569" s="352"/>
      <c r="AD569" s="352"/>
      <c r="AE569" s="352"/>
      <c r="AF569" s="352"/>
      <c r="AG569" s="352"/>
      <c r="AH569" s="352"/>
    </row>
    <row r="570" spans="1:34" s="221" customFormat="1">
      <c r="A570" s="352" t="s">
        <v>702</v>
      </c>
      <c r="B570" s="352" t="s">
        <v>2570</v>
      </c>
      <c r="C570" s="352" t="s">
        <v>2510</v>
      </c>
      <c r="D570" s="224" t="s">
        <v>28</v>
      </c>
      <c r="E570" s="352" t="s">
        <v>133</v>
      </c>
      <c r="F570" s="352">
        <v>0.26</v>
      </c>
      <c r="G570" s="352">
        <v>2.5500000000000002E-3</v>
      </c>
      <c r="H570" s="352">
        <v>2.58</v>
      </c>
      <c r="I570" s="189" t="s">
        <v>1520</v>
      </c>
      <c r="J570" s="224" t="s">
        <v>703</v>
      </c>
      <c r="K570" s="352"/>
      <c r="L570" s="352"/>
      <c r="M570" s="352"/>
      <c r="N570" s="352"/>
      <c r="O570" s="352"/>
      <c r="P570" s="352"/>
      <c r="Q570" s="352"/>
      <c r="R570" s="352"/>
      <c r="S570" s="352"/>
      <c r="T570" s="242" t="s">
        <v>1366</v>
      </c>
      <c r="U570" s="227" t="s">
        <v>1372</v>
      </c>
      <c r="V570" s="227" t="s">
        <v>1924</v>
      </c>
      <c r="W570" s="227" t="s">
        <v>28</v>
      </c>
      <c r="X570" s="228" t="s">
        <v>133</v>
      </c>
      <c r="Y570" s="222" t="s">
        <v>1691</v>
      </c>
      <c r="Z570" s="227">
        <v>0.26</v>
      </c>
      <c r="AA570" s="272">
        <v>2.5500000000000002E-3</v>
      </c>
      <c r="AB570" s="352"/>
      <c r="AC570" s="352"/>
      <c r="AD570" s="352"/>
      <c r="AE570" s="352"/>
      <c r="AF570" s="352"/>
      <c r="AG570" s="352"/>
      <c r="AH570" s="352"/>
    </row>
    <row r="571" spans="1:34" s="221" customFormat="1">
      <c r="A571" s="352" t="s">
        <v>704</v>
      </c>
      <c r="B571" s="352" t="s">
        <v>2570</v>
      </c>
      <c r="C571" s="352" t="s">
        <v>2510</v>
      </c>
      <c r="D571" s="224" t="s">
        <v>28</v>
      </c>
      <c r="E571" s="352" t="s">
        <v>160</v>
      </c>
      <c r="F571" s="352">
        <v>0.13</v>
      </c>
      <c r="G571" s="352">
        <v>2.5500000000000002E-3</v>
      </c>
      <c r="H571" s="352">
        <v>2.58</v>
      </c>
      <c r="I571" s="189" t="s">
        <v>231</v>
      </c>
      <c r="J571" s="224" t="s">
        <v>705</v>
      </c>
      <c r="K571" s="352"/>
      <c r="L571" s="352"/>
      <c r="M571" s="352"/>
      <c r="N571" s="352"/>
      <c r="O571" s="352"/>
      <c r="P571" s="352"/>
      <c r="Q571" s="352"/>
      <c r="R571" s="352"/>
      <c r="S571" s="352"/>
      <c r="T571" s="242" t="s">
        <v>1366</v>
      </c>
      <c r="U571" s="227" t="s">
        <v>1372</v>
      </c>
      <c r="V571" s="227" t="s">
        <v>1924</v>
      </c>
      <c r="W571" s="227" t="s">
        <v>28</v>
      </c>
      <c r="X571" s="228" t="s">
        <v>160</v>
      </c>
      <c r="Y571" s="222" t="s">
        <v>1691</v>
      </c>
      <c r="Z571" s="227">
        <v>0.13</v>
      </c>
      <c r="AA571" s="272">
        <v>2.5500000000000002E-3</v>
      </c>
      <c r="AB571" s="352"/>
      <c r="AC571" s="352"/>
      <c r="AD571" s="352"/>
      <c r="AE571" s="352"/>
      <c r="AF571" s="352"/>
      <c r="AG571" s="352"/>
      <c r="AH571" s="352"/>
    </row>
    <row r="572" spans="1:34" s="221" customFormat="1">
      <c r="A572" s="352" t="s">
        <v>706</v>
      </c>
      <c r="B572" s="352" t="s">
        <v>2570</v>
      </c>
      <c r="C572" s="352" t="s">
        <v>2510</v>
      </c>
      <c r="D572" s="224" t="s">
        <v>28</v>
      </c>
      <c r="E572" s="352" t="s">
        <v>134</v>
      </c>
      <c r="F572" s="352">
        <v>0.19500000000000001</v>
      </c>
      <c r="G572" s="352">
        <v>4.2500000000000003E-3</v>
      </c>
      <c r="H572" s="352">
        <v>2.58</v>
      </c>
      <c r="I572" s="189" t="s">
        <v>1520</v>
      </c>
      <c r="J572" s="224" t="s">
        <v>707</v>
      </c>
      <c r="K572" s="352"/>
      <c r="L572" s="352"/>
      <c r="M572" s="352"/>
      <c r="N572" s="352"/>
      <c r="O572" s="352"/>
      <c r="P572" s="352"/>
      <c r="Q572" s="352"/>
      <c r="R572" s="352"/>
      <c r="S572" s="352"/>
      <c r="T572" s="242" t="s">
        <v>1366</v>
      </c>
      <c r="U572" s="227" t="s">
        <v>1372</v>
      </c>
      <c r="V572" s="227" t="s">
        <v>1924</v>
      </c>
      <c r="W572" s="227" t="s">
        <v>28</v>
      </c>
      <c r="X572" s="228" t="s">
        <v>134</v>
      </c>
      <c r="Y572" s="839" t="s">
        <v>1662</v>
      </c>
      <c r="Z572" s="227">
        <v>0.19500000000000001</v>
      </c>
      <c r="AA572" s="272">
        <v>4.2500000000000003E-3</v>
      </c>
      <c r="AB572" s="352"/>
      <c r="AC572" s="352"/>
      <c r="AD572" s="352"/>
      <c r="AE572" s="352"/>
      <c r="AF572" s="352"/>
      <c r="AG572" s="352"/>
      <c r="AH572" s="352"/>
    </row>
    <row r="573" spans="1:34" s="221" customFormat="1">
      <c r="A573" s="352" t="s">
        <v>708</v>
      </c>
      <c r="B573" s="352" t="s">
        <v>2570</v>
      </c>
      <c r="C573" s="352" t="s">
        <v>2510</v>
      </c>
      <c r="D573" s="224" t="s">
        <v>28</v>
      </c>
      <c r="E573" s="352" t="s">
        <v>161</v>
      </c>
      <c r="F573" s="352">
        <v>0.19500000000000001</v>
      </c>
      <c r="G573" s="352">
        <v>4.2500000000000003E-3</v>
      </c>
      <c r="H573" s="352">
        <v>2.58</v>
      </c>
      <c r="I573" s="189" t="s">
        <v>231</v>
      </c>
      <c r="J573" s="224" t="s">
        <v>709</v>
      </c>
      <c r="K573" s="352"/>
      <c r="L573" s="352"/>
      <c r="M573" s="352"/>
      <c r="N573" s="352"/>
      <c r="O573" s="352"/>
      <c r="P573" s="352"/>
      <c r="Q573" s="352"/>
      <c r="R573" s="352"/>
      <c r="S573" s="352"/>
      <c r="T573" s="242" t="s">
        <v>1366</v>
      </c>
      <c r="U573" s="227" t="s">
        <v>1372</v>
      </c>
      <c r="V573" s="227" t="s">
        <v>1924</v>
      </c>
      <c r="W573" s="227" t="s">
        <v>28</v>
      </c>
      <c r="X573" s="228" t="s">
        <v>161</v>
      </c>
      <c r="Y573" s="840"/>
      <c r="Z573" s="227">
        <v>0.19500000000000001</v>
      </c>
      <c r="AA573" s="272">
        <v>4.2500000000000003E-3</v>
      </c>
      <c r="AB573" s="352"/>
      <c r="AC573" s="352"/>
      <c r="AD573" s="352"/>
      <c r="AE573" s="352"/>
      <c r="AF573" s="352"/>
      <c r="AG573" s="352"/>
      <c r="AH573" s="352"/>
    </row>
    <row r="574" spans="1:34" s="221" customFormat="1">
      <c r="A574" s="352" t="s">
        <v>710</v>
      </c>
      <c r="B574" s="352" t="s">
        <v>2570</v>
      </c>
      <c r="C574" s="352" t="s">
        <v>2510</v>
      </c>
      <c r="D574" s="224" t="s">
        <v>28</v>
      </c>
      <c r="E574" s="352" t="s">
        <v>135</v>
      </c>
      <c r="F574" s="352">
        <v>0.19500000000000001</v>
      </c>
      <c r="G574" s="352">
        <v>2.5500000000000002E-3</v>
      </c>
      <c r="H574" s="352">
        <v>2.58</v>
      </c>
      <c r="I574" s="189" t="s">
        <v>1520</v>
      </c>
      <c r="J574" s="352" t="s">
        <v>711</v>
      </c>
      <c r="K574" s="352"/>
      <c r="L574" s="352"/>
      <c r="M574" s="352"/>
      <c r="N574" s="352"/>
      <c r="O574" s="352"/>
      <c r="P574" s="352"/>
      <c r="Q574" s="352"/>
      <c r="R574" s="352"/>
      <c r="S574" s="352"/>
      <c r="T574" s="242" t="s">
        <v>1366</v>
      </c>
      <c r="U574" s="227" t="s">
        <v>1372</v>
      </c>
      <c r="V574" s="227" t="s">
        <v>1924</v>
      </c>
      <c r="W574" s="227" t="s">
        <v>28</v>
      </c>
      <c r="X574" s="228" t="s">
        <v>135</v>
      </c>
      <c r="Y574" s="839" t="s">
        <v>1663</v>
      </c>
      <c r="Z574" s="227">
        <v>0.19500000000000001</v>
      </c>
      <c r="AA574" s="272">
        <v>2.5500000000000002E-3</v>
      </c>
      <c r="AB574" s="352"/>
      <c r="AC574" s="352"/>
      <c r="AD574" s="352"/>
      <c r="AE574" s="352"/>
      <c r="AF574" s="352"/>
      <c r="AG574" s="352"/>
      <c r="AH574" s="352"/>
    </row>
    <row r="575" spans="1:34" s="221" customFormat="1">
      <c r="A575" s="352" t="s">
        <v>712</v>
      </c>
      <c r="B575" s="352" t="s">
        <v>2570</v>
      </c>
      <c r="C575" s="352" t="s">
        <v>2510</v>
      </c>
      <c r="D575" s="224" t="s">
        <v>28</v>
      </c>
      <c r="E575" s="352" t="s">
        <v>162</v>
      </c>
      <c r="F575" s="352">
        <v>0.19500000000000001</v>
      </c>
      <c r="G575" s="352">
        <v>2.5500000000000002E-3</v>
      </c>
      <c r="H575" s="352">
        <v>2.58</v>
      </c>
      <c r="I575" s="189" t="s">
        <v>231</v>
      </c>
      <c r="J575" s="352" t="s">
        <v>713</v>
      </c>
      <c r="K575" s="352"/>
      <c r="L575" s="352"/>
      <c r="M575" s="352"/>
      <c r="N575" s="352"/>
      <c r="O575" s="352"/>
      <c r="P575" s="352"/>
      <c r="Q575" s="352"/>
      <c r="R575" s="352"/>
      <c r="S575" s="352"/>
      <c r="T575" s="242" t="s">
        <v>1366</v>
      </c>
      <c r="U575" s="227" t="s">
        <v>1372</v>
      </c>
      <c r="V575" s="227" t="s">
        <v>1924</v>
      </c>
      <c r="W575" s="227" t="s">
        <v>28</v>
      </c>
      <c r="X575" s="228" t="s">
        <v>162</v>
      </c>
      <c r="Y575" s="840"/>
      <c r="Z575" s="227">
        <v>0.19500000000000001</v>
      </c>
      <c r="AA575" s="272">
        <v>2.5500000000000002E-3</v>
      </c>
      <c r="AB575" s="352"/>
      <c r="AC575" s="352"/>
      <c r="AD575" s="352"/>
      <c r="AE575" s="352"/>
      <c r="AF575" s="352"/>
      <c r="AG575" s="352"/>
      <c r="AH575" s="352"/>
    </row>
    <row r="576" spans="1:34" s="221" customFormat="1">
      <c r="A576" s="352" t="s">
        <v>714</v>
      </c>
      <c r="B576" s="352" t="s">
        <v>2570</v>
      </c>
      <c r="C576" s="352" t="s">
        <v>2510</v>
      </c>
      <c r="D576" s="224" t="s">
        <v>28</v>
      </c>
      <c r="E576" s="352" t="s">
        <v>136</v>
      </c>
      <c r="F576" s="352">
        <v>0.13</v>
      </c>
      <c r="G576" s="352">
        <v>4.2500000000000003E-3</v>
      </c>
      <c r="H576" s="352">
        <v>2.58</v>
      </c>
      <c r="I576" s="189" t="s">
        <v>1520</v>
      </c>
      <c r="J576" s="224" t="s">
        <v>715</v>
      </c>
      <c r="K576" s="352"/>
      <c r="L576" s="352"/>
      <c r="M576" s="352"/>
      <c r="N576" s="352"/>
      <c r="O576" s="352"/>
      <c r="P576" s="352"/>
      <c r="Q576" s="352"/>
      <c r="R576" s="352"/>
      <c r="S576" s="352"/>
      <c r="T576" s="242" t="s">
        <v>1366</v>
      </c>
      <c r="U576" s="227" t="s">
        <v>1372</v>
      </c>
      <c r="V576" s="227" t="s">
        <v>1924</v>
      </c>
      <c r="W576" s="227" t="s">
        <v>28</v>
      </c>
      <c r="X576" s="228" t="s">
        <v>136</v>
      </c>
      <c r="Y576" s="839" t="s">
        <v>1664</v>
      </c>
      <c r="Z576" s="227">
        <v>0.13</v>
      </c>
      <c r="AA576" s="272">
        <v>4.2500000000000003E-3</v>
      </c>
      <c r="AB576" s="352"/>
      <c r="AC576" s="352"/>
      <c r="AD576" s="352"/>
      <c r="AE576" s="352"/>
      <c r="AF576" s="352"/>
      <c r="AG576" s="352"/>
      <c r="AH576" s="352"/>
    </row>
    <row r="577" spans="1:34" s="221" customFormat="1">
      <c r="A577" s="352" t="s">
        <v>716</v>
      </c>
      <c r="B577" s="352" t="s">
        <v>2570</v>
      </c>
      <c r="C577" s="352" t="s">
        <v>2510</v>
      </c>
      <c r="D577" s="224" t="s">
        <v>28</v>
      </c>
      <c r="E577" s="352" t="s">
        <v>163</v>
      </c>
      <c r="F577" s="352">
        <v>0.13</v>
      </c>
      <c r="G577" s="352">
        <v>4.2500000000000003E-3</v>
      </c>
      <c r="H577" s="352">
        <v>2.58</v>
      </c>
      <c r="I577" s="189" t="s">
        <v>231</v>
      </c>
      <c r="J577" s="224" t="s">
        <v>717</v>
      </c>
      <c r="K577" s="352"/>
      <c r="L577" s="352"/>
      <c r="M577" s="352"/>
      <c r="N577" s="352"/>
      <c r="O577" s="352"/>
      <c r="P577" s="352"/>
      <c r="Q577" s="352"/>
      <c r="R577" s="352"/>
      <c r="S577" s="352"/>
      <c r="T577" s="242" t="s">
        <v>1366</v>
      </c>
      <c r="U577" s="227" t="s">
        <v>1372</v>
      </c>
      <c r="V577" s="227" t="s">
        <v>1924</v>
      </c>
      <c r="W577" s="227" t="s">
        <v>28</v>
      </c>
      <c r="X577" s="228" t="s">
        <v>163</v>
      </c>
      <c r="Y577" s="840"/>
      <c r="Z577" s="227">
        <v>0.13</v>
      </c>
      <c r="AA577" s="272">
        <v>4.2500000000000003E-3</v>
      </c>
      <c r="AB577" s="352"/>
      <c r="AC577" s="352"/>
      <c r="AD577" s="352"/>
      <c r="AE577" s="352"/>
      <c r="AF577" s="352"/>
      <c r="AG577" s="352"/>
      <c r="AH577" s="352"/>
    </row>
    <row r="578" spans="1:34" s="221" customFormat="1">
      <c r="A578" s="352" t="s">
        <v>718</v>
      </c>
      <c r="B578" s="352" t="s">
        <v>2570</v>
      </c>
      <c r="C578" s="352" t="s">
        <v>2510</v>
      </c>
      <c r="D578" s="352" t="s">
        <v>28</v>
      </c>
      <c r="E578" s="352" t="s">
        <v>137</v>
      </c>
      <c r="F578" s="352">
        <v>0.13</v>
      </c>
      <c r="G578" s="352">
        <v>2.5500000000000002E-3</v>
      </c>
      <c r="H578" s="352">
        <v>2.58</v>
      </c>
      <c r="I578" s="189" t="s">
        <v>1520</v>
      </c>
      <c r="J578" s="352" t="s">
        <v>719</v>
      </c>
      <c r="K578" s="352"/>
      <c r="L578" s="352"/>
      <c r="M578" s="352"/>
      <c r="N578" s="352"/>
      <c r="O578" s="352"/>
      <c r="P578" s="352"/>
      <c r="Q578" s="352"/>
      <c r="R578" s="352"/>
      <c r="S578" s="352"/>
      <c r="T578" s="242" t="s">
        <v>1366</v>
      </c>
      <c r="U578" s="227" t="s">
        <v>1372</v>
      </c>
      <c r="V578" s="227" t="s">
        <v>1924</v>
      </c>
      <c r="W578" s="227" t="s">
        <v>28</v>
      </c>
      <c r="X578" s="228" t="s">
        <v>137</v>
      </c>
      <c r="Y578" s="839" t="s">
        <v>1665</v>
      </c>
      <c r="Z578" s="227">
        <v>0.13</v>
      </c>
      <c r="AA578" s="272">
        <v>2.5500000000000002E-3</v>
      </c>
      <c r="AB578" s="352"/>
      <c r="AC578" s="352"/>
      <c r="AD578" s="352"/>
      <c r="AE578" s="352"/>
      <c r="AF578" s="352"/>
      <c r="AG578" s="352"/>
      <c r="AH578" s="352"/>
    </row>
    <row r="579" spans="1:34" s="221" customFormat="1">
      <c r="A579" s="352" t="s">
        <v>720</v>
      </c>
      <c r="B579" s="352" t="s">
        <v>2570</v>
      </c>
      <c r="C579" s="352" t="s">
        <v>2510</v>
      </c>
      <c r="D579" s="352" t="s">
        <v>28</v>
      </c>
      <c r="E579" s="352" t="s">
        <v>164</v>
      </c>
      <c r="F579" s="352">
        <v>0.13</v>
      </c>
      <c r="G579" s="352">
        <v>2.5500000000000002E-3</v>
      </c>
      <c r="H579" s="352">
        <v>2.58</v>
      </c>
      <c r="I579" s="189" t="s">
        <v>231</v>
      </c>
      <c r="J579" s="352" t="s">
        <v>721</v>
      </c>
      <c r="K579" s="352"/>
      <c r="L579" s="352"/>
      <c r="M579" s="352"/>
      <c r="N579" s="352"/>
      <c r="O579" s="352"/>
      <c r="P579" s="352"/>
      <c r="Q579" s="352"/>
      <c r="R579" s="352"/>
      <c r="S579" s="352"/>
      <c r="T579" s="242" t="s">
        <v>1366</v>
      </c>
      <c r="U579" s="227" t="s">
        <v>1372</v>
      </c>
      <c r="V579" s="227" t="s">
        <v>1924</v>
      </c>
      <c r="W579" s="227" t="s">
        <v>28</v>
      </c>
      <c r="X579" s="228" t="s">
        <v>164</v>
      </c>
      <c r="Y579" s="840"/>
      <c r="Z579" s="227">
        <v>0.13</v>
      </c>
      <c r="AA579" s="272">
        <v>2.5500000000000002E-3</v>
      </c>
      <c r="AB579" s="352"/>
      <c r="AC579" s="352"/>
      <c r="AD579" s="352"/>
      <c r="AE579" s="352"/>
      <c r="AF579" s="352"/>
      <c r="AG579" s="352"/>
      <c r="AH579" s="352"/>
    </row>
    <row r="580" spans="1:34" s="221" customFormat="1">
      <c r="A580" s="352" t="s">
        <v>722</v>
      </c>
      <c r="B580" s="352" t="s">
        <v>2570</v>
      </c>
      <c r="C580" s="352" t="s">
        <v>2510</v>
      </c>
      <c r="D580" s="352" t="s">
        <v>28</v>
      </c>
      <c r="E580" s="352" t="s">
        <v>138</v>
      </c>
      <c r="F580" s="352">
        <v>6.5000000000000002E-2</v>
      </c>
      <c r="G580" s="352">
        <v>4.2500000000000003E-3</v>
      </c>
      <c r="H580" s="352">
        <v>2.58</v>
      </c>
      <c r="I580" s="189" t="s">
        <v>1520</v>
      </c>
      <c r="J580" s="352" t="s">
        <v>723</v>
      </c>
      <c r="K580" s="352"/>
      <c r="L580" s="352"/>
      <c r="M580" s="352"/>
      <c r="N580" s="352"/>
      <c r="O580" s="352"/>
      <c r="P580" s="352"/>
      <c r="Q580" s="352"/>
      <c r="R580" s="352"/>
      <c r="S580" s="352"/>
      <c r="T580" s="242" t="s">
        <v>1366</v>
      </c>
      <c r="U580" s="227" t="s">
        <v>1372</v>
      </c>
      <c r="V580" s="227" t="s">
        <v>1924</v>
      </c>
      <c r="W580" s="227" t="s">
        <v>28</v>
      </c>
      <c r="X580" s="228" t="s">
        <v>138</v>
      </c>
      <c r="Y580" s="839" t="s">
        <v>1667</v>
      </c>
      <c r="Z580" s="227">
        <v>6.5000000000000002E-2</v>
      </c>
      <c r="AA580" s="272">
        <v>4.2500000000000003E-3</v>
      </c>
      <c r="AB580" s="352"/>
      <c r="AC580" s="352"/>
      <c r="AD580" s="352"/>
      <c r="AE580" s="352"/>
      <c r="AF580" s="352"/>
      <c r="AG580" s="352"/>
      <c r="AH580" s="352"/>
    </row>
    <row r="581" spans="1:34" s="221" customFormat="1">
      <c r="A581" s="352" t="s">
        <v>724</v>
      </c>
      <c r="B581" s="352" t="s">
        <v>2570</v>
      </c>
      <c r="C581" s="352" t="s">
        <v>2510</v>
      </c>
      <c r="D581" s="352" t="s">
        <v>28</v>
      </c>
      <c r="E581" s="352" t="s">
        <v>165</v>
      </c>
      <c r="F581" s="352">
        <v>6.5000000000000002E-2</v>
      </c>
      <c r="G581" s="352">
        <v>4.2500000000000003E-3</v>
      </c>
      <c r="H581" s="352">
        <v>2.58</v>
      </c>
      <c r="I581" s="189" t="s">
        <v>231</v>
      </c>
      <c r="J581" s="352" t="s">
        <v>725</v>
      </c>
      <c r="K581" s="352"/>
      <c r="L581" s="352"/>
      <c r="M581" s="352"/>
      <c r="N581" s="352"/>
      <c r="O581" s="352"/>
      <c r="P581" s="352"/>
      <c r="Q581" s="352"/>
      <c r="R581" s="352"/>
      <c r="S581" s="352"/>
      <c r="T581" s="242" t="s">
        <v>1366</v>
      </c>
      <c r="U581" s="227" t="s">
        <v>1372</v>
      </c>
      <c r="V581" s="227" t="s">
        <v>1924</v>
      </c>
      <c r="W581" s="227" t="s">
        <v>28</v>
      </c>
      <c r="X581" s="228" t="s">
        <v>165</v>
      </c>
      <c r="Y581" s="840"/>
      <c r="Z581" s="227">
        <v>6.5000000000000002E-2</v>
      </c>
      <c r="AA581" s="272">
        <v>4.2500000000000003E-3</v>
      </c>
      <c r="AB581" s="352"/>
      <c r="AC581" s="352"/>
      <c r="AD581" s="352"/>
      <c r="AE581" s="352"/>
      <c r="AF581" s="352"/>
      <c r="AG581" s="352"/>
      <c r="AH581" s="352"/>
    </row>
    <row r="582" spans="1:34" s="221" customFormat="1">
      <c r="A582" s="352" t="s">
        <v>726</v>
      </c>
      <c r="B582" s="352" t="s">
        <v>2570</v>
      </c>
      <c r="C582" s="352" t="s">
        <v>2510</v>
      </c>
      <c r="D582" s="352" t="s">
        <v>28</v>
      </c>
      <c r="E582" s="352" t="s">
        <v>139</v>
      </c>
      <c r="F582" s="352">
        <v>6.5000000000000002E-2</v>
      </c>
      <c r="G582" s="352">
        <v>2.5500000000000002E-3</v>
      </c>
      <c r="H582" s="352">
        <v>2.58</v>
      </c>
      <c r="I582" s="189" t="s">
        <v>1520</v>
      </c>
      <c r="J582" s="352" t="s">
        <v>727</v>
      </c>
      <c r="K582" s="352"/>
      <c r="L582" s="352"/>
      <c r="M582" s="352"/>
      <c r="N582" s="352"/>
      <c r="O582" s="352"/>
      <c r="P582" s="352"/>
      <c r="Q582" s="352"/>
      <c r="R582" s="352"/>
      <c r="S582" s="352"/>
      <c r="T582" s="242" t="s">
        <v>1366</v>
      </c>
      <c r="U582" s="227" t="s">
        <v>1372</v>
      </c>
      <c r="V582" s="227" t="s">
        <v>1924</v>
      </c>
      <c r="W582" s="227" t="s">
        <v>28</v>
      </c>
      <c r="X582" s="228" t="s">
        <v>139</v>
      </c>
      <c r="Y582" s="839" t="s">
        <v>1666</v>
      </c>
      <c r="Z582" s="227">
        <v>6.5000000000000002E-2</v>
      </c>
      <c r="AA582" s="272">
        <v>2.5500000000000002E-3</v>
      </c>
      <c r="AB582" s="352"/>
      <c r="AC582" s="352"/>
      <c r="AD582" s="352"/>
      <c r="AE582" s="352"/>
      <c r="AF582" s="352"/>
      <c r="AG582" s="352"/>
      <c r="AH582" s="352"/>
    </row>
    <row r="583" spans="1:34" s="221" customFormat="1">
      <c r="A583" s="352" t="s">
        <v>728</v>
      </c>
      <c r="B583" s="352" t="s">
        <v>2570</v>
      </c>
      <c r="C583" s="352" t="s">
        <v>2510</v>
      </c>
      <c r="D583" s="352" t="s">
        <v>28</v>
      </c>
      <c r="E583" s="352" t="s">
        <v>166</v>
      </c>
      <c r="F583" s="352">
        <v>6.5000000000000002E-2</v>
      </c>
      <c r="G583" s="352">
        <v>2.5500000000000002E-3</v>
      </c>
      <c r="H583" s="352">
        <v>2.58</v>
      </c>
      <c r="I583" s="189" t="s">
        <v>231</v>
      </c>
      <c r="J583" s="352" t="s">
        <v>729</v>
      </c>
      <c r="K583" s="352"/>
      <c r="L583" s="352"/>
      <c r="M583" s="352"/>
      <c r="N583" s="352"/>
      <c r="O583" s="352"/>
      <c r="P583" s="352"/>
      <c r="Q583" s="352"/>
      <c r="R583" s="352"/>
      <c r="S583" s="352"/>
      <c r="T583" s="242" t="s">
        <v>1366</v>
      </c>
      <c r="U583" s="227" t="s">
        <v>1372</v>
      </c>
      <c r="V583" s="227" t="s">
        <v>1924</v>
      </c>
      <c r="W583" s="227" t="s">
        <v>28</v>
      </c>
      <c r="X583" s="228" t="s">
        <v>166</v>
      </c>
      <c r="Y583" s="840"/>
      <c r="Z583" s="227">
        <v>6.5000000000000002E-2</v>
      </c>
      <c r="AA583" s="272">
        <v>2.5500000000000002E-3</v>
      </c>
      <c r="AB583" s="352"/>
      <c r="AC583" s="352"/>
      <c r="AD583" s="352"/>
      <c r="AE583" s="352"/>
      <c r="AF583" s="352"/>
      <c r="AG583" s="352"/>
      <c r="AH583" s="352"/>
    </row>
    <row r="584" spans="1:34" s="221" customFormat="1">
      <c r="A584" s="352" t="s">
        <v>730</v>
      </c>
      <c r="B584" s="352" t="s">
        <v>2570</v>
      </c>
      <c r="C584" s="352" t="s">
        <v>2510</v>
      </c>
      <c r="D584" s="352" t="s">
        <v>28</v>
      </c>
      <c r="E584" s="352" t="s">
        <v>152</v>
      </c>
      <c r="F584" s="352">
        <v>0.19500000000000001</v>
      </c>
      <c r="G584" s="352">
        <v>1.2750000000000001E-2</v>
      </c>
      <c r="H584" s="352">
        <v>2.58</v>
      </c>
      <c r="I584" s="189" t="s">
        <v>1520</v>
      </c>
      <c r="J584" s="352" t="s">
        <v>236</v>
      </c>
      <c r="K584" s="352"/>
      <c r="L584" s="352"/>
      <c r="M584" s="352"/>
      <c r="N584" s="352"/>
      <c r="O584" s="352"/>
      <c r="P584" s="352"/>
      <c r="Q584" s="352"/>
      <c r="R584" s="352"/>
      <c r="S584" s="352"/>
      <c r="T584" s="242" t="s">
        <v>1366</v>
      </c>
      <c r="U584" s="227" t="s">
        <v>1372</v>
      </c>
      <c r="V584" s="227" t="s">
        <v>1924</v>
      </c>
      <c r="W584" s="227" t="s">
        <v>28</v>
      </c>
      <c r="X584" s="228" t="s">
        <v>152</v>
      </c>
      <c r="Y584" s="222" t="s">
        <v>1369</v>
      </c>
      <c r="Z584" s="227">
        <v>0.19500000000000001</v>
      </c>
      <c r="AA584" s="272">
        <v>1.2750000000000001E-2</v>
      </c>
      <c r="AB584" s="352"/>
      <c r="AC584" s="352"/>
      <c r="AD584" s="352"/>
      <c r="AE584" s="352"/>
      <c r="AF584" s="352"/>
      <c r="AG584" s="352"/>
      <c r="AH584" s="352"/>
    </row>
    <row r="585" spans="1:34" s="221" customFormat="1">
      <c r="A585" s="352" t="s">
        <v>731</v>
      </c>
      <c r="B585" s="352" t="s">
        <v>2570</v>
      </c>
      <c r="C585" s="352" t="s">
        <v>2510</v>
      </c>
      <c r="D585" s="352" t="s">
        <v>28</v>
      </c>
      <c r="E585" s="352" t="s">
        <v>181</v>
      </c>
      <c r="F585" s="352">
        <v>0.19500000000000001</v>
      </c>
      <c r="G585" s="352">
        <v>1.2750000000000001E-2</v>
      </c>
      <c r="H585" s="352">
        <v>2.58</v>
      </c>
      <c r="I585" s="189" t="s">
        <v>231</v>
      </c>
      <c r="J585" s="224" t="s">
        <v>2488</v>
      </c>
      <c r="K585" s="352"/>
      <c r="L585" s="352"/>
      <c r="M585" s="352"/>
      <c r="N585" s="352"/>
      <c r="O585" s="352"/>
      <c r="P585" s="352"/>
      <c r="Q585" s="352"/>
      <c r="R585" s="352"/>
      <c r="S585" s="352"/>
      <c r="T585" s="242" t="s">
        <v>1366</v>
      </c>
      <c r="U585" s="227" t="s">
        <v>1372</v>
      </c>
      <c r="V585" s="227" t="s">
        <v>1924</v>
      </c>
      <c r="W585" s="227" t="s">
        <v>28</v>
      </c>
      <c r="X585" s="228" t="s">
        <v>181</v>
      </c>
      <c r="Y585" s="222" t="s">
        <v>1369</v>
      </c>
      <c r="Z585" s="227">
        <v>0.19500000000000001</v>
      </c>
      <c r="AA585" s="272">
        <v>1.2750000000000001E-2</v>
      </c>
      <c r="AB585" s="352"/>
      <c r="AC585" s="352"/>
      <c r="AD585" s="352"/>
      <c r="AE585" s="352"/>
      <c r="AF585" s="352"/>
      <c r="AG585" s="352"/>
      <c r="AH585" s="352"/>
    </row>
    <row r="586" spans="1:34" s="221" customFormat="1">
      <c r="A586" s="352" t="s">
        <v>732</v>
      </c>
      <c r="B586" s="352" t="s">
        <v>2570</v>
      </c>
      <c r="C586" s="352" t="s">
        <v>2510</v>
      </c>
      <c r="D586" s="352" t="s">
        <v>28</v>
      </c>
      <c r="E586" s="352" t="s">
        <v>129</v>
      </c>
      <c r="F586" s="352">
        <v>0.13</v>
      </c>
      <c r="G586" s="352">
        <v>8.5000000000000006E-3</v>
      </c>
      <c r="H586" s="352">
        <v>2.58</v>
      </c>
      <c r="I586" s="189" t="s">
        <v>1520</v>
      </c>
      <c r="J586" s="224" t="s">
        <v>239</v>
      </c>
      <c r="K586" s="352"/>
      <c r="L586" s="352"/>
      <c r="M586" s="352"/>
      <c r="N586" s="352"/>
      <c r="O586" s="352"/>
      <c r="P586" s="352"/>
      <c r="Q586" s="352"/>
      <c r="R586" s="352"/>
      <c r="S586" s="352"/>
      <c r="T586" s="242" t="s">
        <v>1366</v>
      </c>
      <c r="U586" s="227" t="s">
        <v>1372</v>
      </c>
      <c r="V586" s="227" t="s">
        <v>1924</v>
      </c>
      <c r="W586" s="227" t="s">
        <v>28</v>
      </c>
      <c r="X586" s="228" t="s">
        <v>129</v>
      </c>
      <c r="Y586" s="222" t="s">
        <v>1370</v>
      </c>
      <c r="Z586" s="227">
        <v>0.13</v>
      </c>
      <c r="AA586" s="272">
        <v>8.5000000000000006E-3</v>
      </c>
      <c r="AB586" s="352"/>
      <c r="AC586" s="352"/>
      <c r="AD586" s="352"/>
      <c r="AE586" s="352"/>
      <c r="AF586" s="352"/>
      <c r="AG586" s="352"/>
      <c r="AH586" s="352"/>
    </row>
    <row r="587" spans="1:34" s="221" customFormat="1">
      <c r="A587" s="352" t="s">
        <v>733</v>
      </c>
      <c r="B587" s="352" t="s">
        <v>2570</v>
      </c>
      <c r="C587" s="352" t="s">
        <v>2510</v>
      </c>
      <c r="D587" s="352" t="s">
        <v>28</v>
      </c>
      <c r="E587" s="352" t="s">
        <v>187</v>
      </c>
      <c r="F587" s="352">
        <v>0.13</v>
      </c>
      <c r="G587" s="352">
        <v>8.5000000000000006E-3</v>
      </c>
      <c r="H587" s="352">
        <v>2.58</v>
      </c>
      <c r="I587" s="189" t="s">
        <v>231</v>
      </c>
      <c r="J587" s="224" t="s">
        <v>2489</v>
      </c>
      <c r="K587" s="352"/>
      <c r="L587" s="352"/>
      <c r="M587" s="352"/>
      <c r="N587" s="352"/>
      <c r="O587" s="352"/>
      <c r="P587" s="352"/>
      <c r="Q587" s="352"/>
      <c r="R587" s="352"/>
      <c r="S587" s="352"/>
      <c r="T587" s="242" t="s">
        <v>1366</v>
      </c>
      <c r="U587" s="227" t="s">
        <v>1372</v>
      </c>
      <c r="V587" s="227" t="s">
        <v>1924</v>
      </c>
      <c r="W587" s="227" t="s">
        <v>28</v>
      </c>
      <c r="X587" s="228" t="s">
        <v>187</v>
      </c>
      <c r="Y587" s="222" t="s">
        <v>1370</v>
      </c>
      <c r="Z587" s="227">
        <v>0.13</v>
      </c>
      <c r="AA587" s="272">
        <v>8.5000000000000006E-3</v>
      </c>
      <c r="AB587" s="352"/>
      <c r="AC587" s="352"/>
      <c r="AD587" s="352"/>
      <c r="AE587" s="352"/>
      <c r="AF587" s="352"/>
      <c r="AG587" s="352"/>
      <c r="AH587" s="352"/>
    </row>
    <row r="588" spans="1:34" s="221" customFormat="1">
      <c r="A588" s="352" t="s">
        <v>734</v>
      </c>
      <c r="B588" s="352" t="s">
        <v>2570</v>
      </c>
      <c r="C588" s="352" t="s">
        <v>2510</v>
      </c>
      <c r="D588" s="352" t="s">
        <v>28</v>
      </c>
      <c r="E588" s="352" t="s">
        <v>158</v>
      </c>
      <c r="F588" s="352">
        <v>6.5000000000000002E-2</v>
      </c>
      <c r="G588" s="352">
        <v>4.2500000000000003E-3</v>
      </c>
      <c r="H588" s="352">
        <v>2.58</v>
      </c>
      <c r="I588" s="189" t="s">
        <v>1520</v>
      </c>
      <c r="J588" s="224" t="s">
        <v>242</v>
      </c>
      <c r="K588" s="352"/>
      <c r="L588" s="352"/>
      <c r="M588" s="352"/>
      <c r="N588" s="352"/>
      <c r="O588" s="352"/>
      <c r="P588" s="352"/>
      <c r="Q588" s="352"/>
      <c r="R588" s="352"/>
      <c r="S588" s="352"/>
      <c r="T588" s="242" t="s">
        <v>1366</v>
      </c>
      <c r="U588" s="227" t="s">
        <v>1372</v>
      </c>
      <c r="V588" s="227" t="s">
        <v>1924</v>
      </c>
      <c r="W588" s="227" t="s">
        <v>28</v>
      </c>
      <c r="X588" s="228" t="s">
        <v>158</v>
      </c>
      <c r="Y588" s="222" t="s">
        <v>1371</v>
      </c>
      <c r="Z588" s="227">
        <v>6.5000000000000002E-2</v>
      </c>
      <c r="AA588" s="272">
        <v>4.2500000000000003E-3</v>
      </c>
      <c r="AB588" s="352"/>
      <c r="AC588" s="352"/>
      <c r="AD588" s="352"/>
      <c r="AE588" s="352"/>
      <c r="AF588" s="352"/>
      <c r="AG588" s="352"/>
      <c r="AH588" s="352"/>
    </row>
    <row r="589" spans="1:34" s="221" customFormat="1">
      <c r="A589" s="352" t="s">
        <v>735</v>
      </c>
      <c r="B589" s="352" t="s">
        <v>2570</v>
      </c>
      <c r="C589" s="352" t="s">
        <v>2510</v>
      </c>
      <c r="D589" s="224" t="s">
        <v>28</v>
      </c>
      <c r="E589" s="352" t="s">
        <v>192</v>
      </c>
      <c r="F589" s="352">
        <v>6.5000000000000002E-2</v>
      </c>
      <c r="G589" s="352">
        <v>4.2500000000000003E-3</v>
      </c>
      <c r="H589" s="352">
        <v>2.58</v>
      </c>
      <c r="I589" s="189" t="s">
        <v>231</v>
      </c>
      <c r="J589" s="352" t="s">
        <v>2490</v>
      </c>
      <c r="K589" s="352"/>
      <c r="L589" s="352"/>
      <c r="M589" s="352"/>
      <c r="N589" s="352"/>
      <c r="O589" s="352"/>
      <c r="P589" s="352"/>
      <c r="Q589" s="352"/>
      <c r="R589" s="352"/>
      <c r="S589" s="352"/>
      <c r="T589" s="242" t="s">
        <v>1366</v>
      </c>
      <c r="U589" s="227" t="s">
        <v>1372</v>
      </c>
      <c r="V589" s="227" t="s">
        <v>1924</v>
      </c>
      <c r="W589" s="227" t="s">
        <v>28</v>
      </c>
      <c r="X589" s="228" t="s">
        <v>192</v>
      </c>
      <c r="Y589" s="222" t="s">
        <v>1371</v>
      </c>
      <c r="Z589" s="227">
        <v>6.5000000000000002E-2</v>
      </c>
      <c r="AA589" s="272">
        <v>4.2500000000000003E-3</v>
      </c>
      <c r="AB589" s="352"/>
      <c r="AC589" s="352"/>
      <c r="AD589" s="352"/>
      <c r="AE589" s="352"/>
      <c r="AF589" s="352"/>
      <c r="AG589" s="352"/>
      <c r="AH589" s="352"/>
    </row>
    <row r="590" spans="1:34" s="221" customFormat="1">
      <c r="A590" s="352" t="s">
        <v>736</v>
      </c>
      <c r="B590" s="352" t="s">
        <v>2570</v>
      </c>
      <c r="C590" s="352" t="s">
        <v>2510</v>
      </c>
      <c r="D590" s="224" t="s">
        <v>28</v>
      </c>
      <c r="E590" s="352" t="s">
        <v>140</v>
      </c>
      <c r="F590" s="352">
        <v>0.26</v>
      </c>
      <c r="G590" s="352">
        <v>4.2500000000000003E-3</v>
      </c>
      <c r="H590" s="352">
        <v>2.58</v>
      </c>
      <c r="I590" s="189" t="s">
        <v>1520</v>
      </c>
      <c r="J590" s="224" t="s">
        <v>699</v>
      </c>
      <c r="K590" s="352"/>
      <c r="L590" s="352"/>
      <c r="M590" s="352"/>
      <c r="N590" s="352"/>
      <c r="O590" s="352"/>
      <c r="P590" s="352"/>
      <c r="Q590" s="352"/>
      <c r="R590" s="352"/>
      <c r="S590" s="352"/>
      <c r="T590" s="242" t="s">
        <v>1366</v>
      </c>
      <c r="U590" s="227" t="s">
        <v>1372</v>
      </c>
      <c r="V590" s="227" t="s">
        <v>1924</v>
      </c>
      <c r="W590" s="227" t="s">
        <v>28</v>
      </c>
      <c r="X590" s="228" t="s">
        <v>140</v>
      </c>
      <c r="Y590" s="222" t="s">
        <v>1690</v>
      </c>
      <c r="Z590" s="227">
        <v>0.26</v>
      </c>
      <c r="AA590" s="272">
        <v>4.2500000000000003E-3</v>
      </c>
      <c r="AB590" s="352"/>
      <c r="AC590" s="352"/>
      <c r="AD590" s="352"/>
      <c r="AE590" s="352"/>
      <c r="AF590" s="352"/>
      <c r="AG590" s="352"/>
      <c r="AH590" s="352"/>
    </row>
    <row r="591" spans="1:34" s="221" customFormat="1">
      <c r="A591" s="352" t="s">
        <v>737</v>
      </c>
      <c r="B591" s="352" t="s">
        <v>2570</v>
      </c>
      <c r="C591" s="352" t="s">
        <v>2510</v>
      </c>
      <c r="D591" s="224" t="s">
        <v>28</v>
      </c>
      <c r="E591" s="352" t="s">
        <v>167</v>
      </c>
      <c r="F591" s="352">
        <v>0.13</v>
      </c>
      <c r="G591" s="352">
        <v>4.2500000000000003E-3</v>
      </c>
      <c r="H591" s="352">
        <v>2.58</v>
      </c>
      <c r="I591" s="189" t="s">
        <v>231</v>
      </c>
      <c r="J591" s="224" t="s">
        <v>701</v>
      </c>
      <c r="K591" s="352"/>
      <c r="L591" s="352"/>
      <c r="M591" s="352"/>
      <c r="N591" s="352"/>
      <c r="O591" s="352"/>
      <c r="P591" s="352"/>
      <c r="Q591" s="352"/>
      <c r="R591" s="352"/>
      <c r="S591" s="352"/>
      <c r="T591" s="242" t="s">
        <v>1366</v>
      </c>
      <c r="U591" s="227" t="s">
        <v>1372</v>
      </c>
      <c r="V591" s="227" t="s">
        <v>1924</v>
      </c>
      <c r="W591" s="227" t="s">
        <v>28</v>
      </c>
      <c r="X591" s="228" t="s">
        <v>167</v>
      </c>
      <c r="Y591" s="222" t="s">
        <v>1690</v>
      </c>
      <c r="Z591" s="227">
        <v>0.13</v>
      </c>
      <c r="AA591" s="272">
        <v>4.2500000000000003E-3</v>
      </c>
      <c r="AB591" s="352"/>
      <c r="AC591" s="352"/>
      <c r="AD591" s="352"/>
      <c r="AE591" s="352"/>
      <c r="AF591" s="352"/>
      <c r="AG591" s="352"/>
      <c r="AH591" s="352"/>
    </row>
    <row r="592" spans="1:34" s="221" customFormat="1">
      <c r="A592" s="352" t="s">
        <v>738</v>
      </c>
      <c r="B592" s="352" t="s">
        <v>2570</v>
      </c>
      <c r="C592" s="352" t="s">
        <v>2510</v>
      </c>
      <c r="D592" s="224" t="s">
        <v>28</v>
      </c>
      <c r="E592" s="352" t="s">
        <v>141</v>
      </c>
      <c r="F592" s="352">
        <v>0.26</v>
      </c>
      <c r="G592" s="352">
        <v>2.5500000000000002E-3</v>
      </c>
      <c r="H592" s="352">
        <v>2.58</v>
      </c>
      <c r="I592" s="189" t="s">
        <v>1520</v>
      </c>
      <c r="J592" s="224" t="s">
        <v>703</v>
      </c>
      <c r="K592" s="352"/>
      <c r="L592" s="352"/>
      <c r="M592" s="352"/>
      <c r="N592" s="352"/>
      <c r="O592" s="352"/>
      <c r="P592" s="352"/>
      <c r="Q592" s="352"/>
      <c r="R592" s="352"/>
      <c r="S592" s="352"/>
      <c r="T592" s="242" t="s">
        <v>1366</v>
      </c>
      <c r="U592" s="227" t="s">
        <v>1372</v>
      </c>
      <c r="V592" s="227" t="s">
        <v>1924</v>
      </c>
      <c r="W592" s="227" t="s">
        <v>28</v>
      </c>
      <c r="X592" s="228" t="s">
        <v>141</v>
      </c>
      <c r="Y592" s="222" t="s">
        <v>1691</v>
      </c>
      <c r="Z592" s="227">
        <v>0.26</v>
      </c>
      <c r="AA592" s="272">
        <v>2.5500000000000002E-3</v>
      </c>
      <c r="AB592" s="352"/>
      <c r="AC592" s="352"/>
      <c r="AD592" s="352"/>
      <c r="AE592" s="352"/>
      <c r="AF592" s="352"/>
      <c r="AG592" s="352"/>
      <c r="AH592" s="352"/>
    </row>
    <row r="593" spans="1:34" s="221" customFormat="1">
      <c r="A593" s="352" t="s">
        <v>739</v>
      </c>
      <c r="B593" s="352" t="s">
        <v>2570</v>
      </c>
      <c r="C593" s="352" t="s">
        <v>2510</v>
      </c>
      <c r="D593" s="224" t="s">
        <v>28</v>
      </c>
      <c r="E593" s="352" t="s">
        <v>168</v>
      </c>
      <c r="F593" s="352">
        <v>0.13</v>
      </c>
      <c r="G593" s="352">
        <v>2.5500000000000002E-3</v>
      </c>
      <c r="H593" s="352">
        <v>2.58</v>
      </c>
      <c r="I593" s="189" t="s">
        <v>231</v>
      </c>
      <c r="J593" s="224" t="s">
        <v>705</v>
      </c>
      <c r="K593" s="352"/>
      <c r="L593" s="352"/>
      <c r="M593" s="352"/>
      <c r="N593" s="352"/>
      <c r="O593" s="352"/>
      <c r="P593" s="352"/>
      <c r="Q593" s="352"/>
      <c r="R593" s="352"/>
      <c r="S593" s="352"/>
      <c r="T593" s="242" t="s">
        <v>1366</v>
      </c>
      <c r="U593" s="227" t="s">
        <v>1372</v>
      </c>
      <c r="V593" s="227" t="s">
        <v>1924</v>
      </c>
      <c r="W593" s="227" t="s">
        <v>28</v>
      </c>
      <c r="X593" s="228" t="s">
        <v>168</v>
      </c>
      <c r="Y593" s="222" t="s">
        <v>1691</v>
      </c>
      <c r="Z593" s="227">
        <v>0.13</v>
      </c>
      <c r="AA593" s="272">
        <v>2.5500000000000002E-3</v>
      </c>
      <c r="AB593" s="352"/>
      <c r="AC593" s="352"/>
      <c r="AD593" s="352"/>
      <c r="AE593" s="352"/>
      <c r="AF593" s="352"/>
      <c r="AG593" s="352"/>
      <c r="AH593" s="352"/>
    </row>
    <row r="594" spans="1:34" s="221" customFormat="1">
      <c r="A594" s="352" t="s">
        <v>740</v>
      </c>
      <c r="B594" s="352" t="s">
        <v>2570</v>
      </c>
      <c r="C594" s="352" t="s">
        <v>2510</v>
      </c>
      <c r="D594" s="224" t="s">
        <v>28</v>
      </c>
      <c r="E594" s="352" t="s">
        <v>142</v>
      </c>
      <c r="F594" s="352">
        <v>0.19500000000000001</v>
      </c>
      <c r="G594" s="352">
        <v>4.2500000000000003E-3</v>
      </c>
      <c r="H594" s="352">
        <v>2.58</v>
      </c>
      <c r="I594" s="189" t="s">
        <v>1520</v>
      </c>
      <c r="J594" s="224" t="s">
        <v>707</v>
      </c>
      <c r="K594" s="352"/>
      <c r="L594" s="352"/>
      <c r="M594" s="352"/>
      <c r="N594" s="352"/>
      <c r="O594" s="352"/>
      <c r="P594" s="352"/>
      <c r="Q594" s="352"/>
      <c r="R594" s="352"/>
      <c r="S594" s="352"/>
      <c r="T594" s="242" t="s">
        <v>1366</v>
      </c>
      <c r="U594" s="227" t="s">
        <v>1372</v>
      </c>
      <c r="V594" s="227" t="s">
        <v>1924</v>
      </c>
      <c r="W594" s="227" t="s">
        <v>28</v>
      </c>
      <c r="X594" s="228" t="s">
        <v>142</v>
      </c>
      <c r="Y594" s="839" t="s">
        <v>1662</v>
      </c>
      <c r="Z594" s="227">
        <v>0.19500000000000001</v>
      </c>
      <c r="AA594" s="272">
        <v>4.2500000000000003E-3</v>
      </c>
      <c r="AB594" s="352"/>
      <c r="AC594" s="352"/>
      <c r="AD594" s="352"/>
      <c r="AE594" s="352"/>
      <c r="AF594" s="352"/>
      <c r="AG594" s="352"/>
      <c r="AH594" s="352"/>
    </row>
    <row r="595" spans="1:34" s="221" customFormat="1">
      <c r="A595" s="352" t="s">
        <v>741</v>
      </c>
      <c r="B595" s="352" t="s">
        <v>2570</v>
      </c>
      <c r="C595" s="352" t="s">
        <v>2510</v>
      </c>
      <c r="D595" s="352" t="s">
        <v>28</v>
      </c>
      <c r="E595" s="352" t="s">
        <v>169</v>
      </c>
      <c r="F595" s="352">
        <v>0.19500000000000001</v>
      </c>
      <c r="G595" s="352">
        <v>4.2500000000000003E-3</v>
      </c>
      <c r="H595" s="352">
        <v>2.58</v>
      </c>
      <c r="I595" s="189" t="s">
        <v>231</v>
      </c>
      <c r="J595" s="352" t="s">
        <v>709</v>
      </c>
      <c r="K595" s="352"/>
      <c r="L595" s="352"/>
      <c r="M595" s="352"/>
      <c r="N595" s="352"/>
      <c r="O595" s="352"/>
      <c r="P595" s="352"/>
      <c r="Q595" s="352"/>
      <c r="R595" s="352"/>
      <c r="S595" s="352"/>
      <c r="T595" s="242" t="s">
        <v>1366</v>
      </c>
      <c r="U595" s="227" t="s">
        <v>1372</v>
      </c>
      <c r="V595" s="227" t="s">
        <v>1924</v>
      </c>
      <c r="W595" s="227" t="s">
        <v>28</v>
      </c>
      <c r="X595" s="228" t="s">
        <v>169</v>
      </c>
      <c r="Y595" s="840"/>
      <c r="Z595" s="227">
        <v>0.19500000000000001</v>
      </c>
      <c r="AA595" s="272">
        <v>4.2500000000000003E-3</v>
      </c>
      <c r="AB595" s="352"/>
      <c r="AC595" s="352"/>
      <c r="AD595" s="352"/>
      <c r="AE595" s="352"/>
      <c r="AF595" s="352"/>
      <c r="AG595" s="352"/>
      <c r="AH595" s="352"/>
    </row>
    <row r="596" spans="1:34" s="221" customFormat="1">
      <c r="A596" s="352" t="s">
        <v>742</v>
      </c>
      <c r="B596" s="352" t="s">
        <v>2570</v>
      </c>
      <c r="C596" s="352" t="s">
        <v>2510</v>
      </c>
      <c r="D596" s="352" t="s">
        <v>28</v>
      </c>
      <c r="E596" s="352" t="s">
        <v>143</v>
      </c>
      <c r="F596" s="352">
        <v>0.19500000000000001</v>
      </c>
      <c r="G596" s="352">
        <v>2.5500000000000002E-3</v>
      </c>
      <c r="H596" s="352">
        <v>2.58</v>
      </c>
      <c r="I596" s="189" t="s">
        <v>1520</v>
      </c>
      <c r="J596" s="352" t="s">
        <v>711</v>
      </c>
      <c r="K596" s="352"/>
      <c r="L596" s="352"/>
      <c r="M596" s="352"/>
      <c r="N596" s="352"/>
      <c r="O596" s="352"/>
      <c r="P596" s="352"/>
      <c r="Q596" s="352"/>
      <c r="R596" s="352"/>
      <c r="S596" s="352"/>
      <c r="T596" s="242" t="s">
        <v>1366</v>
      </c>
      <c r="U596" s="227" t="s">
        <v>1372</v>
      </c>
      <c r="V596" s="227" t="s">
        <v>1924</v>
      </c>
      <c r="W596" s="227" t="s">
        <v>28</v>
      </c>
      <c r="X596" s="228" t="s">
        <v>143</v>
      </c>
      <c r="Y596" s="839" t="s">
        <v>1663</v>
      </c>
      <c r="Z596" s="227">
        <v>0.19500000000000001</v>
      </c>
      <c r="AA596" s="272">
        <v>2.5500000000000002E-3</v>
      </c>
      <c r="AB596" s="352"/>
      <c r="AC596" s="352"/>
      <c r="AD596" s="352"/>
      <c r="AE596" s="352"/>
      <c r="AF596" s="352"/>
      <c r="AG596" s="352"/>
      <c r="AH596" s="352"/>
    </row>
    <row r="597" spans="1:34" s="221" customFormat="1">
      <c r="A597" s="352" t="s">
        <v>743</v>
      </c>
      <c r="B597" s="352" t="s">
        <v>2570</v>
      </c>
      <c r="C597" s="352" t="s">
        <v>2510</v>
      </c>
      <c r="D597" s="352" t="s">
        <v>28</v>
      </c>
      <c r="E597" s="352" t="s">
        <v>170</v>
      </c>
      <c r="F597" s="352">
        <v>0.19500000000000001</v>
      </c>
      <c r="G597" s="352">
        <v>2.5500000000000002E-3</v>
      </c>
      <c r="H597" s="352">
        <v>2.58</v>
      </c>
      <c r="I597" s="189" t="s">
        <v>231</v>
      </c>
      <c r="J597" s="352" t="s">
        <v>713</v>
      </c>
      <c r="K597" s="352"/>
      <c r="L597" s="352"/>
      <c r="M597" s="352"/>
      <c r="N597" s="352"/>
      <c r="O597" s="352"/>
      <c r="P597" s="352"/>
      <c r="Q597" s="352"/>
      <c r="R597" s="352"/>
      <c r="S597" s="352"/>
      <c r="T597" s="242" t="s">
        <v>1366</v>
      </c>
      <c r="U597" s="227" t="s">
        <v>1372</v>
      </c>
      <c r="V597" s="227" t="s">
        <v>1924</v>
      </c>
      <c r="W597" s="227" t="s">
        <v>28</v>
      </c>
      <c r="X597" s="228" t="s">
        <v>170</v>
      </c>
      <c r="Y597" s="840"/>
      <c r="Z597" s="227">
        <v>0.19500000000000001</v>
      </c>
      <c r="AA597" s="272">
        <v>2.5500000000000002E-3</v>
      </c>
      <c r="AB597" s="352"/>
      <c r="AC597" s="352"/>
      <c r="AD597" s="352"/>
      <c r="AE597" s="352"/>
      <c r="AF597" s="352"/>
      <c r="AG597" s="352"/>
      <c r="AH597" s="352"/>
    </row>
    <row r="598" spans="1:34" s="221" customFormat="1">
      <c r="A598" s="352" t="s">
        <v>744</v>
      </c>
      <c r="B598" s="352" t="s">
        <v>2570</v>
      </c>
      <c r="C598" s="352" t="s">
        <v>2510</v>
      </c>
      <c r="D598" s="352" t="s">
        <v>28</v>
      </c>
      <c r="E598" s="352" t="s">
        <v>144</v>
      </c>
      <c r="F598" s="352">
        <v>0.13</v>
      </c>
      <c r="G598" s="352">
        <v>4.2500000000000003E-3</v>
      </c>
      <c r="H598" s="352">
        <v>2.58</v>
      </c>
      <c r="I598" s="189" t="s">
        <v>1520</v>
      </c>
      <c r="J598" s="352" t="s">
        <v>715</v>
      </c>
      <c r="K598" s="352"/>
      <c r="L598" s="352"/>
      <c r="M598" s="352"/>
      <c r="N598" s="352"/>
      <c r="O598" s="352"/>
      <c r="P598" s="352"/>
      <c r="Q598" s="352"/>
      <c r="R598" s="352"/>
      <c r="S598" s="352"/>
      <c r="T598" s="242" t="s">
        <v>1366</v>
      </c>
      <c r="U598" s="227" t="s">
        <v>1372</v>
      </c>
      <c r="V598" s="227" t="s">
        <v>1924</v>
      </c>
      <c r="W598" s="227" t="s">
        <v>28</v>
      </c>
      <c r="X598" s="228" t="s">
        <v>144</v>
      </c>
      <c r="Y598" s="839" t="s">
        <v>1664</v>
      </c>
      <c r="Z598" s="227">
        <v>0.13</v>
      </c>
      <c r="AA598" s="272">
        <v>4.2500000000000003E-3</v>
      </c>
      <c r="AB598" s="352"/>
      <c r="AC598" s="352"/>
      <c r="AD598" s="352"/>
      <c r="AE598" s="352"/>
      <c r="AF598" s="352"/>
      <c r="AG598" s="352"/>
      <c r="AH598" s="352"/>
    </row>
    <row r="599" spans="1:34" s="221" customFormat="1">
      <c r="A599" s="352" t="s">
        <v>745</v>
      </c>
      <c r="B599" s="352" t="s">
        <v>2570</v>
      </c>
      <c r="C599" s="352" t="s">
        <v>2510</v>
      </c>
      <c r="D599" s="352" t="s">
        <v>28</v>
      </c>
      <c r="E599" s="352" t="s">
        <v>171</v>
      </c>
      <c r="F599" s="352">
        <v>0.13</v>
      </c>
      <c r="G599" s="352">
        <v>4.2500000000000003E-3</v>
      </c>
      <c r="H599" s="352">
        <v>2.58</v>
      </c>
      <c r="I599" s="189" t="s">
        <v>231</v>
      </c>
      <c r="J599" s="352" t="s">
        <v>717</v>
      </c>
      <c r="K599" s="352"/>
      <c r="L599" s="352"/>
      <c r="M599" s="352"/>
      <c r="N599" s="352"/>
      <c r="O599" s="352"/>
      <c r="P599" s="352"/>
      <c r="Q599" s="352"/>
      <c r="R599" s="352"/>
      <c r="S599" s="352"/>
      <c r="T599" s="242" t="s">
        <v>1366</v>
      </c>
      <c r="U599" s="227" t="s">
        <v>1372</v>
      </c>
      <c r="V599" s="227" t="s">
        <v>1924</v>
      </c>
      <c r="W599" s="227" t="s">
        <v>28</v>
      </c>
      <c r="X599" s="228" t="s">
        <v>171</v>
      </c>
      <c r="Y599" s="840"/>
      <c r="Z599" s="227">
        <v>0.13</v>
      </c>
      <c r="AA599" s="272">
        <v>4.2500000000000003E-3</v>
      </c>
      <c r="AB599" s="352"/>
      <c r="AC599" s="352"/>
      <c r="AD599" s="352"/>
      <c r="AE599" s="352"/>
      <c r="AF599" s="352"/>
      <c r="AG599" s="352"/>
      <c r="AH599" s="352"/>
    </row>
    <row r="600" spans="1:34" s="221" customFormat="1">
      <c r="A600" s="352" t="s">
        <v>746</v>
      </c>
      <c r="B600" s="352" t="s">
        <v>2570</v>
      </c>
      <c r="C600" s="352" t="s">
        <v>2510</v>
      </c>
      <c r="D600" s="352" t="s">
        <v>28</v>
      </c>
      <c r="E600" s="352" t="s">
        <v>145</v>
      </c>
      <c r="F600" s="352">
        <v>0.13</v>
      </c>
      <c r="G600" s="352">
        <v>2.5500000000000002E-3</v>
      </c>
      <c r="H600" s="352">
        <v>2.58</v>
      </c>
      <c r="I600" s="189" t="s">
        <v>1520</v>
      </c>
      <c r="J600" s="352" t="s">
        <v>719</v>
      </c>
      <c r="K600" s="352"/>
      <c r="L600" s="352"/>
      <c r="M600" s="352"/>
      <c r="N600" s="352"/>
      <c r="O600" s="352"/>
      <c r="P600" s="352"/>
      <c r="Q600" s="352"/>
      <c r="R600" s="352"/>
      <c r="S600" s="352"/>
      <c r="T600" s="242" t="s">
        <v>1366</v>
      </c>
      <c r="U600" s="227" t="s">
        <v>1372</v>
      </c>
      <c r="V600" s="227" t="s">
        <v>1924</v>
      </c>
      <c r="W600" s="227" t="s">
        <v>28</v>
      </c>
      <c r="X600" s="228" t="s">
        <v>145</v>
      </c>
      <c r="Y600" s="839" t="s">
        <v>1665</v>
      </c>
      <c r="Z600" s="227">
        <v>0.13</v>
      </c>
      <c r="AA600" s="272">
        <v>2.5500000000000002E-3</v>
      </c>
      <c r="AB600" s="352"/>
      <c r="AC600" s="352"/>
      <c r="AD600" s="352"/>
      <c r="AE600" s="352"/>
      <c r="AF600" s="352"/>
      <c r="AG600" s="352"/>
      <c r="AH600" s="352"/>
    </row>
    <row r="601" spans="1:34" s="221" customFormat="1">
      <c r="A601" s="352" t="s">
        <v>747</v>
      </c>
      <c r="B601" s="352" t="s">
        <v>2570</v>
      </c>
      <c r="C601" s="352" t="s">
        <v>2510</v>
      </c>
      <c r="D601" s="352" t="s">
        <v>28</v>
      </c>
      <c r="E601" s="352" t="s">
        <v>172</v>
      </c>
      <c r="F601" s="352">
        <v>0.13</v>
      </c>
      <c r="G601" s="352">
        <v>2.5500000000000002E-3</v>
      </c>
      <c r="H601" s="352">
        <v>2.58</v>
      </c>
      <c r="I601" s="189" t="s">
        <v>231</v>
      </c>
      <c r="J601" s="352" t="s">
        <v>721</v>
      </c>
      <c r="K601" s="352"/>
      <c r="L601" s="352"/>
      <c r="M601" s="352"/>
      <c r="N601" s="352"/>
      <c r="O601" s="352"/>
      <c r="P601" s="352"/>
      <c r="Q601" s="352"/>
      <c r="R601" s="352"/>
      <c r="S601" s="352"/>
      <c r="T601" s="242" t="s">
        <v>1366</v>
      </c>
      <c r="U601" s="227" t="s">
        <v>1372</v>
      </c>
      <c r="V601" s="227" t="s">
        <v>1924</v>
      </c>
      <c r="W601" s="227" t="s">
        <v>28</v>
      </c>
      <c r="X601" s="228" t="s">
        <v>172</v>
      </c>
      <c r="Y601" s="840"/>
      <c r="Z601" s="227">
        <v>0.13</v>
      </c>
      <c r="AA601" s="272">
        <v>2.5500000000000002E-3</v>
      </c>
      <c r="AB601" s="352"/>
      <c r="AC601" s="352"/>
      <c r="AD601" s="352"/>
      <c r="AE601" s="352"/>
      <c r="AF601" s="352"/>
      <c r="AG601" s="352"/>
      <c r="AH601" s="352"/>
    </row>
    <row r="602" spans="1:34" s="221" customFormat="1">
      <c r="A602" s="352" t="s">
        <v>748</v>
      </c>
      <c r="B602" s="352" t="s">
        <v>2570</v>
      </c>
      <c r="C602" s="352" t="s">
        <v>2510</v>
      </c>
      <c r="D602" s="352" t="s">
        <v>28</v>
      </c>
      <c r="E602" s="352" t="s">
        <v>146</v>
      </c>
      <c r="F602" s="352">
        <v>6.5000000000000002E-2</v>
      </c>
      <c r="G602" s="352">
        <v>4.2500000000000003E-3</v>
      </c>
      <c r="H602" s="352">
        <v>2.58</v>
      </c>
      <c r="I602" s="189" t="s">
        <v>1520</v>
      </c>
      <c r="J602" s="224" t="s">
        <v>723</v>
      </c>
      <c r="K602" s="352"/>
      <c r="L602" s="352"/>
      <c r="M602" s="352"/>
      <c r="N602" s="352"/>
      <c r="O602" s="352"/>
      <c r="P602" s="352"/>
      <c r="Q602" s="352"/>
      <c r="R602" s="352"/>
      <c r="S602" s="352"/>
      <c r="T602" s="242" t="s">
        <v>1366</v>
      </c>
      <c r="U602" s="227" t="s">
        <v>1372</v>
      </c>
      <c r="V602" s="227" t="s">
        <v>1924</v>
      </c>
      <c r="W602" s="227" t="s">
        <v>28</v>
      </c>
      <c r="X602" s="228" t="s">
        <v>146</v>
      </c>
      <c r="Y602" s="839" t="s">
        <v>1667</v>
      </c>
      <c r="Z602" s="227">
        <v>6.5000000000000002E-2</v>
      </c>
      <c r="AA602" s="272">
        <v>4.2500000000000003E-3</v>
      </c>
      <c r="AB602" s="352"/>
      <c r="AC602" s="352"/>
      <c r="AD602" s="352"/>
      <c r="AE602" s="352"/>
      <c r="AF602" s="352"/>
      <c r="AG602" s="352"/>
      <c r="AH602" s="352"/>
    </row>
    <row r="603" spans="1:34" s="221" customFormat="1">
      <c r="A603" s="352" t="s">
        <v>749</v>
      </c>
      <c r="B603" s="352" t="s">
        <v>2570</v>
      </c>
      <c r="C603" s="352" t="s">
        <v>2510</v>
      </c>
      <c r="D603" s="352" t="s">
        <v>28</v>
      </c>
      <c r="E603" s="352" t="s">
        <v>173</v>
      </c>
      <c r="F603" s="352">
        <v>6.5000000000000002E-2</v>
      </c>
      <c r="G603" s="352">
        <v>4.2500000000000003E-3</v>
      </c>
      <c r="H603" s="352">
        <v>2.58</v>
      </c>
      <c r="I603" s="189" t="s">
        <v>231</v>
      </c>
      <c r="J603" s="224" t="s">
        <v>725</v>
      </c>
      <c r="K603" s="352"/>
      <c r="L603" s="352"/>
      <c r="M603" s="352"/>
      <c r="N603" s="352"/>
      <c r="O603" s="352"/>
      <c r="P603" s="352"/>
      <c r="Q603" s="352"/>
      <c r="R603" s="352"/>
      <c r="S603" s="352"/>
      <c r="T603" s="242" t="s">
        <v>1366</v>
      </c>
      <c r="U603" s="227" t="s">
        <v>1372</v>
      </c>
      <c r="V603" s="227" t="s">
        <v>1924</v>
      </c>
      <c r="W603" s="227" t="s">
        <v>28</v>
      </c>
      <c r="X603" s="228" t="s">
        <v>173</v>
      </c>
      <c r="Y603" s="840"/>
      <c r="Z603" s="227">
        <v>6.5000000000000002E-2</v>
      </c>
      <c r="AA603" s="272">
        <v>4.2500000000000003E-3</v>
      </c>
      <c r="AB603" s="352"/>
      <c r="AC603" s="352"/>
      <c r="AD603" s="352"/>
      <c r="AE603" s="352"/>
      <c r="AF603" s="352"/>
      <c r="AG603" s="352"/>
      <c r="AH603" s="352"/>
    </row>
    <row r="604" spans="1:34" s="221" customFormat="1">
      <c r="A604" s="352" t="s">
        <v>750</v>
      </c>
      <c r="B604" s="352" t="s">
        <v>2570</v>
      </c>
      <c r="C604" s="352" t="s">
        <v>2510</v>
      </c>
      <c r="D604" s="352" t="s">
        <v>28</v>
      </c>
      <c r="E604" s="352" t="s">
        <v>147</v>
      </c>
      <c r="F604" s="352">
        <v>6.5000000000000002E-2</v>
      </c>
      <c r="G604" s="352">
        <v>2.5500000000000002E-3</v>
      </c>
      <c r="H604" s="352">
        <v>2.58</v>
      </c>
      <c r="I604" s="189" t="s">
        <v>1520</v>
      </c>
      <c r="J604" s="224" t="s">
        <v>727</v>
      </c>
      <c r="K604" s="352"/>
      <c r="L604" s="352"/>
      <c r="M604" s="352"/>
      <c r="N604" s="352"/>
      <c r="O604" s="352"/>
      <c r="P604" s="352"/>
      <c r="Q604" s="352"/>
      <c r="R604" s="352"/>
      <c r="S604" s="352"/>
      <c r="T604" s="242" t="s">
        <v>1366</v>
      </c>
      <c r="U604" s="227" t="s">
        <v>1372</v>
      </c>
      <c r="V604" s="227" t="s">
        <v>1924</v>
      </c>
      <c r="W604" s="227" t="s">
        <v>28</v>
      </c>
      <c r="X604" s="228" t="s">
        <v>147</v>
      </c>
      <c r="Y604" s="839" t="s">
        <v>1666</v>
      </c>
      <c r="Z604" s="227">
        <v>6.5000000000000002E-2</v>
      </c>
      <c r="AA604" s="272">
        <v>2.5500000000000002E-3</v>
      </c>
      <c r="AB604" s="352"/>
      <c r="AC604" s="352"/>
      <c r="AD604" s="352"/>
      <c r="AE604" s="352"/>
      <c r="AF604" s="352"/>
      <c r="AG604" s="352"/>
      <c r="AH604" s="352"/>
    </row>
    <row r="605" spans="1:34" s="221" customFormat="1">
      <c r="A605" s="352" t="s">
        <v>751</v>
      </c>
      <c r="B605" s="352" t="s">
        <v>2570</v>
      </c>
      <c r="C605" s="352" t="s">
        <v>2510</v>
      </c>
      <c r="D605" s="352" t="s">
        <v>28</v>
      </c>
      <c r="E605" s="352" t="s">
        <v>174</v>
      </c>
      <c r="F605" s="352">
        <v>6.5000000000000002E-2</v>
      </c>
      <c r="G605" s="352">
        <v>2.5500000000000002E-3</v>
      </c>
      <c r="H605" s="352">
        <v>2.58</v>
      </c>
      <c r="I605" s="189" t="s">
        <v>231</v>
      </c>
      <c r="J605" s="224" t="s">
        <v>729</v>
      </c>
      <c r="K605" s="352"/>
      <c r="L605" s="352"/>
      <c r="M605" s="352"/>
      <c r="N605" s="352"/>
      <c r="O605" s="352"/>
      <c r="P605" s="352"/>
      <c r="Q605" s="352"/>
      <c r="R605" s="352"/>
      <c r="S605" s="352"/>
      <c r="T605" s="242" t="s">
        <v>1366</v>
      </c>
      <c r="U605" s="227" t="s">
        <v>1372</v>
      </c>
      <c r="V605" s="227" t="s">
        <v>1924</v>
      </c>
      <c r="W605" s="227" t="s">
        <v>28</v>
      </c>
      <c r="X605" s="228" t="s">
        <v>174</v>
      </c>
      <c r="Y605" s="840"/>
      <c r="Z605" s="227">
        <v>6.5000000000000002E-2</v>
      </c>
      <c r="AA605" s="272">
        <v>2.5500000000000002E-3</v>
      </c>
      <c r="AB605" s="352"/>
      <c r="AC605" s="352"/>
      <c r="AD605" s="352"/>
      <c r="AE605" s="352"/>
      <c r="AF605" s="352"/>
      <c r="AG605" s="352"/>
      <c r="AH605" s="352"/>
    </row>
    <row r="606" spans="1:34" s="221" customFormat="1">
      <c r="A606" s="352" t="s">
        <v>752</v>
      </c>
      <c r="B606" s="352" t="s">
        <v>2570</v>
      </c>
      <c r="C606" s="352" t="s">
        <v>2510</v>
      </c>
      <c r="D606" s="352" t="s">
        <v>1526</v>
      </c>
      <c r="E606" s="352" t="s">
        <v>753</v>
      </c>
      <c r="F606" s="352">
        <v>0.15</v>
      </c>
      <c r="G606" s="352">
        <v>3.0000000000000001E-3</v>
      </c>
      <c r="H606" s="352">
        <v>2.58</v>
      </c>
      <c r="I606" s="189" t="s">
        <v>1684</v>
      </c>
      <c r="J606" s="224"/>
      <c r="K606" s="352"/>
      <c r="L606" s="352"/>
      <c r="M606" s="352"/>
      <c r="N606" s="352"/>
      <c r="O606" s="352"/>
      <c r="P606" s="352"/>
      <c r="Q606" s="352"/>
      <c r="R606" s="352"/>
      <c r="S606" s="352"/>
      <c r="T606" s="242" t="s">
        <v>1366</v>
      </c>
      <c r="U606" s="227" t="s">
        <v>1372</v>
      </c>
      <c r="V606" s="227" t="s">
        <v>1924</v>
      </c>
      <c r="W606" s="227" t="s">
        <v>1526</v>
      </c>
      <c r="X606" s="228" t="s">
        <v>753</v>
      </c>
      <c r="Y606" s="222"/>
      <c r="Z606" s="227">
        <v>0.15</v>
      </c>
      <c r="AA606" s="272">
        <v>3.0000000000000001E-3</v>
      </c>
      <c r="AB606" s="352"/>
      <c r="AC606" s="352"/>
      <c r="AD606" s="352"/>
      <c r="AE606" s="352"/>
      <c r="AF606" s="352"/>
      <c r="AG606" s="352"/>
      <c r="AH606" s="352"/>
    </row>
    <row r="607" spans="1:34" s="221" customFormat="1">
      <c r="A607" s="352" t="s">
        <v>754</v>
      </c>
      <c r="B607" s="352" t="s">
        <v>2570</v>
      </c>
      <c r="C607" s="352" t="s">
        <v>2510</v>
      </c>
      <c r="D607" s="352" t="s">
        <v>1526</v>
      </c>
      <c r="E607" s="352" t="s">
        <v>755</v>
      </c>
      <c r="F607" s="352">
        <v>0.15</v>
      </c>
      <c r="G607" s="352">
        <v>3.0000000000000001E-3</v>
      </c>
      <c r="H607" s="352">
        <v>2.58</v>
      </c>
      <c r="I607" s="189" t="s">
        <v>1684</v>
      </c>
      <c r="J607" s="352"/>
      <c r="K607" s="352"/>
      <c r="L607" s="352"/>
      <c r="M607" s="352"/>
      <c r="N607" s="352"/>
      <c r="O607" s="352"/>
      <c r="P607" s="352"/>
      <c r="Q607" s="352"/>
      <c r="R607" s="352"/>
      <c r="S607" s="352"/>
      <c r="T607" s="242" t="s">
        <v>1366</v>
      </c>
      <c r="U607" s="227" t="s">
        <v>1372</v>
      </c>
      <c r="V607" s="227" t="s">
        <v>1924</v>
      </c>
      <c r="W607" s="227" t="s">
        <v>1526</v>
      </c>
      <c r="X607" s="228" t="s">
        <v>755</v>
      </c>
      <c r="Y607" s="222"/>
      <c r="Z607" s="227">
        <v>0.15</v>
      </c>
      <c r="AA607" s="272">
        <v>3.0000000000000001E-3</v>
      </c>
      <c r="AB607" s="352"/>
      <c r="AC607" s="352"/>
      <c r="AD607" s="352"/>
      <c r="AE607" s="352"/>
      <c r="AF607" s="352"/>
      <c r="AG607" s="352"/>
      <c r="AH607" s="352"/>
    </row>
    <row r="608" spans="1:34" s="221" customFormat="1">
      <c r="A608" s="352" t="s">
        <v>756</v>
      </c>
      <c r="B608" s="352" t="s">
        <v>2570</v>
      </c>
      <c r="C608" s="352" t="s">
        <v>2510</v>
      </c>
      <c r="D608" s="224" t="s">
        <v>1526</v>
      </c>
      <c r="E608" s="352" t="s">
        <v>757</v>
      </c>
      <c r="F608" s="352">
        <v>7.4999999999999997E-2</v>
      </c>
      <c r="G608" s="352">
        <v>1.5E-3</v>
      </c>
      <c r="H608" s="352">
        <v>2.58</v>
      </c>
      <c r="I608" s="189" t="s">
        <v>231</v>
      </c>
      <c r="J608" s="352" t="s">
        <v>232</v>
      </c>
      <c r="K608" s="352"/>
      <c r="L608" s="352"/>
      <c r="M608" s="352"/>
      <c r="N608" s="352"/>
      <c r="O608" s="352"/>
      <c r="P608" s="352"/>
      <c r="Q608" s="352"/>
      <c r="R608" s="352"/>
      <c r="S608" s="352"/>
      <c r="T608" s="242" t="s">
        <v>1366</v>
      </c>
      <c r="U608" s="227" t="s">
        <v>1372</v>
      </c>
      <c r="V608" s="227" t="s">
        <v>1924</v>
      </c>
      <c r="W608" s="227" t="s">
        <v>1526</v>
      </c>
      <c r="X608" s="228" t="s">
        <v>757</v>
      </c>
      <c r="Y608" s="222"/>
      <c r="Z608" s="227">
        <v>7.4999999999999997E-2</v>
      </c>
      <c r="AA608" s="272">
        <v>1.5E-3</v>
      </c>
      <c r="AB608" s="352"/>
      <c r="AC608" s="352"/>
      <c r="AD608" s="352"/>
      <c r="AE608" s="352"/>
      <c r="AF608" s="352"/>
      <c r="AG608" s="352"/>
      <c r="AH608" s="352"/>
    </row>
    <row r="609" spans="1:34" s="221" customFormat="1">
      <c r="A609" s="352" t="s">
        <v>758</v>
      </c>
      <c r="B609" s="352" t="s">
        <v>2570</v>
      </c>
      <c r="C609" s="352" t="s">
        <v>2510</v>
      </c>
      <c r="D609" s="224" t="s">
        <v>1526</v>
      </c>
      <c r="E609" s="352" t="s">
        <v>759</v>
      </c>
      <c r="F609" s="352">
        <v>7.4999999999999997E-2</v>
      </c>
      <c r="G609" s="352">
        <v>1.5E-3</v>
      </c>
      <c r="H609" s="352">
        <v>2.58</v>
      </c>
      <c r="I609" s="189" t="s">
        <v>231</v>
      </c>
      <c r="J609" s="224" t="s">
        <v>232</v>
      </c>
      <c r="K609" s="352"/>
      <c r="L609" s="352"/>
      <c r="M609" s="352"/>
      <c r="N609" s="352"/>
      <c r="O609" s="352"/>
      <c r="P609" s="352"/>
      <c r="Q609" s="352"/>
      <c r="R609" s="352"/>
      <c r="S609" s="352"/>
      <c r="T609" s="242" t="s">
        <v>1366</v>
      </c>
      <c r="U609" s="227" t="s">
        <v>1372</v>
      </c>
      <c r="V609" s="227" t="s">
        <v>1924</v>
      </c>
      <c r="W609" s="227" t="s">
        <v>1526</v>
      </c>
      <c r="X609" s="228" t="s">
        <v>759</v>
      </c>
      <c r="Y609" s="222"/>
      <c r="Z609" s="227">
        <v>7.4999999999999997E-2</v>
      </c>
      <c r="AA609" s="272">
        <v>1.5E-3</v>
      </c>
      <c r="AB609" s="352"/>
      <c r="AC609" s="352"/>
      <c r="AD609" s="352"/>
      <c r="AE609" s="352"/>
      <c r="AF609" s="352"/>
      <c r="AG609" s="352"/>
      <c r="AH609" s="352"/>
    </row>
    <row r="610" spans="1:34" s="221" customFormat="1">
      <c r="A610" s="352" t="s">
        <v>2103</v>
      </c>
      <c r="B610" s="352" t="s">
        <v>2570</v>
      </c>
      <c r="C610" s="352" t="s">
        <v>2510</v>
      </c>
      <c r="D610" s="224" t="s">
        <v>1526</v>
      </c>
      <c r="E610" s="352" t="s">
        <v>2104</v>
      </c>
      <c r="F610" s="352">
        <v>3.7499999999999999E-2</v>
      </c>
      <c r="G610" s="352">
        <v>7.5000000000000002E-4</v>
      </c>
      <c r="H610" s="352">
        <v>2.58</v>
      </c>
      <c r="I610" s="189" t="s">
        <v>1081</v>
      </c>
      <c r="J610" s="224"/>
      <c r="K610" s="352"/>
      <c r="L610" s="352"/>
      <c r="M610" s="352"/>
      <c r="N610" s="352"/>
      <c r="O610" s="352"/>
      <c r="P610" s="352"/>
      <c r="Q610" s="352"/>
      <c r="R610" s="352"/>
      <c r="S610" s="352"/>
      <c r="T610" s="242" t="s">
        <v>1366</v>
      </c>
      <c r="U610" s="227" t="s">
        <v>1372</v>
      </c>
      <c r="V610" s="227" t="s">
        <v>1924</v>
      </c>
      <c r="W610" s="227" t="s">
        <v>1526</v>
      </c>
      <c r="X610" s="228" t="s">
        <v>2104</v>
      </c>
      <c r="Y610" s="222"/>
      <c r="Z610" s="227">
        <v>3.7499999999999999E-2</v>
      </c>
      <c r="AA610" s="272">
        <v>7.5000000000000002E-4</v>
      </c>
      <c r="AB610" s="352"/>
      <c r="AC610" s="352"/>
      <c r="AD610" s="352"/>
      <c r="AE610" s="352"/>
      <c r="AF610" s="352"/>
      <c r="AG610" s="352"/>
      <c r="AH610" s="352"/>
    </row>
    <row r="611" spans="1:34" s="221" customFormat="1">
      <c r="A611" s="352" t="s">
        <v>760</v>
      </c>
      <c r="B611" s="352" t="s">
        <v>2570</v>
      </c>
      <c r="C611" s="352" t="s">
        <v>2510</v>
      </c>
      <c r="D611" s="224" t="s">
        <v>1526</v>
      </c>
      <c r="E611" s="352" t="s">
        <v>1573</v>
      </c>
      <c r="F611" s="352">
        <v>0.13500000000000001</v>
      </c>
      <c r="G611" s="352">
        <v>2.7000000000000001E-3</v>
      </c>
      <c r="H611" s="352">
        <v>2.58</v>
      </c>
      <c r="I611" s="189" t="s">
        <v>231</v>
      </c>
      <c r="J611" s="224" t="s">
        <v>2488</v>
      </c>
      <c r="K611" s="352"/>
      <c r="L611" s="352"/>
      <c r="M611" s="352"/>
      <c r="N611" s="352"/>
      <c r="O611" s="352"/>
      <c r="P611" s="352"/>
      <c r="Q611" s="352"/>
      <c r="R611" s="352"/>
      <c r="S611" s="352"/>
      <c r="T611" s="242" t="s">
        <v>1366</v>
      </c>
      <c r="U611" s="227" t="s">
        <v>1372</v>
      </c>
      <c r="V611" s="227" t="s">
        <v>1924</v>
      </c>
      <c r="W611" s="227" t="s">
        <v>1526</v>
      </c>
      <c r="X611" s="228" t="s">
        <v>1573</v>
      </c>
      <c r="Y611" s="222" t="s">
        <v>1711</v>
      </c>
      <c r="Z611" s="227">
        <v>0.13500000000000001</v>
      </c>
      <c r="AA611" s="272">
        <v>2.7000000000000001E-3</v>
      </c>
      <c r="AB611" s="352"/>
      <c r="AC611" s="352"/>
      <c r="AD611" s="352"/>
      <c r="AE611" s="352"/>
      <c r="AF611" s="352"/>
      <c r="AG611" s="352"/>
      <c r="AH611" s="352"/>
    </row>
    <row r="612" spans="1:34" s="221" customFormat="1">
      <c r="A612" s="352" t="s">
        <v>761</v>
      </c>
      <c r="B612" s="352" t="s">
        <v>2570</v>
      </c>
      <c r="C612" s="352" t="s">
        <v>2510</v>
      </c>
      <c r="D612" s="224" t="s">
        <v>1526</v>
      </c>
      <c r="E612" s="352" t="s">
        <v>762</v>
      </c>
      <c r="F612" s="352">
        <v>0.13500000000000001</v>
      </c>
      <c r="G612" s="352">
        <v>2.7000000000000001E-3</v>
      </c>
      <c r="H612" s="352">
        <v>2.58</v>
      </c>
      <c r="I612" s="189" t="s">
        <v>231</v>
      </c>
      <c r="J612" s="224" t="s">
        <v>2502</v>
      </c>
      <c r="K612" s="352"/>
      <c r="L612" s="352"/>
      <c r="M612" s="352"/>
      <c r="N612" s="352"/>
      <c r="O612" s="352"/>
      <c r="P612" s="352"/>
      <c r="Q612" s="352"/>
      <c r="R612" s="352"/>
      <c r="S612" s="352"/>
      <c r="T612" s="242" t="s">
        <v>1366</v>
      </c>
      <c r="U612" s="227" t="s">
        <v>1372</v>
      </c>
      <c r="V612" s="227" t="s">
        <v>1924</v>
      </c>
      <c r="W612" s="227" t="s">
        <v>1526</v>
      </c>
      <c r="X612" s="228" t="s">
        <v>762</v>
      </c>
      <c r="Y612" s="222" t="s">
        <v>1711</v>
      </c>
      <c r="Z612" s="227">
        <v>0.13500000000000001</v>
      </c>
      <c r="AA612" s="272">
        <v>2.7000000000000001E-3</v>
      </c>
      <c r="AB612" s="352"/>
      <c r="AC612" s="352"/>
      <c r="AD612" s="352"/>
      <c r="AE612" s="352"/>
      <c r="AF612" s="352"/>
      <c r="AG612" s="352"/>
      <c r="AH612" s="352"/>
    </row>
    <row r="613" spans="1:34" s="221" customFormat="1">
      <c r="A613" s="352" t="s">
        <v>763</v>
      </c>
      <c r="B613" s="352" t="s">
        <v>2570</v>
      </c>
      <c r="C613" s="352" t="s">
        <v>2510</v>
      </c>
      <c r="D613" s="224" t="s">
        <v>1526</v>
      </c>
      <c r="E613" s="352" t="s">
        <v>1574</v>
      </c>
      <c r="F613" s="352">
        <v>0.13500000000000001</v>
      </c>
      <c r="G613" s="352">
        <v>2.7000000000000001E-3</v>
      </c>
      <c r="H613" s="352">
        <v>2.58</v>
      </c>
      <c r="I613" s="189" t="s">
        <v>2511</v>
      </c>
      <c r="J613" s="224" t="s">
        <v>236</v>
      </c>
      <c r="K613" s="352"/>
      <c r="L613" s="352"/>
      <c r="M613" s="352"/>
      <c r="N613" s="352"/>
      <c r="O613" s="352"/>
      <c r="P613" s="352"/>
      <c r="Q613" s="352"/>
      <c r="R613" s="352"/>
      <c r="S613" s="352"/>
      <c r="T613" s="242" t="s">
        <v>1366</v>
      </c>
      <c r="U613" s="227" t="s">
        <v>1372</v>
      </c>
      <c r="V613" s="227" t="s">
        <v>1924</v>
      </c>
      <c r="W613" s="227" t="s">
        <v>1526</v>
      </c>
      <c r="X613" s="228" t="s">
        <v>1574</v>
      </c>
      <c r="Y613" s="222" t="s">
        <v>1711</v>
      </c>
      <c r="Z613" s="227">
        <v>0.13500000000000001</v>
      </c>
      <c r="AA613" s="272">
        <v>2.7000000000000001E-3</v>
      </c>
      <c r="AB613" s="352"/>
      <c r="AC613" s="352"/>
      <c r="AD613" s="352"/>
      <c r="AE613" s="352"/>
      <c r="AF613" s="352"/>
      <c r="AG613" s="352"/>
      <c r="AH613" s="352"/>
    </row>
    <row r="614" spans="1:34" s="221" customFormat="1">
      <c r="A614" s="352" t="s">
        <v>764</v>
      </c>
      <c r="B614" s="352" t="s">
        <v>2570</v>
      </c>
      <c r="C614" s="352" t="s">
        <v>2510</v>
      </c>
      <c r="D614" s="224" t="s">
        <v>1526</v>
      </c>
      <c r="E614" s="352" t="s">
        <v>765</v>
      </c>
      <c r="F614" s="352">
        <v>0.13500000000000001</v>
      </c>
      <c r="G614" s="352">
        <v>2.7000000000000001E-3</v>
      </c>
      <c r="H614" s="352">
        <v>2.58</v>
      </c>
      <c r="I614" s="189" t="s">
        <v>2511</v>
      </c>
      <c r="J614" s="224" t="s">
        <v>236</v>
      </c>
      <c r="K614" s="352"/>
      <c r="L614" s="352"/>
      <c r="M614" s="352"/>
      <c r="N614" s="352"/>
      <c r="O614" s="352"/>
      <c r="P614" s="352"/>
      <c r="Q614" s="352"/>
      <c r="R614" s="352"/>
      <c r="S614" s="352"/>
      <c r="T614" s="242" t="s">
        <v>1366</v>
      </c>
      <c r="U614" s="227" t="s">
        <v>1372</v>
      </c>
      <c r="V614" s="227" t="s">
        <v>1924</v>
      </c>
      <c r="W614" s="227" t="s">
        <v>1526</v>
      </c>
      <c r="X614" s="228" t="s">
        <v>765</v>
      </c>
      <c r="Y614" s="222" t="s">
        <v>1711</v>
      </c>
      <c r="Z614" s="227">
        <v>0.13500000000000001</v>
      </c>
      <c r="AA614" s="272">
        <v>2.7000000000000001E-3</v>
      </c>
      <c r="AB614" s="352"/>
      <c r="AC614" s="352"/>
      <c r="AD614" s="352"/>
      <c r="AE614" s="352"/>
      <c r="AF614" s="352"/>
      <c r="AG614" s="352"/>
      <c r="AH614" s="352"/>
    </row>
    <row r="615" spans="1:34" s="221" customFormat="1">
      <c r="A615" s="352" t="s">
        <v>2105</v>
      </c>
      <c r="B615" s="352" t="s">
        <v>2570</v>
      </c>
      <c r="C615" s="352" t="s">
        <v>2510</v>
      </c>
      <c r="D615" s="224" t="s">
        <v>1526</v>
      </c>
      <c r="E615" s="352" t="s">
        <v>2106</v>
      </c>
      <c r="F615" s="352">
        <v>0.13500000000000001</v>
      </c>
      <c r="G615" s="352">
        <v>2.7000000000000001E-3</v>
      </c>
      <c r="H615" s="352">
        <v>2.58</v>
      </c>
      <c r="I615" s="189" t="s">
        <v>1081</v>
      </c>
      <c r="J615" s="224"/>
      <c r="K615" s="352"/>
      <c r="L615" s="352"/>
      <c r="M615" s="352"/>
      <c r="N615" s="352"/>
      <c r="O615" s="352"/>
      <c r="P615" s="352"/>
      <c r="Q615" s="352"/>
      <c r="R615" s="352"/>
      <c r="S615" s="352"/>
      <c r="T615" s="242" t="s">
        <v>1366</v>
      </c>
      <c r="U615" s="227" t="s">
        <v>1372</v>
      </c>
      <c r="V615" s="227" t="s">
        <v>1924</v>
      </c>
      <c r="W615" s="227" t="s">
        <v>1526</v>
      </c>
      <c r="X615" s="228" t="s">
        <v>2106</v>
      </c>
      <c r="Y615" s="222" t="s">
        <v>1711</v>
      </c>
      <c r="Z615" s="227">
        <v>0.13500000000000001</v>
      </c>
      <c r="AA615" s="272">
        <v>2.7000000000000001E-3</v>
      </c>
      <c r="AB615" s="352"/>
      <c r="AC615" s="352"/>
      <c r="AD615" s="352"/>
      <c r="AE615" s="352"/>
      <c r="AF615" s="352"/>
      <c r="AG615" s="352"/>
      <c r="AH615" s="352"/>
    </row>
    <row r="616" spans="1:34" s="221" customFormat="1">
      <c r="A616" s="352" t="s">
        <v>766</v>
      </c>
      <c r="B616" s="352" t="s">
        <v>2570</v>
      </c>
      <c r="C616" s="352" t="s">
        <v>2510</v>
      </c>
      <c r="D616" s="352" t="s">
        <v>1526</v>
      </c>
      <c r="E616" s="352" t="s">
        <v>767</v>
      </c>
      <c r="F616" s="352">
        <v>0.13500000000000001</v>
      </c>
      <c r="G616" s="352">
        <v>3.0000000000000001E-3</v>
      </c>
      <c r="H616" s="352">
        <v>2.58</v>
      </c>
      <c r="I616" s="189" t="s">
        <v>231</v>
      </c>
      <c r="J616" s="224" t="s">
        <v>2512</v>
      </c>
      <c r="K616" s="352"/>
      <c r="L616" s="352"/>
      <c r="M616" s="352"/>
      <c r="N616" s="352"/>
      <c r="O616" s="352"/>
      <c r="P616" s="352"/>
      <c r="Q616" s="352"/>
      <c r="R616" s="352"/>
      <c r="S616" s="352"/>
      <c r="T616" s="242" t="s">
        <v>1366</v>
      </c>
      <c r="U616" s="227" t="s">
        <v>1372</v>
      </c>
      <c r="V616" s="227" t="s">
        <v>1924</v>
      </c>
      <c r="W616" s="227" t="s">
        <v>1526</v>
      </c>
      <c r="X616" s="228" t="s">
        <v>767</v>
      </c>
      <c r="Y616" s="222" t="s">
        <v>1711</v>
      </c>
      <c r="Z616" s="227">
        <v>0.13500000000000001</v>
      </c>
      <c r="AA616" s="272">
        <v>3.0000000000000001E-3</v>
      </c>
      <c r="AB616" s="352"/>
      <c r="AC616" s="352"/>
      <c r="AD616" s="352"/>
      <c r="AE616" s="352"/>
      <c r="AF616" s="352"/>
      <c r="AG616" s="352"/>
      <c r="AH616" s="352"/>
    </row>
    <row r="617" spans="1:34" s="221" customFormat="1">
      <c r="A617" s="352" t="s">
        <v>768</v>
      </c>
      <c r="B617" s="352" t="s">
        <v>2570</v>
      </c>
      <c r="C617" s="352" t="s">
        <v>2510</v>
      </c>
      <c r="D617" s="352" t="s">
        <v>1526</v>
      </c>
      <c r="E617" s="352" t="s">
        <v>769</v>
      </c>
      <c r="F617" s="352">
        <v>0.13500000000000001</v>
      </c>
      <c r="G617" s="352">
        <v>3.0000000000000001E-3</v>
      </c>
      <c r="H617" s="352">
        <v>2.58</v>
      </c>
      <c r="I617" s="189" t="s">
        <v>231</v>
      </c>
      <c r="J617" s="224" t="s">
        <v>2512</v>
      </c>
      <c r="K617" s="352"/>
      <c r="L617" s="352"/>
      <c r="M617" s="352"/>
      <c r="N617" s="352"/>
      <c r="O617" s="352"/>
      <c r="P617" s="352"/>
      <c r="Q617" s="352"/>
      <c r="R617" s="352"/>
      <c r="S617" s="352"/>
      <c r="T617" s="242" t="s">
        <v>1366</v>
      </c>
      <c r="U617" s="227" t="s">
        <v>1372</v>
      </c>
      <c r="V617" s="227" t="s">
        <v>1924</v>
      </c>
      <c r="W617" s="227" t="s">
        <v>1526</v>
      </c>
      <c r="X617" s="228" t="s">
        <v>769</v>
      </c>
      <c r="Y617" s="222" t="s">
        <v>1711</v>
      </c>
      <c r="Z617" s="227">
        <v>0.13500000000000001</v>
      </c>
      <c r="AA617" s="272">
        <v>3.0000000000000001E-3</v>
      </c>
      <c r="AB617" s="352"/>
      <c r="AC617" s="352"/>
      <c r="AD617" s="352"/>
      <c r="AE617" s="352"/>
      <c r="AF617" s="352"/>
      <c r="AG617" s="352"/>
      <c r="AH617" s="352"/>
    </row>
    <row r="618" spans="1:34" s="221" customFormat="1">
      <c r="A618" s="352" t="s">
        <v>770</v>
      </c>
      <c r="B618" s="352" t="s">
        <v>2570</v>
      </c>
      <c r="C618" s="352" t="s">
        <v>2510</v>
      </c>
      <c r="D618" s="352" t="s">
        <v>1526</v>
      </c>
      <c r="E618" s="352" t="s">
        <v>771</v>
      </c>
      <c r="F618" s="352">
        <v>0.13500000000000001</v>
      </c>
      <c r="G618" s="352">
        <v>3.0000000000000001E-3</v>
      </c>
      <c r="H618" s="352">
        <v>2.58</v>
      </c>
      <c r="I618" s="189" t="s">
        <v>2511</v>
      </c>
      <c r="J618" s="224" t="s">
        <v>1711</v>
      </c>
      <c r="K618" s="352"/>
      <c r="L618" s="352"/>
      <c r="M618" s="352"/>
      <c r="N618" s="352"/>
      <c r="O618" s="352"/>
      <c r="P618" s="352"/>
      <c r="Q618" s="352"/>
      <c r="R618" s="352"/>
      <c r="S618" s="352"/>
      <c r="T618" s="242" t="s">
        <v>1366</v>
      </c>
      <c r="U618" s="227" t="s">
        <v>1372</v>
      </c>
      <c r="V618" s="227" t="s">
        <v>1924</v>
      </c>
      <c r="W618" s="227" t="s">
        <v>1526</v>
      </c>
      <c r="X618" s="228" t="s">
        <v>771</v>
      </c>
      <c r="Y618" s="222" t="s">
        <v>1711</v>
      </c>
      <c r="Z618" s="227">
        <v>0.13500000000000001</v>
      </c>
      <c r="AA618" s="272">
        <v>3.0000000000000001E-3</v>
      </c>
      <c r="AB618" s="352"/>
      <c r="AC618" s="352"/>
      <c r="AD618" s="352"/>
      <c r="AE618" s="352"/>
      <c r="AF618" s="352"/>
      <c r="AG618" s="352"/>
      <c r="AH618" s="352"/>
    </row>
    <row r="619" spans="1:34" s="221" customFormat="1">
      <c r="A619" s="352" t="s">
        <v>772</v>
      </c>
      <c r="B619" s="352" t="s">
        <v>2570</v>
      </c>
      <c r="C619" s="352" t="s">
        <v>2510</v>
      </c>
      <c r="D619" s="352" t="s">
        <v>1526</v>
      </c>
      <c r="E619" s="352" t="s">
        <v>773</v>
      </c>
      <c r="F619" s="352">
        <v>0.13500000000000001</v>
      </c>
      <c r="G619" s="352">
        <v>3.0000000000000001E-3</v>
      </c>
      <c r="H619" s="352">
        <v>2.58</v>
      </c>
      <c r="I619" s="189" t="s">
        <v>2511</v>
      </c>
      <c r="J619" s="224" t="s">
        <v>1711</v>
      </c>
      <c r="K619" s="352"/>
      <c r="L619" s="352"/>
      <c r="M619" s="352"/>
      <c r="N619" s="352"/>
      <c r="O619" s="352"/>
      <c r="P619" s="352"/>
      <c r="Q619" s="352"/>
      <c r="R619" s="352"/>
      <c r="S619" s="352"/>
      <c r="T619" s="242" t="s">
        <v>1366</v>
      </c>
      <c r="U619" s="227" t="s">
        <v>1372</v>
      </c>
      <c r="V619" s="227" t="s">
        <v>1924</v>
      </c>
      <c r="W619" s="227" t="s">
        <v>1526</v>
      </c>
      <c r="X619" s="228" t="s">
        <v>773</v>
      </c>
      <c r="Y619" s="222" t="s">
        <v>1711</v>
      </c>
      <c r="Z619" s="227">
        <v>0.13500000000000001</v>
      </c>
      <c r="AA619" s="272">
        <v>3.0000000000000001E-3</v>
      </c>
      <c r="AB619" s="352"/>
      <c r="AC619" s="352"/>
      <c r="AD619" s="352"/>
      <c r="AE619" s="352"/>
      <c r="AF619" s="352"/>
      <c r="AG619" s="352"/>
      <c r="AH619" s="352"/>
    </row>
    <row r="620" spans="1:34" s="221" customFormat="1">
      <c r="A620" s="352" t="s">
        <v>2107</v>
      </c>
      <c r="B620" s="352" t="s">
        <v>2570</v>
      </c>
      <c r="C620" s="352" t="s">
        <v>2510</v>
      </c>
      <c r="D620" s="352" t="s">
        <v>1526</v>
      </c>
      <c r="E620" s="352" t="s">
        <v>2108</v>
      </c>
      <c r="F620" s="352">
        <v>0.13500000000000001</v>
      </c>
      <c r="G620" s="352">
        <v>3.0000000000000001E-3</v>
      </c>
      <c r="H620" s="352">
        <v>2.58</v>
      </c>
      <c r="I620" s="189" t="s">
        <v>1081</v>
      </c>
      <c r="J620" s="224"/>
      <c r="K620" s="352"/>
      <c r="L620" s="352"/>
      <c r="M620" s="352"/>
      <c r="N620" s="352"/>
      <c r="O620" s="352"/>
      <c r="P620" s="352"/>
      <c r="Q620" s="352"/>
      <c r="R620" s="352"/>
      <c r="S620" s="352"/>
      <c r="T620" s="242" t="s">
        <v>1366</v>
      </c>
      <c r="U620" s="227" t="s">
        <v>1372</v>
      </c>
      <c r="V620" s="227" t="s">
        <v>1924</v>
      </c>
      <c r="W620" s="227" t="s">
        <v>1526</v>
      </c>
      <c r="X620" s="228" t="s">
        <v>2108</v>
      </c>
      <c r="Y620" s="222" t="s">
        <v>1711</v>
      </c>
      <c r="Z620" s="227">
        <v>0.13500000000000001</v>
      </c>
      <c r="AA620" s="272">
        <v>3.0000000000000001E-3</v>
      </c>
      <c r="AB620" s="352"/>
      <c r="AC620" s="352"/>
      <c r="AD620" s="352"/>
      <c r="AE620" s="352"/>
      <c r="AF620" s="352"/>
      <c r="AG620" s="352"/>
      <c r="AH620" s="352"/>
    </row>
    <row r="621" spans="1:34" s="221" customFormat="1">
      <c r="A621" s="352" t="s">
        <v>774</v>
      </c>
      <c r="B621" s="352" t="s">
        <v>2570</v>
      </c>
      <c r="C621" s="352" t="s">
        <v>2510</v>
      </c>
      <c r="D621" s="352" t="s">
        <v>1526</v>
      </c>
      <c r="E621" s="352" t="s">
        <v>775</v>
      </c>
      <c r="F621" s="352">
        <v>0.15</v>
      </c>
      <c r="G621" s="352">
        <v>2.7000000000000001E-3</v>
      </c>
      <c r="H621" s="352">
        <v>2.58</v>
      </c>
      <c r="I621" s="189" t="s">
        <v>231</v>
      </c>
      <c r="J621" s="352" t="s">
        <v>2513</v>
      </c>
      <c r="K621" s="352"/>
      <c r="L621" s="352"/>
      <c r="M621" s="352"/>
      <c r="N621" s="352"/>
      <c r="O621" s="352"/>
      <c r="P621" s="352"/>
      <c r="Q621" s="352"/>
      <c r="R621" s="352"/>
      <c r="S621" s="352"/>
      <c r="T621" s="242" t="s">
        <v>1366</v>
      </c>
      <c r="U621" s="227" t="s">
        <v>1372</v>
      </c>
      <c r="V621" s="227" t="s">
        <v>1924</v>
      </c>
      <c r="W621" s="227" t="s">
        <v>1526</v>
      </c>
      <c r="X621" s="228" t="s">
        <v>775</v>
      </c>
      <c r="Y621" s="222" t="s">
        <v>1713</v>
      </c>
      <c r="Z621" s="227">
        <v>0.15</v>
      </c>
      <c r="AA621" s="272">
        <v>2.7000000000000001E-3</v>
      </c>
      <c r="AB621" s="352"/>
      <c r="AC621" s="352"/>
      <c r="AD621" s="352"/>
      <c r="AE621" s="352"/>
      <c r="AF621" s="352"/>
      <c r="AG621" s="352"/>
      <c r="AH621" s="352"/>
    </row>
    <row r="622" spans="1:34" s="221" customFormat="1">
      <c r="A622" s="352" t="s">
        <v>776</v>
      </c>
      <c r="B622" s="352" t="s">
        <v>2570</v>
      </c>
      <c r="C622" s="352" t="s">
        <v>2510</v>
      </c>
      <c r="D622" s="352" t="s">
        <v>1526</v>
      </c>
      <c r="E622" s="352" t="s">
        <v>777</v>
      </c>
      <c r="F622" s="352">
        <v>0.15</v>
      </c>
      <c r="G622" s="352">
        <v>2.7000000000000001E-3</v>
      </c>
      <c r="H622" s="352">
        <v>2.58</v>
      </c>
      <c r="I622" s="189" t="s">
        <v>231</v>
      </c>
      <c r="J622" s="352" t="s">
        <v>2513</v>
      </c>
      <c r="K622" s="352"/>
      <c r="L622" s="352"/>
      <c r="M622" s="352"/>
      <c r="N622" s="352"/>
      <c r="O622" s="352"/>
      <c r="P622" s="352"/>
      <c r="Q622" s="352"/>
      <c r="R622" s="352"/>
      <c r="S622" s="352"/>
      <c r="T622" s="242" t="s">
        <v>1366</v>
      </c>
      <c r="U622" s="227" t="s">
        <v>1372</v>
      </c>
      <c r="V622" s="227" t="s">
        <v>1924</v>
      </c>
      <c r="W622" s="227" t="s">
        <v>1526</v>
      </c>
      <c r="X622" s="228" t="s">
        <v>777</v>
      </c>
      <c r="Y622" s="222" t="s">
        <v>1713</v>
      </c>
      <c r="Z622" s="227">
        <v>0.15</v>
      </c>
      <c r="AA622" s="272">
        <v>2.7000000000000001E-3</v>
      </c>
      <c r="AB622" s="352"/>
      <c r="AC622" s="352"/>
      <c r="AD622" s="352"/>
      <c r="AE622" s="352"/>
      <c r="AF622" s="352"/>
      <c r="AG622" s="352"/>
      <c r="AH622" s="352"/>
    </row>
    <row r="623" spans="1:34" s="221" customFormat="1">
      <c r="A623" s="352" t="s">
        <v>778</v>
      </c>
      <c r="B623" s="352" t="s">
        <v>2570</v>
      </c>
      <c r="C623" s="352" t="s">
        <v>2510</v>
      </c>
      <c r="D623" s="352" t="s">
        <v>1526</v>
      </c>
      <c r="E623" s="352" t="s">
        <v>779</v>
      </c>
      <c r="F623" s="352">
        <v>0.15</v>
      </c>
      <c r="G623" s="352">
        <v>2.7000000000000001E-3</v>
      </c>
      <c r="H623" s="352">
        <v>2.58</v>
      </c>
      <c r="I623" s="189" t="s">
        <v>2511</v>
      </c>
      <c r="J623" s="224" t="s">
        <v>1713</v>
      </c>
      <c r="K623" s="352"/>
      <c r="L623" s="352"/>
      <c r="M623" s="352"/>
      <c r="N623" s="352"/>
      <c r="O623" s="352"/>
      <c r="P623" s="352"/>
      <c r="Q623" s="352"/>
      <c r="R623" s="352"/>
      <c r="S623" s="352"/>
      <c r="T623" s="242" t="s">
        <v>1366</v>
      </c>
      <c r="U623" s="227" t="s">
        <v>1372</v>
      </c>
      <c r="V623" s="227" t="s">
        <v>1924</v>
      </c>
      <c r="W623" s="227" t="s">
        <v>1526</v>
      </c>
      <c r="X623" s="228" t="s">
        <v>779</v>
      </c>
      <c r="Y623" s="222" t="s">
        <v>1713</v>
      </c>
      <c r="Z623" s="227">
        <v>0.15</v>
      </c>
      <c r="AA623" s="272">
        <v>2.7000000000000001E-3</v>
      </c>
      <c r="AB623" s="352"/>
      <c r="AC623" s="352"/>
      <c r="AD623" s="352"/>
      <c r="AE623" s="352"/>
      <c r="AF623" s="352"/>
      <c r="AG623" s="352"/>
      <c r="AH623" s="352"/>
    </row>
    <row r="624" spans="1:34" s="221" customFormat="1">
      <c r="A624" s="352" t="s">
        <v>780</v>
      </c>
      <c r="B624" s="352" t="s">
        <v>2570</v>
      </c>
      <c r="C624" s="352" t="s">
        <v>2510</v>
      </c>
      <c r="D624" s="352" t="s">
        <v>1526</v>
      </c>
      <c r="E624" s="352" t="s">
        <v>781</v>
      </c>
      <c r="F624" s="352">
        <v>0.15</v>
      </c>
      <c r="G624" s="352">
        <v>2.7000000000000001E-3</v>
      </c>
      <c r="H624" s="352">
        <v>2.58</v>
      </c>
      <c r="I624" s="189" t="s">
        <v>2511</v>
      </c>
      <c r="J624" s="224" t="s">
        <v>1713</v>
      </c>
      <c r="K624" s="352"/>
      <c r="L624" s="352"/>
      <c r="M624" s="352"/>
      <c r="N624" s="352"/>
      <c r="O624" s="352"/>
      <c r="P624" s="352"/>
      <c r="Q624" s="352"/>
      <c r="R624" s="352"/>
      <c r="S624" s="352"/>
      <c r="T624" s="242" t="s">
        <v>1366</v>
      </c>
      <c r="U624" s="227" t="s">
        <v>1372</v>
      </c>
      <c r="V624" s="227" t="s">
        <v>1924</v>
      </c>
      <c r="W624" s="227" t="s">
        <v>1526</v>
      </c>
      <c r="X624" s="228" t="s">
        <v>781</v>
      </c>
      <c r="Y624" s="222" t="s">
        <v>1713</v>
      </c>
      <c r="Z624" s="227">
        <v>0.15</v>
      </c>
      <c r="AA624" s="272">
        <v>2.7000000000000001E-3</v>
      </c>
      <c r="AB624" s="352"/>
      <c r="AC624" s="352"/>
      <c r="AD624" s="352"/>
      <c r="AE624" s="352"/>
      <c r="AF624" s="352"/>
      <c r="AG624" s="352"/>
      <c r="AH624" s="352"/>
    </row>
    <row r="625" spans="1:34" s="221" customFormat="1">
      <c r="A625" s="352" t="s">
        <v>2109</v>
      </c>
      <c r="B625" s="352" t="s">
        <v>2570</v>
      </c>
      <c r="C625" s="352" t="s">
        <v>2510</v>
      </c>
      <c r="D625" s="352" t="s">
        <v>1526</v>
      </c>
      <c r="E625" s="352" t="s">
        <v>2110</v>
      </c>
      <c r="F625" s="352">
        <v>0.15</v>
      </c>
      <c r="G625" s="352">
        <v>2.7000000000000001E-3</v>
      </c>
      <c r="H625" s="352">
        <v>2.58</v>
      </c>
      <c r="I625" s="189" t="s">
        <v>1081</v>
      </c>
      <c r="J625" s="224"/>
      <c r="K625" s="352"/>
      <c r="L625" s="352"/>
      <c r="M625" s="352"/>
      <c r="N625" s="352"/>
      <c r="O625" s="352"/>
      <c r="P625" s="352"/>
      <c r="Q625" s="352"/>
      <c r="R625" s="352"/>
      <c r="S625" s="352"/>
      <c r="T625" s="242" t="s">
        <v>1366</v>
      </c>
      <c r="U625" s="227" t="s">
        <v>1372</v>
      </c>
      <c r="V625" s="227" t="s">
        <v>1924</v>
      </c>
      <c r="W625" s="227" t="s">
        <v>1526</v>
      </c>
      <c r="X625" s="228" t="s">
        <v>2110</v>
      </c>
      <c r="Y625" s="222" t="s">
        <v>1713</v>
      </c>
      <c r="Z625" s="227">
        <v>0.15</v>
      </c>
      <c r="AA625" s="272">
        <v>2.7000000000000001E-3</v>
      </c>
      <c r="AB625" s="352"/>
      <c r="AC625" s="352"/>
      <c r="AD625" s="352"/>
      <c r="AE625" s="352"/>
      <c r="AF625" s="352"/>
      <c r="AG625" s="352"/>
      <c r="AH625" s="352"/>
    </row>
    <row r="626" spans="1:34" s="221" customFormat="1">
      <c r="A626" s="352" t="s">
        <v>2440</v>
      </c>
      <c r="B626" s="223" t="s">
        <v>2360</v>
      </c>
      <c r="C626" s="223" t="s">
        <v>2359</v>
      </c>
      <c r="D626" s="224" t="s">
        <v>1702</v>
      </c>
      <c r="E626" s="223" t="s">
        <v>782</v>
      </c>
      <c r="F626" s="352">
        <v>0.05</v>
      </c>
      <c r="G626" s="352">
        <v>1E-3</v>
      </c>
      <c r="H626" s="352">
        <v>2.58</v>
      </c>
      <c r="I626" s="189" t="s">
        <v>2505</v>
      </c>
      <c r="J626" s="224"/>
      <c r="K626" s="352"/>
      <c r="L626" s="352"/>
      <c r="M626" s="352"/>
      <c r="N626" s="352"/>
      <c r="O626" s="352"/>
      <c r="P626" s="352"/>
      <c r="Q626" s="352"/>
      <c r="R626" s="352"/>
      <c r="S626" s="352"/>
      <c r="T626" s="242" t="s">
        <v>1366</v>
      </c>
      <c r="U626" s="227" t="s">
        <v>1372</v>
      </c>
      <c r="V626" s="227" t="s">
        <v>2111</v>
      </c>
      <c r="W626" s="227" t="s">
        <v>1702</v>
      </c>
      <c r="X626" s="228" t="s">
        <v>782</v>
      </c>
      <c r="Y626" s="222"/>
      <c r="Z626" s="227">
        <v>0.05</v>
      </c>
      <c r="AA626" s="272">
        <v>1E-3</v>
      </c>
      <c r="AB626" s="352"/>
      <c r="AC626" s="352"/>
      <c r="AD626" s="352"/>
      <c r="AE626" s="352"/>
      <c r="AF626" s="352"/>
      <c r="AG626" s="352"/>
      <c r="AH626" s="352"/>
    </row>
    <row r="627" spans="1:34" s="221" customFormat="1">
      <c r="A627" s="352" t="s">
        <v>2441</v>
      </c>
      <c r="B627" s="223" t="s">
        <v>2360</v>
      </c>
      <c r="C627" s="223" t="s">
        <v>2359</v>
      </c>
      <c r="D627" s="224" t="s">
        <v>1702</v>
      </c>
      <c r="E627" s="223" t="s">
        <v>783</v>
      </c>
      <c r="F627" s="352">
        <v>0.05</v>
      </c>
      <c r="G627" s="352">
        <v>1E-3</v>
      </c>
      <c r="H627" s="352">
        <v>2.58</v>
      </c>
      <c r="I627" s="189" t="s">
        <v>2505</v>
      </c>
      <c r="J627" s="224"/>
      <c r="K627" s="352"/>
      <c r="L627" s="352"/>
      <c r="M627" s="352"/>
      <c r="N627" s="352"/>
      <c r="O627" s="352"/>
      <c r="P627" s="352"/>
      <c r="Q627" s="352"/>
      <c r="R627" s="352"/>
      <c r="S627" s="352"/>
      <c r="T627" s="242" t="s">
        <v>1366</v>
      </c>
      <c r="U627" s="227" t="s">
        <v>1372</v>
      </c>
      <c r="V627" s="227" t="s">
        <v>2111</v>
      </c>
      <c r="W627" s="227" t="s">
        <v>1702</v>
      </c>
      <c r="X627" s="228" t="s">
        <v>783</v>
      </c>
      <c r="Y627" s="222"/>
      <c r="Z627" s="227">
        <v>0.05</v>
      </c>
      <c r="AA627" s="272">
        <v>1E-3</v>
      </c>
      <c r="AB627" s="352"/>
      <c r="AC627" s="352"/>
      <c r="AD627" s="352"/>
      <c r="AE627" s="352"/>
      <c r="AF627" s="352"/>
      <c r="AG627" s="352"/>
      <c r="AH627" s="352"/>
    </row>
    <row r="628" spans="1:34" s="221" customFormat="1">
      <c r="A628" s="352" t="s">
        <v>2442</v>
      </c>
      <c r="B628" s="223" t="s">
        <v>2361</v>
      </c>
      <c r="C628" s="223" t="s">
        <v>2359</v>
      </c>
      <c r="D628" s="224" t="s">
        <v>1702</v>
      </c>
      <c r="E628" s="223" t="s">
        <v>784</v>
      </c>
      <c r="F628" s="352">
        <v>0.05</v>
      </c>
      <c r="G628" s="352">
        <v>1E-3</v>
      </c>
      <c r="H628" s="352">
        <v>2.58</v>
      </c>
      <c r="I628" s="189" t="s">
        <v>2505</v>
      </c>
      <c r="J628" s="224"/>
      <c r="K628" s="352"/>
      <c r="L628" s="352"/>
      <c r="M628" s="352"/>
      <c r="N628" s="352"/>
      <c r="O628" s="352"/>
      <c r="P628" s="352"/>
      <c r="Q628" s="352"/>
      <c r="R628" s="352"/>
      <c r="S628" s="352"/>
      <c r="T628" s="242" t="s">
        <v>1366</v>
      </c>
      <c r="U628" s="227" t="s">
        <v>1372</v>
      </c>
      <c r="V628" s="227" t="s">
        <v>2111</v>
      </c>
      <c r="W628" s="227" t="s">
        <v>1702</v>
      </c>
      <c r="X628" s="228" t="s">
        <v>784</v>
      </c>
      <c r="Y628" s="222"/>
      <c r="Z628" s="227">
        <v>0.05</v>
      </c>
      <c r="AA628" s="272">
        <v>1E-3</v>
      </c>
      <c r="AB628" s="352"/>
      <c r="AC628" s="352"/>
      <c r="AD628" s="352"/>
      <c r="AE628" s="352"/>
      <c r="AF628" s="352"/>
      <c r="AG628" s="352"/>
      <c r="AH628" s="352"/>
    </row>
    <row r="629" spans="1:34" s="221" customFormat="1">
      <c r="A629" s="352" t="s">
        <v>2443</v>
      </c>
      <c r="B629" s="223" t="s">
        <v>2361</v>
      </c>
      <c r="C629" s="223" t="s">
        <v>2359</v>
      </c>
      <c r="D629" s="352" t="s">
        <v>1702</v>
      </c>
      <c r="E629" s="223" t="s">
        <v>785</v>
      </c>
      <c r="F629" s="352">
        <v>0.05</v>
      </c>
      <c r="G629" s="352">
        <v>1E-3</v>
      </c>
      <c r="H629" s="352">
        <v>2.58</v>
      </c>
      <c r="I629" s="189" t="s">
        <v>2505</v>
      </c>
      <c r="J629" s="352"/>
      <c r="K629" s="352"/>
      <c r="L629" s="352"/>
      <c r="M629" s="352"/>
      <c r="N629" s="352"/>
      <c r="O629" s="352"/>
      <c r="P629" s="352"/>
      <c r="Q629" s="352"/>
      <c r="R629" s="352"/>
      <c r="S629" s="352"/>
      <c r="T629" s="242" t="s">
        <v>1366</v>
      </c>
      <c r="U629" s="227" t="s">
        <v>1372</v>
      </c>
      <c r="V629" s="227" t="s">
        <v>2111</v>
      </c>
      <c r="W629" s="227" t="s">
        <v>1702</v>
      </c>
      <c r="X629" s="228" t="s">
        <v>785</v>
      </c>
      <c r="Y629" s="222"/>
      <c r="Z629" s="227">
        <v>0.05</v>
      </c>
      <c r="AA629" s="272">
        <v>1E-3</v>
      </c>
      <c r="AB629" s="352"/>
      <c r="AC629" s="352"/>
      <c r="AD629" s="352"/>
      <c r="AE629" s="352"/>
      <c r="AF629" s="352"/>
      <c r="AG629" s="352"/>
      <c r="AH629" s="352"/>
    </row>
    <row r="630" spans="1:34" s="221" customFormat="1">
      <c r="A630" s="352" t="s">
        <v>2444</v>
      </c>
      <c r="B630" s="223" t="s">
        <v>2361</v>
      </c>
      <c r="C630" s="223" t="s">
        <v>2359</v>
      </c>
      <c r="D630" s="223" t="s">
        <v>1702</v>
      </c>
      <c r="E630" s="223" t="s">
        <v>2112</v>
      </c>
      <c r="F630" s="223">
        <v>0.05</v>
      </c>
      <c r="G630" s="223">
        <v>1E-3</v>
      </c>
      <c r="H630" s="352">
        <v>2.58</v>
      </c>
      <c r="I630" s="189" t="s">
        <v>2505</v>
      </c>
      <c r="J630" s="352"/>
      <c r="K630" s="352"/>
      <c r="L630" s="352"/>
      <c r="M630" s="352"/>
      <c r="N630" s="352"/>
      <c r="O630" s="352"/>
      <c r="P630" s="352"/>
      <c r="Q630" s="352"/>
      <c r="R630" s="352"/>
      <c r="S630" s="352"/>
      <c r="T630" s="242" t="s">
        <v>1366</v>
      </c>
      <c r="U630" s="227" t="s">
        <v>1372</v>
      </c>
      <c r="V630" s="227" t="s">
        <v>2111</v>
      </c>
      <c r="W630" s="227" t="s">
        <v>1702</v>
      </c>
      <c r="X630" s="228" t="s">
        <v>2112</v>
      </c>
      <c r="Y630" s="222"/>
      <c r="Z630" s="227">
        <v>0.05</v>
      </c>
      <c r="AA630" s="272">
        <v>1E-3</v>
      </c>
      <c r="AB630" s="352"/>
      <c r="AC630" s="352"/>
      <c r="AD630" s="352"/>
      <c r="AE630" s="352"/>
      <c r="AF630" s="352"/>
      <c r="AG630" s="352"/>
      <c r="AH630" s="352"/>
    </row>
    <row r="631" spans="1:34" s="221" customFormat="1">
      <c r="A631" s="352" t="s">
        <v>2445</v>
      </c>
      <c r="B631" s="223" t="s">
        <v>2361</v>
      </c>
      <c r="C631" s="223" t="s">
        <v>2359</v>
      </c>
      <c r="D631" s="352" t="s">
        <v>1702</v>
      </c>
      <c r="E631" s="223" t="s">
        <v>786</v>
      </c>
      <c r="F631" s="352">
        <v>2.5000000000000001E-2</v>
      </c>
      <c r="G631" s="352">
        <v>5.0000000000000001E-4</v>
      </c>
      <c r="H631" s="352">
        <v>2.58</v>
      </c>
      <c r="I631" s="189" t="s">
        <v>231</v>
      </c>
      <c r="J631" s="352" t="s">
        <v>232</v>
      </c>
      <c r="K631" s="352"/>
      <c r="L631" s="352"/>
      <c r="M631" s="352"/>
      <c r="N631" s="352"/>
      <c r="O631" s="352"/>
      <c r="P631" s="352"/>
      <c r="Q631" s="352"/>
      <c r="R631" s="352"/>
      <c r="S631" s="352"/>
      <c r="T631" s="242" t="s">
        <v>1366</v>
      </c>
      <c r="U631" s="227" t="s">
        <v>1372</v>
      </c>
      <c r="V631" s="227" t="s">
        <v>2111</v>
      </c>
      <c r="W631" s="227" t="s">
        <v>1702</v>
      </c>
      <c r="X631" s="228" t="s">
        <v>786</v>
      </c>
      <c r="Y631" s="222"/>
      <c r="Z631" s="227">
        <v>2.5000000000000001E-2</v>
      </c>
      <c r="AA631" s="272">
        <v>5.0000000000000001E-4</v>
      </c>
      <c r="AB631" s="352"/>
      <c r="AC631" s="352"/>
      <c r="AD631" s="352"/>
      <c r="AE631" s="352"/>
      <c r="AF631" s="352"/>
      <c r="AG631" s="352"/>
      <c r="AH631" s="352"/>
    </row>
    <row r="632" spans="1:34" s="221" customFormat="1">
      <c r="A632" s="352" t="s">
        <v>2446</v>
      </c>
      <c r="B632" s="223" t="s">
        <v>2361</v>
      </c>
      <c r="C632" s="223" t="s">
        <v>2359</v>
      </c>
      <c r="D632" s="352" t="s">
        <v>1702</v>
      </c>
      <c r="E632" s="223" t="s">
        <v>787</v>
      </c>
      <c r="F632" s="352">
        <v>2.5000000000000001E-2</v>
      </c>
      <c r="G632" s="352">
        <v>5.0000000000000001E-4</v>
      </c>
      <c r="H632" s="352">
        <v>2.58</v>
      </c>
      <c r="I632" s="189" t="s">
        <v>231</v>
      </c>
      <c r="J632" s="352" t="s">
        <v>232</v>
      </c>
      <c r="K632" s="352"/>
      <c r="L632" s="352"/>
      <c r="M632" s="352"/>
      <c r="N632" s="352"/>
      <c r="O632" s="352"/>
      <c r="P632" s="352"/>
      <c r="Q632" s="352"/>
      <c r="R632" s="352"/>
      <c r="S632" s="352"/>
      <c r="T632" s="242" t="s">
        <v>1366</v>
      </c>
      <c r="U632" s="227" t="s">
        <v>1372</v>
      </c>
      <c r="V632" s="227" t="s">
        <v>2111</v>
      </c>
      <c r="W632" s="227" t="s">
        <v>1702</v>
      </c>
      <c r="X632" s="228" t="s">
        <v>787</v>
      </c>
      <c r="Y632" s="222"/>
      <c r="Z632" s="227">
        <v>2.5000000000000001E-2</v>
      </c>
      <c r="AA632" s="272">
        <v>5.0000000000000001E-4</v>
      </c>
      <c r="AB632" s="352"/>
      <c r="AC632" s="352"/>
      <c r="AD632" s="352"/>
      <c r="AE632" s="352"/>
      <c r="AF632" s="352"/>
      <c r="AG632" s="352"/>
      <c r="AH632" s="352"/>
    </row>
    <row r="633" spans="1:34" s="221" customFormat="1">
      <c r="A633" s="352" t="s">
        <v>2447</v>
      </c>
      <c r="B633" s="223" t="s">
        <v>2361</v>
      </c>
      <c r="C633" s="223" t="s">
        <v>2359</v>
      </c>
      <c r="D633" s="352" t="s">
        <v>1702</v>
      </c>
      <c r="E633" s="223" t="s">
        <v>788</v>
      </c>
      <c r="F633" s="352">
        <v>2.5000000000000001E-2</v>
      </c>
      <c r="G633" s="352">
        <v>5.0000000000000001E-4</v>
      </c>
      <c r="H633" s="352">
        <v>2.58</v>
      </c>
      <c r="I633" s="189" t="s">
        <v>231</v>
      </c>
      <c r="J633" s="352" t="s">
        <v>232</v>
      </c>
      <c r="K633" s="352"/>
      <c r="L633" s="352"/>
      <c r="M633" s="352"/>
      <c r="N633" s="352"/>
      <c r="O633" s="352"/>
      <c r="P633" s="352"/>
      <c r="Q633" s="352"/>
      <c r="R633" s="352"/>
      <c r="S633" s="352"/>
      <c r="T633" s="242" t="s">
        <v>1366</v>
      </c>
      <c r="U633" s="227" t="s">
        <v>1372</v>
      </c>
      <c r="V633" s="227" t="s">
        <v>2111</v>
      </c>
      <c r="W633" s="227" t="s">
        <v>1702</v>
      </c>
      <c r="X633" s="228" t="s">
        <v>788</v>
      </c>
      <c r="Y633" s="222"/>
      <c r="Z633" s="227">
        <v>2.5000000000000001E-2</v>
      </c>
      <c r="AA633" s="272">
        <v>5.0000000000000001E-4</v>
      </c>
      <c r="AB633" s="352"/>
      <c r="AC633" s="352"/>
      <c r="AD633" s="352"/>
      <c r="AE633" s="352"/>
      <c r="AF633" s="352"/>
      <c r="AG633" s="352"/>
      <c r="AH633" s="352"/>
    </row>
    <row r="634" spans="1:34" s="221" customFormat="1">
      <c r="A634" s="352" t="s">
        <v>2448</v>
      </c>
      <c r="B634" s="223" t="s">
        <v>2361</v>
      </c>
      <c r="C634" s="223" t="s">
        <v>2359</v>
      </c>
      <c r="D634" s="352" t="s">
        <v>1702</v>
      </c>
      <c r="E634" s="223" t="s">
        <v>789</v>
      </c>
      <c r="F634" s="352">
        <v>2.5000000000000001E-2</v>
      </c>
      <c r="G634" s="352">
        <v>5.0000000000000001E-4</v>
      </c>
      <c r="H634" s="352">
        <v>2.58</v>
      </c>
      <c r="I634" s="189" t="s">
        <v>231</v>
      </c>
      <c r="J634" s="352" t="s">
        <v>232</v>
      </c>
      <c r="K634" s="352"/>
      <c r="L634" s="352"/>
      <c r="M634" s="352"/>
      <c r="N634" s="352"/>
      <c r="O634" s="352"/>
      <c r="P634" s="352"/>
      <c r="Q634" s="352"/>
      <c r="R634" s="352"/>
      <c r="S634" s="352"/>
      <c r="T634" s="242" t="s">
        <v>1366</v>
      </c>
      <c r="U634" s="227" t="s">
        <v>1372</v>
      </c>
      <c r="V634" s="227" t="s">
        <v>2111</v>
      </c>
      <c r="W634" s="227" t="s">
        <v>1702</v>
      </c>
      <c r="X634" s="228" t="s">
        <v>789</v>
      </c>
      <c r="Y634" s="222"/>
      <c r="Z634" s="227">
        <v>2.5000000000000001E-2</v>
      </c>
      <c r="AA634" s="272">
        <v>5.0000000000000001E-4</v>
      </c>
      <c r="AB634" s="352"/>
      <c r="AC634" s="352"/>
      <c r="AD634" s="352"/>
      <c r="AE634" s="352"/>
      <c r="AF634" s="352"/>
      <c r="AG634" s="352"/>
      <c r="AH634" s="352"/>
    </row>
    <row r="635" spans="1:34" s="221" customFormat="1">
      <c r="A635" s="352" t="s">
        <v>2449</v>
      </c>
      <c r="B635" s="223" t="s">
        <v>2361</v>
      </c>
      <c r="C635" s="223" t="s">
        <v>2359</v>
      </c>
      <c r="D635" s="352" t="s">
        <v>1702</v>
      </c>
      <c r="E635" s="223" t="s">
        <v>2113</v>
      </c>
      <c r="F635" s="352">
        <v>2.5000000000000001E-2</v>
      </c>
      <c r="G635" s="352">
        <v>5.0000000000000001E-4</v>
      </c>
      <c r="H635" s="352">
        <v>2.58</v>
      </c>
      <c r="I635" s="189" t="s">
        <v>231</v>
      </c>
      <c r="J635" s="352"/>
      <c r="K635" s="352"/>
      <c r="L635" s="352"/>
      <c r="M635" s="352"/>
      <c r="N635" s="352"/>
      <c r="O635" s="352"/>
      <c r="P635" s="352"/>
      <c r="Q635" s="352"/>
      <c r="R635" s="352"/>
      <c r="S635" s="352"/>
      <c r="T635" s="242" t="s">
        <v>1366</v>
      </c>
      <c r="U635" s="227" t="s">
        <v>1372</v>
      </c>
      <c r="V635" s="227" t="s">
        <v>2111</v>
      </c>
      <c r="W635" s="227" t="s">
        <v>1702</v>
      </c>
      <c r="X635" s="228" t="s">
        <v>2113</v>
      </c>
      <c r="Y635" s="222"/>
      <c r="Z635" s="227">
        <v>2.5000000000000001E-2</v>
      </c>
      <c r="AA635" s="272">
        <v>5.0000000000000001E-4</v>
      </c>
      <c r="AB635" s="352"/>
      <c r="AC635" s="352"/>
      <c r="AD635" s="352"/>
      <c r="AE635" s="352"/>
      <c r="AF635" s="352"/>
      <c r="AG635" s="352"/>
      <c r="AH635" s="352"/>
    </row>
    <row r="636" spans="1:34" s="221" customFormat="1">
      <c r="A636" s="352" t="s">
        <v>2450</v>
      </c>
      <c r="B636" s="223" t="s">
        <v>2361</v>
      </c>
      <c r="C636" s="223" t="s">
        <v>2359</v>
      </c>
      <c r="D636" s="352" t="s">
        <v>1702</v>
      </c>
      <c r="E636" s="223" t="s">
        <v>2114</v>
      </c>
      <c r="F636" s="223">
        <v>1.2500000000000001E-2</v>
      </c>
      <c r="G636" s="223">
        <v>2.5000000000000001E-4</v>
      </c>
      <c r="H636" s="352">
        <v>2.58</v>
      </c>
      <c r="I636" s="189" t="s">
        <v>1081</v>
      </c>
      <c r="J636" s="352"/>
      <c r="K636" s="352"/>
      <c r="L636" s="352"/>
      <c r="M636" s="352"/>
      <c r="N636" s="352"/>
      <c r="O636" s="352"/>
      <c r="P636" s="352"/>
      <c r="Q636" s="352"/>
      <c r="R636" s="352"/>
      <c r="S636" s="352"/>
      <c r="T636" s="242" t="s">
        <v>1366</v>
      </c>
      <c r="U636" s="227" t="s">
        <v>1372</v>
      </c>
      <c r="V636" s="227" t="s">
        <v>2111</v>
      </c>
      <c r="W636" s="227" t="s">
        <v>1702</v>
      </c>
      <c r="X636" s="228" t="s">
        <v>2114</v>
      </c>
      <c r="Y636" s="222"/>
      <c r="Z636" s="227">
        <v>1.2500000000000001E-2</v>
      </c>
      <c r="AA636" s="272">
        <v>2.5000000000000001E-4</v>
      </c>
      <c r="AB636" s="352"/>
      <c r="AC636" s="352"/>
      <c r="AD636" s="352"/>
      <c r="AE636" s="352"/>
      <c r="AF636" s="352"/>
      <c r="AG636" s="352"/>
      <c r="AH636" s="352"/>
    </row>
    <row r="637" spans="1:34" s="221" customFormat="1">
      <c r="A637" s="352" t="s">
        <v>2451</v>
      </c>
      <c r="B637" s="223" t="s">
        <v>2361</v>
      </c>
      <c r="C637" s="223" t="s">
        <v>2359</v>
      </c>
      <c r="D637" s="352" t="s">
        <v>1702</v>
      </c>
      <c r="E637" s="223" t="s">
        <v>790</v>
      </c>
      <c r="F637" s="352">
        <v>2.5000000000000001E-2</v>
      </c>
      <c r="G637" s="352">
        <v>5.0000000000000001E-4</v>
      </c>
      <c r="H637" s="352">
        <v>2.58</v>
      </c>
      <c r="I637" s="189" t="s">
        <v>2505</v>
      </c>
      <c r="J637" s="352" t="s">
        <v>1668</v>
      </c>
      <c r="K637" s="352"/>
      <c r="L637" s="352"/>
      <c r="M637" s="352"/>
      <c r="N637" s="352"/>
      <c r="O637" s="352"/>
      <c r="P637" s="352"/>
      <c r="Q637" s="352"/>
      <c r="R637" s="352"/>
      <c r="S637" s="352"/>
      <c r="T637" s="242" t="s">
        <v>1366</v>
      </c>
      <c r="U637" s="227" t="s">
        <v>1372</v>
      </c>
      <c r="V637" s="227" t="s">
        <v>2111</v>
      </c>
      <c r="W637" s="227" t="s">
        <v>1702</v>
      </c>
      <c r="X637" s="228" t="s">
        <v>790</v>
      </c>
      <c r="Y637" s="222" t="s">
        <v>1668</v>
      </c>
      <c r="Z637" s="227">
        <v>2.5000000000000001E-2</v>
      </c>
      <c r="AA637" s="272">
        <v>5.0000000000000001E-4</v>
      </c>
      <c r="AB637" s="352"/>
      <c r="AC637" s="352"/>
      <c r="AD637" s="352"/>
      <c r="AE637" s="352"/>
      <c r="AF637" s="352"/>
      <c r="AG637" s="352"/>
      <c r="AH637" s="352"/>
    </row>
    <row r="638" spans="1:34" s="221" customFormat="1">
      <c r="A638" s="352" t="s">
        <v>2452</v>
      </c>
      <c r="B638" s="223" t="s">
        <v>2361</v>
      </c>
      <c r="C638" s="223" t="s">
        <v>2359</v>
      </c>
      <c r="D638" s="352" t="s">
        <v>1702</v>
      </c>
      <c r="E638" s="223" t="s">
        <v>791</v>
      </c>
      <c r="F638" s="352">
        <v>2.5000000000000001E-2</v>
      </c>
      <c r="G638" s="352">
        <v>5.0000000000000001E-4</v>
      </c>
      <c r="H638" s="352">
        <v>2.58</v>
      </c>
      <c r="I638" s="189" t="s">
        <v>2505</v>
      </c>
      <c r="J638" s="352" t="s">
        <v>1668</v>
      </c>
      <c r="K638" s="352"/>
      <c r="L638" s="352"/>
      <c r="M638" s="352"/>
      <c r="N638" s="352"/>
      <c r="O638" s="352"/>
      <c r="P638" s="352"/>
      <c r="Q638" s="352"/>
      <c r="R638" s="352"/>
      <c r="S638" s="352"/>
      <c r="T638" s="242" t="s">
        <v>1366</v>
      </c>
      <c r="U638" s="227" t="s">
        <v>1372</v>
      </c>
      <c r="V638" s="227" t="s">
        <v>2111</v>
      </c>
      <c r="W638" s="227" t="s">
        <v>1702</v>
      </c>
      <c r="X638" s="228" t="s">
        <v>791</v>
      </c>
      <c r="Y638" s="222" t="s">
        <v>1668</v>
      </c>
      <c r="Z638" s="227">
        <v>2.5000000000000001E-2</v>
      </c>
      <c r="AA638" s="272">
        <v>5.0000000000000001E-4</v>
      </c>
      <c r="AB638" s="352"/>
      <c r="AC638" s="352"/>
      <c r="AD638" s="352"/>
      <c r="AE638" s="352"/>
      <c r="AF638" s="352"/>
      <c r="AG638" s="352"/>
      <c r="AH638" s="352"/>
    </row>
    <row r="639" spans="1:34" s="221" customFormat="1">
      <c r="A639" s="352" t="s">
        <v>2453</v>
      </c>
      <c r="B639" s="223" t="s">
        <v>2361</v>
      </c>
      <c r="C639" s="223" t="s">
        <v>2359</v>
      </c>
      <c r="D639" s="352" t="s">
        <v>1702</v>
      </c>
      <c r="E639" s="223" t="s">
        <v>792</v>
      </c>
      <c r="F639" s="352">
        <v>2.5000000000000001E-2</v>
      </c>
      <c r="G639" s="352">
        <v>5.0000000000000001E-4</v>
      </c>
      <c r="H639" s="352">
        <v>2.58</v>
      </c>
      <c r="I639" s="189" t="s">
        <v>2505</v>
      </c>
      <c r="J639" s="224" t="s">
        <v>1668</v>
      </c>
      <c r="K639" s="352"/>
      <c r="L639" s="352"/>
      <c r="M639" s="352"/>
      <c r="N639" s="352"/>
      <c r="O639" s="352"/>
      <c r="P639" s="352"/>
      <c r="Q639" s="352"/>
      <c r="R639" s="352"/>
      <c r="S639" s="352"/>
      <c r="T639" s="242" t="s">
        <v>1366</v>
      </c>
      <c r="U639" s="227" t="s">
        <v>1372</v>
      </c>
      <c r="V639" s="227" t="s">
        <v>2111</v>
      </c>
      <c r="W639" s="227" t="s">
        <v>1702</v>
      </c>
      <c r="X639" s="228" t="s">
        <v>792</v>
      </c>
      <c r="Y639" s="222" t="s">
        <v>1668</v>
      </c>
      <c r="Z639" s="227">
        <v>2.5000000000000001E-2</v>
      </c>
      <c r="AA639" s="272">
        <v>5.0000000000000001E-4</v>
      </c>
      <c r="AB639" s="352"/>
      <c r="AC639" s="352"/>
      <c r="AD639" s="352"/>
      <c r="AE639" s="352"/>
      <c r="AF639" s="352"/>
      <c r="AG639" s="352"/>
      <c r="AH639" s="352"/>
    </row>
    <row r="640" spans="1:34" s="221" customFormat="1">
      <c r="A640" s="352" t="s">
        <v>2454</v>
      </c>
      <c r="B640" s="223" t="s">
        <v>2361</v>
      </c>
      <c r="C640" s="223" t="s">
        <v>2359</v>
      </c>
      <c r="D640" s="352" t="s">
        <v>1702</v>
      </c>
      <c r="E640" s="223" t="s">
        <v>793</v>
      </c>
      <c r="F640" s="352">
        <v>2.5000000000000001E-2</v>
      </c>
      <c r="G640" s="352">
        <v>5.0000000000000001E-4</v>
      </c>
      <c r="H640" s="352">
        <v>2.58</v>
      </c>
      <c r="I640" s="189" t="s">
        <v>2505</v>
      </c>
      <c r="J640" s="224" t="s">
        <v>1668</v>
      </c>
      <c r="K640" s="352"/>
      <c r="L640" s="352"/>
      <c r="M640" s="352"/>
      <c r="N640" s="352"/>
      <c r="O640" s="352"/>
      <c r="P640" s="352"/>
      <c r="Q640" s="352"/>
      <c r="R640" s="352"/>
      <c r="S640" s="352"/>
      <c r="T640" s="242" t="s">
        <v>1366</v>
      </c>
      <c r="U640" s="227" t="s">
        <v>1372</v>
      </c>
      <c r="V640" s="227" t="s">
        <v>2111</v>
      </c>
      <c r="W640" s="227" t="s">
        <v>1702</v>
      </c>
      <c r="X640" s="228" t="s">
        <v>793</v>
      </c>
      <c r="Y640" s="222" t="s">
        <v>1373</v>
      </c>
      <c r="Z640" s="227">
        <v>2.5000000000000001E-2</v>
      </c>
      <c r="AA640" s="272">
        <v>5.0000000000000001E-4</v>
      </c>
      <c r="AB640" s="352"/>
      <c r="AC640" s="352"/>
      <c r="AD640" s="352"/>
      <c r="AE640" s="352"/>
      <c r="AF640" s="352"/>
      <c r="AG640" s="352"/>
      <c r="AH640" s="352"/>
    </row>
    <row r="641" spans="1:34" s="221" customFormat="1">
      <c r="A641" s="352" t="s">
        <v>2455</v>
      </c>
      <c r="B641" s="223" t="s">
        <v>2361</v>
      </c>
      <c r="C641" s="223" t="s">
        <v>2359</v>
      </c>
      <c r="D641" s="352" t="s">
        <v>1702</v>
      </c>
      <c r="E641" s="223" t="s">
        <v>794</v>
      </c>
      <c r="F641" s="352">
        <v>2.5000000000000001E-2</v>
      </c>
      <c r="G641" s="352">
        <v>5.0000000000000001E-4</v>
      </c>
      <c r="H641" s="352">
        <v>2.58</v>
      </c>
      <c r="I641" s="189" t="s">
        <v>231</v>
      </c>
      <c r="J641" s="224" t="s">
        <v>2494</v>
      </c>
      <c r="K641" s="352"/>
      <c r="L641" s="352"/>
      <c r="M641" s="352"/>
      <c r="N641" s="352"/>
      <c r="O641" s="352"/>
      <c r="P641" s="352"/>
      <c r="Q641" s="352"/>
      <c r="R641" s="352"/>
      <c r="S641" s="352"/>
      <c r="T641" s="242" t="s">
        <v>1366</v>
      </c>
      <c r="U641" s="227" t="s">
        <v>1372</v>
      </c>
      <c r="V641" s="227" t="s">
        <v>2111</v>
      </c>
      <c r="W641" s="227" t="s">
        <v>1702</v>
      </c>
      <c r="X641" s="228" t="s">
        <v>794</v>
      </c>
      <c r="Y641" s="222" t="s">
        <v>1373</v>
      </c>
      <c r="Z641" s="227">
        <v>2.5000000000000001E-2</v>
      </c>
      <c r="AA641" s="272">
        <v>5.0000000000000001E-4</v>
      </c>
      <c r="AB641" s="352"/>
      <c r="AC641" s="352"/>
      <c r="AD641" s="352"/>
      <c r="AE641" s="352"/>
      <c r="AF641" s="352"/>
      <c r="AG641" s="352"/>
      <c r="AH641" s="352"/>
    </row>
    <row r="642" spans="1:34" s="221" customFormat="1">
      <c r="A642" s="352" t="s">
        <v>2456</v>
      </c>
      <c r="B642" s="223" t="s">
        <v>2361</v>
      </c>
      <c r="C642" s="223" t="s">
        <v>2359</v>
      </c>
      <c r="D642" s="352" t="s">
        <v>1702</v>
      </c>
      <c r="E642" s="223" t="s">
        <v>795</v>
      </c>
      <c r="F642" s="352">
        <v>2.5000000000000001E-2</v>
      </c>
      <c r="G642" s="352">
        <v>5.0000000000000001E-4</v>
      </c>
      <c r="H642" s="352">
        <v>2.58</v>
      </c>
      <c r="I642" s="189" t="s">
        <v>231</v>
      </c>
      <c r="J642" s="224" t="s">
        <v>2494</v>
      </c>
      <c r="K642" s="352"/>
      <c r="L642" s="352"/>
      <c r="M642" s="352"/>
      <c r="N642" s="352"/>
      <c r="O642" s="352"/>
      <c r="P642" s="352"/>
      <c r="Q642" s="352"/>
      <c r="R642" s="352"/>
      <c r="S642" s="352"/>
      <c r="T642" s="242" t="s">
        <v>1366</v>
      </c>
      <c r="U642" s="227" t="s">
        <v>1372</v>
      </c>
      <c r="V642" s="227" t="s">
        <v>2111</v>
      </c>
      <c r="W642" s="227" t="s">
        <v>1702</v>
      </c>
      <c r="X642" s="228" t="s">
        <v>795</v>
      </c>
      <c r="Y642" s="222" t="s">
        <v>1668</v>
      </c>
      <c r="Z642" s="227">
        <v>2.5000000000000001E-2</v>
      </c>
      <c r="AA642" s="272">
        <v>5.0000000000000001E-4</v>
      </c>
      <c r="AB642" s="352"/>
      <c r="AC642" s="352"/>
      <c r="AD642" s="352"/>
      <c r="AE642" s="352"/>
      <c r="AF642" s="352"/>
      <c r="AG642" s="352"/>
      <c r="AH642" s="352"/>
    </row>
    <row r="643" spans="1:34" s="221" customFormat="1">
      <c r="A643" s="352" t="s">
        <v>2457</v>
      </c>
      <c r="B643" s="223" t="s">
        <v>2361</v>
      </c>
      <c r="C643" s="223" t="s">
        <v>2359</v>
      </c>
      <c r="D643" s="352" t="s">
        <v>1702</v>
      </c>
      <c r="E643" s="223" t="s">
        <v>796</v>
      </c>
      <c r="F643" s="352">
        <v>2.5000000000000001E-2</v>
      </c>
      <c r="G643" s="352">
        <v>5.0000000000000001E-4</v>
      </c>
      <c r="H643" s="352">
        <v>2.58</v>
      </c>
      <c r="I643" s="189" t="s">
        <v>231</v>
      </c>
      <c r="J643" s="224" t="s">
        <v>2494</v>
      </c>
      <c r="K643" s="352"/>
      <c r="L643" s="352"/>
      <c r="M643" s="352"/>
      <c r="N643" s="352"/>
      <c r="O643" s="352"/>
      <c r="P643" s="352"/>
      <c r="Q643" s="352"/>
      <c r="R643" s="352"/>
      <c r="S643" s="352"/>
      <c r="T643" s="242" t="s">
        <v>1366</v>
      </c>
      <c r="U643" s="227" t="s">
        <v>1372</v>
      </c>
      <c r="V643" s="227" t="s">
        <v>2111</v>
      </c>
      <c r="W643" s="227" t="s">
        <v>1702</v>
      </c>
      <c r="X643" s="228" t="s">
        <v>796</v>
      </c>
      <c r="Y643" s="222" t="s">
        <v>1668</v>
      </c>
      <c r="Z643" s="227">
        <v>2.5000000000000001E-2</v>
      </c>
      <c r="AA643" s="272">
        <v>5.0000000000000001E-4</v>
      </c>
      <c r="AB643" s="352"/>
      <c r="AC643" s="352"/>
      <c r="AD643" s="352"/>
      <c r="AE643" s="352"/>
      <c r="AF643" s="352"/>
      <c r="AG643" s="352"/>
      <c r="AH643" s="352"/>
    </row>
    <row r="644" spans="1:34" s="221" customFormat="1">
      <c r="A644" s="352" t="s">
        <v>2458</v>
      </c>
      <c r="B644" s="223" t="s">
        <v>2361</v>
      </c>
      <c r="C644" s="223" t="s">
        <v>2359</v>
      </c>
      <c r="D644" s="352" t="s">
        <v>1702</v>
      </c>
      <c r="E644" s="223" t="s">
        <v>797</v>
      </c>
      <c r="F644" s="352">
        <v>2.5000000000000001E-2</v>
      </c>
      <c r="G644" s="352">
        <v>5.0000000000000001E-4</v>
      </c>
      <c r="H644" s="352">
        <v>2.58</v>
      </c>
      <c r="I644" s="189" t="s">
        <v>231</v>
      </c>
      <c r="J644" s="352" t="s">
        <v>2494</v>
      </c>
      <c r="K644" s="352"/>
      <c r="L644" s="352"/>
      <c r="M644" s="352"/>
      <c r="N644" s="352"/>
      <c r="O644" s="352"/>
      <c r="P644" s="352"/>
      <c r="Q644" s="352"/>
      <c r="R644" s="352"/>
      <c r="S644" s="352"/>
      <c r="T644" s="242" t="s">
        <v>1366</v>
      </c>
      <c r="U644" s="227" t="s">
        <v>1372</v>
      </c>
      <c r="V644" s="227" t="s">
        <v>2111</v>
      </c>
      <c r="W644" s="227" t="s">
        <v>1702</v>
      </c>
      <c r="X644" s="228" t="s">
        <v>797</v>
      </c>
      <c r="Y644" s="222" t="s">
        <v>1373</v>
      </c>
      <c r="Z644" s="227">
        <v>2.5000000000000001E-2</v>
      </c>
      <c r="AA644" s="272">
        <v>5.0000000000000001E-4</v>
      </c>
      <c r="AB644" s="352"/>
      <c r="AC644" s="352"/>
      <c r="AD644" s="352"/>
      <c r="AE644" s="352"/>
      <c r="AF644" s="352"/>
      <c r="AG644" s="352"/>
      <c r="AH644" s="352"/>
    </row>
    <row r="645" spans="1:34" s="221" customFormat="1">
      <c r="A645" s="352" t="s">
        <v>2459</v>
      </c>
      <c r="B645" s="223" t="s">
        <v>2361</v>
      </c>
      <c r="C645" s="223" t="s">
        <v>2359</v>
      </c>
      <c r="D645" s="352" t="s">
        <v>1702</v>
      </c>
      <c r="E645" s="223" t="s">
        <v>2115</v>
      </c>
      <c r="F645" s="352">
        <v>2.5000000000000001E-2</v>
      </c>
      <c r="G645" s="352">
        <v>5.0000000000000001E-4</v>
      </c>
      <c r="H645" s="352">
        <v>2.58</v>
      </c>
      <c r="I645" s="189" t="s">
        <v>1081</v>
      </c>
      <c r="J645" s="352"/>
      <c r="K645" s="352"/>
      <c r="L645" s="352"/>
      <c r="M645" s="352"/>
      <c r="N645" s="352"/>
      <c r="O645" s="352"/>
      <c r="P645" s="352"/>
      <c r="Q645" s="352"/>
      <c r="R645" s="352"/>
      <c r="S645" s="352"/>
      <c r="T645" s="242" t="s">
        <v>1366</v>
      </c>
      <c r="U645" s="227" t="s">
        <v>1372</v>
      </c>
      <c r="V645" s="227" t="s">
        <v>2111</v>
      </c>
      <c r="W645" s="227" t="s">
        <v>1702</v>
      </c>
      <c r="X645" s="228" t="s">
        <v>2115</v>
      </c>
      <c r="Y645" s="222" t="s">
        <v>1373</v>
      </c>
      <c r="Z645" s="227">
        <v>2.5000000000000001E-2</v>
      </c>
      <c r="AA645" s="272">
        <v>5.0000000000000001E-4</v>
      </c>
      <c r="AB645" s="352"/>
      <c r="AC645" s="352"/>
      <c r="AD645" s="352"/>
      <c r="AE645" s="352"/>
      <c r="AF645" s="352"/>
      <c r="AG645" s="352"/>
      <c r="AH645" s="352"/>
    </row>
    <row r="646" spans="1:34" s="221" customFormat="1">
      <c r="A646" s="352" t="s">
        <v>2460</v>
      </c>
      <c r="B646" s="223" t="s">
        <v>2361</v>
      </c>
      <c r="C646" s="223" t="s">
        <v>2359</v>
      </c>
      <c r="D646" s="352" t="s">
        <v>1702</v>
      </c>
      <c r="E646" s="223" t="s">
        <v>798</v>
      </c>
      <c r="F646" s="352">
        <v>1.2500000000000001E-2</v>
      </c>
      <c r="G646" s="352">
        <v>2.5000000000000001E-4</v>
      </c>
      <c r="H646" s="352">
        <v>2.58</v>
      </c>
      <c r="I646" s="189" t="s">
        <v>2505</v>
      </c>
      <c r="J646" s="224" t="s">
        <v>1669</v>
      </c>
      <c r="K646" s="352"/>
      <c r="L646" s="352"/>
      <c r="M646" s="352"/>
      <c r="N646" s="352"/>
      <c r="O646" s="352"/>
      <c r="P646" s="352"/>
      <c r="Q646" s="352"/>
      <c r="R646" s="352"/>
      <c r="S646" s="352"/>
      <c r="T646" s="242" t="s">
        <v>1366</v>
      </c>
      <c r="U646" s="227" t="s">
        <v>1372</v>
      </c>
      <c r="V646" s="227" t="s">
        <v>2111</v>
      </c>
      <c r="W646" s="227" t="s">
        <v>1702</v>
      </c>
      <c r="X646" s="228" t="s">
        <v>798</v>
      </c>
      <c r="Y646" s="222" t="s">
        <v>1669</v>
      </c>
      <c r="Z646" s="227">
        <v>1.2500000000000001E-2</v>
      </c>
      <c r="AA646" s="272">
        <v>2.5000000000000001E-4</v>
      </c>
      <c r="AB646" s="352"/>
      <c r="AC646" s="352"/>
      <c r="AD646" s="352"/>
      <c r="AE646" s="352"/>
      <c r="AF646" s="352"/>
      <c r="AG646" s="352"/>
      <c r="AH646" s="352"/>
    </row>
    <row r="647" spans="1:34" s="221" customFormat="1">
      <c r="A647" s="352" t="s">
        <v>2461</v>
      </c>
      <c r="B647" s="223" t="s">
        <v>2361</v>
      </c>
      <c r="C647" s="223" t="s">
        <v>2359</v>
      </c>
      <c r="D647" s="352" t="s">
        <v>1702</v>
      </c>
      <c r="E647" s="223" t="s">
        <v>799</v>
      </c>
      <c r="F647" s="352">
        <v>1.2500000000000001E-2</v>
      </c>
      <c r="G647" s="352">
        <v>2.5000000000000001E-4</v>
      </c>
      <c r="H647" s="352">
        <v>2.58</v>
      </c>
      <c r="I647" s="189" t="s">
        <v>2505</v>
      </c>
      <c r="J647" s="352" t="s">
        <v>1669</v>
      </c>
      <c r="K647" s="352"/>
      <c r="L647" s="352"/>
      <c r="M647" s="352"/>
      <c r="N647" s="352"/>
      <c r="O647" s="352"/>
      <c r="P647" s="352"/>
      <c r="Q647" s="352"/>
      <c r="R647" s="352"/>
      <c r="S647" s="352"/>
      <c r="T647" s="242" t="s">
        <v>1366</v>
      </c>
      <c r="U647" s="227" t="s">
        <v>1372</v>
      </c>
      <c r="V647" s="227" t="s">
        <v>2111</v>
      </c>
      <c r="W647" s="227" t="s">
        <v>1702</v>
      </c>
      <c r="X647" s="228" t="s">
        <v>799</v>
      </c>
      <c r="Y647" s="222" t="s">
        <v>1669</v>
      </c>
      <c r="Z647" s="227">
        <v>1.2500000000000001E-2</v>
      </c>
      <c r="AA647" s="272">
        <v>2.5000000000000001E-4</v>
      </c>
      <c r="AB647" s="352"/>
      <c r="AC647" s="352"/>
      <c r="AD647" s="352"/>
      <c r="AE647" s="352"/>
      <c r="AF647" s="352"/>
      <c r="AG647" s="352"/>
      <c r="AH647" s="352"/>
    </row>
    <row r="648" spans="1:34" s="221" customFormat="1">
      <c r="A648" s="352" t="s">
        <v>2462</v>
      </c>
      <c r="B648" s="223" t="s">
        <v>2361</v>
      </c>
      <c r="C648" s="223" t="s">
        <v>2359</v>
      </c>
      <c r="D648" s="352" t="s">
        <v>1702</v>
      </c>
      <c r="E648" s="223" t="s">
        <v>800</v>
      </c>
      <c r="F648" s="352">
        <v>1.2500000000000001E-2</v>
      </c>
      <c r="G648" s="352">
        <v>2.5000000000000001E-4</v>
      </c>
      <c r="H648" s="352">
        <v>2.58</v>
      </c>
      <c r="I648" s="189" t="s">
        <v>2505</v>
      </c>
      <c r="J648" s="352" t="s">
        <v>1669</v>
      </c>
      <c r="K648" s="352"/>
      <c r="L648" s="352"/>
      <c r="M648" s="352"/>
      <c r="N648" s="352"/>
      <c r="O648" s="352"/>
      <c r="P648" s="352"/>
      <c r="Q648" s="352"/>
      <c r="R648" s="352"/>
      <c r="S648" s="352"/>
      <c r="T648" s="242" t="s">
        <v>1366</v>
      </c>
      <c r="U648" s="227" t="s">
        <v>1372</v>
      </c>
      <c r="V648" s="227" t="s">
        <v>2111</v>
      </c>
      <c r="W648" s="227" t="s">
        <v>1702</v>
      </c>
      <c r="X648" s="228" t="s">
        <v>800</v>
      </c>
      <c r="Y648" s="222" t="s">
        <v>1374</v>
      </c>
      <c r="Z648" s="227">
        <v>1.2500000000000001E-2</v>
      </c>
      <c r="AA648" s="272">
        <v>2.5000000000000001E-4</v>
      </c>
      <c r="AB648" s="352"/>
      <c r="AC648" s="352"/>
      <c r="AD648" s="352"/>
      <c r="AE648" s="352"/>
      <c r="AF648" s="352"/>
      <c r="AG648" s="352"/>
      <c r="AH648" s="352"/>
    </row>
    <row r="649" spans="1:34" s="221" customFormat="1">
      <c r="A649" s="352" t="s">
        <v>2463</v>
      </c>
      <c r="B649" s="223" t="s">
        <v>2361</v>
      </c>
      <c r="C649" s="223" t="s">
        <v>2359</v>
      </c>
      <c r="D649" s="352" t="s">
        <v>1702</v>
      </c>
      <c r="E649" s="223" t="s">
        <v>801</v>
      </c>
      <c r="F649" s="352">
        <v>1.2500000000000001E-2</v>
      </c>
      <c r="G649" s="352">
        <v>2.5000000000000001E-4</v>
      </c>
      <c r="H649" s="352">
        <v>2.58</v>
      </c>
      <c r="I649" s="189" t="s">
        <v>2505</v>
      </c>
      <c r="J649" s="224" t="s">
        <v>1669</v>
      </c>
      <c r="K649" s="352"/>
      <c r="L649" s="352"/>
      <c r="M649" s="352"/>
      <c r="N649" s="352"/>
      <c r="O649" s="352"/>
      <c r="P649" s="352"/>
      <c r="Q649" s="352"/>
      <c r="R649" s="352"/>
      <c r="S649" s="352"/>
      <c r="T649" s="242" t="s">
        <v>1366</v>
      </c>
      <c r="U649" s="227" t="s">
        <v>1372</v>
      </c>
      <c r="V649" s="227" t="s">
        <v>2111</v>
      </c>
      <c r="W649" s="227" t="s">
        <v>1702</v>
      </c>
      <c r="X649" s="228" t="s">
        <v>801</v>
      </c>
      <c r="Y649" s="222" t="s">
        <v>1374</v>
      </c>
      <c r="Z649" s="227">
        <v>1.2500000000000001E-2</v>
      </c>
      <c r="AA649" s="272">
        <v>2.5000000000000001E-4</v>
      </c>
      <c r="AB649" s="352"/>
      <c r="AC649" s="352"/>
      <c r="AD649" s="352"/>
      <c r="AE649" s="352"/>
      <c r="AF649" s="352"/>
      <c r="AG649" s="352"/>
      <c r="AH649" s="352"/>
    </row>
    <row r="650" spans="1:34" s="221" customFormat="1">
      <c r="A650" s="352" t="s">
        <v>2464</v>
      </c>
      <c r="B650" s="223" t="s">
        <v>2361</v>
      </c>
      <c r="C650" s="223" t="s">
        <v>2359</v>
      </c>
      <c r="D650" s="352" t="s">
        <v>1702</v>
      </c>
      <c r="E650" s="223" t="s">
        <v>802</v>
      </c>
      <c r="F650" s="352">
        <v>1.2500000000000001E-2</v>
      </c>
      <c r="G650" s="352">
        <v>2.5000000000000001E-4</v>
      </c>
      <c r="H650" s="352">
        <v>2.58</v>
      </c>
      <c r="I650" s="189" t="s">
        <v>231</v>
      </c>
      <c r="J650" s="224" t="s">
        <v>2506</v>
      </c>
      <c r="K650" s="352"/>
      <c r="L650" s="352"/>
      <c r="M650" s="352"/>
      <c r="N650" s="352"/>
      <c r="O650" s="352"/>
      <c r="P650" s="352"/>
      <c r="Q650" s="352"/>
      <c r="R650" s="352"/>
      <c r="S650" s="352"/>
      <c r="T650" s="242" t="s">
        <v>1366</v>
      </c>
      <c r="U650" s="227" t="s">
        <v>1372</v>
      </c>
      <c r="V650" s="227" t="s">
        <v>2111</v>
      </c>
      <c r="W650" s="227" t="s">
        <v>1702</v>
      </c>
      <c r="X650" s="228" t="s">
        <v>802</v>
      </c>
      <c r="Y650" s="222" t="s">
        <v>1669</v>
      </c>
      <c r="Z650" s="227">
        <v>1.2500000000000001E-2</v>
      </c>
      <c r="AA650" s="272">
        <v>2.5000000000000001E-4</v>
      </c>
      <c r="AB650" s="352"/>
      <c r="AC650" s="352"/>
      <c r="AD650" s="352"/>
      <c r="AE650" s="352"/>
      <c r="AF650" s="352"/>
      <c r="AG650" s="352"/>
      <c r="AH650" s="352"/>
    </row>
    <row r="651" spans="1:34" s="221" customFormat="1">
      <c r="A651" s="352" t="s">
        <v>2465</v>
      </c>
      <c r="B651" s="223" t="s">
        <v>2361</v>
      </c>
      <c r="C651" s="223" t="s">
        <v>2359</v>
      </c>
      <c r="D651" s="352" t="s">
        <v>1702</v>
      </c>
      <c r="E651" s="223" t="s">
        <v>803</v>
      </c>
      <c r="F651" s="352">
        <v>1.2500000000000001E-2</v>
      </c>
      <c r="G651" s="352">
        <v>2.5000000000000001E-4</v>
      </c>
      <c r="H651" s="352">
        <v>2.58</v>
      </c>
      <c r="I651" s="189" t="s">
        <v>231</v>
      </c>
      <c r="J651" s="224" t="s">
        <v>2495</v>
      </c>
      <c r="K651" s="352"/>
      <c r="L651" s="352"/>
      <c r="M651" s="352"/>
      <c r="N651" s="352"/>
      <c r="O651" s="352"/>
      <c r="P651" s="352"/>
      <c r="Q651" s="352"/>
      <c r="R651" s="352"/>
      <c r="S651" s="352"/>
      <c r="T651" s="242" t="s">
        <v>1366</v>
      </c>
      <c r="U651" s="227" t="s">
        <v>1372</v>
      </c>
      <c r="V651" s="227" t="s">
        <v>2111</v>
      </c>
      <c r="W651" s="227" t="s">
        <v>1702</v>
      </c>
      <c r="X651" s="228" t="s">
        <v>803</v>
      </c>
      <c r="Y651" s="222" t="s">
        <v>1669</v>
      </c>
      <c r="Z651" s="227">
        <v>1.2500000000000001E-2</v>
      </c>
      <c r="AA651" s="272">
        <v>2.5000000000000001E-4</v>
      </c>
      <c r="AB651" s="352"/>
      <c r="AC651" s="352"/>
      <c r="AD651" s="352"/>
      <c r="AE651" s="352"/>
      <c r="AF651" s="352"/>
      <c r="AG651" s="352"/>
      <c r="AH651" s="352"/>
    </row>
    <row r="652" spans="1:34" s="221" customFormat="1">
      <c r="A652" s="352" t="s">
        <v>2466</v>
      </c>
      <c r="B652" s="223" t="s">
        <v>2361</v>
      </c>
      <c r="C652" s="223" t="s">
        <v>2359</v>
      </c>
      <c r="D652" s="352" t="s">
        <v>1702</v>
      </c>
      <c r="E652" s="223" t="s">
        <v>804</v>
      </c>
      <c r="F652" s="352">
        <v>1.2500000000000001E-2</v>
      </c>
      <c r="G652" s="352">
        <v>2.5000000000000001E-4</v>
      </c>
      <c r="H652" s="352">
        <v>2.58</v>
      </c>
      <c r="I652" s="189" t="s">
        <v>231</v>
      </c>
      <c r="J652" s="224" t="s">
        <v>2506</v>
      </c>
      <c r="K652" s="352"/>
      <c r="L652" s="352"/>
      <c r="M652" s="352"/>
      <c r="N652" s="352"/>
      <c r="O652" s="352"/>
      <c r="P652" s="352"/>
      <c r="Q652" s="352"/>
      <c r="R652" s="352"/>
      <c r="S652" s="352"/>
      <c r="T652" s="242" t="s">
        <v>1366</v>
      </c>
      <c r="U652" s="227" t="s">
        <v>1372</v>
      </c>
      <c r="V652" s="227" t="s">
        <v>2111</v>
      </c>
      <c r="W652" s="227" t="s">
        <v>1702</v>
      </c>
      <c r="X652" s="228" t="s">
        <v>804</v>
      </c>
      <c r="Y652" s="222" t="s">
        <v>1374</v>
      </c>
      <c r="Z652" s="227">
        <v>1.2500000000000001E-2</v>
      </c>
      <c r="AA652" s="272">
        <v>2.5000000000000001E-4</v>
      </c>
      <c r="AB652" s="352"/>
      <c r="AC652" s="352"/>
      <c r="AD652" s="352"/>
      <c r="AE652" s="352"/>
      <c r="AF652" s="352"/>
      <c r="AG652" s="352"/>
      <c r="AH652" s="352"/>
    </row>
    <row r="653" spans="1:34" s="221" customFormat="1">
      <c r="A653" s="352" t="s">
        <v>2467</v>
      </c>
      <c r="B653" s="223" t="s">
        <v>2361</v>
      </c>
      <c r="C653" s="223" t="s">
        <v>2359</v>
      </c>
      <c r="D653" s="352" t="s">
        <v>1702</v>
      </c>
      <c r="E653" s="223" t="s">
        <v>805</v>
      </c>
      <c r="F653" s="352">
        <v>1.2500000000000001E-2</v>
      </c>
      <c r="G653" s="352">
        <v>2.5000000000000001E-4</v>
      </c>
      <c r="H653" s="352">
        <v>2.58</v>
      </c>
      <c r="I653" s="189" t="s">
        <v>231</v>
      </c>
      <c r="J653" s="224" t="s">
        <v>2495</v>
      </c>
      <c r="K653" s="352"/>
      <c r="L653" s="352"/>
      <c r="M653" s="352"/>
      <c r="N653" s="352"/>
      <c r="O653" s="352"/>
      <c r="P653" s="352"/>
      <c r="Q653" s="352"/>
      <c r="R653" s="352"/>
      <c r="S653" s="352"/>
      <c r="T653" s="242" t="s">
        <v>1366</v>
      </c>
      <c r="U653" s="227" t="s">
        <v>1372</v>
      </c>
      <c r="V653" s="227" t="s">
        <v>2111</v>
      </c>
      <c r="W653" s="227" t="s">
        <v>1702</v>
      </c>
      <c r="X653" s="228" t="s">
        <v>805</v>
      </c>
      <c r="Y653" s="222" t="s">
        <v>1374</v>
      </c>
      <c r="Z653" s="227">
        <v>1.2500000000000001E-2</v>
      </c>
      <c r="AA653" s="272">
        <v>2.5000000000000001E-4</v>
      </c>
      <c r="AB653" s="352"/>
      <c r="AC653" s="352"/>
      <c r="AD653" s="352"/>
      <c r="AE653" s="352"/>
      <c r="AF653" s="352"/>
      <c r="AG653" s="352"/>
      <c r="AH653" s="352"/>
    </row>
    <row r="654" spans="1:34" s="221" customFormat="1">
      <c r="A654" s="352" t="s">
        <v>2468</v>
      </c>
      <c r="B654" s="223" t="s">
        <v>2361</v>
      </c>
      <c r="C654" s="223" t="s">
        <v>2359</v>
      </c>
      <c r="D654" s="352" t="s">
        <v>1702</v>
      </c>
      <c r="E654" s="223" t="s">
        <v>2116</v>
      </c>
      <c r="F654" s="352">
        <v>1.2500000000000001E-2</v>
      </c>
      <c r="G654" s="352">
        <v>2.5000000000000001E-4</v>
      </c>
      <c r="H654" s="352">
        <v>2.58</v>
      </c>
      <c r="I654" s="189" t="s">
        <v>1081</v>
      </c>
      <c r="J654" s="224"/>
      <c r="K654" s="352"/>
      <c r="L654" s="352"/>
      <c r="M654" s="352"/>
      <c r="N654" s="352"/>
      <c r="O654" s="352"/>
      <c r="P654" s="352"/>
      <c r="Q654" s="352"/>
      <c r="R654" s="352"/>
      <c r="S654" s="352"/>
      <c r="T654" s="242" t="s">
        <v>1366</v>
      </c>
      <c r="U654" s="227" t="s">
        <v>1372</v>
      </c>
      <c r="V654" s="227" t="s">
        <v>2111</v>
      </c>
      <c r="W654" s="227" t="s">
        <v>1702</v>
      </c>
      <c r="X654" s="228" t="s">
        <v>2116</v>
      </c>
      <c r="Y654" s="222" t="s">
        <v>1374</v>
      </c>
      <c r="Z654" s="227">
        <v>1.2500000000000001E-2</v>
      </c>
      <c r="AA654" s="272">
        <v>2.5000000000000001E-4</v>
      </c>
      <c r="AB654" s="352"/>
      <c r="AC654" s="352"/>
      <c r="AD654" s="352"/>
      <c r="AE654" s="352"/>
      <c r="AF654" s="352"/>
      <c r="AG654" s="352"/>
      <c r="AH654" s="352"/>
    </row>
    <row r="655" spans="1:34" s="221" customFormat="1">
      <c r="A655" s="352" t="s">
        <v>2469</v>
      </c>
      <c r="B655" s="223" t="s">
        <v>2361</v>
      </c>
      <c r="C655" s="223" t="s">
        <v>2359</v>
      </c>
      <c r="D655" s="352" t="s">
        <v>1702</v>
      </c>
      <c r="E655" s="223" t="s">
        <v>1692</v>
      </c>
      <c r="F655" s="352">
        <v>4.5000000000000005E-2</v>
      </c>
      <c r="G655" s="352">
        <v>9.0000000000000008E-4</v>
      </c>
      <c r="H655" s="352">
        <v>2.58</v>
      </c>
      <c r="I655" s="189" t="s">
        <v>2505</v>
      </c>
      <c r="J655" s="224" t="s">
        <v>1711</v>
      </c>
      <c r="K655" s="352"/>
      <c r="L655" s="352"/>
      <c r="M655" s="352"/>
      <c r="N655" s="352"/>
      <c r="O655" s="352"/>
      <c r="P655" s="352"/>
      <c r="Q655" s="352"/>
      <c r="R655" s="352"/>
      <c r="S655" s="352"/>
      <c r="T655" s="242" t="s">
        <v>1366</v>
      </c>
      <c r="U655" s="227" t="s">
        <v>1372</v>
      </c>
      <c r="V655" s="227" t="s">
        <v>2111</v>
      </c>
      <c r="W655" s="227" t="s">
        <v>1702</v>
      </c>
      <c r="X655" s="228" t="s">
        <v>1692</v>
      </c>
      <c r="Y655" s="222" t="s">
        <v>1368</v>
      </c>
      <c r="Z655" s="227">
        <v>4.5000000000000005E-2</v>
      </c>
      <c r="AA655" s="272">
        <v>9.0000000000000008E-4</v>
      </c>
      <c r="AB655" s="352"/>
      <c r="AC655" s="352"/>
      <c r="AD655" s="352"/>
      <c r="AE655" s="352"/>
      <c r="AF655" s="352"/>
      <c r="AG655" s="352"/>
      <c r="AH655" s="352"/>
    </row>
    <row r="656" spans="1:34" s="221" customFormat="1">
      <c r="A656" s="352" t="s">
        <v>2470</v>
      </c>
      <c r="B656" s="223" t="s">
        <v>2361</v>
      </c>
      <c r="C656" s="223" t="s">
        <v>2359</v>
      </c>
      <c r="D656" s="352" t="s">
        <v>1702</v>
      </c>
      <c r="E656" s="223" t="s">
        <v>1693</v>
      </c>
      <c r="F656" s="352">
        <v>4.5000000000000005E-2</v>
      </c>
      <c r="G656" s="352">
        <v>9.0000000000000008E-4</v>
      </c>
      <c r="H656" s="352">
        <v>2.58</v>
      </c>
      <c r="I656" s="189" t="s">
        <v>2505</v>
      </c>
      <c r="J656" s="224" t="s">
        <v>1711</v>
      </c>
      <c r="K656" s="352"/>
      <c r="L656" s="352"/>
      <c r="M656" s="352"/>
      <c r="N656" s="352"/>
      <c r="O656" s="352"/>
      <c r="P656" s="352"/>
      <c r="Q656" s="352"/>
      <c r="R656" s="352"/>
      <c r="S656" s="352"/>
      <c r="T656" s="242" t="s">
        <v>1366</v>
      </c>
      <c r="U656" s="227" t="s">
        <v>1372</v>
      </c>
      <c r="V656" s="227" t="s">
        <v>2111</v>
      </c>
      <c r="W656" s="227" t="s">
        <v>1702</v>
      </c>
      <c r="X656" s="228" t="s">
        <v>1693</v>
      </c>
      <c r="Y656" s="222" t="s">
        <v>1368</v>
      </c>
      <c r="Z656" s="227">
        <v>4.5000000000000005E-2</v>
      </c>
      <c r="AA656" s="272">
        <v>9.0000000000000008E-4</v>
      </c>
      <c r="AB656" s="352"/>
      <c r="AC656" s="352"/>
      <c r="AD656" s="352"/>
      <c r="AE656" s="352"/>
      <c r="AF656" s="352"/>
      <c r="AG656" s="352"/>
      <c r="AH656" s="352"/>
    </row>
    <row r="657" spans="1:34" s="221" customFormat="1">
      <c r="A657" s="352" t="s">
        <v>2471</v>
      </c>
      <c r="B657" s="223" t="s">
        <v>2361</v>
      </c>
      <c r="C657" s="223" t="s">
        <v>2359</v>
      </c>
      <c r="D657" s="352" t="s">
        <v>1702</v>
      </c>
      <c r="E657" s="223" t="s">
        <v>1694</v>
      </c>
      <c r="F657" s="352">
        <v>4.5000000000000005E-2</v>
      </c>
      <c r="G657" s="352">
        <v>9.0000000000000008E-4</v>
      </c>
      <c r="H657" s="352">
        <v>2.58</v>
      </c>
      <c r="I657" s="189" t="s">
        <v>2505</v>
      </c>
      <c r="J657" s="224" t="s">
        <v>1711</v>
      </c>
      <c r="K657" s="352"/>
      <c r="L657" s="352"/>
      <c r="M657" s="352"/>
      <c r="N657" s="352"/>
      <c r="O657" s="352"/>
      <c r="P657" s="352"/>
      <c r="Q657" s="352"/>
      <c r="R657" s="352"/>
      <c r="S657" s="352"/>
      <c r="T657" s="242" t="s">
        <v>1366</v>
      </c>
      <c r="U657" s="227" t="s">
        <v>1372</v>
      </c>
      <c r="V657" s="227" t="s">
        <v>2111</v>
      </c>
      <c r="W657" s="227" t="s">
        <v>1702</v>
      </c>
      <c r="X657" s="228" t="s">
        <v>1694</v>
      </c>
      <c r="Y657" s="222" t="s">
        <v>1368</v>
      </c>
      <c r="Z657" s="227">
        <v>4.5000000000000005E-2</v>
      </c>
      <c r="AA657" s="272">
        <v>9.0000000000000008E-4</v>
      </c>
      <c r="AB657" s="352"/>
      <c r="AC657" s="352"/>
      <c r="AD657" s="352"/>
      <c r="AE657" s="352"/>
      <c r="AF657" s="352"/>
      <c r="AG657" s="352"/>
      <c r="AH657" s="352"/>
    </row>
    <row r="658" spans="1:34" s="221" customFormat="1">
      <c r="A658" s="352" t="s">
        <v>2472</v>
      </c>
      <c r="B658" s="223" t="s">
        <v>2361</v>
      </c>
      <c r="C658" s="223" t="s">
        <v>2359</v>
      </c>
      <c r="D658" s="352" t="s">
        <v>1702</v>
      </c>
      <c r="E658" s="223" t="s">
        <v>1695</v>
      </c>
      <c r="F658" s="352">
        <v>4.5000000000000005E-2</v>
      </c>
      <c r="G658" s="352">
        <v>9.0000000000000008E-4</v>
      </c>
      <c r="H658" s="352">
        <v>2.58</v>
      </c>
      <c r="I658" s="189" t="s">
        <v>2505</v>
      </c>
      <c r="J658" s="224" t="s">
        <v>1711</v>
      </c>
      <c r="K658" s="352"/>
      <c r="L658" s="352"/>
      <c r="M658" s="352"/>
      <c r="N658" s="352"/>
      <c r="O658" s="352"/>
      <c r="P658" s="352"/>
      <c r="Q658" s="352"/>
      <c r="R658" s="352"/>
      <c r="S658" s="352"/>
      <c r="T658" s="242" t="s">
        <v>1366</v>
      </c>
      <c r="U658" s="227" t="s">
        <v>1372</v>
      </c>
      <c r="V658" s="227" t="s">
        <v>2111</v>
      </c>
      <c r="W658" s="227" t="s">
        <v>1702</v>
      </c>
      <c r="X658" s="228" t="s">
        <v>1695</v>
      </c>
      <c r="Y658" s="222" t="s">
        <v>1368</v>
      </c>
      <c r="Z658" s="227">
        <v>4.5000000000000005E-2</v>
      </c>
      <c r="AA658" s="272">
        <v>9.0000000000000008E-4</v>
      </c>
      <c r="AB658" s="352"/>
      <c r="AC658" s="352"/>
      <c r="AD658" s="352"/>
      <c r="AE658" s="352"/>
      <c r="AF658" s="352"/>
      <c r="AG658" s="352"/>
      <c r="AH658" s="352"/>
    </row>
    <row r="659" spans="1:34" s="221" customFormat="1">
      <c r="A659" s="352" t="s">
        <v>2473</v>
      </c>
      <c r="B659" s="223" t="s">
        <v>2361</v>
      </c>
      <c r="C659" s="223" t="s">
        <v>2359</v>
      </c>
      <c r="D659" s="352" t="s">
        <v>1702</v>
      </c>
      <c r="E659" s="223" t="s">
        <v>2117</v>
      </c>
      <c r="F659" s="352">
        <v>4.5000000000000005E-2</v>
      </c>
      <c r="G659" s="352">
        <v>9.0000000000000008E-4</v>
      </c>
      <c r="H659" s="352">
        <v>2.58</v>
      </c>
      <c r="I659" s="189" t="s">
        <v>2505</v>
      </c>
      <c r="J659" s="224" t="s">
        <v>1711</v>
      </c>
      <c r="K659" s="352"/>
      <c r="L659" s="352"/>
      <c r="M659" s="352"/>
      <c r="N659" s="352"/>
      <c r="O659" s="352"/>
      <c r="P659" s="352"/>
      <c r="Q659" s="352"/>
      <c r="R659" s="352"/>
      <c r="S659" s="352"/>
      <c r="T659" s="242" t="s">
        <v>1366</v>
      </c>
      <c r="U659" s="227" t="s">
        <v>1372</v>
      </c>
      <c r="V659" s="227" t="s">
        <v>2111</v>
      </c>
      <c r="W659" s="227" t="s">
        <v>1702</v>
      </c>
      <c r="X659" s="228" t="s">
        <v>2117</v>
      </c>
      <c r="Y659" s="222" t="s">
        <v>1368</v>
      </c>
      <c r="Z659" s="227">
        <v>4.5000000000000005E-2</v>
      </c>
      <c r="AA659" s="272">
        <v>9.0000000000000008E-4</v>
      </c>
      <c r="AB659" s="352"/>
      <c r="AC659" s="352"/>
      <c r="AD659" s="352"/>
      <c r="AE659" s="352"/>
      <c r="AF659" s="352"/>
      <c r="AG659" s="352"/>
      <c r="AH659" s="352"/>
    </row>
    <row r="660" spans="1:34" s="221" customFormat="1">
      <c r="A660" s="352" t="s">
        <v>2474</v>
      </c>
      <c r="B660" s="223" t="s">
        <v>2361</v>
      </c>
      <c r="C660" s="223" t="s">
        <v>2359</v>
      </c>
      <c r="D660" s="352" t="s">
        <v>1702</v>
      </c>
      <c r="E660" s="223" t="s">
        <v>1696</v>
      </c>
      <c r="F660" s="352">
        <v>4.5000000000000005E-2</v>
      </c>
      <c r="G660" s="352">
        <v>9.0000000000000008E-4</v>
      </c>
      <c r="H660" s="352">
        <v>2.58</v>
      </c>
      <c r="I660" s="189" t="s">
        <v>231</v>
      </c>
      <c r="J660" s="224" t="s">
        <v>2507</v>
      </c>
      <c r="K660" s="352"/>
      <c r="L660" s="352"/>
      <c r="M660" s="352"/>
      <c r="N660" s="352"/>
      <c r="O660" s="352"/>
      <c r="P660" s="352"/>
      <c r="Q660" s="352"/>
      <c r="R660" s="352"/>
      <c r="S660" s="352"/>
      <c r="T660" s="242" t="s">
        <v>1366</v>
      </c>
      <c r="U660" s="227" t="s">
        <v>1372</v>
      </c>
      <c r="V660" s="227" t="s">
        <v>2111</v>
      </c>
      <c r="W660" s="227" t="s">
        <v>1702</v>
      </c>
      <c r="X660" s="228" t="s">
        <v>1696</v>
      </c>
      <c r="Y660" s="222" t="s">
        <v>1368</v>
      </c>
      <c r="Z660" s="227">
        <v>4.5000000000000005E-2</v>
      </c>
      <c r="AA660" s="272">
        <v>9.0000000000000008E-4</v>
      </c>
      <c r="AB660" s="352"/>
      <c r="AC660" s="352"/>
      <c r="AD660" s="352"/>
      <c r="AE660" s="352"/>
      <c r="AF660" s="352"/>
      <c r="AG660" s="352"/>
      <c r="AH660" s="352"/>
    </row>
    <row r="661" spans="1:34" s="221" customFormat="1">
      <c r="A661" s="352" t="s">
        <v>2475</v>
      </c>
      <c r="B661" s="223" t="s">
        <v>2361</v>
      </c>
      <c r="C661" s="223" t="s">
        <v>2359</v>
      </c>
      <c r="D661" s="352" t="s">
        <v>1702</v>
      </c>
      <c r="E661" s="223" t="s">
        <v>1697</v>
      </c>
      <c r="F661" s="352">
        <v>4.5000000000000005E-2</v>
      </c>
      <c r="G661" s="352">
        <v>9.0000000000000008E-4</v>
      </c>
      <c r="H661" s="352">
        <v>2.58</v>
      </c>
      <c r="I661" s="189" t="s">
        <v>231</v>
      </c>
      <c r="J661" s="224" t="s">
        <v>2507</v>
      </c>
      <c r="K661" s="352"/>
      <c r="L661" s="352"/>
      <c r="M661" s="352"/>
      <c r="N661" s="352"/>
      <c r="O661" s="352"/>
      <c r="P661" s="352"/>
      <c r="Q661" s="352"/>
      <c r="R661" s="352"/>
      <c r="S661" s="352"/>
      <c r="T661" s="242" t="s">
        <v>1366</v>
      </c>
      <c r="U661" s="227" t="s">
        <v>1372</v>
      </c>
      <c r="V661" s="227" t="s">
        <v>2111</v>
      </c>
      <c r="W661" s="227" t="s">
        <v>1702</v>
      </c>
      <c r="X661" s="228" t="s">
        <v>1697</v>
      </c>
      <c r="Y661" s="222" t="s">
        <v>1368</v>
      </c>
      <c r="Z661" s="227">
        <v>4.5000000000000005E-2</v>
      </c>
      <c r="AA661" s="272">
        <v>9.0000000000000008E-4</v>
      </c>
      <c r="AB661" s="352"/>
      <c r="AC661" s="352"/>
      <c r="AD661" s="352"/>
      <c r="AE661" s="352"/>
      <c r="AF661" s="352"/>
      <c r="AG661" s="352"/>
      <c r="AH661" s="352"/>
    </row>
    <row r="662" spans="1:34" s="221" customFormat="1">
      <c r="A662" s="352" t="s">
        <v>2476</v>
      </c>
      <c r="B662" s="223" t="s">
        <v>2361</v>
      </c>
      <c r="C662" s="223" t="s">
        <v>2359</v>
      </c>
      <c r="D662" s="352" t="s">
        <v>1702</v>
      </c>
      <c r="E662" s="223" t="s">
        <v>1698</v>
      </c>
      <c r="F662" s="352">
        <v>4.5000000000000005E-2</v>
      </c>
      <c r="G662" s="352">
        <v>9.0000000000000008E-4</v>
      </c>
      <c r="H662" s="352">
        <v>2.58</v>
      </c>
      <c r="I662" s="189" t="s">
        <v>231</v>
      </c>
      <c r="J662" s="224" t="s">
        <v>2507</v>
      </c>
      <c r="K662" s="352"/>
      <c r="L662" s="352"/>
      <c r="M662" s="352"/>
      <c r="N662" s="352"/>
      <c r="O662" s="352"/>
      <c r="P662" s="352"/>
      <c r="Q662" s="352"/>
      <c r="R662" s="352"/>
      <c r="S662" s="352"/>
      <c r="T662" s="242" t="s">
        <v>1366</v>
      </c>
      <c r="U662" s="227" t="s">
        <v>1372</v>
      </c>
      <c r="V662" s="227" t="s">
        <v>2111</v>
      </c>
      <c r="W662" s="227" t="s">
        <v>1702</v>
      </c>
      <c r="X662" s="228" t="s">
        <v>1698</v>
      </c>
      <c r="Y662" s="222" t="s">
        <v>1368</v>
      </c>
      <c r="Z662" s="227">
        <v>4.5000000000000005E-2</v>
      </c>
      <c r="AA662" s="272">
        <v>9.0000000000000008E-4</v>
      </c>
      <c r="AB662" s="352"/>
      <c r="AC662" s="352"/>
      <c r="AD662" s="352"/>
      <c r="AE662" s="352"/>
      <c r="AF662" s="352"/>
      <c r="AG662" s="352"/>
      <c r="AH662" s="352"/>
    </row>
    <row r="663" spans="1:34" s="221" customFormat="1">
      <c r="A663" s="352" t="s">
        <v>2477</v>
      </c>
      <c r="B663" s="223" t="s">
        <v>2361</v>
      </c>
      <c r="C663" s="223" t="s">
        <v>2359</v>
      </c>
      <c r="D663" s="352" t="s">
        <v>1702</v>
      </c>
      <c r="E663" s="223" t="s">
        <v>1699</v>
      </c>
      <c r="F663" s="352">
        <v>4.5000000000000005E-2</v>
      </c>
      <c r="G663" s="352">
        <v>9.0000000000000008E-4</v>
      </c>
      <c r="H663" s="352">
        <v>2.58</v>
      </c>
      <c r="I663" s="189" t="s">
        <v>231</v>
      </c>
      <c r="J663" s="224" t="s">
        <v>2507</v>
      </c>
      <c r="K663" s="352"/>
      <c r="L663" s="352"/>
      <c r="M663" s="352"/>
      <c r="N663" s="352"/>
      <c r="O663" s="352"/>
      <c r="P663" s="352"/>
      <c r="Q663" s="352"/>
      <c r="R663" s="352"/>
      <c r="S663" s="352"/>
      <c r="T663" s="242" t="s">
        <v>1366</v>
      </c>
      <c r="U663" s="227" t="s">
        <v>1372</v>
      </c>
      <c r="V663" s="227" t="s">
        <v>2111</v>
      </c>
      <c r="W663" s="227" t="s">
        <v>1702</v>
      </c>
      <c r="X663" s="228" t="s">
        <v>1699</v>
      </c>
      <c r="Y663" s="222" t="s">
        <v>1368</v>
      </c>
      <c r="Z663" s="227">
        <v>4.5000000000000005E-2</v>
      </c>
      <c r="AA663" s="272">
        <v>9.0000000000000008E-4</v>
      </c>
      <c r="AB663" s="352"/>
      <c r="AC663" s="352"/>
      <c r="AD663" s="352"/>
      <c r="AE663" s="352"/>
      <c r="AF663" s="352"/>
      <c r="AG663" s="352"/>
      <c r="AH663" s="352"/>
    </row>
    <row r="664" spans="1:34" s="221" customFormat="1">
      <c r="A664" s="352" t="s">
        <v>2478</v>
      </c>
      <c r="B664" s="223" t="s">
        <v>2361</v>
      </c>
      <c r="C664" s="223" t="s">
        <v>2359</v>
      </c>
      <c r="D664" s="352" t="s">
        <v>1702</v>
      </c>
      <c r="E664" s="223" t="s">
        <v>2118</v>
      </c>
      <c r="F664" s="352">
        <v>4.5000000000000005E-2</v>
      </c>
      <c r="G664" s="352">
        <v>9.0000000000000008E-4</v>
      </c>
      <c r="H664" s="352">
        <v>2.58</v>
      </c>
      <c r="I664" s="189" t="s">
        <v>231</v>
      </c>
      <c r="J664" s="224" t="s">
        <v>2507</v>
      </c>
      <c r="K664" s="352"/>
      <c r="L664" s="352"/>
      <c r="M664" s="352"/>
      <c r="N664" s="352"/>
      <c r="O664" s="352"/>
      <c r="P664" s="352"/>
      <c r="Q664" s="352"/>
      <c r="R664" s="352"/>
      <c r="S664" s="352"/>
      <c r="T664" s="242" t="s">
        <v>1366</v>
      </c>
      <c r="U664" s="227" t="s">
        <v>1372</v>
      </c>
      <c r="V664" s="227" t="s">
        <v>2111</v>
      </c>
      <c r="W664" s="227" t="s">
        <v>1702</v>
      </c>
      <c r="X664" s="228" t="s">
        <v>2118</v>
      </c>
      <c r="Y664" s="222" t="s">
        <v>1368</v>
      </c>
      <c r="Z664" s="227">
        <v>4.5000000000000005E-2</v>
      </c>
      <c r="AA664" s="272">
        <v>9.0000000000000008E-4</v>
      </c>
      <c r="AB664" s="352"/>
      <c r="AC664" s="352"/>
      <c r="AD664" s="352"/>
      <c r="AE664" s="352"/>
      <c r="AF664" s="352"/>
      <c r="AG664" s="352"/>
      <c r="AH664" s="352"/>
    </row>
    <row r="665" spans="1:34" s="221" customFormat="1">
      <c r="A665" s="352" t="s">
        <v>2479</v>
      </c>
      <c r="B665" s="223" t="s">
        <v>2361</v>
      </c>
      <c r="C665" s="223" t="s">
        <v>2359</v>
      </c>
      <c r="D665" s="352" t="s">
        <v>1702</v>
      </c>
      <c r="E665" s="223" t="s">
        <v>2119</v>
      </c>
      <c r="F665" s="352">
        <v>4.4999999999999998E-2</v>
      </c>
      <c r="G665" s="352">
        <v>8.9999999999999998E-4</v>
      </c>
      <c r="H665" s="352">
        <v>2.58</v>
      </c>
      <c r="I665" s="189" t="s">
        <v>1081</v>
      </c>
      <c r="J665" s="224"/>
      <c r="K665" s="352"/>
      <c r="L665" s="352"/>
      <c r="M665" s="352"/>
      <c r="N665" s="352"/>
      <c r="O665" s="352"/>
      <c r="P665" s="352"/>
      <c r="Q665" s="352"/>
      <c r="R665" s="352"/>
      <c r="S665" s="352"/>
      <c r="T665" s="242" t="s">
        <v>1366</v>
      </c>
      <c r="U665" s="227" t="s">
        <v>1372</v>
      </c>
      <c r="V665" s="227" t="s">
        <v>2111</v>
      </c>
      <c r="W665" s="227" t="s">
        <v>1702</v>
      </c>
      <c r="X665" s="228" t="s">
        <v>2119</v>
      </c>
      <c r="Y665" s="222" t="s">
        <v>1368</v>
      </c>
      <c r="Z665" s="227">
        <v>4.4999999999999998E-2</v>
      </c>
      <c r="AA665" s="272">
        <v>8.9999999999999998E-4</v>
      </c>
      <c r="AB665" s="352"/>
      <c r="AC665" s="352"/>
      <c r="AD665" s="352"/>
      <c r="AE665" s="352"/>
      <c r="AF665" s="352"/>
      <c r="AG665" s="352"/>
      <c r="AH665" s="352"/>
    </row>
    <row r="666" spans="1:34" s="221" customFormat="1">
      <c r="A666" s="352" t="s">
        <v>806</v>
      </c>
      <c r="B666" s="223" t="s">
        <v>2571</v>
      </c>
      <c r="C666" s="352" t="s">
        <v>2510</v>
      </c>
      <c r="D666" s="224" t="s">
        <v>1708</v>
      </c>
      <c r="E666" s="352" t="s">
        <v>807</v>
      </c>
      <c r="F666" s="352">
        <v>0.05</v>
      </c>
      <c r="G666" s="352">
        <v>1E-3</v>
      </c>
      <c r="H666" s="352">
        <v>2.58</v>
      </c>
      <c r="I666" s="189" t="s">
        <v>2505</v>
      </c>
      <c r="J666" s="352"/>
      <c r="K666" s="352"/>
      <c r="L666" s="352"/>
      <c r="M666" s="352"/>
      <c r="N666" s="352"/>
      <c r="O666" s="352"/>
      <c r="P666" s="352"/>
      <c r="Q666" s="352"/>
      <c r="R666" s="352"/>
      <c r="S666" s="352"/>
      <c r="T666" s="242" t="s">
        <v>1366</v>
      </c>
      <c r="U666" s="227" t="s">
        <v>1372</v>
      </c>
      <c r="V666" s="227" t="s">
        <v>1924</v>
      </c>
      <c r="W666" s="227" t="s">
        <v>1708</v>
      </c>
      <c r="X666" s="228" t="s">
        <v>807</v>
      </c>
      <c r="Y666" s="222"/>
      <c r="Z666" s="227">
        <v>0.05</v>
      </c>
      <c r="AA666" s="272">
        <v>1E-3</v>
      </c>
      <c r="AB666" s="352"/>
      <c r="AC666" s="352"/>
      <c r="AD666" s="352"/>
      <c r="AE666" s="352"/>
      <c r="AF666" s="352"/>
      <c r="AG666" s="352"/>
      <c r="AH666" s="352"/>
    </row>
    <row r="667" spans="1:34" s="221" customFormat="1">
      <c r="A667" s="352" t="s">
        <v>808</v>
      </c>
      <c r="B667" s="223" t="s">
        <v>2571</v>
      </c>
      <c r="C667" s="352" t="s">
        <v>2510</v>
      </c>
      <c r="D667" s="224" t="s">
        <v>1708</v>
      </c>
      <c r="E667" s="352" t="s">
        <v>809</v>
      </c>
      <c r="F667" s="352">
        <v>0.05</v>
      </c>
      <c r="G667" s="352">
        <v>1E-3</v>
      </c>
      <c r="H667" s="352">
        <v>2.58</v>
      </c>
      <c r="I667" s="189" t="s">
        <v>2505</v>
      </c>
      <c r="J667" s="224"/>
      <c r="K667" s="352"/>
      <c r="L667" s="352"/>
      <c r="M667" s="352"/>
      <c r="N667" s="352"/>
      <c r="O667" s="352"/>
      <c r="P667" s="352"/>
      <c r="Q667" s="352"/>
      <c r="R667" s="352"/>
      <c r="S667" s="352"/>
      <c r="T667" s="242" t="s">
        <v>1366</v>
      </c>
      <c r="U667" s="227" t="s">
        <v>1372</v>
      </c>
      <c r="V667" s="227" t="s">
        <v>1924</v>
      </c>
      <c r="W667" s="227" t="s">
        <v>1708</v>
      </c>
      <c r="X667" s="228" t="s">
        <v>809</v>
      </c>
      <c r="Y667" s="222"/>
      <c r="Z667" s="227">
        <v>0.05</v>
      </c>
      <c r="AA667" s="272">
        <v>1E-3</v>
      </c>
      <c r="AB667" s="352"/>
      <c r="AC667" s="352"/>
      <c r="AD667" s="352"/>
      <c r="AE667" s="352"/>
      <c r="AF667" s="352"/>
      <c r="AG667" s="352"/>
      <c r="AH667" s="352"/>
    </row>
    <row r="668" spans="1:34" s="221" customFormat="1">
      <c r="A668" s="352" t="s">
        <v>810</v>
      </c>
      <c r="B668" s="223" t="s">
        <v>2572</v>
      </c>
      <c r="C668" s="352" t="s">
        <v>2510</v>
      </c>
      <c r="D668" s="352" t="s">
        <v>1708</v>
      </c>
      <c r="E668" s="352" t="s">
        <v>811</v>
      </c>
      <c r="F668" s="352">
        <v>0.05</v>
      </c>
      <c r="G668" s="352">
        <v>1E-3</v>
      </c>
      <c r="H668" s="352">
        <v>2.58</v>
      </c>
      <c r="I668" s="189" t="s">
        <v>2505</v>
      </c>
      <c r="J668" s="352"/>
      <c r="K668" s="352"/>
      <c r="L668" s="352"/>
      <c r="M668" s="352"/>
      <c r="N668" s="352"/>
      <c r="O668" s="352"/>
      <c r="P668" s="352"/>
      <c r="Q668" s="352"/>
      <c r="R668" s="352"/>
      <c r="S668" s="352"/>
      <c r="T668" s="242" t="s">
        <v>1366</v>
      </c>
      <c r="U668" s="227" t="s">
        <v>1372</v>
      </c>
      <c r="V668" s="227" t="s">
        <v>1924</v>
      </c>
      <c r="W668" s="227" t="s">
        <v>1708</v>
      </c>
      <c r="X668" s="228" t="s">
        <v>811</v>
      </c>
      <c r="Y668" s="222"/>
      <c r="Z668" s="227">
        <v>0.05</v>
      </c>
      <c r="AA668" s="272">
        <v>1E-3</v>
      </c>
      <c r="AB668" s="352"/>
      <c r="AC668" s="352"/>
      <c r="AD668" s="352"/>
      <c r="AE668" s="352"/>
      <c r="AF668" s="352"/>
      <c r="AG668" s="352"/>
      <c r="AH668" s="352"/>
    </row>
    <row r="669" spans="1:34" s="221" customFormat="1">
      <c r="A669" s="352" t="s">
        <v>812</v>
      </c>
      <c r="B669" s="223" t="s">
        <v>2572</v>
      </c>
      <c r="C669" s="352" t="s">
        <v>2510</v>
      </c>
      <c r="D669" s="352" t="s">
        <v>1708</v>
      </c>
      <c r="E669" s="352" t="s">
        <v>813</v>
      </c>
      <c r="F669" s="352">
        <v>0.05</v>
      </c>
      <c r="G669" s="352">
        <v>1E-3</v>
      </c>
      <c r="H669" s="352">
        <v>2.58</v>
      </c>
      <c r="I669" s="189" t="s">
        <v>2505</v>
      </c>
      <c r="J669" s="352"/>
      <c r="K669" s="352"/>
      <c r="L669" s="352"/>
      <c r="M669" s="352"/>
      <c r="N669" s="352"/>
      <c r="O669" s="352"/>
      <c r="P669" s="352"/>
      <c r="Q669" s="352"/>
      <c r="R669" s="352"/>
      <c r="S669" s="352"/>
      <c r="T669" s="242" t="s">
        <v>1366</v>
      </c>
      <c r="U669" s="227" t="s">
        <v>1372</v>
      </c>
      <c r="V669" s="227" t="s">
        <v>1924</v>
      </c>
      <c r="W669" s="227" t="s">
        <v>1708</v>
      </c>
      <c r="X669" s="228" t="s">
        <v>813</v>
      </c>
      <c r="Y669" s="222"/>
      <c r="Z669" s="227">
        <v>0.05</v>
      </c>
      <c r="AA669" s="272">
        <v>1E-3</v>
      </c>
      <c r="AB669" s="352"/>
      <c r="AC669" s="352"/>
      <c r="AD669" s="352"/>
      <c r="AE669" s="352"/>
      <c r="AF669" s="352"/>
      <c r="AG669" s="352"/>
      <c r="AH669" s="352"/>
    </row>
    <row r="670" spans="1:34" s="221" customFormat="1">
      <c r="A670" s="352" t="s">
        <v>2120</v>
      </c>
      <c r="B670" s="223" t="s">
        <v>2572</v>
      </c>
      <c r="C670" s="352" t="s">
        <v>2510</v>
      </c>
      <c r="D670" s="352" t="s">
        <v>1708</v>
      </c>
      <c r="E670" s="352" t="s">
        <v>2121</v>
      </c>
      <c r="F670" s="352">
        <v>0.05</v>
      </c>
      <c r="G670" s="352">
        <v>1E-3</v>
      </c>
      <c r="H670" s="352">
        <v>2.58</v>
      </c>
      <c r="I670" s="189" t="s">
        <v>2505</v>
      </c>
      <c r="J670" s="352"/>
      <c r="K670" s="352"/>
      <c r="L670" s="352"/>
      <c r="M670" s="352"/>
      <c r="N670" s="352"/>
      <c r="O670" s="352"/>
      <c r="P670" s="352"/>
      <c r="Q670" s="352"/>
      <c r="R670" s="352"/>
      <c r="S670" s="352"/>
      <c r="T670" s="242" t="s">
        <v>1366</v>
      </c>
      <c r="U670" s="227" t="s">
        <v>1372</v>
      </c>
      <c r="V670" s="227" t="s">
        <v>1924</v>
      </c>
      <c r="W670" s="227" t="s">
        <v>1708</v>
      </c>
      <c r="X670" s="228" t="s">
        <v>2121</v>
      </c>
      <c r="Y670" s="222"/>
      <c r="Z670" s="227">
        <v>0.05</v>
      </c>
      <c r="AA670" s="272">
        <v>1E-3</v>
      </c>
      <c r="AB670" s="352"/>
      <c r="AC670" s="352"/>
      <c r="AD670" s="352"/>
      <c r="AE670" s="352"/>
      <c r="AF670" s="352"/>
      <c r="AG670" s="352"/>
      <c r="AH670" s="352"/>
    </row>
    <row r="671" spans="1:34" s="221" customFormat="1">
      <c r="A671" s="352" t="s">
        <v>814</v>
      </c>
      <c r="B671" s="223" t="s">
        <v>2572</v>
      </c>
      <c r="C671" s="352" t="s">
        <v>2510</v>
      </c>
      <c r="D671" s="352" t="s">
        <v>1708</v>
      </c>
      <c r="E671" s="352" t="s">
        <v>815</v>
      </c>
      <c r="F671" s="352">
        <v>2.5000000000000001E-2</v>
      </c>
      <c r="G671" s="352">
        <v>5.0000000000000001E-4</v>
      </c>
      <c r="H671" s="352">
        <v>2.58</v>
      </c>
      <c r="I671" s="189" t="s">
        <v>231</v>
      </c>
      <c r="J671" s="352" t="s">
        <v>232</v>
      </c>
      <c r="K671" s="352"/>
      <c r="L671" s="352"/>
      <c r="M671" s="352"/>
      <c r="N671" s="352"/>
      <c r="O671" s="352"/>
      <c r="P671" s="352"/>
      <c r="Q671" s="352"/>
      <c r="R671" s="352"/>
      <c r="S671" s="352"/>
      <c r="T671" s="242" t="s">
        <v>1366</v>
      </c>
      <c r="U671" s="227" t="s">
        <v>1372</v>
      </c>
      <c r="V671" s="227" t="s">
        <v>1924</v>
      </c>
      <c r="W671" s="227" t="s">
        <v>1708</v>
      </c>
      <c r="X671" s="228" t="s">
        <v>815</v>
      </c>
      <c r="Y671" s="222"/>
      <c r="Z671" s="227">
        <v>2.5000000000000001E-2</v>
      </c>
      <c r="AA671" s="272">
        <v>5.0000000000000001E-4</v>
      </c>
      <c r="AB671" s="352"/>
      <c r="AC671" s="352"/>
      <c r="AD671" s="352"/>
      <c r="AE671" s="352"/>
      <c r="AF671" s="352"/>
      <c r="AG671" s="352"/>
      <c r="AH671" s="352"/>
    </row>
    <row r="672" spans="1:34" s="221" customFormat="1">
      <c r="A672" s="352" t="s">
        <v>816</v>
      </c>
      <c r="B672" s="223" t="s">
        <v>2572</v>
      </c>
      <c r="C672" s="352" t="s">
        <v>2510</v>
      </c>
      <c r="D672" s="352" t="s">
        <v>1708</v>
      </c>
      <c r="E672" s="352" t="s">
        <v>817</v>
      </c>
      <c r="F672" s="352">
        <v>2.5000000000000001E-2</v>
      </c>
      <c r="G672" s="352">
        <v>5.0000000000000001E-4</v>
      </c>
      <c r="H672" s="352">
        <v>2.58</v>
      </c>
      <c r="I672" s="189" t="s">
        <v>231</v>
      </c>
      <c r="J672" s="352" t="s">
        <v>232</v>
      </c>
      <c r="K672" s="352"/>
      <c r="L672" s="352"/>
      <c r="M672" s="352"/>
      <c r="N672" s="352"/>
      <c r="O672" s="352"/>
      <c r="P672" s="352"/>
      <c r="Q672" s="352"/>
      <c r="R672" s="352"/>
      <c r="S672" s="352"/>
      <c r="T672" s="242" t="s">
        <v>1366</v>
      </c>
      <c r="U672" s="227" t="s">
        <v>1372</v>
      </c>
      <c r="V672" s="227" t="s">
        <v>1924</v>
      </c>
      <c r="W672" s="227" t="s">
        <v>1708</v>
      </c>
      <c r="X672" s="228" t="s">
        <v>817</v>
      </c>
      <c r="Y672" s="222"/>
      <c r="Z672" s="227">
        <v>2.5000000000000001E-2</v>
      </c>
      <c r="AA672" s="272">
        <v>5.0000000000000001E-4</v>
      </c>
      <c r="AB672" s="352"/>
      <c r="AC672" s="352"/>
      <c r="AD672" s="352"/>
      <c r="AE672" s="352"/>
      <c r="AF672" s="352"/>
      <c r="AG672" s="352"/>
      <c r="AH672" s="352"/>
    </row>
    <row r="673" spans="1:34" s="221" customFormat="1">
      <c r="A673" s="352" t="s">
        <v>818</v>
      </c>
      <c r="B673" s="223" t="s">
        <v>2572</v>
      </c>
      <c r="C673" s="352" t="s">
        <v>2510</v>
      </c>
      <c r="D673" s="352" t="s">
        <v>1708</v>
      </c>
      <c r="E673" s="352" t="s">
        <v>819</v>
      </c>
      <c r="F673" s="352">
        <v>2.5000000000000001E-2</v>
      </c>
      <c r="G673" s="352">
        <v>5.0000000000000001E-4</v>
      </c>
      <c r="H673" s="352">
        <v>2.58</v>
      </c>
      <c r="I673" s="189" t="s">
        <v>231</v>
      </c>
      <c r="J673" s="352" t="s">
        <v>232</v>
      </c>
      <c r="K673" s="352"/>
      <c r="L673" s="352"/>
      <c r="M673" s="352"/>
      <c r="N673" s="352"/>
      <c r="O673" s="352"/>
      <c r="P673" s="352"/>
      <c r="Q673" s="352"/>
      <c r="R673" s="352"/>
      <c r="S673" s="352"/>
      <c r="T673" s="242" t="s">
        <v>1366</v>
      </c>
      <c r="U673" s="227" t="s">
        <v>1372</v>
      </c>
      <c r="V673" s="227" t="s">
        <v>1924</v>
      </c>
      <c r="W673" s="227" t="s">
        <v>1708</v>
      </c>
      <c r="X673" s="228" t="s">
        <v>819</v>
      </c>
      <c r="Y673" s="222"/>
      <c r="Z673" s="227">
        <v>2.5000000000000001E-2</v>
      </c>
      <c r="AA673" s="272">
        <v>5.0000000000000001E-4</v>
      </c>
      <c r="AB673" s="352"/>
      <c r="AC673" s="352"/>
      <c r="AD673" s="352"/>
      <c r="AE673" s="352"/>
      <c r="AF673" s="352"/>
      <c r="AG673" s="352"/>
      <c r="AH673" s="352"/>
    </row>
    <row r="674" spans="1:34" s="221" customFormat="1">
      <c r="A674" s="352" t="s">
        <v>820</v>
      </c>
      <c r="B674" s="223" t="s">
        <v>2572</v>
      </c>
      <c r="C674" s="352" t="s">
        <v>2510</v>
      </c>
      <c r="D674" s="352" t="s">
        <v>1708</v>
      </c>
      <c r="E674" s="352" t="s">
        <v>821</v>
      </c>
      <c r="F674" s="352">
        <v>2.5000000000000001E-2</v>
      </c>
      <c r="G674" s="352">
        <v>5.0000000000000001E-4</v>
      </c>
      <c r="H674" s="352">
        <v>2.58</v>
      </c>
      <c r="I674" s="189" t="s">
        <v>231</v>
      </c>
      <c r="J674" s="352" t="s">
        <v>232</v>
      </c>
      <c r="K674" s="352"/>
      <c r="L674" s="352"/>
      <c r="M674" s="352"/>
      <c r="N674" s="352"/>
      <c r="O674" s="352"/>
      <c r="P674" s="352"/>
      <c r="Q674" s="352"/>
      <c r="R674" s="352"/>
      <c r="S674" s="352"/>
      <c r="T674" s="242" t="s">
        <v>1366</v>
      </c>
      <c r="U674" s="227" t="s">
        <v>1372</v>
      </c>
      <c r="V674" s="227" t="s">
        <v>1924</v>
      </c>
      <c r="W674" s="227" t="s">
        <v>1708</v>
      </c>
      <c r="X674" s="228" t="s">
        <v>821</v>
      </c>
      <c r="Y674" s="222"/>
      <c r="Z674" s="227">
        <v>2.5000000000000001E-2</v>
      </c>
      <c r="AA674" s="272">
        <v>5.0000000000000001E-4</v>
      </c>
      <c r="AB674" s="352"/>
      <c r="AC674" s="352"/>
      <c r="AD674" s="352"/>
      <c r="AE674" s="352"/>
      <c r="AF674" s="352"/>
      <c r="AG674" s="352"/>
      <c r="AH674" s="352"/>
    </row>
    <row r="675" spans="1:34" s="221" customFormat="1">
      <c r="A675" s="352" t="s">
        <v>2122</v>
      </c>
      <c r="B675" s="223" t="s">
        <v>2572</v>
      </c>
      <c r="C675" s="352" t="s">
        <v>2510</v>
      </c>
      <c r="D675" s="352" t="s">
        <v>1708</v>
      </c>
      <c r="E675" s="352" t="s">
        <v>2123</v>
      </c>
      <c r="F675" s="352">
        <v>2.5000000000000001E-2</v>
      </c>
      <c r="G675" s="352">
        <v>5.0000000000000001E-4</v>
      </c>
      <c r="H675" s="352">
        <v>2.58</v>
      </c>
      <c r="I675" s="189" t="s">
        <v>231</v>
      </c>
      <c r="J675" s="352" t="s">
        <v>232</v>
      </c>
      <c r="K675" s="352"/>
      <c r="L675" s="352"/>
      <c r="M675" s="352"/>
      <c r="N675" s="352"/>
      <c r="O675" s="352"/>
      <c r="P675" s="352"/>
      <c r="Q675" s="352"/>
      <c r="R675" s="352"/>
      <c r="S675" s="352"/>
      <c r="T675" s="242" t="s">
        <v>1366</v>
      </c>
      <c r="U675" s="227" t="s">
        <v>1372</v>
      </c>
      <c r="V675" s="227" t="s">
        <v>1924</v>
      </c>
      <c r="W675" s="227" t="s">
        <v>1708</v>
      </c>
      <c r="X675" s="228" t="s">
        <v>2123</v>
      </c>
      <c r="Y675" s="222"/>
      <c r="Z675" s="227">
        <v>2.5000000000000001E-2</v>
      </c>
      <c r="AA675" s="272">
        <v>5.0000000000000001E-4</v>
      </c>
      <c r="AB675" s="352"/>
      <c r="AC675" s="352"/>
      <c r="AD675" s="352"/>
      <c r="AE675" s="352"/>
      <c r="AF675" s="352"/>
      <c r="AG675" s="352"/>
      <c r="AH675" s="352"/>
    </row>
    <row r="676" spans="1:34" s="221" customFormat="1">
      <c r="A676" s="352" t="s">
        <v>2124</v>
      </c>
      <c r="B676" s="223" t="s">
        <v>2572</v>
      </c>
      <c r="C676" s="352" t="s">
        <v>2510</v>
      </c>
      <c r="D676" s="352" t="s">
        <v>1708</v>
      </c>
      <c r="E676" s="352" t="s">
        <v>2125</v>
      </c>
      <c r="F676" s="352">
        <v>1.2500000000000001E-2</v>
      </c>
      <c r="G676" s="223">
        <v>2.5000000000000001E-4</v>
      </c>
      <c r="H676" s="352">
        <v>2.58</v>
      </c>
      <c r="I676" s="189" t="s">
        <v>1081</v>
      </c>
      <c r="J676" s="352"/>
      <c r="K676" s="352"/>
      <c r="L676" s="352"/>
      <c r="M676" s="352"/>
      <c r="N676" s="352"/>
      <c r="O676" s="352"/>
      <c r="P676" s="352"/>
      <c r="Q676" s="352"/>
      <c r="R676" s="352"/>
      <c r="S676" s="352"/>
      <c r="T676" s="242" t="s">
        <v>1366</v>
      </c>
      <c r="U676" s="227" t="s">
        <v>1372</v>
      </c>
      <c r="V676" s="227" t="s">
        <v>1924</v>
      </c>
      <c r="W676" s="227" t="s">
        <v>1708</v>
      </c>
      <c r="X676" s="228" t="s">
        <v>2125</v>
      </c>
      <c r="Y676" s="222"/>
      <c r="Z676" s="227">
        <v>1.2500000000000001E-2</v>
      </c>
      <c r="AA676" s="272">
        <v>2.5000000000000001E-4</v>
      </c>
      <c r="AB676" s="352"/>
      <c r="AC676" s="352"/>
      <c r="AD676" s="352"/>
      <c r="AE676" s="352"/>
      <c r="AF676" s="352"/>
      <c r="AG676" s="352"/>
      <c r="AH676" s="352"/>
    </row>
    <row r="677" spans="1:34" s="221" customFormat="1">
      <c r="A677" s="352" t="s">
        <v>822</v>
      </c>
      <c r="B677" s="223" t="s">
        <v>2572</v>
      </c>
      <c r="C677" s="352" t="s">
        <v>2510</v>
      </c>
      <c r="D677" s="352" t="s">
        <v>1708</v>
      </c>
      <c r="E677" s="352" t="s">
        <v>823</v>
      </c>
      <c r="F677" s="352">
        <v>4.4999999999999998E-2</v>
      </c>
      <c r="G677" s="352">
        <v>9.0000000000000008E-4</v>
      </c>
      <c r="H677" s="352">
        <v>2.58</v>
      </c>
      <c r="I677" s="189" t="s">
        <v>2505</v>
      </c>
      <c r="J677" s="224" t="s">
        <v>1711</v>
      </c>
      <c r="K677" s="352"/>
      <c r="L677" s="352"/>
      <c r="M677" s="352"/>
      <c r="N677" s="352"/>
      <c r="O677" s="352"/>
      <c r="P677" s="352"/>
      <c r="Q677" s="352"/>
      <c r="R677" s="352"/>
      <c r="S677" s="352"/>
      <c r="T677" s="242" t="s">
        <v>1366</v>
      </c>
      <c r="U677" s="227" t="s">
        <v>1372</v>
      </c>
      <c r="V677" s="227" t="s">
        <v>1924</v>
      </c>
      <c r="W677" s="227" t="s">
        <v>1708</v>
      </c>
      <c r="X677" s="228" t="s">
        <v>823</v>
      </c>
      <c r="Y677" s="222" t="s">
        <v>1368</v>
      </c>
      <c r="Z677" s="227">
        <v>4.4999999999999998E-2</v>
      </c>
      <c r="AA677" s="272">
        <v>9.0000000000000008E-4</v>
      </c>
      <c r="AB677" s="352"/>
      <c r="AC677" s="352"/>
      <c r="AD677" s="352"/>
      <c r="AE677" s="352"/>
      <c r="AF677" s="352"/>
      <c r="AG677" s="352"/>
      <c r="AH677" s="352"/>
    </row>
    <row r="678" spans="1:34" s="221" customFormat="1">
      <c r="A678" s="352" t="s">
        <v>824</v>
      </c>
      <c r="B678" s="223" t="s">
        <v>2572</v>
      </c>
      <c r="C678" s="352" t="s">
        <v>2510</v>
      </c>
      <c r="D678" s="224" t="s">
        <v>1708</v>
      </c>
      <c r="E678" s="352" t="s">
        <v>825</v>
      </c>
      <c r="F678" s="352">
        <v>4.4999999999999998E-2</v>
      </c>
      <c r="G678" s="352">
        <v>9.0000000000000008E-4</v>
      </c>
      <c r="H678" s="352">
        <v>2.58</v>
      </c>
      <c r="I678" s="189" t="s">
        <v>2505</v>
      </c>
      <c r="J678" s="224" t="s">
        <v>1711</v>
      </c>
      <c r="K678" s="352"/>
      <c r="L678" s="352"/>
      <c r="M678" s="352"/>
      <c r="N678" s="352"/>
      <c r="O678" s="352"/>
      <c r="P678" s="352"/>
      <c r="Q678" s="352"/>
      <c r="R678" s="352"/>
      <c r="S678" s="352"/>
      <c r="T678" s="242" t="s">
        <v>1366</v>
      </c>
      <c r="U678" s="227" t="s">
        <v>1372</v>
      </c>
      <c r="V678" s="227" t="s">
        <v>1924</v>
      </c>
      <c r="W678" s="227" t="s">
        <v>1708</v>
      </c>
      <c r="X678" s="228" t="s">
        <v>825</v>
      </c>
      <c r="Y678" s="222" t="s">
        <v>1368</v>
      </c>
      <c r="Z678" s="227">
        <v>4.4999999999999998E-2</v>
      </c>
      <c r="AA678" s="272">
        <v>9.0000000000000008E-4</v>
      </c>
      <c r="AB678" s="352"/>
      <c r="AC678" s="352"/>
      <c r="AD678" s="352"/>
      <c r="AE678" s="352"/>
      <c r="AF678" s="352"/>
      <c r="AG678" s="352"/>
      <c r="AH678" s="352"/>
    </row>
    <row r="679" spans="1:34" s="221" customFormat="1">
      <c r="A679" s="352" t="s">
        <v>826</v>
      </c>
      <c r="B679" s="223" t="s">
        <v>2572</v>
      </c>
      <c r="C679" s="352" t="s">
        <v>2510</v>
      </c>
      <c r="D679" s="224" t="s">
        <v>1708</v>
      </c>
      <c r="E679" s="352" t="s">
        <v>827</v>
      </c>
      <c r="F679" s="352">
        <v>4.4999999999999998E-2</v>
      </c>
      <c r="G679" s="352">
        <v>9.0000000000000008E-4</v>
      </c>
      <c r="H679" s="352">
        <v>2.58</v>
      </c>
      <c r="I679" s="189" t="s">
        <v>2505</v>
      </c>
      <c r="J679" s="224" t="s">
        <v>1711</v>
      </c>
      <c r="K679" s="352"/>
      <c r="L679" s="352"/>
      <c r="M679" s="352"/>
      <c r="N679" s="352"/>
      <c r="O679" s="352"/>
      <c r="P679" s="352"/>
      <c r="Q679" s="352"/>
      <c r="R679" s="352"/>
      <c r="S679" s="352"/>
      <c r="T679" s="242" t="s">
        <v>1366</v>
      </c>
      <c r="U679" s="227" t="s">
        <v>1372</v>
      </c>
      <c r="V679" s="227" t="s">
        <v>1924</v>
      </c>
      <c r="W679" s="227" t="s">
        <v>1708</v>
      </c>
      <c r="X679" s="228" t="s">
        <v>827</v>
      </c>
      <c r="Y679" s="222" t="s">
        <v>1368</v>
      </c>
      <c r="Z679" s="227">
        <v>4.4999999999999998E-2</v>
      </c>
      <c r="AA679" s="272">
        <v>9.0000000000000008E-4</v>
      </c>
      <c r="AB679" s="352"/>
      <c r="AC679" s="352"/>
      <c r="AD679" s="352"/>
      <c r="AE679" s="352"/>
      <c r="AF679" s="352"/>
      <c r="AG679" s="352"/>
      <c r="AH679" s="352"/>
    </row>
    <row r="680" spans="1:34" s="221" customFormat="1">
      <c r="A680" s="352" t="s">
        <v>828</v>
      </c>
      <c r="B680" s="223" t="s">
        <v>2572</v>
      </c>
      <c r="C680" s="352" t="s">
        <v>2510</v>
      </c>
      <c r="D680" s="352" t="s">
        <v>1708</v>
      </c>
      <c r="E680" s="352" t="s">
        <v>829</v>
      </c>
      <c r="F680" s="352">
        <v>4.4999999999999998E-2</v>
      </c>
      <c r="G680" s="352">
        <v>9.0000000000000008E-4</v>
      </c>
      <c r="H680" s="352">
        <v>2.58</v>
      </c>
      <c r="I680" s="189" t="s">
        <v>2505</v>
      </c>
      <c r="J680" s="352" t="s">
        <v>1711</v>
      </c>
      <c r="K680" s="352"/>
      <c r="L680" s="352"/>
      <c r="M680" s="352"/>
      <c r="N680" s="352"/>
      <c r="O680" s="352"/>
      <c r="P680" s="352"/>
      <c r="Q680" s="352"/>
      <c r="R680" s="352"/>
      <c r="S680" s="352"/>
      <c r="T680" s="242" t="s">
        <v>1366</v>
      </c>
      <c r="U680" s="227" t="s">
        <v>1372</v>
      </c>
      <c r="V680" s="227" t="s">
        <v>1924</v>
      </c>
      <c r="W680" s="227" t="s">
        <v>1708</v>
      </c>
      <c r="X680" s="228" t="s">
        <v>829</v>
      </c>
      <c r="Y680" s="222" t="s">
        <v>1368</v>
      </c>
      <c r="Z680" s="227">
        <v>4.4999999999999998E-2</v>
      </c>
      <c r="AA680" s="272">
        <v>9.0000000000000008E-4</v>
      </c>
      <c r="AB680" s="352"/>
      <c r="AC680" s="352"/>
      <c r="AD680" s="352"/>
      <c r="AE680" s="352"/>
      <c r="AF680" s="352"/>
      <c r="AG680" s="352"/>
      <c r="AH680" s="352"/>
    </row>
    <row r="681" spans="1:34" s="221" customFormat="1">
      <c r="A681" s="352" t="s">
        <v>2126</v>
      </c>
      <c r="B681" s="223" t="s">
        <v>2572</v>
      </c>
      <c r="C681" s="352" t="s">
        <v>2510</v>
      </c>
      <c r="D681" s="224" t="s">
        <v>1708</v>
      </c>
      <c r="E681" s="352" t="s">
        <v>2127</v>
      </c>
      <c r="F681" s="352">
        <v>4.4999999999999998E-2</v>
      </c>
      <c r="G681" s="352">
        <v>9.0000000000000008E-4</v>
      </c>
      <c r="H681" s="352">
        <v>2.58</v>
      </c>
      <c r="I681" s="189" t="s">
        <v>2505</v>
      </c>
      <c r="J681" s="352" t="s">
        <v>1711</v>
      </c>
      <c r="K681" s="352"/>
      <c r="L681" s="352"/>
      <c r="M681" s="352"/>
      <c r="N681" s="352"/>
      <c r="O681" s="352"/>
      <c r="P681" s="352"/>
      <c r="Q681" s="352"/>
      <c r="R681" s="352"/>
      <c r="S681" s="352"/>
      <c r="T681" s="242" t="s">
        <v>1366</v>
      </c>
      <c r="U681" s="227" t="s">
        <v>1372</v>
      </c>
      <c r="V681" s="227" t="s">
        <v>1924</v>
      </c>
      <c r="W681" s="227" t="s">
        <v>1708</v>
      </c>
      <c r="X681" s="228" t="s">
        <v>2127</v>
      </c>
      <c r="Y681" s="222" t="s">
        <v>1368</v>
      </c>
      <c r="Z681" s="227">
        <v>4.4999999999999998E-2</v>
      </c>
      <c r="AA681" s="272">
        <v>9.0000000000000008E-4</v>
      </c>
      <c r="AB681" s="352"/>
      <c r="AC681" s="352"/>
      <c r="AD681" s="352"/>
      <c r="AE681" s="352"/>
      <c r="AF681" s="352"/>
      <c r="AG681" s="352"/>
      <c r="AH681" s="352"/>
    </row>
    <row r="682" spans="1:34" s="221" customFormat="1">
      <c r="A682" s="352" t="s">
        <v>830</v>
      </c>
      <c r="B682" s="223" t="s">
        <v>2572</v>
      </c>
      <c r="C682" s="352" t="s">
        <v>2510</v>
      </c>
      <c r="D682" s="352" t="s">
        <v>1708</v>
      </c>
      <c r="E682" s="352" t="s">
        <v>831</v>
      </c>
      <c r="F682" s="352">
        <v>4.4999999999999998E-2</v>
      </c>
      <c r="G682" s="352">
        <v>9.0000000000000008E-4</v>
      </c>
      <c r="H682" s="352">
        <v>2.58</v>
      </c>
      <c r="I682" s="189" t="s">
        <v>231</v>
      </c>
      <c r="J682" s="352" t="s">
        <v>2507</v>
      </c>
      <c r="K682" s="352"/>
      <c r="L682" s="352"/>
      <c r="M682" s="352"/>
      <c r="N682" s="352"/>
      <c r="O682" s="352"/>
      <c r="P682" s="352"/>
      <c r="Q682" s="352"/>
      <c r="R682" s="352"/>
      <c r="S682" s="352"/>
      <c r="T682" s="242" t="s">
        <v>1366</v>
      </c>
      <c r="U682" s="227" t="s">
        <v>1372</v>
      </c>
      <c r="V682" s="227" t="s">
        <v>1924</v>
      </c>
      <c r="W682" s="227" t="s">
        <v>1708</v>
      </c>
      <c r="X682" s="228" t="s">
        <v>831</v>
      </c>
      <c r="Y682" s="222" t="s">
        <v>1368</v>
      </c>
      <c r="Z682" s="227">
        <v>4.4999999999999998E-2</v>
      </c>
      <c r="AA682" s="272">
        <v>9.0000000000000008E-4</v>
      </c>
      <c r="AB682" s="352"/>
      <c r="AC682" s="352"/>
      <c r="AD682" s="352"/>
      <c r="AE682" s="352"/>
      <c r="AF682" s="352"/>
      <c r="AG682" s="352"/>
      <c r="AH682" s="352"/>
    </row>
    <row r="683" spans="1:34" s="221" customFormat="1">
      <c r="A683" s="352" t="s">
        <v>832</v>
      </c>
      <c r="B683" s="223" t="s">
        <v>2572</v>
      </c>
      <c r="C683" s="352" t="s">
        <v>2510</v>
      </c>
      <c r="D683" s="224" t="s">
        <v>1708</v>
      </c>
      <c r="E683" s="352" t="s">
        <v>833</v>
      </c>
      <c r="F683" s="352">
        <v>4.4999999999999998E-2</v>
      </c>
      <c r="G683" s="352">
        <v>9.0000000000000008E-4</v>
      </c>
      <c r="H683" s="352">
        <v>2.58</v>
      </c>
      <c r="I683" s="189" t="s">
        <v>231</v>
      </c>
      <c r="J683" s="352" t="s">
        <v>2507</v>
      </c>
      <c r="K683" s="352"/>
      <c r="L683" s="352"/>
      <c r="M683" s="352"/>
      <c r="N683" s="352"/>
      <c r="O683" s="352"/>
      <c r="P683" s="352"/>
      <c r="Q683" s="352"/>
      <c r="R683" s="352"/>
      <c r="S683" s="352"/>
      <c r="T683" s="242" t="s">
        <v>1366</v>
      </c>
      <c r="U683" s="227" t="s">
        <v>1372</v>
      </c>
      <c r="V683" s="227" t="s">
        <v>1924</v>
      </c>
      <c r="W683" s="227" t="s">
        <v>1708</v>
      </c>
      <c r="X683" s="228" t="s">
        <v>833</v>
      </c>
      <c r="Y683" s="222" t="s">
        <v>1368</v>
      </c>
      <c r="Z683" s="227">
        <v>4.4999999999999998E-2</v>
      </c>
      <c r="AA683" s="272">
        <v>9.0000000000000008E-4</v>
      </c>
      <c r="AB683" s="352"/>
      <c r="AC683" s="352"/>
      <c r="AD683" s="352"/>
      <c r="AE683" s="352"/>
      <c r="AF683" s="352"/>
      <c r="AG683" s="352"/>
      <c r="AH683" s="352"/>
    </row>
    <row r="684" spans="1:34" s="221" customFormat="1">
      <c r="A684" s="352" t="s">
        <v>834</v>
      </c>
      <c r="B684" s="223" t="s">
        <v>2572</v>
      </c>
      <c r="C684" s="352" t="s">
        <v>2510</v>
      </c>
      <c r="D684" s="352" t="s">
        <v>1708</v>
      </c>
      <c r="E684" s="352" t="s">
        <v>835</v>
      </c>
      <c r="F684" s="352">
        <v>4.4999999999999998E-2</v>
      </c>
      <c r="G684" s="352">
        <v>9.0000000000000008E-4</v>
      </c>
      <c r="H684" s="352">
        <v>2.58</v>
      </c>
      <c r="I684" s="189" t="s">
        <v>231</v>
      </c>
      <c r="J684" s="352" t="s">
        <v>2507</v>
      </c>
      <c r="K684" s="352"/>
      <c r="L684" s="352"/>
      <c r="M684" s="352"/>
      <c r="N684" s="352"/>
      <c r="O684" s="352"/>
      <c r="P684" s="352"/>
      <c r="Q684" s="352"/>
      <c r="R684" s="352"/>
      <c r="S684" s="352"/>
      <c r="T684" s="242" t="s">
        <v>1366</v>
      </c>
      <c r="U684" s="227" t="s">
        <v>1372</v>
      </c>
      <c r="V684" s="227" t="s">
        <v>1924</v>
      </c>
      <c r="W684" s="227" t="s">
        <v>1708</v>
      </c>
      <c r="X684" s="228" t="s">
        <v>835</v>
      </c>
      <c r="Y684" s="222" t="s">
        <v>1368</v>
      </c>
      <c r="Z684" s="227">
        <v>4.4999999999999998E-2</v>
      </c>
      <c r="AA684" s="272">
        <v>9.0000000000000008E-4</v>
      </c>
      <c r="AB684" s="352"/>
      <c r="AC684" s="352"/>
      <c r="AD684" s="352"/>
      <c r="AE684" s="352"/>
      <c r="AF684" s="352"/>
      <c r="AG684" s="352"/>
      <c r="AH684" s="352"/>
    </row>
    <row r="685" spans="1:34" s="221" customFormat="1">
      <c r="A685" s="352" t="s">
        <v>836</v>
      </c>
      <c r="B685" s="223" t="s">
        <v>2572</v>
      </c>
      <c r="C685" s="352" t="s">
        <v>2510</v>
      </c>
      <c r="D685" s="224" t="s">
        <v>1708</v>
      </c>
      <c r="E685" s="352" t="s">
        <v>837</v>
      </c>
      <c r="F685" s="352">
        <v>4.4999999999999998E-2</v>
      </c>
      <c r="G685" s="352">
        <v>9.0000000000000008E-4</v>
      </c>
      <c r="H685" s="352">
        <v>2.58</v>
      </c>
      <c r="I685" s="189" t="s">
        <v>231</v>
      </c>
      <c r="J685" s="352" t="s">
        <v>2507</v>
      </c>
      <c r="K685" s="352"/>
      <c r="L685" s="352"/>
      <c r="M685" s="352"/>
      <c r="N685" s="352"/>
      <c r="O685" s="352"/>
      <c r="P685" s="352"/>
      <c r="Q685" s="352"/>
      <c r="R685" s="352"/>
      <c r="S685" s="352"/>
      <c r="T685" s="242" t="s">
        <v>1366</v>
      </c>
      <c r="U685" s="227" t="s">
        <v>1372</v>
      </c>
      <c r="V685" s="227" t="s">
        <v>1924</v>
      </c>
      <c r="W685" s="227" t="s">
        <v>1708</v>
      </c>
      <c r="X685" s="228" t="s">
        <v>837</v>
      </c>
      <c r="Y685" s="222" t="s">
        <v>1368</v>
      </c>
      <c r="Z685" s="227">
        <v>4.4999999999999998E-2</v>
      </c>
      <c r="AA685" s="272">
        <v>9.0000000000000008E-4</v>
      </c>
      <c r="AB685" s="352"/>
      <c r="AC685" s="352"/>
      <c r="AD685" s="352"/>
      <c r="AE685" s="352"/>
      <c r="AF685" s="352"/>
      <c r="AG685" s="352"/>
      <c r="AH685" s="352"/>
    </row>
    <row r="686" spans="1:34" s="221" customFormat="1">
      <c r="A686" s="352" t="s">
        <v>2128</v>
      </c>
      <c r="B686" s="223" t="s">
        <v>2572</v>
      </c>
      <c r="C686" s="352" t="s">
        <v>2510</v>
      </c>
      <c r="D686" s="352" t="s">
        <v>1708</v>
      </c>
      <c r="E686" s="352" t="s">
        <v>2129</v>
      </c>
      <c r="F686" s="352">
        <v>4.4999999999999998E-2</v>
      </c>
      <c r="G686" s="352">
        <v>9.0000000000000008E-4</v>
      </c>
      <c r="H686" s="352">
        <v>2.58</v>
      </c>
      <c r="I686" s="189" t="s">
        <v>231</v>
      </c>
      <c r="J686" s="352" t="s">
        <v>2507</v>
      </c>
      <c r="K686" s="352"/>
      <c r="L686" s="352"/>
      <c r="M686" s="352"/>
      <c r="N686" s="352"/>
      <c r="O686" s="352"/>
      <c r="P686" s="352"/>
      <c r="Q686" s="352"/>
      <c r="R686" s="352"/>
      <c r="S686" s="352"/>
      <c r="T686" s="242" t="s">
        <v>1366</v>
      </c>
      <c r="U686" s="227" t="s">
        <v>1372</v>
      </c>
      <c r="V686" s="227" t="s">
        <v>1924</v>
      </c>
      <c r="W686" s="227" t="s">
        <v>1708</v>
      </c>
      <c r="X686" s="228" t="s">
        <v>2129</v>
      </c>
      <c r="Y686" s="222" t="s">
        <v>1368</v>
      </c>
      <c r="Z686" s="227">
        <v>4.4999999999999998E-2</v>
      </c>
      <c r="AA686" s="272">
        <v>9.0000000000000008E-4</v>
      </c>
      <c r="AB686" s="352"/>
      <c r="AC686" s="352"/>
      <c r="AD686" s="352"/>
      <c r="AE686" s="352"/>
      <c r="AF686" s="352"/>
      <c r="AG686" s="352"/>
      <c r="AH686" s="352"/>
    </row>
    <row r="687" spans="1:34" s="221" customFormat="1">
      <c r="A687" s="352" t="s">
        <v>2130</v>
      </c>
      <c r="B687" s="223" t="s">
        <v>2572</v>
      </c>
      <c r="C687" s="352" t="s">
        <v>2510</v>
      </c>
      <c r="D687" s="352" t="s">
        <v>1708</v>
      </c>
      <c r="E687" s="352" t="s">
        <v>2131</v>
      </c>
      <c r="F687" s="352">
        <v>4.4999999999999998E-2</v>
      </c>
      <c r="G687" s="352">
        <v>9.0000000000000008E-4</v>
      </c>
      <c r="H687" s="352">
        <v>2.58</v>
      </c>
      <c r="I687" s="189" t="s">
        <v>1081</v>
      </c>
      <c r="J687" s="352"/>
      <c r="K687" s="352"/>
      <c r="L687" s="352"/>
      <c r="M687" s="352"/>
      <c r="N687" s="352"/>
      <c r="O687" s="352"/>
      <c r="P687" s="352"/>
      <c r="Q687" s="352"/>
      <c r="R687" s="352"/>
      <c r="S687" s="352"/>
      <c r="T687" s="242" t="s">
        <v>1366</v>
      </c>
      <c r="U687" s="227" t="s">
        <v>1372</v>
      </c>
      <c r="V687" s="227" t="s">
        <v>1924</v>
      </c>
      <c r="W687" s="227" t="s">
        <v>1708</v>
      </c>
      <c r="X687" s="228" t="s">
        <v>2131</v>
      </c>
      <c r="Y687" s="222" t="s">
        <v>1368</v>
      </c>
      <c r="Z687" s="227">
        <v>4.4999999999999998E-2</v>
      </c>
      <c r="AA687" s="272">
        <v>9.0000000000000008E-4</v>
      </c>
      <c r="AB687" s="352"/>
      <c r="AC687" s="352"/>
      <c r="AD687" s="352"/>
      <c r="AE687" s="352"/>
      <c r="AF687" s="352"/>
      <c r="AG687" s="352"/>
      <c r="AH687" s="352"/>
    </row>
    <row r="688" spans="1:34" s="221" customFormat="1">
      <c r="A688" s="352" t="s">
        <v>2132</v>
      </c>
      <c r="B688" s="223" t="s">
        <v>2573</v>
      </c>
      <c r="C688" s="352" t="s">
        <v>2510</v>
      </c>
      <c r="D688" s="223" t="s">
        <v>1820</v>
      </c>
      <c r="E688" s="352" t="s">
        <v>2133</v>
      </c>
      <c r="F688" s="223">
        <v>0.03</v>
      </c>
      <c r="G688" s="223">
        <v>1E-3</v>
      </c>
      <c r="H688" s="352">
        <v>2.58</v>
      </c>
      <c r="I688" s="189" t="s">
        <v>2021</v>
      </c>
      <c r="J688" s="352"/>
      <c r="K688" s="352"/>
      <c r="L688" s="352"/>
      <c r="M688" s="352"/>
      <c r="N688" s="352"/>
      <c r="O688" s="352"/>
      <c r="P688" s="352"/>
      <c r="Q688" s="352"/>
      <c r="R688" s="352"/>
      <c r="S688" s="352"/>
      <c r="T688" s="242" t="s">
        <v>1366</v>
      </c>
      <c r="U688" s="227" t="s">
        <v>1372</v>
      </c>
      <c r="V688" s="227" t="s">
        <v>1924</v>
      </c>
      <c r="W688" s="227" t="s">
        <v>1820</v>
      </c>
      <c r="X688" s="228" t="s">
        <v>2133</v>
      </c>
      <c r="Y688" s="222"/>
      <c r="Z688" s="227">
        <v>0.03</v>
      </c>
      <c r="AA688" s="272">
        <v>1E-3</v>
      </c>
      <c r="AB688" s="352"/>
      <c r="AC688" s="352"/>
      <c r="AD688" s="352"/>
      <c r="AE688" s="352"/>
      <c r="AF688" s="352"/>
      <c r="AG688" s="352"/>
      <c r="AH688" s="352"/>
    </row>
    <row r="689" spans="1:34" s="221" customFormat="1">
      <c r="A689" s="352" t="s">
        <v>2134</v>
      </c>
      <c r="B689" s="223" t="s">
        <v>2573</v>
      </c>
      <c r="C689" s="352" t="s">
        <v>2510</v>
      </c>
      <c r="D689" s="223" t="s">
        <v>1820</v>
      </c>
      <c r="E689" s="352" t="s">
        <v>2135</v>
      </c>
      <c r="F689" s="223">
        <v>0.03</v>
      </c>
      <c r="G689" s="223">
        <v>1E-3</v>
      </c>
      <c r="H689" s="352">
        <v>2.58</v>
      </c>
      <c r="I689" s="189" t="s">
        <v>2021</v>
      </c>
      <c r="J689" s="352"/>
      <c r="K689" s="352"/>
      <c r="L689" s="352"/>
      <c r="M689" s="352"/>
      <c r="N689" s="352"/>
      <c r="O689" s="352"/>
      <c r="P689" s="352"/>
      <c r="Q689" s="352"/>
      <c r="R689" s="352"/>
      <c r="S689" s="352"/>
      <c r="T689" s="242" t="s">
        <v>1366</v>
      </c>
      <c r="U689" s="227" t="s">
        <v>1372</v>
      </c>
      <c r="V689" s="227" t="s">
        <v>1924</v>
      </c>
      <c r="W689" s="227" t="s">
        <v>1820</v>
      </c>
      <c r="X689" s="228" t="s">
        <v>2135</v>
      </c>
      <c r="Y689" s="222"/>
      <c r="Z689" s="227">
        <v>0.03</v>
      </c>
      <c r="AA689" s="272">
        <v>1E-3</v>
      </c>
      <c r="AB689" s="352"/>
      <c r="AC689" s="352"/>
      <c r="AD689" s="352"/>
      <c r="AE689" s="352"/>
      <c r="AF689" s="352"/>
      <c r="AG689" s="352"/>
      <c r="AH689" s="352"/>
    </row>
    <row r="690" spans="1:34" s="221" customFormat="1">
      <c r="A690" s="352" t="s">
        <v>2136</v>
      </c>
      <c r="B690" s="223" t="s">
        <v>2574</v>
      </c>
      <c r="C690" s="352" t="s">
        <v>2510</v>
      </c>
      <c r="D690" s="223" t="s">
        <v>1820</v>
      </c>
      <c r="E690" s="352" t="s">
        <v>2137</v>
      </c>
      <c r="F690" s="223">
        <v>0.03</v>
      </c>
      <c r="G690" s="223">
        <v>1E-3</v>
      </c>
      <c r="H690" s="352">
        <v>2.58</v>
      </c>
      <c r="I690" s="189" t="s">
        <v>2021</v>
      </c>
      <c r="J690" s="352"/>
      <c r="K690" s="352"/>
      <c r="L690" s="352"/>
      <c r="M690" s="352"/>
      <c r="N690" s="352"/>
      <c r="O690" s="352"/>
      <c r="P690" s="352"/>
      <c r="Q690" s="352"/>
      <c r="R690" s="352"/>
      <c r="S690" s="352"/>
      <c r="T690" s="242" t="s">
        <v>1366</v>
      </c>
      <c r="U690" s="227" t="s">
        <v>1372</v>
      </c>
      <c r="V690" s="227" t="s">
        <v>1924</v>
      </c>
      <c r="W690" s="227" t="s">
        <v>1820</v>
      </c>
      <c r="X690" s="228" t="s">
        <v>2137</v>
      </c>
      <c r="Y690" s="222"/>
      <c r="Z690" s="227">
        <v>0.03</v>
      </c>
      <c r="AA690" s="272">
        <v>1E-3</v>
      </c>
      <c r="AB690" s="352"/>
      <c r="AC690" s="352"/>
      <c r="AD690" s="352"/>
      <c r="AE690" s="352"/>
      <c r="AF690" s="352"/>
      <c r="AG690" s="352"/>
      <c r="AH690" s="352"/>
    </row>
    <row r="691" spans="1:34" s="221" customFormat="1">
      <c r="A691" s="352" t="s">
        <v>2138</v>
      </c>
      <c r="B691" s="223" t="s">
        <v>2574</v>
      </c>
      <c r="C691" s="352" t="s">
        <v>2510</v>
      </c>
      <c r="D691" s="223" t="s">
        <v>1820</v>
      </c>
      <c r="E691" s="352" t="s">
        <v>2139</v>
      </c>
      <c r="F691" s="223">
        <v>0.03</v>
      </c>
      <c r="G691" s="223">
        <v>1E-3</v>
      </c>
      <c r="H691" s="352">
        <v>2.58</v>
      </c>
      <c r="I691" s="189" t="s">
        <v>2021</v>
      </c>
      <c r="J691" s="352"/>
      <c r="K691" s="352"/>
      <c r="L691" s="352"/>
      <c r="M691" s="352"/>
      <c r="N691" s="352"/>
      <c r="O691" s="352"/>
      <c r="P691" s="352"/>
      <c r="Q691" s="352"/>
      <c r="R691" s="352"/>
      <c r="S691" s="352"/>
      <c r="T691" s="242" t="s">
        <v>1366</v>
      </c>
      <c r="U691" s="227" t="s">
        <v>1372</v>
      </c>
      <c r="V691" s="227" t="s">
        <v>1924</v>
      </c>
      <c r="W691" s="227" t="s">
        <v>1820</v>
      </c>
      <c r="X691" s="228" t="s">
        <v>2139</v>
      </c>
      <c r="Y691" s="222"/>
      <c r="Z691" s="227">
        <v>0.03</v>
      </c>
      <c r="AA691" s="272">
        <v>1E-3</v>
      </c>
      <c r="AB691" s="352"/>
      <c r="AC691" s="352"/>
      <c r="AD691" s="352"/>
      <c r="AE691" s="352"/>
      <c r="AF691" s="352"/>
      <c r="AG691" s="352"/>
      <c r="AH691" s="352"/>
    </row>
    <row r="692" spans="1:34" s="221" customFormat="1">
      <c r="A692" s="352" t="s">
        <v>2140</v>
      </c>
      <c r="B692" s="223" t="s">
        <v>2574</v>
      </c>
      <c r="C692" s="352" t="s">
        <v>2510</v>
      </c>
      <c r="D692" s="223" t="s">
        <v>1820</v>
      </c>
      <c r="E692" s="352" t="s">
        <v>2141</v>
      </c>
      <c r="F692" s="223">
        <v>0.03</v>
      </c>
      <c r="G692" s="223">
        <v>1E-3</v>
      </c>
      <c r="H692" s="352">
        <v>2.58</v>
      </c>
      <c r="I692" s="189" t="s">
        <v>2021</v>
      </c>
      <c r="J692" s="352"/>
      <c r="K692" s="352"/>
      <c r="L692" s="352"/>
      <c r="M692" s="352"/>
      <c r="N692" s="352"/>
      <c r="O692" s="352"/>
      <c r="P692" s="352"/>
      <c r="Q692" s="352"/>
      <c r="R692" s="352"/>
      <c r="S692" s="352"/>
      <c r="T692" s="242" t="s">
        <v>1366</v>
      </c>
      <c r="U692" s="227" t="s">
        <v>1372</v>
      </c>
      <c r="V692" s="227" t="s">
        <v>1924</v>
      </c>
      <c r="W692" s="227" t="s">
        <v>1820</v>
      </c>
      <c r="X692" s="228" t="s">
        <v>2141</v>
      </c>
      <c r="Y692" s="222"/>
      <c r="Z692" s="227">
        <v>0.03</v>
      </c>
      <c r="AA692" s="272">
        <v>1E-3</v>
      </c>
      <c r="AB692" s="352"/>
      <c r="AC692" s="352"/>
      <c r="AD692" s="352"/>
      <c r="AE692" s="352"/>
      <c r="AF692" s="352"/>
      <c r="AG692" s="352"/>
      <c r="AH692" s="352"/>
    </row>
    <row r="693" spans="1:34" s="221" customFormat="1">
      <c r="A693" s="352" t="s">
        <v>2142</v>
      </c>
      <c r="B693" s="223" t="s">
        <v>2574</v>
      </c>
      <c r="C693" s="352" t="s">
        <v>2510</v>
      </c>
      <c r="D693" s="223" t="s">
        <v>1820</v>
      </c>
      <c r="E693" s="352" t="s">
        <v>2143</v>
      </c>
      <c r="F693" s="223">
        <v>1.4999999999999999E-2</v>
      </c>
      <c r="G693" s="223">
        <v>5.0000000000000001E-4</v>
      </c>
      <c r="H693" s="352">
        <v>2.58</v>
      </c>
      <c r="I693" s="189" t="s">
        <v>231</v>
      </c>
      <c r="J693" s="352"/>
      <c r="K693" s="352"/>
      <c r="L693" s="352"/>
      <c r="M693" s="352"/>
      <c r="N693" s="352"/>
      <c r="O693" s="352"/>
      <c r="P693" s="352"/>
      <c r="Q693" s="352"/>
      <c r="R693" s="352"/>
      <c r="S693" s="352"/>
      <c r="T693" s="242" t="s">
        <v>1366</v>
      </c>
      <c r="U693" s="227" t="s">
        <v>1372</v>
      </c>
      <c r="V693" s="227" t="s">
        <v>1924</v>
      </c>
      <c r="W693" s="227" t="s">
        <v>1820</v>
      </c>
      <c r="X693" s="228" t="s">
        <v>2143</v>
      </c>
      <c r="Y693" s="222"/>
      <c r="Z693" s="227">
        <v>1.4999999999999999E-2</v>
      </c>
      <c r="AA693" s="272">
        <v>5.0000000000000001E-4</v>
      </c>
      <c r="AB693" s="352"/>
      <c r="AC693" s="352"/>
      <c r="AD693" s="352"/>
      <c r="AE693" s="352"/>
      <c r="AF693" s="352"/>
      <c r="AG693" s="352"/>
      <c r="AH693" s="352"/>
    </row>
    <row r="694" spans="1:34" s="221" customFormat="1">
      <c r="A694" s="352" t="s">
        <v>2144</v>
      </c>
      <c r="B694" s="223" t="s">
        <v>2574</v>
      </c>
      <c r="C694" s="352" t="s">
        <v>2510</v>
      </c>
      <c r="D694" s="223" t="s">
        <v>1820</v>
      </c>
      <c r="E694" s="352" t="s">
        <v>2145</v>
      </c>
      <c r="F694" s="223">
        <v>1.4999999999999999E-2</v>
      </c>
      <c r="G694" s="223">
        <v>5.0000000000000001E-4</v>
      </c>
      <c r="H694" s="352">
        <v>2.58</v>
      </c>
      <c r="I694" s="189" t="s">
        <v>231</v>
      </c>
      <c r="J694" s="352"/>
      <c r="K694" s="352"/>
      <c r="L694" s="352"/>
      <c r="M694" s="352"/>
      <c r="N694" s="352"/>
      <c r="O694" s="352"/>
      <c r="P694" s="352"/>
      <c r="Q694" s="352"/>
      <c r="R694" s="352"/>
      <c r="S694" s="352"/>
      <c r="T694" s="242" t="s">
        <v>1366</v>
      </c>
      <c r="U694" s="227" t="s">
        <v>1372</v>
      </c>
      <c r="V694" s="227" t="s">
        <v>1924</v>
      </c>
      <c r="W694" s="227" t="s">
        <v>1820</v>
      </c>
      <c r="X694" s="228" t="s">
        <v>2145</v>
      </c>
      <c r="Y694" s="222"/>
      <c r="Z694" s="227">
        <v>1.4999999999999999E-2</v>
      </c>
      <c r="AA694" s="272">
        <v>5.0000000000000001E-4</v>
      </c>
      <c r="AB694" s="352"/>
      <c r="AC694" s="352"/>
      <c r="AD694" s="352"/>
      <c r="AE694" s="352"/>
      <c r="AF694" s="352"/>
      <c r="AG694" s="352"/>
      <c r="AH694" s="352"/>
    </row>
    <row r="695" spans="1:34" s="221" customFormat="1">
      <c r="A695" s="352" t="s">
        <v>2146</v>
      </c>
      <c r="B695" s="223" t="s">
        <v>2574</v>
      </c>
      <c r="C695" s="352" t="s">
        <v>2510</v>
      </c>
      <c r="D695" s="223" t="s">
        <v>1820</v>
      </c>
      <c r="E695" s="352" t="s">
        <v>2147</v>
      </c>
      <c r="F695" s="223">
        <v>1.4999999999999999E-2</v>
      </c>
      <c r="G695" s="223">
        <v>5.0000000000000001E-4</v>
      </c>
      <c r="H695" s="352">
        <v>2.58</v>
      </c>
      <c r="I695" s="189" t="s">
        <v>231</v>
      </c>
      <c r="J695" s="352"/>
      <c r="K695" s="352"/>
      <c r="L695" s="352"/>
      <c r="M695" s="352"/>
      <c r="N695" s="352"/>
      <c r="O695" s="352"/>
      <c r="P695" s="352"/>
      <c r="Q695" s="352"/>
      <c r="R695" s="352"/>
      <c r="S695" s="352"/>
      <c r="T695" s="242" t="s">
        <v>1366</v>
      </c>
      <c r="U695" s="227" t="s">
        <v>1372</v>
      </c>
      <c r="V695" s="227" t="s">
        <v>1924</v>
      </c>
      <c r="W695" s="227" t="s">
        <v>1820</v>
      </c>
      <c r="X695" s="228" t="s">
        <v>2147</v>
      </c>
      <c r="Y695" s="222"/>
      <c r="Z695" s="227">
        <v>1.4999999999999999E-2</v>
      </c>
      <c r="AA695" s="272">
        <v>5.0000000000000001E-4</v>
      </c>
      <c r="AB695" s="352"/>
      <c r="AC695" s="352"/>
      <c r="AD695" s="352"/>
      <c r="AE695" s="352"/>
      <c r="AF695" s="352"/>
      <c r="AG695" s="352"/>
      <c r="AH695" s="352"/>
    </row>
    <row r="696" spans="1:34" s="221" customFormat="1">
      <c r="A696" s="352" t="s">
        <v>2148</v>
      </c>
      <c r="B696" s="223" t="s">
        <v>2574</v>
      </c>
      <c r="C696" s="352" t="s">
        <v>2510</v>
      </c>
      <c r="D696" s="223" t="s">
        <v>1820</v>
      </c>
      <c r="E696" s="352" t="s">
        <v>2149</v>
      </c>
      <c r="F696" s="223">
        <v>1.4999999999999999E-2</v>
      </c>
      <c r="G696" s="223">
        <v>5.0000000000000001E-4</v>
      </c>
      <c r="H696" s="352">
        <v>2.58</v>
      </c>
      <c r="I696" s="189" t="s">
        <v>231</v>
      </c>
      <c r="J696" s="352"/>
      <c r="K696" s="352"/>
      <c r="L696" s="352"/>
      <c r="M696" s="352"/>
      <c r="N696" s="352"/>
      <c r="O696" s="352"/>
      <c r="P696" s="352"/>
      <c r="Q696" s="352"/>
      <c r="R696" s="352"/>
      <c r="S696" s="352"/>
      <c r="T696" s="242" t="s">
        <v>1366</v>
      </c>
      <c r="U696" s="227" t="s">
        <v>1372</v>
      </c>
      <c r="V696" s="227" t="s">
        <v>1924</v>
      </c>
      <c r="W696" s="227" t="s">
        <v>1820</v>
      </c>
      <c r="X696" s="228" t="s">
        <v>2149</v>
      </c>
      <c r="Y696" s="222"/>
      <c r="Z696" s="227">
        <v>1.4999999999999999E-2</v>
      </c>
      <c r="AA696" s="272">
        <v>5.0000000000000001E-4</v>
      </c>
      <c r="AB696" s="352"/>
      <c r="AC696" s="352"/>
      <c r="AD696" s="352"/>
      <c r="AE696" s="352"/>
      <c r="AF696" s="352"/>
      <c r="AG696" s="352"/>
      <c r="AH696" s="352"/>
    </row>
    <row r="697" spans="1:34" s="221" customFormat="1">
      <c r="A697" s="352" t="s">
        <v>2150</v>
      </c>
      <c r="B697" s="223" t="s">
        <v>2574</v>
      </c>
      <c r="C697" s="352" t="s">
        <v>2510</v>
      </c>
      <c r="D697" s="223" t="s">
        <v>1820</v>
      </c>
      <c r="E697" s="352" t="s">
        <v>2151</v>
      </c>
      <c r="F697" s="223">
        <v>1.4999999999999999E-2</v>
      </c>
      <c r="G697" s="223">
        <v>5.0000000000000001E-4</v>
      </c>
      <c r="H697" s="352">
        <v>2.58</v>
      </c>
      <c r="I697" s="189" t="s">
        <v>231</v>
      </c>
      <c r="J697" s="352"/>
      <c r="K697" s="352"/>
      <c r="L697" s="352"/>
      <c r="M697" s="352"/>
      <c r="N697" s="352"/>
      <c r="O697" s="352"/>
      <c r="P697" s="352"/>
      <c r="Q697" s="352"/>
      <c r="R697" s="352"/>
      <c r="S697" s="352"/>
      <c r="T697" s="242" t="s">
        <v>1366</v>
      </c>
      <c r="U697" s="227" t="s">
        <v>1372</v>
      </c>
      <c r="V697" s="227" t="s">
        <v>1924</v>
      </c>
      <c r="W697" s="227" t="s">
        <v>1820</v>
      </c>
      <c r="X697" s="228" t="s">
        <v>2151</v>
      </c>
      <c r="Y697" s="222"/>
      <c r="Z697" s="227">
        <v>1.4999999999999999E-2</v>
      </c>
      <c r="AA697" s="272">
        <v>5.0000000000000001E-4</v>
      </c>
      <c r="AB697" s="352"/>
      <c r="AC697" s="352"/>
      <c r="AD697" s="352"/>
      <c r="AE697" s="352"/>
      <c r="AF697" s="352"/>
      <c r="AG697" s="352"/>
      <c r="AH697" s="352"/>
    </row>
    <row r="698" spans="1:34" s="221" customFormat="1">
      <c r="A698" s="352" t="s">
        <v>2152</v>
      </c>
      <c r="B698" s="223" t="s">
        <v>2574</v>
      </c>
      <c r="C698" s="352" t="s">
        <v>2510</v>
      </c>
      <c r="D698" s="223" t="s">
        <v>1820</v>
      </c>
      <c r="E698" s="352" t="s">
        <v>2153</v>
      </c>
      <c r="F698" s="223">
        <v>7.4999999999999997E-3</v>
      </c>
      <c r="G698" s="223">
        <v>2.5000000000000001E-4</v>
      </c>
      <c r="H698" s="352">
        <v>2.58</v>
      </c>
      <c r="I698" s="189" t="s">
        <v>1081</v>
      </c>
      <c r="J698" s="352"/>
      <c r="K698" s="352"/>
      <c r="L698" s="352"/>
      <c r="M698" s="352"/>
      <c r="N698" s="352"/>
      <c r="O698" s="352"/>
      <c r="P698" s="352"/>
      <c r="Q698" s="352"/>
      <c r="R698" s="352"/>
      <c r="S698" s="352"/>
      <c r="T698" s="242" t="s">
        <v>1366</v>
      </c>
      <c r="U698" s="227" t="s">
        <v>1372</v>
      </c>
      <c r="V698" s="227" t="s">
        <v>1924</v>
      </c>
      <c r="W698" s="227" t="s">
        <v>1820</v>
      </c>
      <c r="X698" s="228" t="s">
        <v>2153</v>
      </c>
      <c r="Y698" s="222"/>
      <c r="Z698" s="227">
        <v>7.4999999999999997E-3</v>
      </c>
      <c r="AA698" s="272">
        <v>2.5000000000000001E-4</v>
      </c>
      <c r="AB698" s="352"/>
      <c r="AC698" s="352"/>
      <c r="AD698" s="352"/>
      <c r="AE698" s="352"/>
      <c r="AF698" s="352"/>
      <c r="AG698" s="352"/>
      <c r="AH698" s="352"/>
    </row>
    <row r="699" spans="1:34" s="221" customFormat="1">
      <c r="A699" s="352" t="s">
        <v>838</v>
      </c>
      <c r="B699" s="352" t="s">
        <v>2575</v>
      </c>
      <c r="C699" s="352" t="s">
        <v>2514</v>
      </c>
      <c r="D699" s="352" t="s">
        <v>14</v>
      </c>
      <c r="E699" s="352" t="s">
        <v>78</v>
      </c>
      <c r="F699" s="352">
        <v>0.03</v>
      </c>
      <c r="G699" s="352">
        <v>0</v>
      </c>
      <c r="H699" s="352">
        <v>2.23</v>
      </c>
      <c r="I699" s="189" t="s">
        <v>42</v>
      </c>
      <c r="J699" s="352" t="s">
        <v>839</v>
      </c>
      <c r="K699" s="352"/>
      <c r="L699" s="352"/>
      <c r="M699" s="352"/>
      <c r="N699" s="352"/>
      <c r="O699" s="352"/>
      <c r="P699" s="352"/>
      <c r="Q699" s="352"/>
      <c r="R699" s="352"/>
      <c r="S699" s="352"/>
      <c r="T699" s="242" t="s">
        <v>1366</v>
      </c>
      <c r="U699" s="227" t="s">
        <v>846</v>
      </c>
      <c r="V699" s="227" t="s">
        <v>1822</v>
      </c>
      <c r="W699" s="227" t="s">
        <v>14</v>
      </c>
      <c r="X699" s="228" t="s">
        <v>78</v>
      </c>
      <c r="Y699" s="222" t="s">
        <v>1369</v>
      </c>
      <c r="Z699" s="227">
        <v>0.03</v>
      </c>
      <c r="AA699" s="272">
        <v>0</v>
      </c>
      <c r="AB699" s="352"/>
      <c r="AC699" s="352"/>
      <c r="AD699" s="352"/>
      <c r="AE699" s="352"/>
      <c r="AF699" s="352"/>
      <c r="AG699" s="352"/>
      <c r="AH699" s="352"/>
    </row>
    <row r="700" spans="1:34" s="221" customFormat="1">
      <c r="A700" s="352" t="s">
        <v>840</v>
      </c>
      <c r="B700" s="352" t="s">
        <v>2575</v>
      </c>
      <c r="C700" s="352" t="s">
        <v>2514</v>
      </c>
      <c r="D700" s="352" t="s">
        <v>14</v>
      </c>
      <c r="E700" s="352" t="s">
        <v>70</v>
      </c>
      <c r="F700" s="352">
        <v>0.02</v>
      </c>
      <c r="G700" s="352">
        <v>0</v>
      </c>
      <c r="H700" s="352">
        <v>2.23</v>
      </c>
      <c r="I700" s="189" t="s">
        <v>42</v>
      </c>
      <c r="J700" s="352" t="s">
        <v>841</v>
      </c>
      <c r="K700" s="352"/>
      <c r="L700" s="352"/>
      <c r="M700" s="352"/>
      <c r="N700" s="352"/>
      <c r="O700" s="352"/>
      <c r="P700" s="352"/>
      <c r="Q700" s="352"/>
      <c r="R700" s="352"/>
      <c r="S700" s="352"/>
      <c r="T700" s="242" t="s">
        <v>1366</v>
      </c>
      <c r="U700" s="227" t="s">
        <v>846</v>
      </c>
      <c r="V700" s="227" t="s">
        <v>1822</v>
      </c>
      <c r="W700" s="227" t="s">
        <v>14</v>
      </c>
      <c r="X700" s="228" t="s">
        <v>70</v>
      </c>
      <c r="Y700" s="222" t="s">
        <v>1370</v>
      </c>
      <c r="Z700" s="227">
        <v>0.02</v>
      </c>
      <c r="AA700" s="272">
        <v>0</v>
      </c>
      <c r="AB700" s="352"/>
      <c r="AC700" s="352"/>
      <c r="AD700" s="352"/>
      <c r="AE700" s="352"/>
      <c r="AF700" s="352"/>
      <c r="AG700" s="352"/>
      <c r="AH700" s="352"/>
    </row>
    <row r="701" spans="1:34" s="221" customFormat="1">
      <c r="A701" s="352" t="s">
        <v>842</v>
      </c>
      <c r="B701" s="352" t="s">
        <v>2575</v>
      </c>
      <c r="C701" s="352" t="s">
        <v>2514</v>
      </c>
      <c r="D701" s="352" t="s">
        <v>14</v>
      </c>
      <c r="E701" s="352" t="s">
        <v>85</v>
      </c>
      <c r="F701" s="352">
        <v>0.01</v>
      </c>
      <c r="G701" s="352">
        <v>0</v>
      </c>
      <c r="H701" s="352">
        <v>2.23</v>
      </c>
      <c r="I701" s="189" t="s">
        <v>42</v>
      </c>
      <c r="J701" s="224" t="s">
        <v>843</v>
      </c>
      <c r="K701" s="352"/>
      <c r="L701" s="352"/>
      <c r="M701" s="352"/>
      <c r="N701" s="352"/>
      <c r="O701" s="352"/>
      <c r="P701" s="352"/>
      <c r="Q701" s="352"/>
      <c r="R701" s="352"/>
      <c r="S701" s="352"/>
      <c r="T701" s="242" t="s">
        <v>1366</v>
      </c>
      <c r="U701" s="227" t="s">
        <v>846</v>
      </c>
      <c r="V701" s="227" t="s">
        <v>1822</v>
      </c>
      <c r="W701" s="227" t="s">
        <v>14</v>
      </c>
      <c r="X701" s="228" t="s">
        <v>85</v>
      </c>
      <c r="Y701" s="222" t="s">
        <v>1371</v>
      </c>
      <c r="Z701" s="227">
        <v>0.01</v>
      </c>
      <c r="AA701" s="272">
        <v>0</v>
      </c>
      <c r="AB701" s="352"/>
      <c r="AC701" s="352"/>
      <c r="AD701" s="352"/>
      <c r="AE701" s="352"/>
      <c r="AF701" s="352"/>
      <c r="AG701" s="352"/>
      <c r="AH701" s="352"/>
    </row>
    <row r="702" spans="1:34" s="221" customFormat="1">
      <c r="A702" s="352" t="s">
        <v>844</v>
      </c>
      <c r="B702" s="352" t="s">
        <v>2575</v>
      </c>
      <c r="C702" s="352" t="s">
        <v>2514</v>
      </c>
      <c r="D702" s="352" t="s">
        <v>1526</v>
      </c>
      <c r="E702" s="352" t="s">
        <v>845</v>
      </c>
      <c r="F702" s="352">
        <v>2.5000000000000001E-2</v>
      </c>
      <c r="G702" s="352">
        <v>0</v>
      </c>
      <c r="H702" s="352">
        <v>2.23</v>
      </c>
      <c r="I702" s="189" t="s">
        <v>42</v>
      </c>
      <c r="J702" s="224" t="s">
        <v>846</v>
      </c>
      <c r="K702" s="352"/>
      <c r="L702" s="352"/>
      <c r="M702" s="352"/>
      <c r="N702" s="352"/>
      <c r="O702" s="352"/>
      <c r="P702" s="352"/>
      <c r="Q702" s="352"/>
      <c r="R702" s="352"/>
      <c r="S702" s="352"/>
      <c r="T702" s="242" t="s">
        <v>1366</v>
      </c>
      <c r="U702" s="227" t="s">
        <v>846</v>
      </c>
      <c r="V702" s="227" t="s">
        <v>1822</v>
      </c>
      <c r="W702" s="227" t="s">
        <v>1526</v>
      </c>
      <c r="X702" s="228" t="s">
        <v>845</v>
      </c>
      <c r="Y702" s="222"/>
      <c r="Z702" s="227">
        <v>2.5000000000000001E-2</v>
      </c>
      <c r="AA702" s="272">
        <v>0</v>
      </c>
      <c r="AB702" s="352"/>
      <c r="AC702" s="352"/>
      <c r="AD702" s="352"/>
      <c r="AE702" s="352"/>
      <c r="AF702" s="352"/>
      <c r="AG702" s="352"/>
      <c r="AH702" s="352"/>
    </row>
    <row r="703" spans="1:34" s="221" customFormat="1">
      <c r="A703" s="352" t="s">
        <v>847</v>
      </c>
      <c r="B703" s="352" t="s">
        <v>2575</v>
      </c>
      <c r="C703" s="352" t="s">
        <v>2514</v>
      </c>
      <c r="D703" s="352" t="s">
        <v>1526</v>
      </c>
      <c r="E703" s="352" t="s">
        <v>848</v>
      </c>
      <c r="F703" s="352">
        <v>1.2500000000000001E-2</v>
      </c>
      <c r="G703" s="352">
        <v>0</v>
      </c>
      <c r="H703" s="352">
        <v>2.23</v>
      </c>
      <c r="I703" s="189" t="s">
        <v>42</v>
      </c>
      <c r="J703" s="224" t="s">
        <v>849</v>
      </c>
      <c r="K703" s="352"/>
      <c r="L703" s="352"/>
      <c r="M703" s="352"/>
      <c r="N703" s="352"/>
      <c r="O703" s="352"/>
      <c r="P703" s="352"/>
      <c r="Q703" s="352"/>
      <c r="R703" s="352"/>
      <c r="S703" s="352"/>
      <c r="T703" s="242" t="s">
        <v>1366</v>
      </c>
      <c r="U703" s="227" t="s">
        <v>846</v>
      </c>
      <c r="V703" s="227" t="s">
        <v>1822</v>
      </c>
      <c r="W703" s="227" t="s">
        <v>1526</v>
      </c>
      <c r="X703" s="228" t="s">
        <v>848</v>
      </c>
      <c r="Y703" s="222"/>
      <c r="Z703" s="227">
        <v>1.2500000000000001E-2</v>
      </c>
      <c r="AA703" s="272">
        <v>0</v>
      </c>
      <c r="AB703" s="352"/>
      <c r="AC703" s="352"/>
      <c r="AD703" s="352"/>
      <c r="AE703" s="352"/>
      <c r="AF703" s="352"/>
      <c r="AG703" s="352"/>
      <c r="AH703" s="352"/>
    </row>
    <row r="704" spans="1:34" s="221" customFormat="1">
      <c r="A704" s="352" t="s">
        <v>850</v>
      </c>
      <c r="B704" s="352" t="s">
        <v>2575</v>
      </c>
      <c r="C704" s="352" t="s">
        <v>2514</v>
      </c>
      <c r="D704" s="224" t="s">
        <v>1526</v>
      </c>
      <c r="E704" s="352" t="s">
        <v>1575</v>
      </c>
      <c r="F704" s="352">
        <v>1.2500000000000001E-2</v>
      </c>
      <c r="G704" s="352">
        <v>0</v>
      </c>
      <c r="H704" s="352">
        <v>2.23</v>
      </c>
      <c r="I704" s="189" t="s">
        <v>42</v>
      </c>
      <c r="J704" s="224" t="s">
        <v>2515</v>
      </c>
      <c r="K704" s="352"/>
      <c r="L704" s="352"/>
      <c r="M704" s="352"/>
      <c r="N704" s="352"/>
      <c r="O704" s="352"/>
      <c r="P704" s="352"/>
      <c r="Q704" s="352"/>
      <c r="R704" s="352"/>
      <c r="S704" s="352"/>
      <c r="T704" s="242" t="s">
        <v>1366</v>
      </c>
      <c r="U704" s="227" t="s">
        <v>846</v>
      </c>
      <c r="V704" s="227" t="s">
        <v>1822</v>
      </c>
      <c r="W704" s="227" t="s">
        <v>1526</v>
      </c>
      <c r="X704" s="228" t="s">
        <v>1575</v>
      </c>
      <c r="Y704" s="222" t="s">
        <v>1668</v>
      </c>
      <c r="Z704" s="227">
        <v>1.2500000000000001E-2</v>
      </c>
      <c r="AA704" s="272">
        <v>0</v>
      </c>
      <c r="AB704" s="352"/>
      <c r="AC704" s="352"/>
      <c r="AD704" s="352"/>
      <c r="AE704" s="352"/>
      <c r="AF704" s="352"/>
      <c r="AG704" s="352"/>
      <c r="AH704" s="352"/>
    </row>
    <row r="705" spans="1:34" s="221" customFormat="1">
      <c r="A705" s="352" t="s">
        <v>851</v>
      </c>
      <c r="B705" s="352" t="s">
        <v>2575</v>
      </c>
      <c r="C705" s="352" t="s">
        <v>2514</v>
      </c>
      <c r="D705" s="224" t="s">
        <v>1526</v>
      </c>
      <c r="E705" s="352" t="s">
        <v>1576</v>
      </c>
      <c r="F705" s="352">
        <v>1.2500000000000001E-2</v>
      </c>
      <c r="G705" s="352">
        <v>0</v>
      </c>
      <c r="H705" s="352">
        <v>2.23</v>
      </c>
      <c r="I705" s="189" t="s">
        <v>42</v>
      </c>
      <c r="J705" s="224" t="s">
        <v>2516</v>
      </c>
      <c r="K705" s="352"/>
      <c r="L705" s="352"/>
      <c r="M705" s="352"/>
      <c r="N705" s="352"/>
      <c r="O705" s="352"/>
      <c r="P705" s="352"/>
      <c r="Q705" s="352"/>
      <c r="R705" s="352"/>
      <c r="S705" s="352"/>
      <c r="T705" s="242" t="s">
        <v>1366</v>
      </c>
      <c r="U705" s="227" t="s">
        <v>846</v>
      </c>
      <c r="V705" s="227" t="s">
        <v>1822</v>
      </c>
      <c r="W705" s="227" t="s">
        <v>1526</v>
      </c>
      <c r="X705" s="228" t="s">
        <v>1576</v>
      </c>
      <c r="Y705" s="222" t="s">
        <v>1668</v>
      </c>
      <c r="Z705" s="227">
        <v>1.2500000000000001E-2</v>
      </c>
      <c r="AA705" s="272">
        <v>0</v>
      </c>
      <c r="AB705" s="352"/>
      <c r="AC705" s="352"/>
      <c r="AD705" s="352"/>
      <c r="AE705" s="352"/>
      <c r="AF705" s="352"/>
      <c r="AG705" s="352"/>
      <c r="AH705" s="352"/>
    </row>
    <row r="706" spans="1:34" s="221" customFormat="1">
      <c r="A706" s="352" t="s">
        <v>852</v>
      </c>
      <c r="B706" s="352" t="s">
        <v>2575</v>
      </c>
      <c r="C706" s="352" t="s">
        <v>2514</v>
      </c>
      <c r="D706" s="224" t="s">
        <v>1526</v>
      </c>
      <c r="E706" s="352" t="s">
        <v>1577</v>
      </c>
      <c r="F706" s="352">
        <v>6.2500000000000003E-3</v>
      </c>
      <c r="G706" s="352">
        <v>0</v>
      </c>
      <c r="H706" s="352">
        <v>2.23</v>
      </c>
      <c r="I706" s="189" t="s">
        <v>42</v>
      </c>
      <c r="J706" s="224" t="s">
        <v>2517</v>
      </c>
      <c r="K706" s="352"/>
      <c r="L706" s="352"/>
      <c r="M706" s="352"/>
      <c r="N706" s="352"/>
      <c r="O706" s="352"/>
      <c r="P706" s="352"/>
      <c r="Q706" s="352"/>
      <c r="R706" s="352"/>
      <c r="S706" s="352"/>
      <c r="T706" s="242" t="s">
        <v>1366</v>
      </c>
      <c r="U706" s="227" t="s">
        <v>846</v>
      </c>
      <c r="V706" s="227" t="s">
        <v>1822</v>
      </c>
      <c r="W706" s="227" t="s">
        <v>1526</v>
      </c>
      <c r="X706" s="228" t="s">
        <v>1577</v>
      </c>
      <c r="Y706" s="222" t="s">
        <v>1669</v>
      </c>
      <c r="Z706" s="227">
        <v>6.2500000000000003E-3</v>
      </c>
      <c r="AA706" s="272">
        <v>0</v>
      </c>
      <c r="AB706" s="352"/>
      <c r="AC706" s="352"/>
      <c r="AD706" s="352"/>
      <c r="AE706" s="352"/>
      <c r="AF706" s="352"/>
      <c r="AG706" s="352"/>
      <c r="AH706" s="352"/>
    </row>
    <row r="707" spans="1:34" s="221" customFormat="1">
      <c r="A707" s="352" t="s">
        <v>853</v>
      </c>
      <c r="B707" s="352" t="s">
        <v>2575</v>
      </c>
      <c r="C707" s="352" t="s">
        <v>2514</v>
      </c>
      <c r="D707" s="224" t="s">
        <v>1526</v>
      </c>
      <c r="E707" s="352" t="s">
        <v>1578</v>
      </c>
      <c r="F707" s="352">
        <v>6.2500000000000003E-3</v>
      </c>
      <c r="G707" s="352">
        <v>0</v>
      </c>
      <c r="H707" s="352">
        <v>2.23</v>
      </c>
      <c r="I707" s="189" t="s">
        <v>42</v>
      </c>
      <c r="J707" s="224" t="s">
        <v>2518</v>
      </c>
      <c r="K707" s="352"/>
      <c r="L707" s="352"/>
      <c r="M707" s="352"/>
      <c r="N707" s="352"/>
      <c r="O707" s="352"/>
      <c r="P707" s="352"/>
      <c r="Q707" s="352"/>
      <c r="R707" s="352"/>
      <c r="S707" s="352"/>
      <c r="T707" s="242" t="s">
        <v>1366</v>
      </c>
      <c r="U707" s="227" t="s">
        <v>846</v>
      </c>
      <c r="V707" s="227" t="s">
        <v>1822</v>
      </c>
      <c r="W707" s="227" t="s">
        <v>1526</v>
      </c>
      <c r="X707" s="228" t="s">
        <v>1578</v>
      </c>
      <c r="Y707" s="222" t="s">
        <v>1669</v>
      </c>
      <c r="Z707" s="227">
        <v>6.2500000000000003E-3</v>
      </c>
      <c r="AA707" s="272">
        <v>0</v>
      </c>
      <c r="AB707" s="352"/>
      <c r="AC707" s="352"/>
      <c r="AD707" s="352"/>
      <c r="AE707" s="352"/>
      <c r="AF707" s="352"/>
      <c r="AG707" s="352"/>
      <c r="AH707" s="352"/>
    </row>
    <row r="708" spans="1:34" s="221" customFormat="1">
      <c r="A708" s="352" t="s">
        <v>854</v>
      </c>
      <c r="B708" s="352" t="s">
        <v>2575</v>
      </c>
      <c r="C708" s="352" t="s">
        <v>2514</v>
      </c>
      <c r="D708" s="224" t="s">
        <v>1702</v>
      </c>
      <c r="E708" s="352" t="s">
        <v>855</v>
      </c>
      <c r="F708" s="352">
        <v>2.5000000000000001E-2</v>
      </c>
      <c r="G708" s="352">
        <v>0</v>
      </c>
      <c r="H708" s="352">
        <v>2.23</v>
      </c>
      <c r="I708" s="189" t="s">
        <v>42</v>
      </c>
      <c r="J708" s="224"/>
      <c r="K708" s="352"/>
      <c r="L708" s="352"/>
      <c r="M708" s="352"/>
      <c r="N708" s="352"/>
      <c r="O708" s="352"/>
      <c r="P708" s="352"/>
      <c r="Q708" s="352"/>
      <c r="R708" s="352"/>
      <c r="S708" s="352"/>
      <c r="T708" s="242" t="s">
        <v>1366</v>
      </c>
      <c r="U708" s="227" t="s">
        <v>846</v>
      </c>
      <c r="V708" s="227" t="s">
        <v>1822</v>
      </c>
      <c r="W708" s="227" t="s">
        <v>1702</v>
      </c>
      <c r="X708" s="228" t="s">
        <v>855</v>
      </c>
      <c r="Y708" s="222"/>
      <c r="Z708" s="227">
        <v>2.5000000000000001E-2</v>
      </c>
      <c r="AA708" s="272">
        <v>0</v>
      </c>
      <c r="AB708" s="352"/>
      <c r="AC708" s="352"/>
      <c r="AD708" s="352"/>
      <c r="AE708" s="352"/>
      <c r="AF708" s="352"/>
      <c r="AG708" s="352"/>
      <c r="AH708" s="352"/>
    </row>
    <row r="709" spans="1:34" s="221" customFormat="1">
      <c r="A709" s="352" t="s">
        <v>856</v>
      </c>
      <c r="B709" s="352" t="s">
        <v>2575</v>
      </c>
      <c r="C709" s="352" t="s">
        <v>2514</v>
      </c>
      <c r="D709" s="352" t="s">
        <v>1702</v>
      </c>
      <c r="E709" s="352" t="s">
        <v>857</v>
      </c>
      <c r="F709" s="352">
        <v>1.2500000000000001E-2</v>
      </c>
      <c r="G709" s="352">
        <v>0</v>
      </c>
      <c r="H709" s="352">
        <v>2.23</v>
      </c>
      <c r="I709" s="189" t="s">
        <v>42</v>
      </c>
      <c r="J709" s="352" t="s">
        <v>232</v>
      </c>
      <c r="K709" s="352"/>
      <c r="L709" s="352"/>
      <c r="M709" s="352"/>
      <c r="N709" s="352"/>
      <c r="O709" s="352"/>
      <c r="P709" s="352"/>
      <c r="Q709" s="352"/>
      <c r="R709" s="352"/>
      <c r="S709" s="352"/>
      <c r="T709" s="242" t="s">
        <v>1366</v>
      </c>
      <c r="U709" s="227" t="s">
        <v>846</v>
      </c>
      <c r="V709" s="227" t="s">
        <v>1822</v>
      </c>
      <c r="W709" s="227" t="s">
        <v>1702</v>
      </c>
      <c r="X709" s="228" t="s">
        <v>857</v>
      </c>
      <c r="Y709" s="222"/>
      <c r="Z709" s="227">
        <v>1.2500000000000001E-2</v>
      </c>
      <c r="AA709" s="272">
        <v>0</v>
      </c>
      <c r="AB709" s="352"/>
      <c r="AC709" s="352"/>
      <c r="AD709" s="352"/>
      <c r="AE709" s="352"/>
      <c r="AF709" s="352"/>
      <c r="AG709" s="352"/>
      <c r="AH709" s="352"/>
    </row>
    <row r="710" spans="1:34" s="221" customFormat="1">
      <c r="A710" s="352" t="s">
        <v>858</v>
      </c>
      <c r="B710" s="352" t="s">
        <v>2575</v>
      </c>
      <c r="C710" s="352" t="s">
        <v>2514</v>
      </c>
      <c r="D710" s="352" t="s">
        <v>1702</v>
      </c>
      <c r="E710" s="352" t="s">
        <v>859</v>
      </c>
      <c r="F710" s="352">
        <v>1.2500000000000001E-2</v>
      </c>
      <c r="G710" s="352">
        <v>0</v>
      </c>
      <c r="H710" s="352">
        <v>2.23</v>
      </c>
      <c r="I710" s="189" t="s">
        <v>42</v>
      </c>
      <c r="J710" s="352" t="s">
        <v>1668</v>
      </c>
      <c r="K710" s="352"/>
      <c r="L710" s="352"/>
      <c r="M710" s="352"/>
      <c r="N710" s="352"/>
      <c r="O710" s="352"/>
      <c r="P710" s="352"/>
      <c r="Q710" s="352"/>
      <c r="R710" s="352"/>
      <c r="S710" s="352"/>
      <c r="T710" s="242" t="s">
        <v>1366</v>
      </c>
      <c r="U710" s="227" t="s">
        <v>846</v>
      </c>
      <c r="V710" s="227" t="s">
        <v>1822</v>
      </c>
      <c r="W710" s="227" t="s">
        <v>1702</v>
      </c>
      <c r="X710" s="228" t="s">
        <v>859</v>
      </c>
      <c r="Y710" s="222" t="s">
        <v>1668</v>
      </c>
      <c r="Z710" s="227">
        <v>1.2500000000000001E-2</v>
      </c>
      <c r="AA710" s="272">
        <v>0</v>
      </c>
      <c r="AB710" s="352"/>
      <c r="AC710" s="352"/>
      <c r="AD710" s="352"/>
      <c r="AE710" s="352"/>
      <c r="AF710" s="352"/>
      <c r="AG710" s="352"/>
      <c r="AH710" s="352"/>
    </row>
    <row r="711" spans="1:34" s="221" customFormat="1">
      <c r="A711" s="352" t="s">
        <v>860</v>
      </c>
      <c r="B711" s="352" t="s">
        <v>2575</v>
      </c>
      <c r="C711" s="352" t="s">
        <v>2514</v>
      </c>
      <c r="D711" s="352" t="s">
        <v>1702</v>
      </c>
      <c r="E711" s="352" t="s">
        <v>861</v>
      </c>
      <c r="F711" s="352">
        <v>1.2500000000000001E-2</v>
      </c>
      <c r="G711" s="352">
        <v>0</v>
      </c>
      <c r="H711" s="352">
        <v>2.23</v>
      </c>
      <c r="I711" s="189" t="s">
        <v>42</v>
      </c>
      <c r="J711" s="352" t="s">
        <v>2519</v>
      </c>
      <c r="K711" s="352"/>
      <c r="L711" s="352"/>
      <c r="M711" s="352"/>
      <c r="N711" s="352"/>
      <c r="O711" s="352"/>
      <c r="P711" s="352"/>
      <c r="Q711" s="352"/>
      <c r="R711" s="352"/>
      <c r="S711" s="352"/>
      <c r="T711" s="242" t="s">
        <v>1366</v>
      </c>
      <c r="U711" s="227" t="s">
        <v>846</v>
      </c>
      <c r="V711" s="227" t="s">
        <v>1822</v>
      </c>
      <c r="W711" s="227" t="s">
        <v>1702</v>
      </c>
      <c r="X711" s="228" t="s">
        <v>861</v>
      </c>
      <c r="Y711" s="222" t="s">
        <v>1668</v>
      </c>
      <c r="Z711" s="227">
        <v>1.2500000000000001E-2</v>
      </c>
      <c r="AA711" s="272">
        <v>0</v>
      </c>
      <c r="AB711" s="352"/>
      <c r="AC711" s="352"/>
      <c r="AD711" s="352"/>
      <c r="AE711" s="352"/>
      <c r="AF711" s="352"/>
      <c r="AG711" s="352"/>
      <c r="AH711" s="352"/>
    </row>
    <row r="712" spans="1:34" s="221" customFormat="1">
      <c r="A712" s="352" t="s">
        <v>862</v>
      </c>
      <c r="B712" s="352" t="s">
        <v>2575</v>
      </c>
      <c r="C712" s="352" t="s">
        <v>2514</v>
      </c>
      <c r="D712" s="352" t="s">
        <v>1702</v>
      </c>
      <c r="E712" s="352" t="s">
        <v>863</v>
      </c>
      <c r="F712" s="352">
        <v>6.2500000000000003E-3</v>
      </c>
      <c r="G712" s="352">
        <v>0</v>
      </c>
      <c r="H712" s="352">
        <v>2.23</v>
      </c>
      <c r="I712" s="189" t="s">
        <v>42</v>
      </c>
      <c r="J712" s="352" t="s">
        <v>1669</v>
      </c>
      <c r="K712" s="352"/>
      <c r="L712" s="352"/>
      <c r="M712" s="352"/>
      <c r="N712" s="352"/>
      <c r="O712" s="352"/>
      <c r="P712" s="352"/>
      <c r="Q712" s="352"/>
      <c r="R712" s="352"/>
      <c r="S712" s="352"/>
      <c r="T712" s="242" t="s">
        <v>1366</v>
      </c>
      <c r="U712" s="227" t="s">
        <v>846</v>
      </c>
      <c r="V712" s="227" t="s">
        <v>1822</v>
      </c>
      <c r="W712" s="227" t="s">
        <v>1702</v>
      </c>
      <c r="X712" s="228" t="s">
        <v>863</v>
      </c>
      <c r="Y712" s="222" t="s">
        <v>1669</v>
      </c>
      <c r="Z712" s="227">
        <v>6.2500000000000003E-3</v>
      </c>
      <c r="AA712" s="272">
        <v>0</v>
      </c>
      <c r="AB712" s="352"/>
      <c r="AC712" s="352"/>
      <c r="AD712" s="352"/>
      <c r="AE712" s="352"/>
      <c r="AF712" s="352"/>
      <c r="AG712" s="352"/>
      <c r="AH712" s="352"/>
    </row>
    <row r="713" spans="1:34" s="221" customFormat="1">
      <c r="A713" s="352" t="s">
        <v>864</v>
      </c>
      <c r="B713" s="352" t="s">
        <v>2575</v>
      </c>
      <c r="C713" s="352" t="s">
        <v>2514</v>
      </c>
      <c r="D713" s="352" t="s">
        <v>1702</v>
      </c>
      <c r="E713" s="352" t="s">
        <v>865</v>
      </c>
      <c r="F713" s="352">
        <v>6.2500000000000003E-3</v>
      </c>
      <c r="G713" s="352">
        <v>0</v>
      </c>
      <c r="H713" s="352">
        <v>2.23</v>
      </c>
      <c r="I713" s="189" t="s">
        <v>42</v>
      </c>
      <c r="J713" s="352" t="s">
        <v>2520</v>
      </c>
      <c r="K713" s="352"/>
      <c r="L713" s="352"/>
      <c r="M713" s="352"/>
      <c r="N713" s="352"/>
      <c r="O713" s="352"/>
      <c r="P713" s="352"/>
      <c r="Q713" s="352"/>
      <c r="R713" s="352"/>
      <c r="S713" s="352"/>
      <c r="T713" s="242" t="s">
        <v>1366</v>
      </c>
      <c r="U713" s="227" t="s">
        <v>846</v>
      </c>
      <c r="V713" s="227" t="s">
        <v>1822</v>
      </c>
      <c r="W713" s="227" t="s">
        <v>1702</v>
      </c>
      <c r="X713" s="228" t="s">
        <v>865</v>
      </c>
      <c r="Y713" s="222" t="s">
        <v>1669</v>
      </c>
      <c r="Z713" s="227">
        <v>6.2500000000000003E-3</v>
      </c>
      <c r="AA713" s="272">
        <v>0</v>
      </c>
      <c r="AB713" s="352"/>
      <c r="AC713" s="352"/>
      <c r="AD713" s="352"/>
      <c r="AE713" s="352"/>
      <c r="AF713" s="352"/>
      <c r="AG713" s="352"/>
      <c r="AH713" s="352"/>
    </row>
    <row r="714" spans="1:34" s="221" customFormat="1">
      <c r="A714" s="352" t="s">
        <v>866</v>
      </c>
      <c r="B714" s="352" t="s">
        <v>2575</v>
      </c>
      <c r="C714" s="352" t="s">
        <v>2514</v>
      </c>
      <c r="D714" s="352" t="s">
        <v>1702</v>
      </c>
      <c r="E714" s="352" t="s">
        <v>867</v>
      </c>
      <c r="F714" s="352">
        <v>2.2499999999999999E-2</v>
      </c>
      <c r="G714" s="352">
        <v>0</v>
      </c>
      <c r="H714" s="352">
        <v>2.23</v>
      </c>
      <c r="I714" s="189" t="s">
        <v>42</v>
      </c>
      <c r="J714" s="352" t="s">
        <v>2521</v>
      </c>
      <c r="K714" s="352"/>
      <c r="L714" s="352"/>
      <c r="M714" s="352"/>
      <c r="N714" s="352"/>
      <c r="O714" s="352"/>
      <c r="P714" s="352"/>
      <c r="Q714" s="352"/>
      <c r="R714" s="352"/>
      <c r="S714" s="352"/>
      <c r="T714" s="242" t="s">
        <v>1366</v>
      </c>
      <c r="U714" s="227" t="s">
        <v>846</v>
      </c>
      <c r="V714" s="227" t="s">
        <v>1822</v>
      </c>
      <c r="W714" s="227" t="s">
        <v>1702</v>
      </c>
      <c r="X714" s="228" t="s">
        <v>867</v>
      </c>
      <c r="Y714" s="222" t="s">
        <v>1368</v>
      </c>
      <c r="Z714" s="227">
        <v>2.2499999999999999E-2</v>
      </c>
      <c r="AA714" s="272">
        <v>0</v>
      </c>
      <c r="AB714" s="352"/>
      <c r="AC714" s="352"/>
      <c r="AD714" s="352"/>
      <c r="AE714" s="352"/>
      <c r="AF714" s="352"/>
      <c r="AG714" s="352"/>
      <c r="AH714" s="352"/>
    </row>
    <row r="715" spans="1:34" s="221" customFormat="1">
      <c r="A715" s="352" t="s">
        <v>868</v>
      </c>
      <c r="B715" s="352" t="s">
        <v>2575</v>
      </c>
      <c r="C715" s="352" t="s">
        <v>2514</v>
      </c>
      <c r="D715" s="352" t="s">
        <v>1702</v>
      </c>
      <c r="E715" s="352" t="s">
        <v>869</v>
      </c>
      <c r="F715" s="352">
        <v>2.2499999999999999E-2</v>
      </c>
      <c r="G715" s="352">
        <v>0</v>
      </c>
      <c r="H715" s="352">
        <v>2.23</v>
      </c>
      <c r="I715" s="189" t="s">
        <v>42</v>
      </c>
      <c r="J715" s="352" t="s">
        <v>2522</v>
      </c>
      <c r="K715" s="352"/>
      <c r="L715" s="352"/>
      <c r="M715" s="352"/>
      <c r="N715" s="352"/>
      <c r="O715" s="352"/>
      <c r="P715" s="352"/>
      <c r="Q715" s="352"/>
      <c r="R715" s="352"/>
      <c r="S715" s="352"/>
      <c r="T715" s="242" t="s">
        <v>1366</v>
      </c>
      <c r="U715" s="227" t="s">
        <v>846</v>
      </c>
      <c r="V715" s="227" t="s">
        <v>1822</v>
      </c>
      <c r="W715" s="227" t="s">
        <v>1702</v>
      </c>
      <c r="X715" s="228" t="s">
        <v>869</v>
      </c>
      <c r="Y715" s="222" t="s">
        <v>1368</v>
      </c>
      <c r="Z715" s="227">
        <v>2.2499999999999999E-2</v>
      </c>
      <c r="AA715" s="272">
        <v>0</v>
      </c>
      <c r="AB715" s="352"/>
      <c r="AC715" s="352"/>
      <c r="AD715" s="352"/>
      <c r="AE715" s="352"/>
      <c r="AF715" s="352"/>
      <c r="AG715" s="352"/>
      <c r="AH715" s="352"/>
    </row>
    <row r="716" spans="1:34" s="221" customFormat="1">
      <c r="A716" s="352" t="s">
        <v>2154</v>
      </c>
      <c r="B716" s="352" t="s">
        <v>2575</v>
      </c>
      <c r="C716" s="352" t="s">
        <v>2514</v>
      </c>
      <c r="D716" s="223" t="s">
        <v>1814</v>
      </c>
      <c r="E716" s="352" t="s">
        <v>2155</v>
      </c>
      <c r="F716" s="352">
        <v>2.5000000000000001E-2</v>
      </c>
      <c r="G716" s="352">
        <v>0</v>
      </c>
      <c r="H716" s="352">
        <v>2.23</v>
      </c>
      <c r="I716" s="189" t="s">
        <v>42</v>
      </c>
      <c r="J716" s="352"/>
      <c r="K716" s="352"/>
      <c r="L716" s="352"/>
      <c r="M716" s="352"/>
      <c r="N716" s="352"/>
      <c r="O716" s="352"/>
      <c r="P716" s="352"/>
      <c r="Q716" s="352"/>
      <c r="R716" s="352"/>
      <c r="S716" s="352"/>
      <c r="T716" s="242" t="s">
        <v>1366</v>
      </c>
      <c r="U716" s="227" t="s">
        <v>846</v>
      </c>
      <c r="V716" s="227" t="s">
        <v>1822</v>
      </c>
      <c r="W716" s="227" t="s">
        <v>1814</v>
      </c>
      <c r="X716" s="228" t="s">
        <v>2155</v>
      </c>
      <c r="Y716" s="222"/>
      <c r="Z716" s="227">
        <v>2.5000000000000001E-2</v>
      </c>
      <c r="AA716" s="272">
        <v>0</v>
      </c>
      <c r="AB716" s="352"/>
      <c r="AC716" s="352"/>
      <c r="AD716" s="352"/>
      <c r="AE716" s="352"/>
      <c r="AF716" s="352"/>
      <c r="AG716" s="352"/>
      <c r="AH716" s="352"/>
    </row>
    <row r="717" spans="1:34" s="221" customFormat="1">
      <c r="A717" s="352" t="s">
        <v>2156</v>
      </c>
      <c r="B717" s="352" t="s">
        <v>2575</v>
      </c>
      <c r="C717" s="352" t="s">
        <v>2514</v>
      </c>
      <c r="D717" s="223" t="s">
        <v>1814</v>
      </c>
      <c r="E717" s="352" t="s">
        <v>2157</v>
      </c>
      <c r="F717" s="352">
        <v>1.2500000000000001E-2</v>
      </c>
      <c r="G717" s="352">
        <v>0</v>
      </c>
      <c r="H717" s="352">
        <v>2.23</v>
      </c>
      <c r="I717" s="189" t="s">
        <v>42</v>
      </c>
      <c r="J717" s="352"/>
      <c r="K717" s="352"/>
      <c r="L717" s="352"/>
      <c r="M717" s="352"/>
      <c r="N717" s="352"/>
      <c r="O717" s="352"/>
      <c r="P717" s="352"/>
      <c r="Q717" s="352"/>
      <c r="R717" s="352"/>
      <c r="S717" s="352"/>
      <c r="T717" s="242" t="s">
        <v>1366</v>
      </c>
      <c r="U717" s="227" t="s">
        <v>846</v>
      </c>
      <c r="V717" s="227" t="s">
        <v>1822</v>
      </c>
      <c r="W717" s="227" t="s">
        <v>1814</v>
      </c>
      <c r="X717" s="228" t="s">
        <v>2157</v>
      </c>
      <c r="Y717" s="222"/>
      <c r="Z717" s="227">
        <v>1.2500000000000001E-2</v>
      </c>
      <c r="AA717" s="272">
        <v>0</v>
      </c>
      <c r="AB717" s="352"/>
      <c r="AC717" s="352"/>
      <c r="AD717" s="352"/>
      <c r="AE717" s="352"/>
      <c r="AF717" s="352"/>
      <c r="AG717" s="352"/>
      <c r="AH717" s="352"/>
    </row>
    <row r="718" spans="1:34" s="221" customFormat="1">
      <c r="A718" s="352" t="s">
        <v>2158</v>
      </c>
      <c r="B718" s="352" t="s">
        <v>2575</v>
      </c>
      <c r="C718" s="352" t="s">
        <v>2514</v>
      </c>
      <c r="D718" s="223" t="s">
        <v>1814</v>
      </c>
      <c r="E718" s="352" t="s">
        <v>2159</v>
      </c>
      <c r="F718" s="352">
        <v>1.8749999999999999E-2</v>
      </c>
      <c r="G718" s="352">
        <v>0</v>
      </c>
      <c r="H718" s="352">
        <v>2.23</v>
      </c>
      <c r="I718" s="189" t="s">
        <v>42</v>
      </c>
      <c r="J718" s="352"/>
      <c r="K718" s="352"/>
      <c r="L718" s="352"/>
      <c r="M718" s="352"/>
      <c r="N718" s="352"/>
      <c r="O718" s="352"/>
      <c r="P718" s="352"/>
      <c r="Q718" s="352"/>
      <c r="R718" s="352"/>
      <c r="S718" s="352"/>
      <c r="T718" s="242" t="s">
        <v>1366</v>
      </c>
      <c r="U718" s="227" t="s">
        <v>846</v>
      </c>
      <c r="V718" s="227" t="s">
        <v>1822</v>
      </c>
      <c r="W718" s="227" t="s">
        <v>1814</v>
      </c>
      <c r="X718" s="228" t="s">
        <v>2159</v>
      </c>
      <c r="Y718" s="222" t="s">
        <v>1373</v>
      </c>
      <c r="Z718" s="227">
        <v>1.8749999999999999E-2</v>
      </c>
      <c r="AA718" s="272">
        <v>0</v>
      </c>
      <c r="AB718" s="352"/>
      <c r="AC718" s="352"/>
      <c r="AD718" s="352"/>
      <c r="AE718" s="352"/>
      <c r="AF718" s="352"/>
      <c r="AG718" s="352"/>
      <c r="AH718" s="352"/>
    </row>
    <row r="719" spans="1:34" s="221" customFormat="1">
      <c r="A719" s="352" t="s">
        <v>2160</v>
      </c>
      <c r="B719" s="352" t="s">
        <v>2575</v>
      </c>
      <c r="C719" s="352" t="s">
        <v>2514</v>
      </c>
      <c r="D719" s="223" t="s">
        <v>1814</v>
      </c>
      <c r="E719" s="352" t="s">
        <v>2161</v>
      </c>
      <c r="F719" s="352">
        <v>1.8749999999999999E-2</v>
      </c>
      <c r="G719" s="352">
        <v>0</v>
      </c>
      <c r="H719" s="352">
        <v>2.23</v>
      </c>
      <c r="I719" s="189" t="s">
        <v>42</v>
      </c>
      <c r="J719" s="352"/>
      <c r="K719" s="352"/>
      <c r="L719" s="352"/>
      <c r="M719" s="352"/>
      <c r="N719" s="352"/>
      <c r="O719" s="352"/>
      <c r="P719" s="352"/>
      <c r="Q719" s="352"/>
      <c r="R719" s="352"/>
      <c r="S719" s="352"/>
      <c r="T719" s="242" t="s">
        <v>1366</v>
      </c>
      <c r="U719" s="227" t="s">
        <v>846</v>
      </c>
      <c r="V719" s="227" t="s">
        <v>1822</v>
      </c>
      <c r="W719" s="227" t="s">
        <v>1814</v>
      </c>
      <c r="X719" s="228" t="s">
        <v>2161</v>
      </c>
      <c r="Y719" s="222" t="s">
        <v>1373</v>
      </c>
      <c r="Z719" s="227">
        <v>1.8749999999999999E-2</v>
      </c>
      <c r="AA719" s="272">
        <v>0</v>
      </c>
      <c r="AB719" s="352"/>
      <c r="AC719" s="352"/>
      <c r="AD719" s="352"/>
      <c r="AE719" s="352"/>
      <c r="AF719" s="352"/>
      <c r="AG719" s="352"/>
      <c r="AH719" s="352"/>
    </row>
    <row r="720" spans="1:34" s="221" customFormat="1">
      <c r="A720" s="352" t="s">
        <v>2162</v>
      </c>
      <c r="B720" s="352" t="s">
        <v>2575</v>
      </c>
      <c r="C720" s="352" t="s">
        <v>2514</v>
      </c>
      <c r="D720" s="223" t="s">
        <v>1814</v>
      </c>
      <c r="E720" s="352" t="s">
        <v>2163</v>
      </c>
      <c r="F720" s="352">
        <v>1.2500000000000001E-2</v>
      </c>
      <c r="G720" s="352">
        <v>0</v>
      </c>
      <c r="H720" s="352">
        <v>2.23</v>
      </c>
      <c r="I720" s="189" t="s">
        <v>42</v>
      </c>
      <c r="J720" s="352"/>
      <c r="K720" s="352"/>
      <c r="L720" s="352"/>
      <c r="M720" s="352"/>
      <c r="N720" s="352"/>
      <c r="O720" s="352"/>
      <c r="P720" s="352"/>
      <c r="Q720" s="352"/>
      <c r="R720" s="352"/>
      <c r="S720" s="352"/>
      <c r="T720" s="242" t="s">
        <v>1366</v>
      </c>
      <c r="U720" s="227" t="s">
        <v>846</v>
      </c>
      <c r="V720" s="227" t="s">
        <v>1822</v>
      </c>
      <c r="W720" s="227" t="s">
        <v>1814</v>
      </c>
      <c r="X720" s="228" t="s">
        <v>2163</v>
      </c>
      <c r="Y720" s="222" t="s">
        <v>1669</v>
      </c>
      <c r="Z720" s="227">
        <v>1.2500000000000001E-2</v>
      </c>
      <c r="AA720" s="272">
        <v>0</v>
      </c>
      <c r="AB720" s="352"/>
      <c r="AC720" s="352"/>
      <c r="AD720" s="352"/>
      <c r="AE720" s="352"/>
      <c r="AF720" s="352"/>
      <c r="AG720" s="352"/>
      <c r="AH720" s="352"/>
    </row>
    <row r="721" spans="1:34" s="221" customFormat="1">
      <c r="A721" s="352" t="s">
        <v>2164</v>
      </c>
      <c r="B721" s="352" t="s">
        <v>2575</v>
      </c>
      <c r="C721" s="352" t="s">
        <v>2514</v>
      </c>
      <c r="D721" s="223" t="s">
        <v>1814</v>
      </c>
      <c r="E721" s="352" t="s">
        <v>2165</v>
      </c>
      <c r="F721" s="352">
        <v>1.2500000000000001E-2</v>
      </c>
      <c r="G721" s="352">
        <v>0</v>
      </c>
      <c r="H721" s="352">
        <v>2.23</v>
      </c>
      <c r="I721" s="189" t="s">
        <v>42</v>
      </c>
      <c r="J721" s="352"/>
      <c r="K721" s="352"/>
      <c r="L721" s="352"/>
      <c r="M721" s="352"/>
      <c r="N721" s="352"/>
      <c r="O721" s="352"/>
      <c r="P721" s="352"/>
      <c r="Q721" s="352"/>
      <c r="R721" s="352"/>
      <c r="S721" s="352"/>
      <c r="T721" s="242" t="s">
        <v>1366</v>
      </c>
      <c r="U721" s="227" t="s">
        <v>846</v>
      </c>
      <c r="V721" s="227" t="s">
        <v>1822</v>
      </c>
      <c r="W721" s="227" t="s">
        <v>1814</v>
      </c>
      <c r="X721" s="228" t="s">
        <v>2165</v>
      </c>
      <c r="Y721" s="222" t="s">
        <v>1669</v>
      </c>
      <c r="Z721" s="227">
        <v>1.2500000000000001E-2</v>
      </c>
      <c r="AA721" s="272">
        <v>0</v>
      </c>
      <c r="AB721" s="352"/>
      <c r="AC721" s="352"/>
      <c r="AD721" s="352"/>
      <c r="AE721" s="352"/>
      <c r="AF721" s="352"/>
      <c r="AG721" s="352"/>
      <c r="AH721" s="352"/>
    </row>
    <row r="722" spans="1:34" s="221" customFormat="1">
      <c r="A722" s="352" t="s">
        <v>2166</v>
      </c>
      <c r="B722" s="352" t="s">
        <v>2575</v>
      </c>
      <c r="C722" s="352" t="s">
        <v>2514</v>
      </c>
      <c r="D722" s="223" t="s">
        <v>1814</v>
      </c>
      <c r="E722" s="352" t="s">
        <v>2167</v>
      </c>
      <c r="F722" s="352">
        <v>6.2500000000000003E-3</v>
      </c>
      <c r="G722" s="352">
        <v>0</v>
      </c>
      <c r="H722" s="352">
        <v>2.23</v>
      </c>
      <c r="I722" s="189" t="s">
        <v>42</v>
      </c>
      <c r="J722" s="352"/>
      <c r="K722" s="352"/>
      <c r="L722" s="352"/>
      <c r="M722" s="352"/>
      <c r="N722" s="352"/>
      <c r="O722" s="352"/>
      <c r="P722" s="352"/>
      <c r="Q722" s="352"/>
      <c r="R722" s="352"/>
      <c r="S722" s="352"/>
      <c r="T722" s="242" t="s">
        <v>1366</v>
      </c>
      <c r="U722" s="227" t="s">
        <v>846</v>
      </c>
      <c r="V722" s="227" t="s">
        <v>1822</v>
      </c>
      <c r="W722" s="227" t="s">
        <v>1814</v>
      </c>
      <c r="X722" s="228" t="s">
        <v>2167</v>
      </c>
      <c r="Y722" s="222" t="s">
        <v>1859</v>
      </c>
      <c r="Z722" s="227">
        <v>6.2500000000000003E-3</v>
      </c>
      <c r="AA722" s="272">
        <v>0</v>
      </c>
      <c r="AB722" s="352"/>
      <c r="AC722" s="352"/>
      <c r="AD722" s="352"/>
      <c r="AE722" s="352"/>
      <c r="AF722" s="352"/>
      <c r="AG722" s="352"/>
      <c r="AH722" s="352"/>
    </row>
    <row r="723" spans="1:34" s="221" customFormat="1">
      <c r="A723" s="352" t="s">
        <v>2168</v>
      </c>
      <c r="B723" s="352" t="s">
        <v>2575</v>
      </c>
      <c r="C723" s="352" t="s">
        <v>2514</v>
      </c>
      <c r="D723" s="223" t="s">
        <v>1814</v>
      </c>
      <c r="E723" s="352" t="s">
        <v>2169</v>
      </c>
      <c r="F723" s="352">
        <v>6.2500000000000003E-3</v>
      </c>
      <c r="G723" s="352">
        <v>0</v>
      </c>
      <c r="H723" s="352">
        <v>2.23</v>
      </c>
      <c r="I723" s="189" t="s">
        <v>42</v>
      </c>
      <c r="J723" s="352"/>
      <c r="K723" s="352"/>
      <c r="L723" s="352"/>
      <c r="M723" s="352"/>
      <c r="N723" s="352"/>
      <c r="O723" s="352"/>
      <c r="P723" s="352"/>
      <c r="Q723" s="352"/>
      <c r="R723" s="352"/>
      <c r="S723" s="352"/>
      <c r="T723" s="242" t="s">
        <v>1366</v>
      </c>
      <c r="U723" s="227" t="s">
        <v>846</v>
      </c>
      <c r="V723" s="227" t="s">
        <v>1822</v>
      </c>
      <c r="W723" s="227" t="s">
        <v>1814</v>
      </c>
      <c r="X723" s="228" t="s">
        <v>2169</v>
      </c>
      <c r="Y723" s="222" t="s">
        <v>1859</v>
      </c>
      <c r="Z723" s="227">
        <v>6.2500000000000003E-3</v>
      </c>
      <c r="AA723" s="272">
        <v>0</v>
      </c>
      <c r="AB723" s="352"/>
      <c r="AC723" s="352"/>
      <c r="AD723" s="352"/>
      <c r="AE723" s="352"/>
      <c r="AF723" s="352"/>
      <c r="AG723" s="352"/>
      <c r="AH723" s="352"/>
    </row>
    <row r="724" spans="1:34" s="221" customFormat="1">
      <c r="A724" s="352" t="s">
        <v>870</v>
      </c>
      <c r="B724" s="352" t="s">
        <v>2576</v>
      </c>
      <c r="C724" s="352" t="s">
        <v>2523</v>
      </c>
      <c r="D724" s="352" t="s">
        <v>20</v>
      </c>
      <c r="E724" s="352" t="s">
        <v>79</v>
      </c>
      <c r="F724" s="352">
        <v>4.8750000000000002E-2</v>
      </c>
      <c r="G724" s="352">
        <v>0</v>
      </c>
      <c r="H724" s="352">
        <v>2.23</v>
      </c>
      <c r="I724" s="189" t="s">
        <v>42</v>
      </c>
      <c r="J724" s="224" t="s">
        <v>839</v>
      </c>
      <c r="K724" s="352"/>
      <c r="L724" s="352"/>
      <c r="M724" s="352"/>
      <c r="N724" s="352"/>
      <c r="O724" s="352"/>
      <c r="P724" s="352"/>
      <c r="Q724" s="352"/>
      <c r="R724" s="352"/>
      <c r="S724" s="352"/>
      <c r="T724" s="242" t="s">
        <v>1366</v>
      </c>
      <c r="U724" s="227" t="s">
        <v>846</v>
      </c>
      <c r="V724" s="227" t="s">
        <v>1864</v>
      </c>
      <c r="W724" s="227" t="s">
        <v>20</v>
      </c>
      <c r="X724" s="228" t="s">
        <v>79</v>
      </c>
      <c r="Y724" s="222" t="s">
        <v>1369</v>
      </c>
      <c r="Z724" s="227">
        <v>4.8750000000000002E-2</v>
      </c>
      <c r="AA724" s="272">
        <v>0</v>
      </c>
      <c r="AB724" s="352"/>
      <c r="AC724" s="352"/>
      <c r="AD724" s="352"/>
      <c r="AE724" s="352"/>
      <c r="AF724" s="352"/>
      <c r="AG724" s="352"/>
      <c r="AH724" s="352"/>
    </row>
    <row r="725" spans="1:34" s="221" customFormat="1">
      <c r="A725" s="352" t="s">
        <v>871</v>
      </c>
      <c r="B725" s="352" t="s">
        <v>2576</v>
      </c>
      <c r="C725" s="352" t="s">
        <v>2523</v>
      </c>
      <c r="D725" s="352" t="s">
        <v>20</v>
      </c>
      <c r="E725" s="352" t="s">
        <v>71</v>
      </c>
      <c r="F725" s="352">
        <v>3.2500000000000001E-2</v>
      </c>
      <c r="G725" s="352">
        <v>0</v>
      </c>
      <c r="H725" s="352">
        <v>2.23</v>
      </c>
      <c r="I725" s="189" t="s">
        <v>42</v>
      </c>
      <c r="J725" s="224" t="s">
        <v>841</v>
      </c>
      <c r="K725" s="352"/>
      <c r="L725" s="352"/>
      <c r="M725" s="352"/>
      <c r="N725" s="352"/>
      <c r="O725" s="352"/>
      <c r="P725" s="352"/>
      <c r="Q725" s="352"/>
      <c r="R725" s="352"/>
      <c r="S725" s="352"/>
      <c r="T725" s="242" t="s">
        <v>1366</v>
      </c>
      <c r="U725" s="227" t="s">
        <v>846</v>
      </c>
      <c r="V725" s="227" t="s">
        <v>1864</v>
      </c>
      <c r="W725" s="227" t="s">
        <v>20</v>
      </c>
      <c r="X725" s="228" t="s">
        <v>71</v>
      </c>
      <c r="Y725" s="222" t="s">
        <v>1370</v>
      </c>
      <c r="Z725" s="227">
        <v>3.2500000000000001E-2</v>
      </c>
      <c r="AA725" s="272">
        <v>0</v>
      </c>
      <c r="AB725" s="352"/>
      <c r="AC725" s="352"/>
      <c r="AD725" s="352"/>
      <c r="AE725" s="352"/>
      <c r="AF725" s="352"/>
      <c r="AG725" s="352"/>
      <c r="AH725" s="352"/>
    </row>
    <row r="726" spans="1:34" s="221" customFormat="1">
      <c r="A726" s="352" t="s">
        <v>872</v>
      </c>
      <c r="B726" s="352" t="s">
        <v>2576</v>
      </c>
      <c r="C726" s="352" t="s">
        <v>2523</v>
      </c>
      <c r="D726" s="352" t="s">
        <v>20</v>
      </c>
      <c r="E726" s="352" t="s">
        <v>86</v>
      </c>
      <c r="F726" s="352">
        <v>1.6250000000000001E-2</v>
      </c>
      <c r="G726" s="352">
        <v>0</v>
      </c>
      <c r="H726" s="352">
        <v>2.23</v>
      </c>
      <c r="I726" s="189" t="s">
        <v>42</v>
      </c>
      <c r="J726" s="224" t="s">
        <v>843</v>
      </c>
      <c r="K726" s="352"/>
      <c r="L726" s="352"/>
      <c r="M726" s="352"/>
      <c r="N726" s="352"/>
      <c r="O726" s="352"/>
      <c r="P726" s="352"/>
      <c r="Q726" s="352"/>
      <c r="R726" s="352"/>
      <c r="S726" s="352"/>
      <c r="T726" s="242" t="s">
        <v>1366</v>
      </c>
      <c r="U726" s="227" t="s">
        <v>846</v>
      </c>
      <c r="V726" s="227" t="s">
        <v>1864</v>
      </c>
      <c r="W726" s="227" t="s">
        <v>20</v>
      </c>
      <c r="X726" s="228" t="s">
        <v>86</v>
      </c>
      <c r="Y726" s="222" t="s">
        <v>1371</v>
      </c>
      <c r="Z726" s="227">
        <v>1.6250000000000001E-2</v>
      </c>
      <c r="AA726" s="272">
        <v>0</v>
      </c>
      <c r="AB726" s="352"/>
      <c r="AC726" s="352"/>
      <c r="AD726" s="352"/>
      <c r="AE726" s="352"/>
      <c r="AF726" s="352"/>
      <c r="AG726" s="352"/>
      <c r="AH726" s="352"/>
    </row>
    <row r="727" spans="1:34" s="221" customFormat="1">
      <c r="A727" s="352" t="s">
        <v>873</v>
      </c>
      <c r="B727" s="352" t="s">
        <v>2576</v>
      </c>
      <c r="C727" s="352" t="s">
        <v>2523</v>
      </c>
      <c r="D727" s="352" t="s">
        <v>1526</v>
      </c>
      <c r="E727" s="352" t="s">
        <v>874</v>
      </c>
      <c r="F727" s="352">
        <v>3.5000000000000003E-2</v>
      </c>
      <c r="G727" s="352">
        <v>0</v>
      </c>
      <c r="H727" s="352">
        <v>2.23</v>
      </c>
      <c r="I727" s="189" t="s">
        <v>42</v>
      </c>
      <c r="J727" s="224" t="s">
        <v>846</v>
      </c>
      <c r="K727" s="352"/>
      <c r="L727" s="352"/>
      <c r="M727" s="352"/>
      <c r="N727" s="352"/>
      <c r="O727" s="352"/>
      <c r="P727" s="352"/>
      <c r="Q727" s="352"/>
      <c r="R727" s="352"/>
      <c r="S727" s="352"/>
      <c r="T727" s="242" t="s">
        <v>1366</v>
      </c>
      <c r="U727" s="227" t="s">
        <v>846</v>
      </c>
      <c r="V727" s="227" t="s">
        <v>1864</v>
      </c>
      <c r="W727" s="227" t="s">
        <v>1526</v>
      </c>
      <c r="X727" s="228" t="s">
        <v>874</v>
      </c>
      <c r="Y727" s="222"/>
      <c r="Z727" s="227">
        <v>3.5000000000000003E-2</v>
      </c>
      <c r="AA727" s="272">
        <v>0</v>
      </c>
      <c r="AB727" s="352"/>
      <c r="AC727" s="352"/>
      <c r="AD727" s="352"/>
      <c r="AE727" s="352"/>
      <c r="AF727" s="352"/>
      <c r="AG727" s="352"/>
      <c r="AH727" s="352"/>
    </row>
    <row r="728" spans="1:34" s="221" customFormat="1">
      <c r="A728" s="352" t="s">
        <v>875</v>
      </c>
      <c r="B728" s="352" t="s">
        <v>2576</v>
      </c>
      <c r="C728" s="352" t="s">
        <v>2523</v>
      </c>
      <c r="D728" s="224" t="s">
        <v>1526</v>
      </c>
      <c r="E728" s="352" t="s">
        <v>876</v>
      </c>
      <c r="F728" s="352">
        <v>1.7500000000000002E-2</v>
      </c>
      <c r="G728" s="352">
        <v>0</v>
      </c>
      <c r="H728" s="352">
        <v>2.23</v>
      </c>
      <c r="I728" s="189" t="s">
        <v>42</v>
      </c>
      <c r="J728" s="352" t="s">
        <v>849</v>
      </c>
      <c r="K728" s="352"/>
      <c r="L728" s="352"/>
      <c r="M728" s="352"/>
      <c r="N728" s="352"/>
      <c r="O728" s="352"/>
      <c r="P728" s="352"/>
      <c r="Q728" s="352"/>
      <c r="R728" s="352"/>
      <c r="S728" s="352"/>
      <c r="T728" s="242" t="s">
        <v>1366</v>
      </c>
      <c r="U728" s="227" t="s">
        <v>846</v>
      </c>
      <c r="V728" s="227" t="s">
        <v>1864</v>
      </c>
      <c r="W728" s="227" t="s">
        <v>1526</v>
      </c>
      <c r="X728" s="228" t="s">
        <v>876</v>
      </c>
      <c r="Y728" s="222"/>
      <c r="Z728" s="227">
        <v>1.7500000000000002E-2</v>
      </c>
      <c r="AA728" s="272">
        <v>0</v>
      </c>
      <c r="AB728" s="352"/>
      <c r="AC728" s="352"/>
      <c r="AD728" s="352"/>
      <c r="AE728" s="352"/>
      <c r="AF728" s="352"/>
      <c r="AG728" s="352"/>
      <c r="AH728" s="352"/>
    </row>
    <row r="729" spans="1:34" s="221" customFormat="1">
      <c r="A729" s="352" t="s">
        <v>877</v>
      </c>
      <c r="B729" s="352" t="s">
        <v>2576</v>
      </c>
      <c r="C729" s="352" t="s">
        <v>2523</v>
      </c>
      <c r="D729" s="224" t="s">
        <v>1526</v>
      </c>
      <c r="E729" s="352" t="s">
        <v>1579</v>
      </c>
      <c r="F729" s="352">
        <v>1.7500000000000002E-2</v>
      </c>
      <c r="G729" s="352">
        <v>0</v>
      </c>
      <c r="H729" s="352">
        <v>2.23</v>
      </c>
      <c r="I729" s="189" t="s">
        <v>42</v>
      </c>
      <c r="J729" s="224" t="s">
        <v>2515</v>
      </c>
      <c r="K729" s="352"/>
      <c r="L729" s="352"/>
      <c r="M729" s="352"/>
      <c r="N729" s="352"/>
      <c r="O729" s="352"/>
      <c r="P729" s="352"/>
      <c r="Q729" s="352"/>
      <c r="R729" s="352"/>
      <c r="S729" s="352"/>
      <c r="T729" s="242" t="s">
        <v>1366</v>
      </c>
      <c r="U729" s="227" t="s">
        <v>846</v>
      </c>
      <c r="V729" s="227" t="s">
        <v>1864</v>
      </c>
      <c r="W729" s="227" t="s">
        <v>1526</v>
      </c>
      <c r="X729" s="228" t="s">
        <v>1579</v>
      </c>
      <c r="Y729" s="222" t="s">
        <v>1668</v>
      </c>
      <c r="Z729" s="227">
        <v>1.7500000000000002E-2</v>
      </c>
      <c r="AA729" s="272">
        <v>0</v>
      </c>
      <c r="AB729" s="352"/>
      <c r="AC729" s="352"/>
      <c r="AD729" s="352"/>
      <c r="AE729" s="352"/>
      <c r="AF729" s="352"/>
      <c r="AG729" s="352"/>
      <c r="AH729" s="352"/>
    </row>
    <row r="730" spans="1:34" s="221" customFormat="1">
      <c r="A730" s="352" t="s">
        <v>878</v>
      </c>
      <c r="B730" s="352" t="s">
        <v>2576</v>
      </c>
      <c r="C730" s="352" t="s">
        <v>2523</v>
      </c>
      <c r="D730" s="224" t="s">
        <v>1526</v>
      </c>
      <c r="E730" s="352" t="s">
        <v>1580</v>
      </c>
      <c r="F730" s="352">
        <v>1.7500000000000002E-2</v>
      </c>
      <c r="G730" s="352">
        <v>0</v>
      </c>
      <c r="H730" s="352">
        <v>2.23</v>
      </c>
      <c r="I730" s="189" t="s">
        <v>42</v>
      </c>
      <c r="J730" s="224" t="s">
        <v>2516</v>
      </c>
      <c r="K730" s="352"/>
      <c r="L730" s="352"/>
      <c r="M730" s="352"/>
      <c r="N730" s="352"/>
      <c r="O730" s="352"/>
      <c r="P730" s="352"/>
      <c r="Q730" s="352"/>
      <c r="R730" s="352"/>
      <c r="S730" s="352"/>
      <c r="T730" s="242" t="s">
        <v>1366</v>
      </c>
      <c r="U730" s="227" t="s">
        <v>846</v>
      </c>
      <c r="V730" s="227" t="s">
        <v>1864</v>
      </c>
      <c r="W730" s="227" t="s">
        <v>1526</v>
      </c>
      <c r="X730" s="228" t="s">
        <v>1580</v>
      </c>
      <c r="Y730" s="222" t="s">
        <v>1668</v>
      </c>
      <c r="Z730" s="227">
        <v>1.7500000000000002E-2</v>
      </c>
      <c r="AA730" s="272">
        <v>0</v>
      </c>
      <c r="AB730" s="352"/>
      <c r="AC730" s="352"/>
      <c r="AD730" s="352"/>
      <c r="AE730" s="352"/>
      <c r="AF730" s="352"/>
      <c r="AG730" s="352"/>
      <c r="AH730" s="352"/>
    </row>
    <row r="731" spans="1:34" s="221" customFormat="1">
      <c r="A731" s="352" t="s">
        <v>879</v>
      </c>
      <c r="B731" s="352" t="s">
        <v>2576</v>
      </c>
      <c r="C731" s="352" t="s">
        <v>2523</v>
      </c>
      <c r="D731" s="224" t="s">
        <v>1526</v>
      </c>
      <c r="E731" s="352" t="s">
        <v>1581</v>
      </c>
      <c r="F731" s="352">
        <v>8.7500000000000008E-3</v>
      </c>
      <c r="G731" s="352">
        <v>0</v>
      </c>
      <c r="H731" s="352">
        <v>2.23</v>
      </c>
      <c r="I731" s="189" t="s">
        <v>42</v>
      </c>
      <c r="J731" s="224" t="s">
        <v>2517</v>
      </c>
      <c r="K731" s="352"/>
      <c r="L731" s="352"/>
      <c r="M731" s="352"/>
      <c r="N731" s="352"/>
      <c r="O731" s="352"/>
      <c r="P731" s="352"/>
      <c r="Q731" s="352"/>
      <c r="R731" s="352"/>
      <c r="S731" s="352"/>
      <c r="T731" s="242" t="s">
        <v>1366</v>
      </c>
      <c r="U731" s="227" t="s">
        <v>846</v>
      </c>
      <c r="V731" s="227" t="s">
        <v>1864</v>
      </c>
      <c r="W731" s="227" t="s">
        <v>1526</v>
      </c>
      <c r="X731" s="228" t="s">
        <v>1581</v>
      </c>
      <c r="Y731" s="222" t="s">
        <v>1669</v>
      </c>
      <c r="Z731" s="227">
        <v>8.7500000000000008E-3</v>
      </c>
      <c r="AA731" s="272">
        <v>0</v>
      </c>
      <c r="AB731" s="352"/>
      <c r="AC731" s="352"/>
      <c r="AD731" s="352"/>
      <c r="AE731" s="352"/>
      <c r="AF731" s="352"/>
      <c r="AG731" s="352"/>
      <c r="AH731" s="352"/>
    </row>
    <row r="732" spans="1:34" s="221" customFormat="1">
      <c r="A732" s="352" t="s">
        <v>880</v>
      </c>
      <c r="B732" s="352" t="s">
        <v>2576</v>
      </c>
      <c r="C732" s="352" t="s">
        <v>2523</v>
      </c>
      <c r="D732" s="352" t="s">
        <v>1526</v>
      </c>
      <c r="E732" s="352" t="s">
        <v>1582</v>
      </c>
      <c r="F732" s="352">
        <v>8.7500000000000008E-3</v>
      </c>
      <c r="G732" s="352">
        <v>0</v>
      </c>
      <c r="H732" s="352">
        <v>2.23</v>
      </c>
      <c r="I732" s="189" t="s">
        <v>42</v>
      </c>
      <c r="J732" s="352" t="s">
        <v>2518</v>
      </c>
      <c r="K732" s="352"/>
      <c r="L732" s="352"/>
      <c r="M732" s="352"/>
      <c r="N732" s="352"/>
      <c r="O732" s="352"/>
      <c r="P732" s="352"/>
      <c r="Q732" s="352"/>
      <c r="R732" s="352"/>
      <c r="S732" s="352"/>
      <c r="T732" s="242" t="s">
        <v>1366</v>
      </c>
      <c r="U732" s="227" t="s">
        <v>846</v>
      </c>
      <c r="V732" s="227" t="s">
        <v>1864</v>
      </c>
      <c r="W732" s="227" t="s">
        <v>1526</v>
      </c>
      <c r="X732" s="228" t="s">
        <v>1582</v>
      </c>
      <c r="Y732" s="222" t="s">
        <v>1669</v>
      </c>
      <c r="Z732" s="227">
        <v>8.7500000000000008E-3</v>
      </c>
      <c r="AA732" s="272">
        <v>0</v>
      </c>
      <c r="AB732" s="352"/>
      <c r="AC732" s="352"/>
      <c r="AD732" s="352"/>
      <c r="AE732" s="352"/>
      <c r="AF732" s="352"/>
      <c r="AG732" s="352"/>
      <c r="AH732" s="352"/>
    </row>
    <row r="733" spans="1:34" s="221" customFormat="1">
      <c r="A733" s="352" t="s">
        <v>881</v>
      </c>
      <c r="B733" s="352" t="s">
        <v>2576</v>
      </c>
      <c r="C733" s="352" t="s">
        <v>2523</v>
      </c>
      <c r="D733" s="352" t="s">
        <v>1702</v>
      </c>
      <c r="E733" s="352" t="s">
        <v>882</v>
      </c>
      <c r="F733" s="352">
        <v>3.5000000000000003E-2</v>
      </c>
      <c r="G733" s="352">
        <v>0</v>
      </c>
      <c r="H733" s="352">
        <v>2.23</v>
      </c>
      <c r="I733" s="189" t="s">
        <v>42</v>
      </c>
      <c r="J733" s="352"/>
      <c r="K733" s="352"/>
      <c r="L733" s="352"/>
      <c r="M733" s="352"/>
      <c r="N733" s="352"/>
      <c r="O733" s="352"/>
      <c r="P733" s="352"/>
      <c r="Q733" s="352"/>
      <c r="R733" s="352"/>
      <c r="S733" s="352"/>
      <c r="T733" s="242" t="s">
        <v>1366</v>
      </c>
      <c r="U733" s="227" t="s">
        <v>846</v>
      </c>
      <c r="V733" s="227" t="s">
        <v>1864</v>
      </c>
      <c r="W733" s="227" t="s">
        <v>1702</v>
      </c>
      <c r="X733" s="228" t="s">
        <v>882</v>
      </c>
      <c r="Y733" s="222"/>
      <c r="Z733" s="227">
        <v>3.5000000000000003E-2</v>
      </c>
      <c r="AA733" s="272">
        <v>0</v>
      </c>
      <c r="AB733" s="352"/>
      <c r="AC733" s="352"/>
      <c r="AD733" s="352"/>
      <c r="AE733" s="352"/>
      <c r="AF733" s="352"/>
      <c r="AG733" s="352"/>
      <c r="AH733" s="352"/>
    </row>
    <row r="734" spans="1:34" s="221" customFormat="1">
      <c r="A734" s="352" t="s">
        <v>883</v>
      </c>
      <c r="B734" s="352" t="s">
        <v>2576</v>
      </c>
      <c r="C734" s="352" t="s">
        <v>2523</v>
      </c>
      <c r="D734" s="352" t="s">
        <v>1702</v>
      </c>
      <c r="E734" s="352" t="s">
        <v>884</v>
      </c>
      <c r="F734" s="352">
        <v>1.7500000000000002E-2</v>
      </c>
      <c r="G734" s="352">
        <v>0</v>
      </c>
      <c r="H734" s="352">
        <v>2.23</v>
      </c>
      <c r="I734" s="189" t="s">
        <v>42</v>
      </c>
      <c r="J734" s="352" t="s">
        <v>232</v>
      </c>
      <c r="K734" s="352"/>
      <c r="L734" s="352"/>
      <c r="M734" s="352"/>
      <c r="N734" s="352"/>
      <c r="O734" s="352"/>
      <c r="P734" s="352"/>
      <c r="Q734" s="352"/>
      <c r="R734" s="352"/>
      <c r="S734" s="352"/>
      <c r="T734" s="242" t="s">
        <v>1366</v>
      </c>
      <c r="U734" s="227" t="s">
        <v>846</v>
      </c>
      <c r="V734" s="227" t="s">
        <v>1864</v>
      </c>
      <c r="W734" s="227" t="s">
        <v>1702</v>
      </c>
      <c r="X734" s="228" t="s">
        <v>884</v>
      </c>
      <c r="Y734" s="222"/>
      <c r="Z734" s="227">
        <v>1.7500000000000002E-2</v>
      </c>
      <c r="AA734" s="272">
        <v>0</v>
      </c>
      <c r="AB734" s="352"/>
      <c r="AC734" s="352"/>
      <c r="AD734" s="352"/>
      <c r="AE734" s="352"/>
      <c r="AF734" s="352"/>
      <c r="AG734" s="352"/>
      <c r="AH734" s="352"/>
    </row>
    <row r="735" spans="1:34" s="221" customFormat="1">
      <c r="A735" s="352" t="s">
        <v>885</v>
      </c>
      <c r="B735" s="352" t="s">
        <v>2576</v>
      </c>
      <c r="C735" s="352" t="s">
        <v>2523</v>
      </c>
      <c r="D735" s="352" t="s">
        <v>1702</v>
      </c>
      <c r="E735" s="352" t="s">
        <v>886</v>
      </c>
      <c r="F735" s="352">
        <v>1.7500000000000002E-2</v>
      </c>
      <c r="G735" s="352">
        <v>0</v>
      </c>
      <c r="H735" s="352">
        <v>2.23</v>
      </c>
      <c r="I735" s="189" t="s">
        <v>42</v>
      </c>
      <c r="J735" s="352" t="s">
        <v>1668</v>
      </c>
      <c r="K735" s="352"/>
      <c r="L735" s="352"/>
      <c r="M735" s="352"/>
      <c r="N735" s="352"/>
      <c r="O735" s="352"/>
      <c r="P735" s="352"/>
      <c r="Q735" s="352"/>
      <c r="R735" s="352"/>
      <c r="S735" s="352"/>
      <c r="T735" s="242" t="s">
        <v>1366</v>
      </c>
      <c r="U735" s="227" t="s">
        <v>846</v>
      </c>
      <c r="V735" s="227" t="s">
        <v>1864</v>
      </c>
      <c r="W735" s="227" t="s">
        <v>1702</v>
      </c>
      <c r="X735" s="228" t="s">
        <v>886</v>
      </c>
      <c r="Y735" s="222" t="s">
        <v>1668</v>
      </c>
      <c r="Z735" s="227">
        <v>1.7500000000000002E-2</v>
      </c>
      <c r="AA735" s="272">
        <v>0</v>
      </c>
      <c r="AB735" s="352"/>
      <c r="AC735" s="352"/>
      <c r="AD735" s="352"/>
      <c r="AE735" s="352"/>
      <c r="AF735" s="352"/>
      <c r="AG735" s="352"/>
      <c r="AH735" s="352"/>
    </row>
    <row r="736" spans="1:34" s="221" customFormat="1">
      <c r="A736" s="352" t="s">
        <v>887</v>
      </c>
      <c r="B736" s="352" t="s">
        <v>2576</v>
      </c>
      <c r="C736" s="352" t="s">
        <v>2523</v>
      </c>
      <c r="D736" s="352" t="s">
        <v>1702</v>
      </c>
      <c r="E736" s="352" t="s">
        <v>888</v>
      </c>
      <c r="F736" s="352">
        <v>1.7500000000000002E-2</v>
      </c>
      <c r="G736" s="352">
        <v>0</v>
      </c>
      <c r="H736" s="352">
        <v>2.23</v>
      </c>
      <c r="I736" s="189" t="s">
        <v>42</v>
      </c>
      <c r="J736" s="352" t="s">
        <v>2494</v>
      </c>
      <c r="K736" s="352"/>
      <c r="L736" s="352"/>
      <c r="M736" s="352"/>
      <c r="N736" s="352"/>
      <c r="O736" s="352"/>
      <c r="P736" s="352"/>
      <c r="Q736" s="352"/>
      <c r="R736" s="352"/>
      <c r="S736" s="352"/>
      <c r="T736" s="242" t="s">
        <v>1366</v>
      </c>
      <c r="U736" s="227" t="s">
        <v>846</v>
      </c>
      <c r="V736" s="227" t="s">
        <v>1864</v>
      </c>
      <c r="W736" s="227" t="s">
        <v>1702</v>
      </c>
      <c r="X736" s="228" t="s">
        <v>888</v>
      </c>
      <c r="Y736" s="222" t="s">
        <v>1668</v>
      </c>
      <c r="Z736" s="227">
        <v>1.7500000000000002E-2</v>
      </c>
      <c r="AA736" s="272">
        <v>0</v>
      </c>
      <c r="AB736" s="352"/>
      <c r="AC736" s="352"/>
      <c r="AD736" s="352"/>
      <c r="AE736" s="352"/>
      <c r="AF736" s="352"/>
      <c r="AG736" s="352"/>
      <c r="AH736" s="352"/>
    </row>
    <row r="737" spans="1:34" s="221" customFormat="1">
      <c r="A737" s="352" t="s">
        <v>889</v>
      </c>
      <c r="B737" s="352" t="s">
        <v>2576</v>
      </c>
      <c r="C737" s="352" t="s">
        <v>2523</v>
      </c>
      <c r="D737" s="352" t="s">
        <v>1702</v>
      </c>
      <c r="E737" s="352" t="s">
        <v>890</v>
      </c>
      <c r="F737" s="352">
        <v>8.7500000000000008E-3</v>
      </c>
      <c r="G737" s="352">
        <v>0</v>
      </c>
      <c r="H737" s="352">
        <v>2.23</v>
      </c>
      <c r="I737" s="189" t="s">
        <v>42</v>
      </c>
      <c r="J737" s="224" t="s">
        <v>1669</v>
      </c>
      <c r="K737" s="352"/>
      <c r="L737" s="352"/>
      <c r="M737" s="352"/>
      <c r="N737" s="352"/>
      <c r="O737" s="352"/>
      <c r="P737" s="352"/>
      <c r="Q737" s="352"/>
      <c r="R737" s="352"/>
      <c r="S737" s="352"/>
      <c r="T737" s="242" t="s">
        <v>1366</v>
      </c>
      <c r="U737" s="227" t="s">
        <v>846</v>
      </c>
      <c r="V737" s="227" t="s">
        <v>1864</v>
      </c>
      <c r="W737" s="227" t="s">
        <v>1702</v>
      </c>
      <c r="X737" s="228" t="s">
        <v>890</v>
      </c>
      <c r="Y737" s="222" t="s">
        <v>1669</v>
      </c>
      <c r="Z737" s="227">
        <v>8.7500000000000008E-3</v>
      </c>
      <c r="AA737" s="272">
        <v>0</v>
      </c>
      <c r="AB737" s="352"/>
      <c r="AC737" s="352"/>
      <c r="AD737" s="352"/>
      <c r="AE737" s="352"/>
      <c r="AF737" s="352"/>
      <c r="AG737" s="352"/>
      <c r="AH737" s="352"/>
    </row>
    <row r="738" spans="1:34" s="221" customFormat="1">
      <c r="A738" s="352" t="s">
        <v>891</v>
      </c>
      <c r="B738" s="352" t="s">
        <v>2576</v>
      </c>
      <c r="C738" s="352" t="s">
        <v>2523</v>
      </c>
      <c r="D738" s="352" t="s">
        <v>1702</v>
      </c>
      <c r="E738" s="352" t="s">
        <v>892</v>
      </c>
      <c r="F738" s="352">
        <v>8.7500000000000008E-3</v>
      </c>
      <c r="G738" s="352">
        <v>0</v>
      </c>
      <c r="H738" s="352">
        <v>2.23</v>
      </c>
      <c r="I738" s="189" t="s">
        <v>42</v>
      </c>
      <c r="J738" s="224" t="s">
        <v>2495</v>
      </c>
      <c r="K738" s="352"/>
      <c r="L738" s="352"/>
      <c r="M738" s="352"/>
      <c r="N738" s="352"/>
      <c r="O738" s="352"/>
      <c r="P738" s="352"/>
      <c r="Q738" s="352"/>
      <c r="R738" s="352"/>
      <c r="S738" s="352"/>
      <c r="T738" s="242" t="s">
        <v>1366</v>
      </c>
      <c r="U738" s="227" t="s">
        <v>846</v>
      </c>
      <c r="V738" s="227" t="s">
        <v>1864</v>
      </c>
      <c r="W738" s="227" t="s">
        <v>1702</v>
      </c>
      <c r="X738" s="228" t="s">
        <v>892</v>
      </c>
      <c r="Y738" s="222" t="s">
        <v>1669</v>
      </c>
      <c r="Z738" s="227">
        <v>8.7500000000000008E-3</v>
      </c>
      <c r="AA738" s="272">
        <v>0</v>
      </c>
      <c r="AB738" s="352"/>
      <c r="AC738" s="352"/>
      <c r="AD738" s="352"/>
      <c r="AE738" s="352"/>
      <c r="AF738" s="352"/>
      <c r="AG738" s="352"/>
      <c r="AH738" s="352"/>
    </row>
    <row r="739" spans="1:34" s="221" customFormat="1">
      <c r="A739" s="352" t="s">
        <v>893</v>
      </c>
      <c r="B739" s="352" t="s">
        <v>2576</v>
      </c>
      <c r="C739" s="352" t="s">
        <v>2523</v>
      </c>
      <c r="D739" s="352" t="s">
        <v>1702</v>
      </c>
      <c r="E739" s="352" t="s">
        <v>894</v>
      </c>
      <c r="F739" s="352">
        <v>3.15E-2</v>
      </c>
      <c r="G739" s="352">
        <v>0</v>
      </c>
      <c r="H739" s="352">
        <v>2.23</v>
      </c>
      <c r="I739" s="189" t="s">
        <v>42</v>
      </c>
      <c r="J739" s="224" t="s">
        <v>2521</v>
      </c>
      <c r="K739" s="352"/>
      <c r="L739" s="352"/>
      <c r="M739" s="352"/>
      <c r="N739" s="352"/>
      <c r="O739" s="352"/>
      <c r="P739" s="352"/>
      <c r="Q739" s="352"/>
      <c r="R739" s="352"/>
      <c r="S739" s="352"/>
      <c r="T739" s="242" t="s">
        <v>1366</v>
      </c>
      <c r="U739" s="227" t="s">
        <v>846</v>
      </c>
      <c r="V739" s="227" t="s">
        <v>1864</v>
      </c>
      <c r="W739" s="227" t="s">
        <v>1702</v>
      </c>
      <c r="X739" s="228" t="s">
        <v>894</v>
      </c>
      <c r="Y739" s="222" t="s">
        <v>1368</v>
      </c>
      <c r="Z739" s="227">
        <v>3.15E-2</v>
      </c>
      <c r="AA739" s="272">
        <v>0</v>
      </c>
      <c r="AB739" s="352"/>
      <c r="AC739" s="352"/>
      <c r="AD739" s="352"/>
      <c r="AE739" s="352"/>
      <c r="AF739" s="352"/>
      <c r="AG739" s="352"/>
      <c r="AH739" s="352"/>
    </row>
    <row r="740" spans="1:34" s="221" customFormat="1">
      <c r="A740" s="352" t="s">
        <v>895</v>
      </c>
      <c r="B740" s="352" t="s">
        <v>2576</v>
      </c>
      <c r="C740" s="352" t="s">
        <v>2523</v>
      </c>
      <c r="D740" s="352" t="s">
        <v>1702</v>
      </c>
      <c r="E740" s="352" t="s">
        <v>896</v>
      </c>
      <c r="F740" s="352">
        <v>3.15E-2</v>
      </c>
      <c r="G740" s="352">
        <v>0</v>
      </c>
      <c r="H740" s="352">
        <v>2.23</v>
      </c>
      <c r="I740" s="189" t="s">
        <v>42</v>
      </c>
      <c r="J740" s="224" t="s">
        <v>2522</v>
      </c>
      <c r="K740" s="352"/>
      <c r="L740" s="352"/>
      <c r="M740" s="352"/>
      <c r="N740" s="352"/>
      <c r="O740" s="352"/>
      <c r="P740" s="352"/>
      <c r="Q740" s="352"/>
      <c r="R740" s="352"/>
      <c r="S740" s="352"/>
      <c r="T740" s="242" t="s">
        <v>1366</v>
      </c>
      <c r="U740" s="227" t="s">
        <v>846</v>
      </c>
      <c r="V740" s="227" t="s">
        <v>1864</v>
      </c>
      <c r="W740" s="227" t="s">
        <v>1702</v>
      </c>
      <c r="X740" s="228" t="s">
        <v>896</v>
      </c>
      <c r="Y740" s="222" t="s">
        <v>1368</v>
      </c>
      <c r="Z740" s="227">
        <v>3.15E-2</v>
      </c>
      <c r="AA740" s="272">
        <v>0</v>
      </c>
      <c r="AB740" s="352"/>
      <c r="AC740" s="352"/>
      <c r="AD740" s="352"/>
      <c r="AE740" s="352"/>
      <c r="AF740" s="352"/>
      <c r="AG740" s="352"/>
      <c r="AH740" s="352"/>
    </row>
    <row r="741" spans="1:34" s="221" customFormat="1">
      <c r="A741" s="352" t="s">
        <v>2170</v>
      </c>
      <c r="B741" s="352" t="s">
        <v>2576</v>
      </c>
      <c r="C741" s="352" t="s">
        <v>2523</v>
      </c>
      <c r="D741" s="223" t="s">
        <v>1814</v>
      </c>
      <c r="E741" s="352" t="s">
        <v>2171</v>
      </c>
      <c r="F741" s="352">
        <v>3.5000000000000003E-2</v>
      </c>
      <c r="G741" s="352">
        <v>0</v>
      </c>
      <c r="H741" s="352">
        <v>2.23</v>
      </c>
      <c r="I741" s="189" t="s">
        <v>42</v>
      </c>
      <c r="J741" s="224"/>
      <c r="K741" s="352"/>
      <c r="L741" s="352"/>
      <c r="M741" s="352"/>
      <c r="N741" s="352"/>
      <c r="O741" s="352"/>
      <c r="P741" s="352"/>
      <c r="Q741" s="352"/>
      <c r="R741" s="352"/>
      <c r="S741" s="352"/>
      <c r="T741" s="242" t="s">
        <v>1366</v>
      </c>
      <c r="U741" s="227" t="s">
        <v>846</v>
      </c>
      <c r="V741" s="227" t="s">
        <v>1864</v>
      </c>
      <c r="W741" s="227" t="s">
        <v>1814</v>
      </c>
      <c r="X741" s="228" t="s">
        <v>2171</v>
      </c>
      <c r="Y741" s="222"/>
      <c r="Z741" s="227">
        <v>3.5000000000000003E-2</v>
      </c>
      <c r="AA741" s="272">
        <v>0</v>
      </c>
      <c r="AB741" s="352"/>
      <c r="AC741" s="352"/>
      <c r="AD741" s="352"/>
      <c r="AE741" s="352"/>
      <c r="AF741" s="352"/>
      <c r="AG741" s="352"/>
      <c r="AH741" s="352"/>
    </row>
    <row r="742" spans="1:34" s="221" customFormat="1">
      <c r="A742" s="352" t="s">
        <v>2172</v>
      </c>
      <c r="B742" s="352" t="s">
        <v>2576</v>
      </c>
      <c r="C742" s="352" t="s">
        <v>2523</v>
      </c>
      <c r="D742" s="223" t="s">
        <v>1814</v>
      </c>
      <c r="E742" s="352" t="s">
        <v>2173</v>
      </c>
      <c r="F742" s="352">
        <v>1.7500000000000002E-2</v>
      </c>
      <c r="G742" s="352">
        <v>0</v>
      </c>
      <c r="H742" s="352">
        <v>2.23</v>
      </c>
      <c r="I742" s="189" t="s">
        <v>42</v>
      </c>
      <c r="J742" s="224"/>
      <c r="K742" s="352"/>
      <c r="L742" s="352"/>
      <c r="M742" s="352"/>
      <c r="N742" s="352"/>
      <c r="O742" s="352"/>
      <c r="P742" s="352"/>
      <c r="Q742" s="352"/>
      <c r="R742" s="352"/>
      <c r="S742" s="352"/>
      <c r="T742" s="242" t="s">
        <v>1366</v>
      </c>
      <c r="U742" s="227" t="s">
        <v>846</v>
      </c>
      <c r="V742" s="227" t="s">
        <v>1864</v>
      </c>
      <c r="W742" s="227" t="s">
        <v>1814</v>
      </c>
      <c r="X742" s="228" t="s">
        <v>2173</v>
      </c>
      <c r="Y742" s="222"/>
      <c r="Z742" s="227">
        <v>1.7500000000000002E-2</v>
      </c>
      <c r="AA742" s="272">
        <v>0</v>
      </c>
      <c r="AB742" s="352"/>
      <c r="AC742" s="352"/>
      <c r="AD742" s="352"/>
      <c r="AE742" s="352"/>
      <c r="AF742" s="352"/>
      <c r="AG742" s="352"/>
      <c r="AH742" s="352"/>
    </row>
    <row r="743" spans="1:34" s="221" customFormat="1">
      <c r="A743" s="352" t="s">
        <v>2174</v>
      </c>
      <c r="B743" s="352" t="s">
        <v>2576</v>
      </c>
      <c r="C743" s="352" t="s">
        <v>2523</v>
      </c>
      <c r="D743" s="223" t="s">
        <v>1814</v>
      </c>
      <c r="E743" s="352" t="s">
        <v>2175</v>
      </c>
      <c r="F743" s="352">
        <v>2.6250000000000002E-2</v>
      </c>
      <c r="G743" s="352">
        <v>0</v>
      </c>
      <c r="H743" s="352">
        <v>2.23</v>
      </c>
      <c r="I743" s="189" t="s">
        <v>42</v>
      </c>
      <c r="J743" s="224"/>
      <c r="K743" s="352"/>
      <c r="L743" s="352"/>
      <c r="M743" s="352"/>
      <c r="N743" s="352"/>
      <c r="O743" s="352"/>
      <c r="P743" s="352"/>
      <c r="Q743" s="352"/>
      <c r="R743" s="352"/>
      <c r="S743" s="352"/>
      <c r="T743" s="242" t="s">
        <v>1366</v>
      </c>
      <c r="U743" s="227" t="s">
        <v>846</v>
      </c>
      <c r="V743" s="227" t="s">
        <v>1864</v>
      </c>
      <c r="W743" s="227" t="s">
        <v>1814</v>
      </c>
      <c r="X743" s="228" t="s">
        <v>2175</v>
      </c>
      <c r="Y743" s="222" t="s">
        <v>1373</v>
      </c>
      <c r="Z743" s="227">
        <v>2.6250000000000002E-2</v>
      </c>
      <c r="AA743" s="272">
        <v>0</v>
      </c>
      <c r="AB743" s="352"/>
      <c r="AC743" s="352"/>
      <c r="AD743" s="352"/>
      <c r="AE743" s="352"/>
      <c r="AF743" s="352"/>
      <c r="AG743" s="352"/>
      <c r="AH743" s="352"/>
    </row>
    <row r="744" spans="1:34" s="221" customFormat="1">
      <c r="A744" s="352" t="s">
        <v>2176</v>
      </c>
      <c r="B744" s="352" t="s">
        <v>2576</v>
      </c>
      <c r="C744" s="352" t="s">
        <v>2523</v>
      </c>
      <c r="D744" s="223" t="s">
        <v>1814</v>
      </c>
      <c r="E744" s="352" t="s">
        <v>2177</v>
      </c>
      <c r="F744" s="352">
        <v>2.6249999999999999E-2</v>
      </c>
      <c r="G744" s="352">
        <v>0</v>
      </c>
      <c r="H744" s="352">
        <v>2.23</v>
      </c>
      <c r="I744" s="189" t="s">
        <v>42</v>
      </c>
      <c r="J744" s="224"/>
      <c r="K744" s="352"/>
      <c r="L744" s="352"/>
      <c r="M744" s="352"/>
      <c r="N744" s="352"/>
      <c r="O744" s="352"/>
      <c r="P744" s="352"/>
      <c r="Q744" s="352"/>
      <c r="R744" s="352"/>
      <c r="S744" s="352"/>
      <c r="T744" s="242" t="s">
        <v>1366</v>
      </c>
      <c r="U744" s="227" t="s">
        <v>846</v>
      </c>
      <c r="V744" s="227" t="s">
        <v>1864</v>
      </c>
      <c r="W744" s="227" t="s">
        <v>1814</v>
      </c>
      <c r="X744" s="228" t="s">
        <v>2177</v>
      </c>
      <c r="Y744" s="222" t="s">
        <v>1373</v>
      </c>
      <c r="Z744" s="227">
        <v>2.6249999999999999E-2</v>
      </c>
      <c r="AA744" s="272">
        <v>0</v>
      </c>
      <c r="AB744" s="352"/>
      <c r="AC744" s="352"/>
      <c r="AD744" s="352"/>
      <c r="AE744" s="352"/>
      <c r="AF744" s="352"/>
      <c r="AG744" s="352"/>
      <c r="AH744" s="352"/>
    </row>
    <row r="745" spans="1:34" s="221" customFormat="1">
      <c r="A745" s="352" t="s">
        <v>2178</v>
      </c>
      <c r="B745" s="352" t="s">
        <v>2576</v>
      </c>
      <c r="C745" s="352" t="s">
        <v>2523</v>
      </c>
      <c r="D745" s="223" t="s">
        <v>1814</v>
      </c>
      <c r="E745" s="352" t="s">
        <v>2179</v>
      </c>
      <c r="F745" s="352">
        <v>1.7500000000000002E-2</v>
      </c>
      <c r="G745" s="352">
        <v>0</v>
      </c>
      <c r="H745" s="352">
        <v>2.23</v>
      </c>
      <c r="I745" s="189" t="s">
        <v>42</v>
      </c>
      <c r="J745" s="224"/>
      <c r="K745" s="352"/>
      <c r="L745" s="352"/>
      <c r="M745" s="352"/>
      <c r="N745" s="352"/>
      <c r="O745" s="352"/>
      <c r="P745" s="352"/>
      <c r="Q745" s="352"/>
      <c r="R745" s="352"/>
      <c r="S745" s="352"/>
      <c r="T745" s="242" t="s">
        <v>1366</v>
      </c>
      <c r="U745" s="227" t="s">
        <v>846</v>
      </c>
      <c r="V745" s="227" t="s">
        <v>1864</v>
      </c>
      <c r="W745" s="227" t="s">
        <v>1814</v>
      </c>
      <c r="X745" s="228" t="s">
        <v>2179</v>
      </c>
      <c r="Y745" s="222" t="s">
        <v>1669</v>
      </c>
      <c r="Z745" s="227">
        <v>1.7500000000000002E-2</v>
      </c>
      <c r="AA745" s="272">
        <v>0</v>
      </c>
      <c r="AB745" s="352"/>
      <c r="AC745" s="352"/>
      <c r="AD745" s="352"/>
      <c r="AE745" s="352"/>
      <c r="AF745" s="352"/>
      <c r="AG745" s="352"/>
      <c r="AH745" s="352"/>
    </row>
    <row r="746" spans="1:34" s="221" customFormat="1">
      <c r="A746" s="352" t="s">
        <v>2180</v>
      </c>
      <c r="B746" s="352" t="s">
        <v>2576</v>
      </c>
      <c r="C746" s="352" t="s">
        <v>2523</v>
      </c>
      <c r="D746" s="223" t="s">
        <v>1814</v>
      </c>
      <c r="E746" s="352" t="s">
        <v>2181</v>
      </c>
      <c r="F746" s="352">
        <v>1.7500000000000002E-2</v>
      </c>
      <c r="G746" s="352">
        <v>0</v>
      </c>
      <c r="H746" s="352">
        <v>2.23</v>
      </c>
      <c r="I746" s="189" t="s">
        <v>42</v>
      </c>
      <c r="J746" s="224"/>
      <c r="K746" s="352"/>
      <c r="L746" s="352"/>
      <c r="M746" s="352"/>
      <c r="N746" s="352"/>
      <c r="O746" s="352"/>
      <c r="P746" s="352"/>
      <c r="Q746" s="352"/>
      <c r="R746" s="352"/>
      <c r="S746" s="352"/>
      <c r="T746" s="242" t="s">
        <v>1366</v>
      </c>
      <c r="U746" s="227" t="s">
        <v>846</v>
      </c>
      <c r="V746" s="227" t="s">
        <v>1864</v>
      </c>
      <c r="W746" s="227" t="s">
        <v>1814</v>
      </c>
      <c r="X746" s="228" t="s">
        <v>2181</v>
      </c>
      <c r="Y746" s="222" t="s">
        <v>1669</v>
      </c>
      <c r="Z746" s="227">
        <v>1.7500000000000002E-2</v>
      </c>
      <c r="AA746" s="272">
        <v>0</v>
      </c>
      <c r="AB746" s="352"/>
      <c r="AC746" s="352"/>
      <c r="AD746" s="352"/>
      <c r="AE746" s="352"/>
      <c r="AF746" s="352"/>
      <c r="AG746" s="352"/>
      <c r="AH746" s="352"/>
    </row>
    <row r="747" spans="1:34" s="221" customFormat="1">
      <c r="A747" s="352" t="s">
        <v>2182</v>
      </c>
      <c r="B747" s="352" t="s">
        <v>2576</v>
      </c>
      <c r="C747" s="352" t="s">
        <v>2523</v>
      </c>
      <c r="D747" s="223" t="s">
        <v>1814</v>
      </c>
      <c r="E747" s="352" t="s">
        <v>2183</v>
      </c>
      <c r="F747" s="352">
        <v>8.7500000000000008E-3</v>
      </c>
      <c r="G747" s="352">
        <v>0</v>
      </c>
      <c r="H747" s="352">
        <v>2.23</v>
      </c>
      <c r="I747" s="189" t="s">
        <v>42</v>
      </c>
      <c r="J747" s="224"/>
      <c r="K747" s="352"/>
      <c r="L747" s="352"/>
      <c r="M747" s="352"/>
      <c r="N747" s="352"/>
      <c r="O747" s="352"/>
      <c r="P747" s="352"/>
      <c r="Q747" s="352"/>
      <c r="R747" s="352"/>
      <c r="S747" s="352"/>
      <c r="T747" s="242" t="s">
        <v>1366</v>
      </c>
      <c r="U747" s="227" t="s">
        <v>846</v>
      </c>
      <c r="V747" s="227" t="s">
        <v>1864</v>
      </c>
      <c r="W747" s="227" t="s">
        <v>1814</v>
      </c>
      <c r="X747" s="228" t="s">
        <v>2183</v>
      </c>
      <c r="Y747" s="222" t="s">
        <v>1859</v>
      </c>
      <c r="Z747" s="227">
        <v>8.7500000000000008E-3</v>
      </c>
      <c r="AA747" s="272">
        <v>0</v>
      </c>
      <c r="AB747" s="352"/>
      <c r="AC747" s="352"/>
      <c r="AD747" s="352"/>
      <c r="AE747" s="352"/>
      <c r="AF747" s="352"/>
      <c r="AG747" s="352"/>
      <c r="AH747" s="352"/>
    </row>
    <row r="748" spans="1:34" s="221" customFormat="1">
      <c r="A748" s="352" t="s">
        <v>2184</v>
      </c>
      <c r="B748" s="352" t="s">
        <v>2576</v>
      </c>
      <c r="C748" s="352" t="s">
        <v>2523</v>
      </c>
      <c r="D748" s="223" t="s">
        <v>1814</v>
      </c>
      <c r="E748" s="352" t="s">
        <v>2185</v>
      </c>
      <c r="F748" s="352">
        <v>8.7500000000000008E-3</v>
      </c>
      <c r="G748" s="352">
        <v>0</v>
      </c>
      <c r="H748" s="352">
        <v>2.23</v>
      </c>
      <c r="I748" s="189" t="s">
        <v>42</v>
      </c>
      <c r="J748" s="224"/>
      <c r="K748" s="352"/>
      <c r="L748" s="352"/>
      <c r="M748" s="352"/>
      <c r="N748" s="352"/>
      <c r="O748" s="352"/>
      <c r="P748" s="352"/>
      <c r="Q748" s="352"/>
      <c r="R748" s="352"/>
      <c r="S748" s="352"/>
      <c r="T748" s="242" t="s">
        <v>1366</v>
      </c>
      <c r="U748" s="227" t="s">
        <v>846</v>
      </c>
      <c r="V748" s="227" t="s">
        <v>1864</v>
      </c>
      <c r="W748" s="227" t="s">
        <v>1814</v>
      </c>
      <c r="X748" s="228" t="s">
        <v>2185</v>
      </c>
      <c r="Y748" s="222" t="s">
        <v>1859</v>
      </c>
      <c r="Z748" s="227">
        <v>8.7500000000000008E-3</v>
      </c>
      <c r="AA748" s="272">
        <v>0</v>
      </c>
      <c r="AB748" s="352"/>
      <c r="AC748" s="352"/>
      <c r="AD748" s="352"/>
      <c r="AE748" s="352"/>
      <c r="AF748" s="352"/>
      <c r="AG748" s="352"/>
      <c r="AH748" s="352"/>
    </row>
    <row r="749" spans="1:34" s="221" customFormat="1">
      <c r="A749" s="352" t="s">
        <v>897</v>
      </c>
      <c r="B749" s="352" t="s">
        <v>2577</v>
      </c>
      <c r="C749" s="352" t="s">
        <v>2524</v>
      </c>
      <c r="D749" s="224" t="s">
        <v>20</v>
      </c>
      <c r="E749" s="352" t="s">
        <v>79</v>
      </c>
      <c r="F749" s="352">
        <v>4.8750000000000002E-2</v>
      </c>
      <c r="G749" s="352">
        <v>0</v>
      </c>
      <c r="H749" s="352">
        <v>2.23</v>
      </c>
      <c r="I749" s="189" t="s">
        <v>42</v>
      </c>
      <c r="J749" s="352" t="s">
        <v>839</v>
      </c>
      <c r="K749" s="352"/>
      <c r="L749" s="352"/>
      <c r="M749" s="352"/>
      <c r="N749" s="352"/>
      <c r="O749" s="352"/>
      <c r="P749" s="352"/>
      <c r="Q749" s="352"/>
      <c r="R749" s="352"/>
      <c r="S749" s="352"/>
      <c r="T749" s="242" t="s">
        <v>1366</v>
      </c>
      <c r="U749" s="227" t="s">
        <v>846</v>
      </c>
      <c r="V749" s="227" t="s">
        <v>1904</v>
      </c>
      <c r="W749" s="227" t="s">
        <v>20</v>
      </c>
      <c r="X749" s="228" t="s">
        <v>79</v>
      </c>
      <c r="Y749" s="222" t="s">
        <v>1369</v>
      </c>
      <c r="Z749" s="227">
        <v>4.8750000000000002E-2</v>
      </c>
      <c r="AA749" s="272">
        <v>0</v>
      </c>
      <c r="AB749" s="352"/>
      <c r="AC749" s="352"/>
      <c r="AD749" s="352"/>
      <c r="AE749" s="352"/>
      <c r="AF749" s="352"/>
      <c r="AG749" s="352"/>
      <c r="AH749" s="352"/>
    </row>
    <row r="750" spans="1:34" s="221" customFormat="1">
      <c r="A750" s="352" t="s">
        <v>898</v>
      </c>
      <c r="B750" s="352" t="s">
        <v>2577</v>
      </c>
      <c r="C750" s="352" t="s">
        <v>2524</v>
      </c>
      <c r="D750" s="224" t="s">
        <v>20</v>
      </c>
      <c r="E750" s="352" t="s">
        <v>71</v>
      </c>
      <c r="F750" s="352">
        <v>3.2500000000000001E-2</v>
      </c>
      <c r="G750" s="352">
        <v>0</v>
      </c>
      <c r="H750" s="352">
        <v>2.23</v>
      </c>
      <c r="I750" s="189" t="s">
        <v>42</v>
      </c>
      <c r="J750" s="224" t="s">
        <v>841</v>
      </c>
      <c r="K750" s="352"/>
      <c r="L750" s="352"/>
      <c r="M750" s="352"/>
      <c r="N750" s="352"/>
      <c r="O750" s="352"/>
      <c r="P750" s="352"/>
      <c r="Q750" s="352"/>
      <c r="R750" s="352"/>
      <c r="S750" s="352"/>
      <c r="T750" s="242" t="s">
        <v>1366</v>
      </c>
      <c r="U750" s="227" t="s">
        <v>846</v>
      </c>
      <c r="V750" s="227" t="s">
        <v>1904</v>
      </c>
      <c r="W750" s="227" t="s">
        <v>20</v>
      </c>
      <c r="X750" s="228" t="s">
        <v>71</v>
      </c>
      <c r="Y750" s="222" t="s">
        <v>1370</v>
      </c>
      <c r="Z750" s="227">
        <v>3.2500000000000001E-2</v>
      </c>
      <c r="AA750" s="272">
        <v>0</v>
      </c>
      <c r="AB750" s="352"/>
      <c r="AC750" s="352"/>
      <c r="AD750" s="352"/>
      <c r="AE750" s="352"/>
      <c r="AF750" s="352"/>
      <c r="AG750" s="352"/>
      <c r="AH750" s="352"/>
    </row>
    <row r="751" spans="1:34" s="221" customFormat="1">
      <c r="A751" s="352" t="s">
        <v>899</v>
      </c>
      <c r="B751" s="352" t="s">
        <v>2577</v>
      </c>
      <c r="C751" s="352" t="s">
        <v>2524</v>
      </c>
      <c r="D751" s="224" t="s">
        <v>20</v>
      </c>
      <c r="E751" s="352" t="s">
        <v>86</v>
      </c>
      <c r="F751" s="352">
        <v>1.6250000000000001E-2</v>
      </c>
      <c r="G751" s="352">
        <v>0</v>
      </c>
      <c r="H751" s="352">
        <v>2.23</v>
      </c>
      <c r="I751" s="189" t="s">
        <v>42</v>
      </c>
      <c r="J751" s="224" t="s">
        <v>843</v>
      </c>
      <c r="K751" s="352"/>
      <c r="L751" s="352"/>
      <c r="M751" s="352"/>
      <c r="N751" s="352"/>
      <c r="O751" s="352"/>
      <c r="P751" s="352"/>
      <c r="Q751" s="352"/>
      <c r="R751" s="352"/>
      <c r="S751" s="352"/>
      <c r="T751" s="242" t="s">
        <v>1366</v>
      </c>
      <c r="U751" s="227" t="s">
        <v>846</v>
      </c>
      <c r="V751" s="227" t="s">
        <v>1904</v>
      </c>
      <c r="W751" s="227" t="s">
        <v>20</v>
      </c>
      <c r="X751" s="228" t="s">
        <v>86</v>
      </c>
      <c r="Y751" s="222" t="s">
        <v>1371</v>
      </c>
      <c r="Z751" s="227">
        <v>1.6250000000000001E-2</v>
      </c>
      <c r="AA751" s="272">
        <v>0</v>
      </c>
      <c r="AB751" s="352"/>
      <c r="AC751" s="352"/>
      <c r="AD751" s="352"/>
      <c r="AE751" s="352"/>
      <c r="AF751" s="352"/>
      <c r="AG751" s="352"/>
      <c r="AH751" s="352"/>
    </row>
    <row r="752" spans="1:34" s="221" customFormat="1">
      <c r="A752" s="352" t="s">
        <v>900</v>
      </c>
      <c r="B752" s="352" t="s">
        <v>2577</v>
      </c>
      <c r="C752" s="352" t="s">
        <v>2524</v>
      </c>
      <c r="D752" s="224" t="s">
        <v>1526</v>
      </c>
      <c r="E752" s="352" t="s">
        <v>874</v>
      </c>
      <c r="F752" s="352">
        <v>3.5000000000000003E-2</v>
      </c>
      <c r="G752" s="352">
        <v>0</v>
      </c>
      <c r="H752" s="352">
        <v>2.23</v>
      </c>
      <c r="I752" s="189" t="s">
        <v>42</v>
      </c>
      <c r="J752" s="224" t="s">
        <v>846</v>
      </c>
      <c r="K752" s="352"/>
      <c r="L752" s="352"/>
      <c r="M752" s="352"/>
      <c r="N752" s="352"/>
      <c r="O752" s="352"/>
      <c r="P752" s="352"/>
      <c r="Q752" s="352"/>
      <c r="R752" s="352"/>
      <c r="S752" s="352"/>
      <c r="T752" s="242" t="s">
        <v>1366</v>
      </c>
      <c r="U752" s="227" t="s">
        <v>846</v>
      </c>
      <c r="V752" s="227" t="s">
        <v>1904</v>
      </c>
      <c r="W752" s="227" t="s">
        <v>1526</v>
      </c>
      <c r="X752" s="228" t="s">
        <v>874</v>
      </c>
      <c r="Y752" s="222"/>
      <c r="Z752" s="227">
        <v>3.5000000000000003E-2</v>
      </c>
      <c r="AA752" s="272">
        <v>0</v>
      </c>
      <c r="AB752" s="352"/>
      <c r="AC752" s="352"/>
      <c r="AD752" s="352"/>
      <c r="AE752" s="352"/>
      <c r="AF752" s="352"/>
      <c r="AG752" s="352"/>
      <c r="AH752" s="352"/>
    </row>
    <row r="753" spans="1:34" s="221" customFormat="1">
      <c r="A753" s="352" t="s">
        <v>901</v>
      </c>
      <c r="B753" s="352" t="s">
        <v>2577</v>
      </c>
      <c r="C753" s="352" t="s">
        <v>2524</v>
      </c>
      <c r="D753" s="224" t="s">
        <v>1526</v>
      </c>
      <c r="E753" s="352" t="s">
        <v>876</v>
      </c>
      <c r="F753" s="352">
        <v>1.7500000000000002E-2</v>
      </c>
      <c r="G753" s="352">
        <v>0</v>
      </c>
      <c r="H753" s="352">
        <v>2.23</v>
      </c>
      <c r="I753" s="189" t="s">
        <v>42</v>
      </c>
      <c r="J753" s="224" t="s">
        <v>849</v>
      </c>
      <c r="K753" s="352"/>
      <c r="L753" s="352"/>
      <c r="M753" s="352"/>
      <c r="N753" s="352"/>
      <c r="O753" s="352"/>
      <c r="P753" s="352"/>
      <c r="Q753" s="352"/>
      <c r="R753" s="352"/>
      <c r="S753" s="352"/>
      <c r="T753" s="242" t="s">
        <v>1366</v>
      </c>
      <c r="U753" s="227" t="s">
        <v>846</v>
      </c>
      <c r="V753" s="227" t="s">
        <v>1904</v>
      </c>
      <c r="W753" s="227" t="s">
        <v>1526</v>
      </c>
      <c r="X753" s="228" t="s">
        <v>876</v>
      </c>
      <c r="Y753" s="222"/>
      <c r="Z753" s="227">
        <v>1.7500000000000002E-2</v>
      </c>
      <c r="AA753" s="272">
        <v>0</v>
      </c>
      <c r="AB753" s="352"/>
      <c r="AC753" s="352"/>
      <c r="AD753" s="352"/>
      <c r="AE753" s="352"/>
      <c r="AF753" s="352"/>
      <c r="AG753" s="352"/>
      <c r="AH753" s="352"/>
    </row>
    <row r="754" spans="1:34" s="221" customFormat="1">
      <c r="A754" s="352" t="s">
        <v>902</v>
      </c>
      <c r="B754" s="352" t="s">
        <v>2577</v>
      </c>
      <c r="C754" s="352" t="s">
        <v>2524</v>
      </c>
      <c r="D754" s="224" t="s">
        <v>1526</v>
      </c>
      <c r="E754" s="352" t="s">
        <v>1579</v>
      </c>
      <c r="F754" s="352">
        <v>1.7500000000000002E-2</v>
      </c>
      <c r="G754" s="352">
        <v>0</v>
      </c>
      <c r="H754" s="352">
        <v>2.23</v>
      </c>
      <c r="I754" s="189" t="s">
        <v>42</v>
      </c>
      <c r="J754" s="224" t="s">
        <v>2515</v>
      </c>
      <c r="K754" s="352"/>
      <c r="L754" s="352"/>
      <c r="M754" s="352"/>
      <c r="N754" s="352"/>
      <c r="O754" s="352"/>
      <c r="P754" s="352"/>
      <c r="Q754" s="352"/>
      <c r="R754" s="352"/>
      <c r="S754" s="352"/>
      <c r="T754" s="242" t="s">
        <v>1366</v>
      </c>
      <c r="U754" s="227" t="s">
        <v>846</v>
      </c>
      <c r="V754" s="227" t="s">
        <v>1904</v>
      </c>
      <c r="W754" s="227" t="s">
        <v>1526</v>
      </c>
      <c r="X754" s="228" t="s">
        <v>1579</v>
      </c>
      <c r="Y754" s="222" t="s">
        <v>1668</v>
      </c>
      <c r="Z754" s="227">
        <v>1.7500000000000002E-2</v>
      </c>
      <c r="AA754" s="272">
        <v>0</v>
      </c>
      <c r="AB754" s="352"/>
      <c r="AC754" s="352"/>
      <c r="AD754" s="352"/>
      <c r="AE754" s="352"/>
      <c r="AF754" s="352"/>
      <c r="AG754" s="352"/>
      <c r="AH754" s="352"/>
    </row>
    <row r="755" spans="1:34" s="221" customFormat="1">
      <c r="A755" s="352" t="s">
        <v>903</v>
      </c>
      <c r="B755" s="352" t="s">
        <v>2577</v>
      </c>
      <c r="C755" s="352" t="s">
        <v>2524</v>
      </c>
      <c r="D755" s="352" t="s">
        <v>1526</v>
      </c>
      <c r="E755" s="352" t="s">
        <v>1580</v>
      </c>
      <c r="F755" s="352">
        <v>1.7500000000000002E-2</v>
      </c>
      <c r="G755" s="352">
        <v>0</v>
      </c>
      <c r="H755" s="352">
        <v>2.23</v>
      </c>
      <c r="I755" s="189" t="s">
        <v>42</v>
      </c>
      <c r="J755" s="352" t="s">
        <v>2516</v>
      </c>
      <c r="K755" s="352"/>
      <c r="L755" s="352"/>
      <c r="M755" s="352"/>
      <c r="N755" s="352"/>
      <c r="O755" s="352"/>
      <c r="P755" s="352"/>
      <c r="Q755" s="352"/>
      <c r="R755" s="352"/>
      <c r="S755" s="352"/>
      <c r="T755" s="242" t="s">
        <v>1366</v>
      </c>
      <c r="U755" s="227" t="s">
        <v>846</v>
      </c>
      <c r="V755" s="227" t="s">
        <v>1904</v>
      </c>
      <c r="W755" s="227" t="s">
        <v>1526</v>
      </c>
      <c r="X755" s="228" t="s">
        <v>1580</v>
      </c>
      <c r="Y755" s="222" t="s">
        <v>1668</v>
      </c>
      <c r="Z755" s="227">
        <v>1.7500000000000002E-2</v>
      </c>
      <c r="AA755" s="272">
        <v>0</v>
      </c>
      <c r="AB755" s="352"/>
      <c r="AC755" s="352"/>
      <c r="AD755" s="352"/>
      <c r="AE755" s="352"/>
      <c r="AF755" s="352"/>
      <c r="AG755" s="352"/>
      <c r="AH755" s="352"/>
    </row>
    <row r="756" spans="1:34" s="221" customFormat="1">
      <c r="A756" s="352" t="s">
        <v>904</v>
      </c>
      <c r="B756" s="352" t="s">
        <v>2577</v>
      </c>
      <c r="C756" s="352" t="s">
        <v>2524</v>
      </c>
      <c r="D756" s="352" t="s">
        <v>1526</v>
      </c>
      <c r="E756" s="352" t="s">
        <v>1581</v>
      </c>
      <c r="F756" s="352">
        <v>8.7500000000000008E-3</v>
      </c>
      <c r="G756" s="352">
        <v>0</v>
      </c>
      <c r="H756" s="352">
        <v>2.23</v>
      </c>
      <c r="I756" s="189" t="s">
        <v>42</v>
      </c>
      <c r="J756" s="352" t="s">
        <v>2517</v>
      </c>
      <c r="K756" s="352"/>
      <c r="L756" s="352"/>
      <c r="M756" s="352"/>
      <c r="N756" s="352"/>
      <c r="O756" s="352"/>
      <c r="P756" s="352"/>
      <c r="Q756" s="352"/>
      <c r="R756" s="352"/>
      <c r="S756" s="352"/>
      <c r="T756" s="242" t="s">
        <v>1366</v>
      </c>
      <c r="U756" s="227" t="s">
        <v>846</v>
      </c>
      <c r="V756" s="227" t="s">
        <v>1904</v>
      </c>
      <c r="W756" s="227" t="s">
        <v>1526</v>
      </c>
      <c r="X756" s="228" t="s">
        <v>1581</v>
      </c>
      <c r="Y756" s="222" t="s">
        <v>1669</v>
      </c>
      <c r="Z756" s="227">
        <v>8.7500000000000008E-3</v>
      </c>
      <c r="AA756" s="272">
        <v>0</v>
      </c>
      <c r="AB756" s="352"/>
      <c r="AC756" s="352"/>
      <c r="AD756" s="352"/>
      <c r="AE756" s="352"/>
      <c r="AF756" s="352"/>
      <c r="AG756" s="352"/>
      <c r="AH756" s="352"/>
    </row>
    <row r="757" spans="1:34" s="221" customFormat="1">
      <c r="A757" s="352" t="s">
        <v>905</v>
      </c>
      <c r="B757" s="352" t="s">
        <v>2577</v>
      </c>
      <c r="C757" s="352" t="s">
        <v>2524</v>
      </c>
      <c r="D757" s="352" t="s">
        <v>1526</v>
      </c>
      <c r="E757" s="352" t="s">
        <v>1582</v>
      </c>
      <c r="F757" s="352">
        <v>8.7500000000000008E-3</v>
      </c>
      <c r="G757" s="352">
        <v>0</v>
      </c>
      <c r="H757" s="352">
        <v>2.23</v>
      </c>
      <c r="I757" s="189" t="s">
        <v>42</v>
      </c>
      <c r="J757" s="352" t="s">
        <v>2518</v>
      </c>
      <c r="K757" s="352"/>
      <c r="L757" s="352"/>
      <c r="M757" s="352"/>
      <c r="N757" s="352"/>
      <c r="O757" s="352"/>
      <c r="P757" s="352"/>
      <c r="Q757" s="352"/>
      <c r="R757" s="352"/>
      <c r="S757" s="352"/>
      <c r="T757" s="242" t="s">
        <v>1366</v>
      </c>
      <c r="U757" s="227" t="s">
        <v>846</v>
      </c>
      <c r="V757" s="227" t="s">
        <v>1904</v>
      </c>
      <c r="W757" s="227" t="s">
        <v>1526</v>
      </c>
      <c r="X757" s="228" t="s">
        <v>1582</v>
      </c>
      <c r="Y757" s="222" t="s">
        <v>1669</v>
      </c>
      <c r="Z757" s="227">
        <v>8.7500000000000008E-3</v>
      </c>
      <c r="AA757" s="272">
        <v>0</v>
      </c>
      <c r="AB757" s="352"/>
      <c r="AC757" s="352"/>
      <c r="AD757" s="352"/>
      <c r="AE757" s="352"/>
      <c r="AF757" s="352"/>
      <c r="AG757" s="352"/>
      <c r="AH757" s="352"/>
    </row>
    <row r="758" spans="1:34" s="221" customFormat="1">
      <c r="A758" s="352" t="s">
        <v>906</v>
      </c>
      <c r="B758" s="352" t="s">
        <v>2577</v>
      </c>
      <c r="C758" s="352" t="s">
        <v>2524</v>
      </c>
      <c r="D758" s="352" t="s">
        <v>1702</v>
      </c>
      <c r="E758" s="352" t="s">
        <v>882</v>
      </c>
      <c r="F758" s="352">
        <v>3.5000000000000003E-2</v>
      </c>
      <c r="G758" s="352">
        <v>0</v>
      </c>
      <c r="H758" s="352">
        <v>2.23</v>
      </c>
      <c r="I758" s="189" t="s">
        <v>42</v>
      </c>
      <c r="J758" s="352"/>
      <c r="K758" s="352"/>
      <c r="L758" s="352"/>
      <c r="M758" s="352"/>
      <c r="N758" s="352"/>
      <c r="O758" s="352"/>
      <c r="P758" s="352"/>
      <c r="Q758" s="352"/>
      <c r="R758" s="352"/>
      <c r="S758" s="352"/>
      <c r="T758" s="242" t="s">
        <v>1366</v>
      </c>
      <c r="U758" s="227" t="s">
        <v>846</v>
      </c>
      <c r="V758" s="227" t="s">
        <v>1904</v>
      </c>
      <c r="W758" s="227" t="s">
        <v>1702</v>
      </c>
      <c r="X758" s="228" t="s">
        <v>882</v>
      </c>
      <c r="Y758" s="222"/>
      <c r="Z758" s="227">
        <v>3.5000000000000003E-2</v>
      </c>
      <c r="AA758" s="272">
        <v>0</v>
      </c>
      <c r="AB758" s="352"/>
      <c r="AC758" s="352"/>
      <c r="AD758" s="352"/>
      <c r="AE758" s="352"/>
      <c r="AF758" s="352"/>
      <c r="AG758" s="352"/>
      <c r="AH758" s="352"/>
    </row>
    <row r="759" spans="1:34" s="221" customFormat="1">
      <c r="A759" s="352" t="s">
        <v>907</v>
      </c>
      <c r="B759" s="352" t="s">
        <v>2577</v>
      </c>
      <c r="C759" s="352" t="s">
        <v>2524</v>
      </c>
      <c r="D759" s="352" t="s">
        <v>1702</v>
      </c>
      <c r="E759" s="352" t="s">
        <v>884</v>
      </c>
      <c r="F759" s="352">
        <v>1.7500000000000002E-2</v>
      </c>
      <c r="G759" s="352">
        <v>0</v>
      </c>
      <c r="H759" s="352">
        <v>2.23</v>
      </c>
      <c r="I759" s="189" t="s">
        <v>42</v>
      </c>
      <c r="J759" s="352" t="s">
        <v>232</v>
      </c>
      <c r="K759" s="352"/>
      <c r="L759" s="352"/>
      <c r="M759" s="352"/>
      <c r="N759" s="352"/>
      <c r="O759" s="352"/>
      <c r="P759" s="352"/>
      <c r="Q759" s="352"/>
      <c r="R759" s="352"/>
      <c r="S759" s="352"/>
      <c r="T759" s="242" t="s">
        <v>1366</v>
      </c>
      <c r="U759" s="227" t="s">
        <v>846</v>
      </c>
      <c r="V759" s="227" t="s">
        <v>1904</v>
      </c>
      <c r="W759" s="227" t="s">
        <v>1702</v>
      </c>
      <c r="X759" s="228" t="s">
        <v>884</v>
      </c>
      <c r="Y759" s="222"/>
      <c r="Z759" s="227">
        <v>1.7500000000000002E-2</v>
      </c>
      <c r="AA759" s="272">
        <v>0</v>
      </c>
      <c r="AB759" s="352"/>
      <c r="AC759" s="352"/>
      <c r="AD759" s="352"/>
      <c r="AE759" s="352"/>
      <c r="AF759" s="352"/>
      <c r="AG759" s="352"/>
      <c r="AH759" s="352"/>
    </row>
    <row r="760" spans="1:34" s="221" customFormat="1">
      <c r="A760" s="352" t="s">
        <v>908</v>
      </c>
      <c r="B760" s="352" t="s">
        <v>2577</v>
      </c>
      <c r="C760" s="352" t="s">
        <v>2524</v>
      </c>
      <c r="D760" s="352" t="s">
        <v>1702</v>
      </c>
      <c r="E760" s="352" t="s">
        <v>886</v>
      </c>
      <c r="F760" s="352">
        <v>1.7500000000000002E-2</v>
      </c>
      <c r="G760" s="352">
        <v>0</v>
      </c>
      <c r="H760" s="352">
        <v>2.23</v>
      </c>
      <c r="I760" s="189" t="s">
        <v>42</v>
      </c>
      <c r="J760" s="352" t="s">
        <v>1668</v>
      </c>
      <c r="K760" s="352"/>
      <c r="L760" s="352"/>
      <c r="M760" s="352"/>
      <c r="N760" s="352"/>
      <c r="O760" s="352"/>
      <c r="P760" s="352"/>
      <c r="Q760" s="352"/>
      <c r="R760" s="352"/>
      <c r="S760" s="352"/>
      <c r="T760" s="242" t="s">
        <v>1366</v>
      </c>
      <c r="U760" s="227" t="s">
        <v>846</v>
      </c>
      <c r="V760" s="227" t="s">
        <v>1904</v>
      </c>
      <c r="W760" s="227" t="s">
        <v>1702</v>
      </c>
      <c r="X760" s="228" t="s">
        <v>886</v>
      </c>
      <c r="Y760" s="222" t="s">
        <v>1668</v>
      </c>
      <c r="Z760" s="227">
        <v>1.7500000000000002E-2</v>
      </c>
      <c r="AA760" s="272">
        <v>0</v>
      </c>
      <c r="AB760" s="352"/>
      <c r="AC760" s="352"/>
      <c r="AD760" s="352"/>
      <c r="AE760" s="352"/>
      <c r="AF760" s="352"/>
      <c r="AG760" s="352"/>
      <c r="AH760" s="352"/>
    </row>
    <row r="761" spans="1:34" s="221" customFormat="1">
      <c r="A761" s="352" t="s">
        <v>909</v>
      </c>
      <c r="B761" s="352" t="s">
        <v>2577</v>
      </c>
      <c r="C761" s="352" t="s">
        <v>2524</v>
      </c>
      <c r="D761" s="352" t="s">
        <v>1702</v>
      </c>
      <c r="E761" s="352" t="s">
        <v>888</v>
      </c>
      <c r="F761" s="352">
        <v>1.7500000000000002E-2</v>
      </c>
      <c r="G761" s="352">
        <v>0</v>
      </c>
      <c r="H761" s="352">
        <v>2.23</v>
      </c>
      <c r="I761" s="189" t="s">
        <v>42</v>
      </c>
      <c r="J761" s="352" t="s">
        <v>2494</v>
      </c>
      <c r="K761" s="352"/>
      <c r="L761" s="352"/>
      <c r="M761" s="352"/>
      <c r="N761" s="352"/>
      <c r="O761" s="352"/>
      <c r="P761" s="352"/>
      <c r="Q761" s="352"/>
      <c r="R761" s="352"/>
      <c r="S761" s="352"/>
      <c r="T761" s="242" t="s">
        <v>1366</v>
      </c>
      <c r="U761" s="227" t="s">
        <v>846</v>
      </c>
      <c r="V761" s="227" t="s">
        <v>1904</v>
      </c>
      <c r="W761" s="227" t="s">
        <v>1702</v>
      </c>
      <c r="X761" s="228" t="s">
        <v>888</v>
      </c>
      <c r="Y761" s="222" t="s">
        <v>1668</v>
      </c>
      <c r="Z761" s="227">
        <v>1.7500000000000002E-2</v>
      </c>
      <c r="AA761" s="272">
        <v>0</v>
      </c>
      <c r="AB761" s="352"/>
      <c r="AC761" s="352"/>
      <c r="AD761" s="352"/>
      <c r="AE761" s="352"/>
      <c r="AF761" s="352"/>
      <c r="AG761" s="352"/>
      <c r="AH761" s="352"/>
    </row>
    <row r="762" spans="1:34" s="221" customFormat="1">
      <c r="A762" s="352" t="s">
        <v>910</v>
      </c>
      <c r="B762" s="352" t="s">
        <v>2577</v>
      </c>
      <c r="C762" s="352" t="s">
        <v>2524</v>
      </c>
      <c r="D762" s="352" t="s">
        <v>1702</v>
      </c>
      <c r="E762" s="352" t="s">
        <v>890</v>
      </c>
      <c r="F762" s="352">
        <v>8.7500000000000008E-3</v>
      </c>
      <c r="G762" s="352">
        <v>0</v>
      </c>
      <c r="H762" s="352">
        <v>2.23</v>
      </c>
      <c r="I762" s="189" t="s">
        <v>42</v>
      </c>
      <c r="J762" s="352" t="s">
        <v>1669</v>
      </c>
      <c r="K762" s="352"/>
      <c r="L762" s="352"/>
      <c r="M762" s="352"/>
      <c r="N762" s="352"/>
      <c r="O762" s="352"/>
      <c r="P762" s="352"/>
      <c r="Q762" s="352"/>
      <c r="R762" s="352"/>
      <c r="S762" s="352"/>
      <c r="T762" s="242" t="s">
        <v>1366</v>
      </c>
      <c r="U762" s="227" t="s">
        <v>846</v>
      </c>
      <c r="V762" s="227" t="s">
        <v>1904</v>
      </c>
      <c r="W762" s="227" t="s">
        <v>1702</v>
      </c>
      <c r="X762" s="228" t="s">
        <v>890</v>
      </c>
      <c r="Y762" s="222" t="s">
        <v>1669</v>
      </c>
      <c r="Z762" s="227">
        <v>8.7500000000000008E-3</v>
      </c>
      <c r="AA762" s="272">
        <v>0</v>
      </c>
      <c r="AB762" s="352"/>
      <c r="AC762" s="352"/>
      <c r="AD762" s="352"/>
      <c r="AE762" s="352"/>
      <c r="AF762" s="352"/>
      <c r="AG762" s="352"/>
      <c r="AH762" s="352"/>
    </row>
    <row r="763" spans="1:34" s="221" customFormat="1">
      <c r="A763" s="352" t="s">
        <v>911</v>
      </c>
      <c r="B763" s="352" t="s">
        <v>2577</v>
      </c>
      <c r="C763" s="352" t="s">
        <v>2524</v>
      </c>
      <c r="D763" s="352" t="s">
        <v>1702</v>
      </c>
      <c r="E763" s="352" t="s">
        <v>892</v>
      </c>
      <c r="F763" s="352">
        <v>8.7500000000000008E-3</v>
      </c>
      <c r="G763" s="352">
        <v>0</v>
      </c>
      <c r="H763" s="352">
        <v>2.23</v>
      </c>
      <c r="I763" s="189" t="s">
        <v>42</v>
      </c>
      <c r="J763" s="352" t="s">
        <v>2495</v>
      </c>
      <c r="K763" s="352"/>
      <c r="L763" s="352"/>
      <c r="M763" s="352"/>
      <c r="N763" s="352"/>
      <c r="O763" s="352"/>
      <c r="P763" s="352"/>
      <c r="Q763" s="352"/>
      <c r="R763" s="352"/>
      <c r="S763" s="352"/>
      <c r="T763" s="242" t="s">
        <v>1366</v>
      </c>
      <c r="U763" s="227" t="s">
        <v>846</v>
      </c>
      <c r="V763" s="227" t="s">
        <v>1904</v>
      </c>
      <c r="W763" s="227" t="s">
        <v>1702</v>
      </c>
      <c r="X763" s="228" t="s">
        <v>892</v>
      </c>
      <c r="Y763" s="222" t="s">
        <v>1669</v>
      </c>
      <c r="Z763" s="227">
        <v>8.7500000000000008E-3</v>
      </c>
      <c r="AA763" s="272">
        <v>0</v>
      </c>
      <c r="AB763" s="352"/>
      <c r="AC763" s="352"/>
      <c r="AD763" s="352"/>
      <c r="AE763" s="352"/>
      <c r="AF763" s="352"/>
      <c r="AG763" s="352"/>
      <c r="AH763" s="352"/>
    </row>
    <row r="764" spans="1:34" s="221" customFormat="1">
      <c r="A764" s="352" t="s">
        <v>912</v>
      </c>
      <c r="B764" s="352" t="s">
        <v>2577</v>
      </c>
      <c r="C764" s="352" t="s">
        <v>2524</v>
      </c>
      <c r="D764" s="352" t="s">
        <v>1702</v>
      </c>
      <c r="E764" s="352" t="s">
        <v>894</v>
      </c>
      <c r="F764" s="352">
        <v>3.15E-2</v>
      </c>
      <c r="G764" s="352">
        <v>0</v>
      </c>
      <c r="H764" s="352">
        <v>2.23</v>
      </c>
      <c r="I764" s="189" t="s">
        <v>42</v>
      </c>
      <c r="J764" s="352" t="s">
        <v>2521</v>
      </c>
      <c r="K764" s="352"/>
      <c r="L764" s="352"/>
      <c r="M764" s="352"/>
      <c r="N764" s="352"/>
      <c r="O764" s="352"/>
      <c r="P764" s="352"/>
      <c r="Q764" s="352"/>
      <c r="R764" s="352"/>
      <c r="S764" s="352"/>
      <c r="T764" s="242" t="s">
        <v>1366</v>
      </c>
      <c r="U764" s="227" t="s">
        <v>846</v>
      </c>
      <c r="V764" s="227" t="s">
        <v>1904</v>
      </c>
      <c r="W764" s="227" t="s">
        <v>1702</v>
      </c>
      <c r="X764" s="228" t="s">
        <v>894</v>
      </c>
      <c r="Y764" s="222" t="s">
        <v>1368</v>
      </c>
      <c r="Z764" s="227">
        <v>3.15E-2</v>
      </c>
      <c r="AA764" s="272">
        <v>0</v>
      </c>
      <c r="AB764" s="352"/>
      <c r="AC764" s="352"/>
      <c r="AD764" s="352"/>
      <c r="AE764" s="352"/>
      <c r="AF764" s="352"/>
      <c r="AG764" s="352"/>
      <c r="AH764" s="352"/>
    </row>
    <row r="765" spans="1:34" s="221" customFormat="1">
      <c r="A765" s="352" t="s">
        <v>913</v>
      </c>
      <c r="B765" s="352" t="s">
        <v>2577</v>
      </c>
      <c r="C765" s="352" t="s">
        <v>2524</v>
      </c>
      <c r="D765" s="352" t="s">
        <v>1702</v>
      </c>
      <c r="E765" s="352" t="s">
        <v>896</v>
      </c>
      <c r="F765" s="352">
        <v>3.15E-2</v>
      </c>
      <c r="G765" s="352">
        <v>0</v>
      </c>
      <c r="H765" s="352">
        <v>2.23</v>
      </c>
      <c r="I765" s="189" t="s">
        <v>42</v>
      </c>
      <c r="J765" s="352" t="s">
        <v>2522</v>
      </c>
      <c r="K765" s="352"/>
      <c r="L765" s="352"/>
      <c r="M765" s="352"/>
      <c r="N765" s="352"/>
      <c r="O765" s="352"/>
      <c r="P765" s="352"/>
      <c r="Q765" s="352"/>
      <c r="R765" s="352"/>
      <c r="S765" s="352"/>
      <c r="T765" s="242" t="s">
        <v>1366</v>
      </c>
      <c r="U765" s="227" t="s">
        <v>846</v>
      </c>
      <c r="V765" s="227" t="s">
        <v>1904</v>
      </c>
      <c r="W765" s="227" t="s">
        <v>1702</v>
      </c>
      <c r="X765" s="228" t="s">
        <v>896</v>
      </c>
      <c r="Y765" s="222" t="s">
        <v>1368</v>
      </c>
      <c r="Z765" s="227">
        <v>3.15E-2</v>
      </c>
      <c r="AA765" s="272">
        <v>0</v>
      </c>
      <c r="AB765" s="352"/>
      <c r="AC765" s="352"/>
      <c r="AD765" s="352"/>
      <c r="AE765" s="352"/>
      <c r="AF765" s="352"/>
      <c r="AG765" s="352"/>
      <c r="AH765" s="352"/>
    </row>
    <row r="766" spans="1:34" s="221" customFormat="1">
      <c r="A766" s="352" t="s">
        <v>2186</v>
      </c>
      <c r="B766" s="352" t="s">
        <v>2577</v>
      </c>
      <c r="C766" s="352" t="s">
        <v>2524</v>
      </c>
      <c r="D766" s="352" t="s">
        <v>1814</v>
      </c>
      <c r="E766" s="352" t="s">
        <v>2171</v>
      </c>
      <c r="F766" s="352">
        <v>3.5000000000000003E-2</v>
      </c>
      <c r="G766" s="352">
        <v>0</v>
      </c>
      <c r="H766" s="352">
        <v>2.23</v>
      </c>
      <c r="I766" s="189" t="s">
        <v>42</v>
      </c>
      <c r="J766" s="352"/>
      <c r="K766" s="352"/>
      <c r="L766" s="352"/>
      <c r="M766" s="352"/>
      <c r="N766" s="352"/>
      <c r="O766" s="352"/>
      <c r="P766" s="352"/>
      <c r="Q766" s="352"/>
      <c r="R766" s="352"/>
      <c r="S766" s="352"/>
      <c r="T766" s="242" t="s">
        <v>1366</v>
      </c>
      <c r="U766" s="227" t="s">
        <v>846</v>
      </c>
      <c r="V766" s="227" t="s">
        <v>1904</v>
      </c>
      <c r="W766" s="227" t="s">
        <v>1814</v>
      </c>
      <c r="X766" s="228" t="s">
        <v>2171</v>
      </c>
      <c r="Y766" s="222"/>
      <c r="Z766" s="227">
        <v>3.5000000000000003E-2</v>
      </c>
      <c r="AA766" s="272">
        <v>0</v>
      </c>
      <c r="AB766" s="352"/>
      <c r="AC766" s="352"/>
      <c r="AD766" s="352"/>
      <c r="AE766" s="352"/>
      <c r="AF766" s="352"/>
      <c r="AG766" s="352"/>
      <c r="AH766" s="352"/>
    </row>
    <row r="767" spans="1:34" s="221" customFormat="1">
      <c r="A767" s="352" t="s">
        <v>2187</v>
      </c>
      <c r="B767" s="352" t="s">
        <v>2577</v>
      </c>
      <c r="C767" s="352" t="s">
        <v>2524</v>
      </c>
      <c r="D767" s="352" t="s">
        <v>1814</v>
      </c>
      <c r="E767" s="352" t="s">
        <v>2173</v>
      </c>
      <c r="F767" s="352">
        <v>1.7500000000000002E-2</v>
      </c>
      <c r="G767" s="352">
        <v>0</v>
      </c>
      <c r="H767" s="352">
        <v>2.23</v>
      </c>
      <c r="I767" s="189" t="s">
        <v>42</v>
      </c>
      <c r="J767" s="352"/>
      <c r="K767" s="352"/>
      <c r="L767" s="352"/>
      <c r="M767" s="352"/>
      <c r="N767" s="352"/>
      <c r="O767" s="352"/>
      <c r="P767" s="352"/>
      <c r="Q767" s="352"/>
      <c r="R767" s="352"/>
      <c r="S767" s="352"/>
      <c r="T767" s="242" t="s">
        <v>1366</v>
      </c>
      <c r="U767" s="227" t="s">
        <v>846</v>
      </c>
      <c r="V767" s="227" t="s">
        <v>1904</v>
      </c>
      <c r="W767" s="227" t="s">
        <v>1814</v>
      </c>
      <c r="X767" s="228" t="s">
        <v>2173</v>
      </c>
      <c r="Y767" s="222"/>
      <c r="Z767" s="227">
        <v>1.7500000000000002E-2</v>
      </c>
      <c r="AA767" s="272">
        <v>0</v>
      </c>
      <c r="AB767" s="352"/>
      <c r="AC767" s="352"/>
      <c r="AD767" s="352"/>
      <c r="AE767" s="352"/>
      <c r="AF767" s="352"/>
      <c r="AG767" s="352"/>
      <c r="AH767" s="352"/>
    </row>
    <row r="768" spans="1:34" s="221" customFormat="1">
      <c r="A768" s="352" t="s">
        <v>2188</v>
      </c>
      <c r="B768" s="352" t="s">
        <v>2577</v>
      </c>
      <c r="C768" s="352" t="s">
        <v>2524</v>
      </c>
      <c r="D768" s="352" t="s">
        <v>1814</v>
      </c>
      <c r="E768" s="352" t="s">
        <v>2175</v>
      </c>
      <c r="F768" s="352">
        <v>2.6250000000000002E-2</v>
      </c>
      <c r="G768" s="352">
        <v>0</v>
      </c>
      <c r="H768" s="352">
        <v>2.23</v>
      </c>
      <c r="I768" s="189" t="s">
        <v>42</v>
      </c>
      <c r="J768" s="352"/>
      <c r="K768" s="352"/>
      <c r="L768" s="352"/>
      <c r="M768" s="352"/>
      <c r="N768" s="352"/>
      <c r="O768" s="352"/>
      <c r="P768" s="352"/>
      <c r="Q768" s="352"/>
      <c r="R768" s="352"/>
      <c r="S768" s="352"/>
      <c r="T768" s="242" t="s">
        <v>1366</v>
      </c>
      <c r="U768" s="227" t="s">
        <v>846</v>
      </c>
      <c r="V768" s="227" t="s">
        <v>1904</v>
      </c>
      <c r="W768" s="227" t="s">
        <v>1814</v>
      </c>
      <c r="X768" s="228" t="s">
        <v>2175</v>
      </c>
      <c r="Y768" s="222" t="s">
        <v>1373</v>
      </c>
      <c r="Z768" s="227">
        <v>2.6250000000000002E-2</v>
      </c>
      <c r="AA768" s="272">
        <v>0</v>
      </c>
      <c r="AB768" s="352"/>
      <c r="AC768" s="352"/>
      <c r="AD768" s="352"/>
      <c r="AE768" s="352"/>
      <c r="AF768" s="352"/>
      <c r="AG768" s="352"/>
      <c r="AH768" s="352"/>
    </row>
    <row r="769" spans="1:34" s="221" customFormat="1">
      <c r="A769" s="352" t="s">
        <v>2189</v>
      </c>
      <c r="B769" s="352" t="s">
        <v>2577</v>
      </c>
      <c r="C769" s="352" t="s">
        <v>2524</v>
      </c>
      <c r="D769" s="352" t="s">
        <v>1814</v>
      </c>
      <c r="E769" s="352" t="s">
        <v>2177</v>
      </c>
      <c r="F769" s="352">
        <v>2.6249999999999999E-2</v>
      </c>
      <c r="G769" s="352">
        <v>0</v>
      </c>
      <c r="H769" s="352">
        <v>2.23</v>
      </c>
      <c r="I769" s="189" t="s">
        <v>42</v>
      </c>
      <c r="J769" s="352"/>
      <c r="K769" s="352"/>
      <c r="L769" s="352"/>
      <c r="M769" s="352"/>
      <c r="N769" s="352"/>
      <c r="O769" s="352"/>
      <c r="P769" s="352"/>
      <c r="Q769" s="352"/>
      <c r="R769" s="352"/>
      <c r="S769" s="352"/>
      <c r="T769" s="242" t="s">
        <v>1366</v>
      </c>
      <c r="U769" s="227" t="s">
        <v>846</v>
      </c>
      <c r="V769" s="227" t="s">
        <v>1904</v>
      </c>
      <c r="W769" s="227" t="s">
        <v>1814</v>
      </c>
      <c r="X769" s="228" t="s">
        <v>2177</v>
      </c>
      <c r="Y769" s="222" t="s">
        <v>1373</v>
      </c>
      <c r="Z769" s="227">
        <v>2.6249999999999999E-2</v>
      </c>
      <c r="AA769" s="272">
        <v>0</v>
      </c>
      <c r="AB769" s="352"/>
      <c r="AC769" s="352"/>
      <c r="AD769" s="352"/>
      <c r="AE769" s="352"/>
      <c r="AF769" s="352"/>
      <c r="AG769" s="352"/>
      <c r="AH769" s="352"/>
    </row>
    <row r="770" spans="1:34" s="221" customFormat="1">
      <c r="A770" s="352" t="s">
        <v>2190</v>
      </c>
      <c r="B770" s="352" t="s">
        <v>2577</v>
      </c>
      <c r="C770" s="352" t="s">
        <v>2524</v>
      </c>
      <c r="D770" s="352" t="s">
        <v>1814</v>
      </c>
      <c r="E770" s="352" t="s">
        <v>2179</v>
      </c>
      <c r="F770" s="352">
        <v>1.7500000000000002E-2</v>
      </c>
      <c r="G770" s="352">
        <v>0</v>
      </c>
      <c r="H770" s="352">
        <v>2.23</v>
      </c>
      <c r="I770" s="189" t="s">
        <v>42</v>
      </c>
      <c r="J770" s="352"/>
      <c r="K770" s="352"/>
      <c r="L770" s="352"/>
      <c r="M770" s="352"/>
      <c r="N770" s="352"/>
      <c r="O770" s="352"/>
      <c r="P770" s="352"/>
      <c r="Q770" s="352"/>
      <c r="R770" s="352"/>
      <c r="S770" s="352"/>
      <c r="T770" s="242" t="s">
        <v>1366</v>
      </c>
      <c r="U770" s="227" t="s">
        <v>846</v>
      </c>
      <c r="V770" s="227" t="s">
        <v>1904</v>
      </c>
      <c r="W770" s="227" t="s">
        <v>1814</v>
      </c>
      <c r="X770" s="228" t="s">
        <v>2179</v>
      </c>
      <c r="Y770" s="222" t="s">
        <v>1669</v>
      </c>
      <c r="Z770" s="227">
        <v>1.7500000000000002E-2</v>
      </c>
      <c r="AA770" s="272">
        <v>0</v>
      </c>
      <c r="AB770" s="352"/>
      <c r="AC770" s="352"/>
      <c r="AD770" s="352"/>
      <c r="AE770" s="352"/>
      <c r="AF770" s="352"/>
      <c r="AG770" s="352"/>
      <c r="AH770" s="352"/>
    </row>
    <row r="771" spans="1:34" s="221" customFormat="1">
      <c r="A771" s="352" t="s">
        <v>2191</v>
      </c>
      <c r="B771" s="352" t="s">
        <v>2577</v>
      </c>
      <c r="C771" s="352" t="s">
        <v>2524</v>
      </c>
      <c r="D771" s="352" t="s">
        <v>1814</v>
      </c>
      <c r="E771" s="352" t="s">
        <v>2181</v>
      </c>
      <c r="F771" s="352">
        <v>1.7500000000000002E-2</v>
      </c>
      <c r="G771" s="352">
        <v>0</v>
      </c>
      <c r="H771" s="352">
        <v>2.23</v>
      </c>
      <c r="I771" s="189" t="s">
        <v>42</v>
      </c>
      <c r="J771" s="352"/>
      <c r="K771" s="352"/>
      <c r="L771" s="352"/>
      <c r="M771" s="352"/>
      <c r="N771" s="352"/>
      <c r="O771" s="352"/>
      <c r="P771" s="352"/>
      <c r="Q771" s="352"/>
      <c r="R771" s="352"/>
      <c r="S771" s="352"/>
      <c r="T771" s="242" t="s">
        <v>1366</v>
      </c>
      <c r="U771" s="227" t="s">
        <v>846</v>
      </c>
      <c r="V771" s="227" t="s">
        <v>1904</v>
      </c>
      <c r="W771" s="227" t="s">
        <v>1814</v>
      </c>
      <c r="X771" s="228" t="s">
        <v>2181</v>
      </c>
      <c r="Y771" s="222" t="s">
        <v>1669</v>
      </c>
      <c r="Z771" s="227">
        <v>1.7500000000000002E-2</v>
      </c>
      <c r="AA771" s="272">
        <v>0</v>
      </c>
      <c r="AB771" s="352"/>
      <c r="AC771" s="352"/>
      <c r="AD771" s="352"/>
      <c r="AE771" s="352"/>
      <c r="AF771" s="352"/>
      <c r="AG771" s="352"/>
      <c r="AH771" s="352"/>
    </row>
    <row r="772" spans="1:34" s="221" customFormat="1">
      <c r="A772" s="352" t="s">
        <v>2192</v>
      </c>
      <c r="B772" s="352" t="s">
        <v>2577</v>
      </c>
      <c r="C772" s="352" t="s">
        <v>2524</v>
      </c>
      <c r="D772" s="352" t="s">
        <v>1814</v>
      </c>
      <c r="E772" s="352" t="s">
        <v>2183</v>
      </c>
      <c r="F772" s="352">
        <v>8.7500000000000008E-3</v>
      </c>
      <c r="G772" s="352">
        <v>0</v>
      </c>
      <c r="H772" s="352">
        <v>2.23</v>
      </c>
      <c r="I772" s="189" t="s">
        <v>42</v>
      </c>
      <c r="J772" s="352"/>
      <c r="K772" s="352"/>
      <c r="L772" s="352"/>
      <c r="M772" s="352"/>
      <c r="N772" s="352"/>
      <c r="O772" s="352"/>
      <c r="P772" s="352"/>
      <c r="Q772" s="352"/>
      <c r="R772" s="352"/>
      <c r="S772" s="352"/>
      <c r="T772" s="242" t="s">
        <v>1366</v>
      </c>
      <c r="U772" s="227" t="s">
        <v>846</v>
      </c>
      <c r="V772" s="227" t="s">
        <v>1904</v>
      </c>
      <c r="W772" s="227" t="s">
        <v>1814</v>
      </c>
      <c r="X772" s="228" t="s">
        <v>2183</v>
      </c>
      <c r="Y772" s="222" t="s">
        <v>1859</v>
      </c>
      <c r="Z772" s="227">
        <v>8.7500000000000008E-3</v>
      </c>
      <c r="AA772" s="272">
        <v>0</v>
      </c>
      <c r="AB772" s="352"/>
      <c r="AC772" s="352"/>
      <c r="AD772" s="352"/>
      <c r="AE772" s="352"/>
      <c r="AF772" s="352"/>
      <c r="AG772" s="352"/>
      <c r="AH772" s="352"/>
    </row>
    <row r="773" spans="1:34" s="221" customFormat="1">
      <c r="A773" s="352" t="s">
        <v>2193</v>
      </c>
      <c r="B773" s="352" t="s">
        <v>2577</v>
      </c>
      <c r="C773" s="352" t="s">
        <v>2524</v>
      </c>
      <c r="D773" s="352" t="s">
        <v>1814</v>
      </c>
      <c r="E773" s="352" t="s">
        <v>2185</v>
      </c>
      <c r="F773" s="352">
        <v>8.7500000000000008E-3</v>
      </c>
      <c r="G773" s="352">
        <v>0</v>
      </c>
      <c r="H773" s="352">
        <v>2.23</v>
      </c>
      <c r="I773" s="189" t="s">
        <v>42</v>
      </c>
      <c r="J773" s="352"/>
      <c r="K773" s="352"/>
      <c r="L773" s="352"/>
      <c r="M773" s="352"/>
      <c r="N773" s="352"/>
      <c r="O773" s="352"/>
      <c r="P773" s="352"/>
      <c r="Q773" s="352"/>
      <c r="R773" s="352"/>
      <c r="S773" s="352"/>
      <c r="T773" s="242" t="s">
        <v>1366</v>
      </c>
      <c r="U773" s="227" t="s">
        <v>846</v>
      </c>
      <c r="V773" s="227" t="s">
        <v>1904</v>
      </c>
      <c r="W773" s="227" t="s">
        <v>1814</v>
      </c>
      <c r="X773" s="228" t="s">
        <v>2185</v>
      </c>
      <c r="Y773" s="222" t="s">
        <v>1859</v>
      </c>
      <c r="Z773" s="227">
        <v>8.7500000000000008E-3</v>
      </c>
      <c r="AA773" s="272">
        <v>0</v>
      </c>
      <c r="AB773" s="352"/>
      <c r="AC773" s="352"/>
      <c r="AD773" s="352"/>
      <c r="AE773" s="352"/>
      <c r="AF773" s="352"/>
      <c r="AG773" s="352"/>
      <c r="AH773" s="352"/>
    </row>
    <row r="774" spans="1:34" s="221" customFormat="1">
      <c r="A774" s="352" t="s">
        <v>914</v>
      </c>
      <c r="B774" s="352" t="s">
        <v>2578</v>
      </c>
      <c r="C774" s="352" t="s">
        <v>2525</v>
      </c>
      <c r="D774" s="352" t="s">
        <v>28</v>
      </c>
      <c r="E774" s="352" t="s">
        <v>915</v>
      </c>
      <c r="F774" s="352">
        <v>9.7500000000000003E-2</v>
      </c>
      <c r="G774" s="352">
        <v>0</v>
      </c>
      <c r="H774" s="352">
        <v>2.23</v>
      </c>
      <c r="I774" s="189" t="s">
        <v>42</v>
      </c>
      <c r="J774" s="352" t="s">
        <v>839</v>
      </c>
      <c r="K774" s="352"/>
      <c r="L774" s="352"/>
      <c r="M774" s="352"/>
      <c r="N774" s="352"/>
      <c r="O774" s="352"/>
      <c r="P774" s="352"/>
      <c r="Q774" s="352"/>
      <c r="R774" s="352"/>
      <c r="S774" s="352"/>
      <c r="T774" s="242" t="s">
        <v>1366</v>
      </c>
      <c r="U774" s="227" t="s">
        <v>846</v>
      </c>
      <c r="V774" s="227" t="s">
        <v>1924</v>
      </c>
      <c r="W774" s="227" t="s">
        <v>28</v>
      </c>
      <c r="X774" s="228" t="s">
        <v>915</v>
      </c>
      <c r="Y774" s="222" t="s">
        <v>1369</v>
      </c>
      <c r="Z774" s="227">
        <v>9.7500000000000003E-2</v>
      </c>
      <c r="AA774" s="272">
        <v>0</v>
      </c>
      <c r="AB774" s="352"/>
      <c r="AC774" s="352"/>
      <c r="AD774" s="352"/>
      <c r="AE774" s="352"/>
      <c r="AF774" s="352"/>
      <c r="AG774" s="352"/>
      <c r="AH774" s="352"/>
    </row>
    <row r="775" spans="1:34" s="221" customFormat="1">
      <c r="A775" s="352" t="s">
        <v>916</v>
      </c>
      <c r="B775" s="352" t="s">
        <v>2578</v>
      </c>
      <c r="C775" s="352" t="s">
        <v>2525</v>
      </c>
      <c r="D775" s="352" t="s">
        <v>28</v>
      </c>
      <c r="E775" s="352" t="s">
        <v>917</v>
      </c>
      <c r="F775" s="352">
        <v>6.5000000000000002E-2</v>
      </c>
      <c r="G775" s="352">
        <v>0</v>
      </c>
      <c r="H775" s="352">
        <v>2.23</v>
      </c>
      <c r="I775" s="189" t="s">
        <v>42</v>
      </c>
      <c r="J775" s="352" t="s">
        <v>841</v>
      </c>
      <c r="K775" s="352"/>
      <c r="L775" s="352"/>
      <c r="M775" s="352"/>
      <c r="N775" s="352"/>
      <c r="O775" s="352"/>
      <c r="P775" s="352"/>
      <c r="Q775" s="352"/>
      <c r="R775" s="352"/>
      <c r="S775" s="352"/>
      <c r="T775" s="242" t="s">
        <v>1366</v>
      </c>
      <c r="U775" s="227" t="s">
        <v>846</v>
      </c>
      <c r="V775" s="227" t="s">
        <v>1924</v>
      </c>
      <c r="W775" s="227" t="s">
        <v>28</v>
      </c>
      <c r="X775" s="228" t="s">
        <v>917</v>
      </c>
      <c r="Y775" s="222" t="s">
        <v>1370</v>
      </c>
      <c r="Z775" s="227">
        <v>6.5000000000000002E-2</v>
      </c>
      <c r="AA775" s="272">
        <v>0</v>
      </c>
      <c r="AB775" s="352"/>
      <c r="AC775" s="352"/>
      <c r="AD775" s="352"/>
      <c r="AE775" s="352"/>
      <c r="AF775" s="352"/>
      <c r="AG775" s="352"/>
      <c r="AH775" s="352"/>
    </row>
    <row r="776" spans="1:34" s="221" customFormat="1">
      <c r="A776" s="352" t="s">
        <v>918</v>
      </c>
      <c r="B776" s="352" t="s">
        <v>2578</v>
      </c>
      <c r="C776" s="352" t="s">
        <v>2525</v>
      </c>
      <c r="D776" s="352" t="s">
        <v>28</v>
      </c>
      <c r="E776" s="352" t="s">
        <v>919</v>
      </c>
      <c r="F776" s="352">
        <v>3.2500000000000001E-2</v>
      </c>
      <c r="G776" s="352">
        <v>0</v>
      </c>
      <c r="H776" s="352">
        <v>2.23</v>
      </c>
      <c r="I776" s="189" t="s">
        <v>42</v>
      </c>
      <c r="J776" s="352" t="s">
        <v>843</v>
      </c>
      <c r="K776" s="352"/>
      <c r="L776" s="352"/>
      <c r="M776" s="352"/>
      <c r="N776" s="352"/>
      <c r="O776" s="352"/>
      <c r="P776" s="352"/>
      <c r="Q776" s="352"/>
      <c r="R776" s="352"/>
      <c r="S776" s="352"/>
      <c r="T776" s="242" t="s">
        <v>1366</v>
      </c>
      <c r="U776" s="227" t="s">
        <v>846</v>
      </c>
      <c r="V776" s="227" t="s">
        <v>1924</v>
      </c>
      <c r="W776" s="227" t="s">
        <v>28</v>
      </c>
      <c r="X776" s="228" t="s">
        <v>919</v>
      </c>
      <c r="Y776" s="222" t="s">
        <v>1371</v>
      </c>
      <c r="Z776" s="227">
        <v>3.2500000000000001E-2</v>
      </c>
      <c r="AA776" s="272">
        <v>0</v>
      </c>
      <c r="AB776" s="352"/>
      <c r="AC776" s="352"/>
      <c r="AD776" s="352"/>
      <c r="AE776" s="352"/>
      <c r="AF776" s="352"/>
      <c r="AG776" s="352"/>
      <c r="AH776" s="352"/>
    </row>
    <row r="777" spans="1:34" s="221" customFormat="1">
      <c r="A777" s="352" t="s">
        <v>920</v>
      </c>
      <c r="B777" s="352" t="s">
        <v>2578</v>
      </c>
      <c r="C777" s="352" t="s">
        <v>2525</v>
      </c>
      <c r="D777" s="352" t="s">
        <v>1526</v>
      </c>
      <c r="E777" s="352" t="s">
        <v>921</v>
      </c>
      <c r="F777" s="352">
        <v>7.4999999999999997E-2</v>
      </c>
      <c r="G777" s="352">
        <v>0</v>
      </c>
      <c r="H777" s="352">
        <v>2.23</v>
      </c>
      <c r="I777" s="189" t="s">
        <v>42</v>
      </c>
      <c r="J777" s="352" t="s">
        <v>846</v>
      </c>
      <c r="K777" s="352"/>
      <c r="L777" s="352"/>
      <c r="M777" s="352"/>
      <c r="N777" s="352"/>
      <c r="O777" s="352"/>
      <c r="P777" s="352"/>
      <c r="Q777" s="352"/>
      <c r="R777" s="352"/>
      <c r="S777" s="352"/>
      <c r="T777" s="242" t="s">
        <v>1366</v>
      </c>
      <c r="U777" s="227" t="s">
        <v>846</v>
      </c>
      <c r="V777" s="227" t="s">
        <v>1924</v>
      </c>
      <c r="W777" s="227" t="s">
        <v>1526</v>
      </c>
      <c r="X777" s="228" t="s">
        <v>921</v>
      </c>
      <c r="Y777" s="222"/>
      <c r="Z777" s="227">
        <v>7.4999999999999997E-2</v>
      </c>
      <c r="AA777" s="272">
        <v>0</v>
      </c>
      <c r="AB777" s="352"/>
      <c r="AC777" s="352"/>
      <c r="AD777" s="352"/>
      <c r="AE777" s="352"/>
      <c r="AF777" s="352"/>
      <c r="AG777" s="352"/>
      <c r="AH777" s="352"/>
    </row>
    <row r="778" spans="1:34" s="221" customFormat="1">
      <c r="A778" s="352" t="s">
        <v>922</v>
      </c>
      <c r="B778" s="352" t="s">
        <v>2578</v>
      </c>
      <c r="C778" s="352" t="s">
        <v>2525</v>
      </c>
      <c r="D778" s="352" t="s">
        <v>1526</v>
      </c>
      <c r="E778" s="352" t="s">
        <v>923</v>
      </c>
      <c r="F778" s="352">
        <v>3.7499999999999999E-2</v>
      </c>
      <c r="G778" s="352">
        <v>0</v>
      </c>
      <c r="H778" s="352">
        <v>2.23</v>
      </c>
      <c r="I778" s="189" t="s">
        <v>42</v>
      </c>
      <c r="J778" s="224" t="s">
        <v>849</v>
      </c>
      <c r="K778" s="352"/>
      <c r="L778" s="352"/>
      <c r="M778" s="352"/>
      <c r="N778" s="352"/>
      <c r="O778" s="352"/>
      <c r="P778" s="352"/>
      <c r="Q778" s="352"/>
      <c r="R778" s="352"/>
      <c r="S778" s="352"/>
      <c r="T778" s="242" t="s">
        <v>1366</v>
      </c>
      <c r="U778" s="227" t="s">
        <v>846</v>
      </c>
      <c r="V778" s="227" t="s">
        <v>1924</v>
      </c>
      <c r="W778" s="227" t="s">
        <v>1526</v>
      </c>
      <c r="X778" s="228" t="s">
        <v>923</v>
      </c>
      <c r="Y778" s="222"/>
      <c r="Z778" s="227">
        <v>3.7499999999999999E-2</v>
      </c>
      <c r="AA778" s="272">
        <v>0</v>
      </c>
      <c r="AB778" s="352"/>
      <c r="AC778" s="352"/>
      <c r="AD778" s="352"/>
      <c r="AE778" s="352"/>
      <c r="AF778" s="352"/>
      <c r="AG778" s="352"/>
      <c r="AH778" s="352"/>
    </row>
    <row r="779" spans="1:34" s="221" customFormat="1">
      <c r="A779" s="352" t="s">
        <v>924</v>
      </c>
      <c r="B779" s="352" t="s">
        <v>2578</v>
      </c>
      <c r="C779" s="352" t="s">
        <v>2525</v>
      </c>
      <c r="D779" s="352" t="s">
        <v>1526</v>
      </c>
      <c r="E779" s="352" t="s">
        <v>1583</v>
      </c>
      <c r="F779" s="352">
        <v>6.7500000000000004E-2</v>
      </c>
      <c r="G779" s="352">
        <v>0</v>
      </c>
      <c r="H779" s="352">
        <v>2.23</v>
      </c>
      <c r="I779" s="189" t="s">
        <v>42</v>
      </c>
      <c r="J779" s="224" t="s">
        <v>2522</v>
      </c>
      <c r="K779" s="352"/>
      <c r="L779" s="352"/>
      <c r="M779" s="352"/>
      <c r="N779" s="352"/>
      <c r="O779" s="352"/>
      <c r="P779" s="352"/>
      <c r="Q779" s="352"/>
      <c r="R779" s="352"/>
      <c r="S779" s="352"/>
      <c r="T779" s="242" t="s">
        <v>1366</v>
      </c>
      <c r="U779" s="227" t="s">
        <v>846</v>
      </c>
      <c r="V779" s="227" t="s">
        <v>1924</v>
      </c>
      <c r="W779" s="227" t="s">
        <v>1526</v>
      </c>
      <c r="X779" s="228" t="s">
        <v>1583</v>
      </c>
      <c r="Y779" s="222" t="s">
        <v>1711</v>
      </c>
      <c r="Z779" s="227">
        <v>6.7500000000000004E-2</v>
      </c>
      <c r="AA779" s="272">
        <v>0</v>
      </c>
      <c r="AB779" s="352"/>
      <c r="AC779" s="352"/>
      <c r="AD779" s="352"/>
      <c r="AE779" s="352"/>
      <c r="AF779" s="352"/>
      <c r="AG779" s="352"/>
      <c r="AH779" s="352"/>
    </row>
    <row r="780" spans="1:34" s="221" customFormat="1">
      <c r="A780" s="352" t="s">
        <v>925</v>
      </c>
      <c r="B780" s="352" t="s">
        <v>2578</v>
      </c>
      <c r="C780" s="352" t="s">
        <v>2525</v>
      </c>
      <c r="D780" s="352" t="s">
        <v>1526</v>
      </c>
      <c r="E780" s="352" t="s">
        <v>1584</v>
      </c>
      <c r="F780" s="352">
        <v>6.7500000000000004E-2</v>
      </c>
      <c r="G780" s="352">
        <v>0</v>
      </c>
      <c r="H780" s="352">
        <v>2.23</v>
      </c>
      <c r="I780" s="189" t="s">
        <v>42</v>
      </c>
      <c r="J780" s="224" t="s">
        <v>2521</v>
      </c>
      <c r="K780" s="352"/>
      <c r="L780" s="352"/>
      <c r="M780" s="352"/>
      <c r="N780" s="352"/>
      <c r="O780" s="352"/>
      <c r="P780" s="352"/>
      <c r="Q780" s="352"/>
      <c r="R780" s="352"/>
      <c r="S780" s="352"/>
      <c r="T780" s="242" t="s">
        <v>1366</v>
      </c>
      <c r="U780" s="227" t="s">
        <v>846</v>
      </c>
      <c r="V780" s="227" t="s">
        <v>1924</v>
      </c>
      <c r="W780" s="227" t="s">
        <v>1526</v>
      </c>
      <c r="X780" s="228" t="s">
        <v>1584</v>
      </c>
      <c r="Y780" s="222" t="s">
        <v>1711</v>
      </c>
      <c r="Z780" s="227">
        <v>6.7500000000000004E-2</v>
      </c>
      <c r="AA780" s="272">
        <v>0</v>
      </c>
      <c r="AB780" s="352"/>
      <c r="AC780" s="352"/>
      <c r="AD780" s="352"/>
      <c r="AE780" s="352"/>
      <c r="AF780" s="352"/>
      <c r="AG780" s="352"/>
      <c r="AH780" s="352"/>
    </row>
    <row r="781" spans="1:34" s="221" customFormat="1">
      <c r="A781" s="352" t="s">
        <v>926</v>
      </c>
      <c r="B781" s="352" t="s">
        <v>2578</v>
      </c>
      <c r="C781" s="352" t="s">
        <v>2525</v>
      </c>
      <c r="D781" s="224" t="s">
        <v>1526</v>
      </c>
      <c r="E781" s="352" t="s">
        <v>927</v>
      </c>
      <c r="F781" s="352">
        <v>6.7500000000000004E-2</v>
      </c>
      <c r="G781" s="352">
        <v>0</v>
      </c>
      <c r="H781" s="352">
        <v>2.23</v>
      </c>
      <c r="I781" s="189" t="s">
        <v>42</v>
      </c>
      <c r="J781" s="352" t="s">
        <v>232</v>
      </c>
      <c r="K781" s="352"/>
      <c r="L781" s="352"/>
      <c r="M781" s="352"/>
      <c r="N781" s="352"/>
      <c r="O781" s="352"/>
      <c r="P781" s="352"/>
      <c r="Q781" s="352"/>
      <c r="R781" s="352"/>
      <c r="S781" s="352"/>
      <c r="T781" s="242" t="s">
        <v>1366</v>
      </c>
      <c r="U781" s="227" t="s">
        <v>846</v>
      </c>
      <c r="V781" s="227" t="s">
        <v>1924</v>
      </c>
      <c r="W781" s="227" t="s">
        <v>1526</v>
      </c>
      <c r="X781" s="228" t="s">
        <v>927</v>
      </c>
      <c r="Y781" s="222" t="s">
        <v>1711</v>
      </c>
      <c r="Z781" s="227">
        <v>6.7500000000000004E-2</v>
      </c>
      <c r="AA781" s="272">
        <v>0</v>
      </c>
      <c r="AB781" s="352"/>
      <c r="AC781" s="352"/>
      <c r="AD781" s="352"/>
      <c r="AE781" s="352"/>
      <c r="AF781" s="352"/>
      <c r="AG781" s="352"/>
      <c r="AH781" s="352"/>
    </row>
    <row r="782" spans="1:34" s="221" customFormat="1">
      <c r="A782" s="352" t="s">
        <v>928</v>
      </c>
      <c r="B782" s="352" t="s">
        <v>2578</v>
      </c>
      <c r="C782" s="352" t="s">
        <v>2525</v>
      </c>
      <c r="D782" s="224" t="s">
        <v>1526</v>
      </c>
      <c r="E782" s="352" t="s">
        <v>929</v>
      </c>
      <c r="F782" s="352">
        <v>6.7500000000000004E-2</v>
      </c>
      <c r="G782" s="352">
        <v>0</v>
      </c>
      <c r="H782" s="352">
        <v>2.23</v>
      </c>
      <c r="I782" s="189" t="s">
        <v>42</v>
      </c>
      <c r="J782" s="224"/>
      <c r="K782" s="352"/>
      <c r="L782" s="352"/>
      <c r="M782" s="352"/>
      <c r="N782" s="352"/>
      <c r="O782" s="352"/>
      <c r="P782" s="352"/>
      <c r="Q782" s="352"/>
      <c r="R782" s="352"/>
      <c r="S782" s="352"/>
      <c r="T782" s="242" t="s">
        <v>1366</v>
      </c>
      <c r="U782" s="227" t="s">
        <v>846</v>
      </c>
      <c r="V782" s="227" t="s">
        <v>1924</v>
      </c>
      <c r="W782" s="227" t="s">
        <v>1526</v>
      </c>
      <c r="X782" s="228" t="s">
        <v>929</v>
      </c>
      <c r="Y782" s="222" t="s">
        <v>1711</v>
      </c>
      <c r="Z782" s="227">
        <v>6.7500000000000004E-2</v>
      </c>
      <c r="AA782" s="272">
        <v>0</v>
      </c>
      <c r="AB782" s="352"/>
      <c r="AC782" s="352"/>
      <c r="AD782" s="352"/>
      <c r="AE782" s="352"/>
      <c r="AF782" s="352"/>
      <c r="AG782" s="352"/>
      <c r="AH782" s="352"/>
    </row>
    <row r="783" spans="1:34" s="221" customFormat="1">
      <c r="A783" s="352" t="s">
        <v>930</v>
      </c>
      <c r="B783" s="352" t="s">
        <v>2578</v>
      </c>
      <c r="C783" s="352" t="s">
        <v>2525</v>
      </c>
      <c r="D783" s="224" t="s">
        <v>1526</v>
      </c>
      <c r="E783" s="352" t="s">
        <v>931</v>
      </c>
      <c r="F783" s="352">
        <v>7.4999999999999997E-2</v>
      </c>
      <c r="G783" s="352">
        <v>0</v>
      </c>
      <c r="H783" s="352">
        <v>2.23</v>
      </c>
      <c r="I783" s="189" t="s">
        <v>42</v>
      </c>
      <c r="J783" s="224" t="s">
        <v>232</v>
      </c>
      <c r="K783" s="352"/>
      <c r="L783" s="352"/>
      <c r="M783" s="352"/>
      <c r="N783" s="352"/>
      <c r="O783" s="352"/>
      <c r="P783" s="352"/>
      <c r="Q783" s="352"/>
      <c r="R783" s="352"/>
      <c r="S783" s="352"/>
      <c r="T783" s="242" t="s">
        <v>1366</v>
      </c>
      <c r="U783" s="227" t="s">
        <v>846</v>
      </c>
      <c r="V783" s="227" t="s">
        <v>1924</v>
      </c>
      <c r="W783" s="227" t="s">
        <v>1526</v>
      </c>
      <c r="X783" s="228" t="s">
        <v>931</v>
      </c>
      <c r="Y783" s="222" t="s">
        <v>1713</v>
      </c>
      <c r="Z783" s="227">
        <v>7.4999999999999997E-2</v>
      </c>
      <c r="AA783" s="272">
        <v>0</v>
      </c>
      <c r="AB783" s="352"/>
      <c r="AC783" s="352"/>
      <c r="AD783" s="352"/>
      <c r="AE783" s="352"/>
      <c r="AF783" s="352"/>
      <c r="AG783" s="352"/>
      <c r="AH783" s="352"/>
    </row>
    <row r="784" spans="1:34" s="221" customFormat="1">
      <c r="A784" s="352" t="s">
        <v>932</v>
      </c>
      <c r="B784" s="352" t="s">
        <v>2578</v>
      </c>
      <c r="C784" s="352" t="s">
        <v>2525</v>
      </c>
      <c r="D784" s="224" t="s">
        <v>1526</v>
      </c>
      <c r="E784" s="352" t="s">
        <v>933</v>
      </c>
      <c r="F784" s="352">
        <v>7.4999999999999997E-2</v>
      </c>
      <c r="G784" s="352">
        <v>0</v>
      </c>
      <c r="H784" s="352">
        <v>2.23</v>
      </c>
      <c r="I784" s="189" t="s">
        <v>42</v>
      </c>
      <c r="J784" s="224"/>
      <c r="K784" s="352"/>
      <c r="L784" s="352"/>
      <c r="M784" s="352"/>
      <c r="N784" s="352"/>
      <c r="O784" s="352"/>
      <c r="P784" s="352"/>
      <c r="Q784" s="352"/>
      <c r="R784" s="352"/>
      <c r="S784" s="352"/>
      <c r="T784" s="242" t="s">
        <v>1366</v>
      </c>
      <c r="U784" s="227" t="s">
        <v>846</v>
      </c>
      <c r="V784" s="227" t="s">
        <v>1924</v>
      </c>
      <c r="W784" s="227" t="s">
        <v>1526</v>
      </c>
      <c r="X784" s="228" t="s">
        <v>933</v>
      </c>
      <c r="Y784" s="222" t="s">
        <v>1713</v>
      </c>
      <c r="Z784" s="227">
        <v>7.4999999999999997E-2</v>
      </c>
      <c r="AA784" s="272">
        <v>0</v>
      </c>
      <c r="AB784" s="352"/>
      <c r="AC784" s="352"/>
      <c r="AD784" s="352"/>
      <c r="AE784" s="352"/>
      <c r="AF784" s="352"/>
      <c r="AG784" s="352"/>
      <c r="AH784" s="352"/>
    </row>
    <row r="785" spans="1:34" s="221" customFormat="1">
      <c r="A785" s="352" t="s">
        <v>2194</v>
      </c>
      <c r="B785" s="223" t="s">
        <v>2579</v>
      </c>
      <c r="C785" s="223" t="s">
        <v>2526</v>
      </c>
      <c r="D785" s="224" t="s">
        <v>1702</v>
      </c>
      <c r="E785" s="223" t="s">
        <v>934</v>
      </c>
      <c r="F785" s="352">
        <v>2.5000000000000001E-2</v>
      </c>
      <c r="G785" s="352">
        <v>0</v>
      </c>
      <c r="H785" s="352">
        <v>2.23</v>
      </c>
      <c r="I785" s="189" t="s">
        <v>42</v>
      </c>
      <c r="J785" s="224"/>
      <c r="K785" s="352"/>
      <c r="L785" s="352"/>
      <c r="M785" s="352"/>
      <c r="N785" s="352"/>
      <c r="O785" s="352"/>
      <c r="P785" s="352"/>
      <c r="Q785" s="352"/>
      <c r="R785" s="352"/>
      <c r="S785" s="352"/>
      <c r="T785" s="242" t="s">
        <v>1366</v>
      </c>
      <c r="U785" s="227" t="s">
        <v>846</v>
      </c>
      <c r="V785" s="227" t="s">
        <v>2111</v>
      </c>
      <c r="W785" s="227" t="s">
        <v>1702</v>
      </c>
      <c r="X785" s="228" t="s">
        <v>934</v>
      </c>
      <c r="Y785" s="222"/>
      <c r="Z785" s="227">
        <v>2.5000000000000001E-2</v>
      </c>
      <c r="AA785" s="272">
        <v>0</v>
      </c>
      <c r="AB785" s="352"/>
      <c r="AC785" s="352"/>
      <c r="AD785" s="352"/>
      <c r="AE785" s="352"/>
      <c r="AF785" s="352"/>
      <c r="AG785" s="352"/>
      <c r="AH785" s="352"/>
    </row>
    <row r="786" spans="1:34" s="221" customFormat="1">
      <c r="A786" s="352" t="s">
        <v>2195</v>
      </c>
      <c r="B786" s="223" t="s">
        <v>2579</v>
      </c>
      <c r="C786" s="223" t="s">
        <v>2526</v>
      </c>
      <c r="D786" s="224" t="s">
        <v>1702</v>
      </c>
      <c r="E786" s="223" t="s">
        <v>935</v>
      </c>
      <c r="F786" s="352">
        <v>1.2500000000000001E-2</v>
      </c>
      <c r="G786" s="352">
        <v>0</v>
      </c>
      <c r="H786" s="352">
        <v>2.23</v>
      </c>
      <c r="I786" s="189" t="s">
        <v>42</v>
      </c>
      <c r="J786" s="224" t="s">
        <v>232</v>
      </c>
      <c r="K786" s="352"/>
      <c r="L786" s="352"/>
      <c r="M786" s="352"/>
      <c r="N786" s="352"/>
      <c r="O786" s="352"/>
      <c r="P786" s="352"/>
      <c r="Q786" s="352"/>
      <c r="R786" s="352"/>
      <c r="S786" s="352"/>
      <c r="T786" s="242" t="s">
        <v>1366</v>
      </c>
      <c r="U786" s="227" t="s">
        <v>846</v>
      </c>
      <c r="V786" s="227" t="s">
        <v>2111</v>
      </c>
      <c r="W786" s="227" t="s">
        <v>1702</v>
      </c>
      <c r="X786" s="228" t="s">
        <v>935</v>
      </c>
      <c r="Y786" s="222"/>
      <c r="Z786" s="227">
        <v>1.2500000000000001E-2</v>
      </c>
      <c r="AA786" s="272">
        <v>0</v>
      </c>
      <c r="AB786" s="352"/>
      <c r="AC786" s="352"/>
      <c r="AD786" s="352"/>
      <c r="AE786" s="352"/>
      <c r="AF786" s="352"/>
      <c r="AG786" s="352"/>
      <c r="AH786" s="352"/>
    </row>
    <row r="787" spans="1:34" s="221" customFormat="1">
      <c r="A787" s="352" t="s">
        <v>2196</v>
      </c>
      <c r="B787" s="223" t="s">
        <v>2580</v>
      </c>
      <c r="C787" s="223" t="s">
        <v>2526</v>
      </c>
      <c r="D787" s="224" t="s">
        <v>1702</v>
      </c>
      <c r="E787" s="223" t="s">
        <v>936</v>
      </c>
      <c r="F787" s="352">
        <v>1.2500000000000001E-2</v>
      </c>
      <c r="G787" s="352">
        <v>0</v>
      </c>
      <c r="H787" s="352">
        <v>2.23</v>
      </c>
      <c r="I787" s="189" t="s">
        <v>42</v>
      </c>
      <c r="J787" s="224" t="s">
        <v>1668</v>
      </c>
      <c r="K787" s="352"/>
      <c r="L787" s="352"/>
      <c r="M787" s="352"/>
      <c r="N787" s="352"/>
      <c r="O787" s="352"/>
      <c r="P787" s="352"/>
      <c r="Q787" s="352"/>
      <c r="R787" s="352"/>
      <c r="S787" s="352"/>
      <c r="T787" s="242" t="s">
        <v>1366</v>
      </c>
      <c r="U787" s="227" t="s">
        <v>846</v>
      </c>
      <c r="V787" s="227" t="s">
        <v>2111</v>
      </c>
      <c r="W787" s="227" t="s">
        <v>1702</v>
      </c>
      <c r="X787" s="228" t="s">
        <v>936</v>
      </c>
      <c r="Y787" s="222" t="s">
        <v>1668</v>
      </c>
      <c r="Z787" s="227">
        <v>1.2500000000000001E-2</v>
      </c>
      <c r="AA787" s="272">
        <v>0</v>
      </c>
      <c r="AB787" s="352"/>
      <c r="AC787" s="352"/>
      <c r="AD787" s="352"/>
      <c r="AE787" s="352"/>
      <c r="AF787" s="352"/>
      <c r="AG787" s="352"/>
      <c r="AH787" s="352"/>
    </row>
    <row r="788" spans="1:34" s="221" customFormat="1">
      <c r="A788" s="352" t="s">
        <v>2197</v>
      </c>
      <c r="B788" s="223" t="s">
        <v>2580</v>
      </c>
      <c r="C788" s="223" t="s">
        <v>2526</v>
      </c>
      <c r="D788" s="224" t="s">
        <v>1702</v>
      </c>
      <c r="E788" s="223" t="s">
        <v>937</v>
      </c>
      <c r="F788" s="352">
        <v>1.2500000000000001E-2</v>
      </c>
      <c r="G788" s="352">
        <v>0</v>
      </c>
      <c r="H788" s="352">
        <v>2.23</v>
      </c>
      <c r="I788" s="189" t="s">
        <v>42</v>
      </c>
      <c r="J788" s="224" t="s">
        <v>2494</v>
      </c>
      <c r="K788" s="352"/>
      <c r="L788" s="352"/>
      <c r="M788" s="352"/>
      <c r="N788" s="352"/>
      <c r="O788" s="352"/>
      <c r="P788" s="352"/>
      <c r="Q788" s="352"/>
      <c r="R788" s="352"/>
      <c r="S788" s="352"/>
      <c r="T788" s="242" t="s">
        <v>1366</v>
      </c>
      <c r="U788" s="227" t="s">
        <v>846</v>
      </c>
      <c r="V788" s="227" t="s">
        <v>2111</v>
      </c>
      <c r="W788" s="227" t="s">
        <v>1702</v>
      </c>
      <c r="X788" s="228" t="s">
        <v>937</v>
      </c>
      <c r="Y788" s="222" t="s">
        <v>1668</v>
      </c>
      <c r="Z788" s="227">
        <v>1.2500000000000001E-2</v>
      </c>
      <c r="AA788" s="272">
        <v>0</v>
      </c>
      <c r="AB788" s="352"/>
      <c r="AC788" s="352"/>
      <c r="AD788" s="352"/>
      <c r="AE788" s="352"/>
      <c r="AF788" s="352"/>
      <c r="AG788" s="352"/>
      <c r="AH788" s="352"/>
    </row>
    <row r="789" spans="1:34" s="221" customFormat="1">
      <c r="A789" s="352" t="s">
        <v>2198</v>
      </c>
      <c r="B789" s="223" t="s">
        <v>2580</v>
      </c>
      <c r="C789" s="223" t="s">
        <v>2526</v>
      </c>
      <c r="D789" s="224" t="s">
        <v>1702</v>
      </c>
      <c r="E789" s="223" t="s">
        <v>938</v>
      </c>
      <c r="F789" s="352">
        <v>6.2500000000000003E-3</v>
      </c>
      <c r="G789" s="352">
        <v>0</v>
      </c>
      <c r="H789" s="352">
        <v>2.23</v>
      </c>
      <c r="I789" s="189" t="s">
        <v>42</v>
      </c>
      <c r="J789" s="224" t="s">
        <v>1669</v>
      </c>
      <c r="K789" s="352"/>
      <c r="L789" s="352"/>
      <c r="M789" s="352"/>
      <c r="N789" s="352"/>
      <c r="O789" s="352"/>
      <c r="P789" s="352"/>
      <c r="Q789" s="352"/>
      <c r="R789" s="352"/>
      <c r="S789" s="352"/>
      <c r="T789" s="242" t="s">
        <v>1366</v>
      </c>
      <c r="U789" s="227" t="s">
        <v>846</v>
      </c>
      <c r="V789" s="227" t="s">
        <v>2111</v>
      </c>
      <c r="W789" s="227" t="s">
        <v>1702</v>
      </c>
      <c r="X789" s="228" t="s">
        <v>938</v>
      </c>
      <c r="Y789" s="222" t="s">
        <v>1669</v>
      </c>
      <c r="Z789" s="227">
        <v>6.2500000000000003E-3</v>
      </c>
      <c r="AA789" s="272">
        <v>0</v>
      </c>
      <c r="AB789" s="352"/>
      <c r="AC789" s="352"/>
      <c r="AD789" s="352"/>
      <c r="AE789" s="352"/>
      <c r="AF789" s="352"/>
      <c r="AG789" s="352"/>
      <c r="AH789" s="352"/>
    </row>
    <row r="790" spans="1:34" s="221" customFormat="1">
      <c r="A790" s="352" t="s">
        <v>2199</v>
      </c>
      <c r="B790" s="223" t="s">
        <v>2580</v>
      </c>
      <c r="C790" s="223" t="s">
        <v>2526</v>
      </c>
      <c r="D790" s="352" t="s">
        <v>1702</v>
      </c>
      <c r="E790" s="223" t="s">
        <v>939</v>
      </c>
      <c r="F790" s="352">
        <v>6.2500000000000003E-3</v>
      </c>
      <c r="G790" s="352">
        <v>0</v>
      </c>
      <c r="H790" s="352">
        <v>2.23</v>
      </c>
      <c r="I790" s="189" t="s">
        <v>42</v>
      </c>
      <c r="J790" s="352" t="s">
        <v>2506</v>
      </c>
      <c r="K790" s="352"/>
      <c r="L790" s="352"/>
      <c r="M790" s="352"/>
      <c r="N790" s="352"/>
      <c r="O790" s="352"/>
      <c r="P790" s="352"/>
      <c r="Q790" s="352"/>
      <c r="R790" s="352"/>
      <c r="S790" s="352"/>
      <c r="T790" s="242" t="s">
        <v>1366</v>
      </c>
      <c r="U790" s="227" t="s">
        <v>846</v>
      </c>
      <c r="V790" s="227" t="s">
        <v>2111</v>
      </c>
      <c r="W790" s="227" t="s">
        <v>1702</v>
      </c>
      <c r="X790" s="228" t="s">
        <v>939</v>
      </c>
      <c r="Y790" s="222" t="s">
        <v>1669</v>
      </c>
      <c r="Z790" s="227">
        <v>6.2500000000000003E-3</v>
      </c>
      <c r="AA790" s="272">
        <v>0</v>
      </c>
      <c r="AB790" s="352"/>
      <c r="AC790" s="352"/>
      <c r="AD790" s="352"/>
      <c r="AE790" s="352"/>
      <c r="AF790" s="352"/>
      <c r="AG790" s="352"/>
      <c r="AH790" s="352"/>
    </row>
    <row r="791" spans="1:34" s="221" customFormat="1">
      <c r="A791" s="352" t="s">
        <v>2200</v>
      </c>
      <c r="B791" s="223" t="s">
        <v>2580</v>
      </c>
      <c r="C791" s="352" t="s">
        <v>2526</v>
      </c>
      <c r="D791" s="352" t="s">
        <v>1702</v>
      </c>
      <c r="E791" s="352" t="s">
        <v>1700</v>
      </c>
      <c r="F791" s="352">
        <v>2.2499999999999999E-2</v>
      </c>
      <c r="G791" s="352">
        <v>0</v>
      </c>
      <c r="H791" s="352">
        <v>2.23</v>
      </c>
      <c r="I791" s="189" t="s">
        <v>42</v>
      </c>
      <c r="J791" s="352" t="s">
        <v>2521</v>
      </c>
      <c r="K791" s="352"/>
      <c r="L791" s="352"/>
      <c r="M791" s="352"/>
      <c r="N791" s="352"/>
      <c r="O791" s="352"/>
      <c r="P791" s="352"/>
      <c r="Q791" s="352"/>
      <c r="R791" s="352"/>
      <c r="S791" s="352"/>
      <c r="T791" s="242" t="s">
        <v>1366</v>
      </c>
      <c r="U791" s="227" t="s">
        <v>846</v>
      </c>
      <c r="V791" s="227" t="s">
        <v>2111</v>
      </c>
      <c r="W791" s="227" t="s">
        <v>1702</v>
      </c>
      <c r="X791" s="228" t="s">
        <v>1700</v>
      </c>
      <c r="Y791" s="222" t="s">
        <v>1368</v>
      </c>
      <c r="Z791" s="227">
        <v>2.2499999999999999E-2</v>
      </c>
      <c r="AA791" s="272">
        <v>0</v>
      </c>
      <c r="AB791" s="352"/>
      <c r="AC791" s="352"/>
      <c r="AD791" s="352"/>
      <c r="AE791" s="352"/>
      <c r="AF791" s="352"/>
      <c r="AG791" s="352"/>
      <c r="AH791" s="352"/>
    </row>
    <row r="792" spans="1:34" s="221" customFormat="1">
      <c r="A792" s="352" t="s">
        <v>2201</v>
      </c>
      <c r="B792" s="223" t="s">
        <v>2580</v>
      </c>
      <c r="C792" s="352" t="s">
        <v>2526</v>
      </c>
      <c r="D792" s="352" t="s">
        <v>1702</v>
      </c>
      <c r="E792" s="352" t="s">
        <v>1701</v>
      </c>
      <c r="F792" s="352">
        <v>2.2499999999999999E-2</v>
      </c>
      <c r="G792" s="352">
        <v>0</v>
      </c>
      <c r="H792" s="352">
        <v>2.23</v>
      </c>
      <c r="I792" s="189" t="s">
        <v>42</v>
      </c>
      <c r="J792" s="352" t="s">
        <v>2522</v>
      </c>
      <c r="K792" s="352"/>
      <c r="L792" s="352"/>
      <c r="M792" s="352"/>
      <c r="N792" s="352"/>
      <c r="O792" s="352"/>
      <c r="P792" s="352"/>
      <c r="Q792" s="352"/>
      <c r="R792" s="352"/>
      <c r="S792" s="352"/>
      <c r="T792" s="242" t="s">
        <v>1366</v>
      </c>
      <c r="U792" s="227" t="s">
        <v>846</v>
      </c>
      <c r="V792" s="227" t="s">
        <v>2111</v>
      </c>
      <c r="W792" s="227" t="s">
        <v>1702</v>
      </c>
      <c r="X792" s="228" t="s">
        <v>1701</v>
      </c>
      <c r="Y792" s="222" t="s">
        <v>1368</v>
      </c>
      <c r="Z792" s="227">
        <v>2.2499999999999999E-2</v>
      </c>
      <c r="AA792" s="272">
        <v>0</v>
      </c>
      <c r="AB792" s="352"/>
      <c r="AC792" s="352"/>
      <c r="AD792" s="352"/>
      <c r="AE792" s="352"/>
      <c r="AF792" s="352"/>
      <c r="AG792" s="352"/>
      <c r="AH792" s="352"/>
    </row>
    <row r="793" spans="1:34" s="221" customFormat="1">
      <c r="A793" s="352" t="s">
        <v>940</v>
      </c>
      <c r="B793" s="223" t="s">
        <v>2581</v>
      </c>
      <c r="C793" s="352" t="s">
        <v>2525</v>
      </c>
      <c r="D793" s="352" t="s">
        <v>1708</v>
      </c>
      <c r="E793" s="352" t="s">
        <v>941</v>
      </c>
      <c r="F793" s="352">
        <v>2.5000000000000001E-2</v>
      </c>
      <c r="G793" s="352">
        <v>0</v>
      </c>
      <c r="H793" s="352">
        <v>2.23</v>
      </c>
      <c r="I793" s="189" t="s">
        <v>42</v>
      </c>
      <c r="J793" s="352"/>
      <c r="K793" s="352"/>
      <c r="L793" s="352"/>
      <c r="M793" s="352"/>
      <c r="N793" s="352"/>
      <c r="O793" s="352"/>
      <c r="P793" s="352"/>
      <c r="Q793" s="352"/>
      <c r="R793" s="352"/>
      <c r="S793" s="352"/>
      <c r="T793" s="242" t="s">
        <v>1366</v>
      </c>
      <c r="U793" s="227" t="s">
        <v>846</v>
      </c>
      <c r="V793" s="227" t="s">
        <v>1924</v>
      </c>
      <c r="W793" s="227" t="s">
        <v>1708</v>
      </c>
      <c r="X793" s="228" t="s">
        <v>941</v>
      </c>
      <c r="Y793" s="222"/>
      <c r="Z793" s="227">
        <v>2.5000000000000001E-2</v>
      </c>
      <c r="AA793" s="272">
        <v>0</v>
      </c>
      <c r="AB793" s="352"/>
      <c r="AC793" s="352"/>
      <c r="AD793" s="352"/>
      <c r="AE793" s="352"/>
      <c r="AF793" s="352"/>
      <c r="AG793" s="352"/>
      <c r="AH793" s="352"/>
    </row>
    <row r="794" spans="1:34" s="221" customFormat="1">
      <c r="A794" s="352" t="s">
        <v>942</v>
      </c>
      <c r="B794" s="223" t="s">
        <v>2581</v>
      </c>
      <c r="C794" s="352" t="s">
        <v>2525</v>
      </c>
      <c r="D794" s="352" t="s">
        <v>1708</v>
      </c>
      <c r="E794" s="352" t="s">
        <v>943</v>
      </c>
      <c r="F794" s="352">
        <v>1.2500000000000001E-2</v>
      </c>
      <c r="G794" s="352">
        <v>0</v>
      </c>
      <c r="H794" s="352">
        <v>2.23</v>
      </c>
      <c r="I794" s="189" t="s">
        <v>42</v>
      </c>
      <c r="J794" s="352" t="s">
        <v>232</v>
      </c>
      <c r="K794" s="352"/>
      <c r="L794" s="352"/>
      <c r="M794" s="352"/>
      <c r="N794" s="352"/>
      <c r="O794" s="352"/>
      <c r="P794" s="352"/>
      <c r="Q794" s="352"/>
      <c r="R794" s="352"/>
      <c r="S794" s="352"/>
      <c r="T794" s="242" t="s">
        <v>1366</v>
      </c>
      <c r="U794" s="227" t="s">
        <v>846</v>
      </c>
      <c r="V794" s="227" t="s">
        <v>1924</v>
      </c>
      <c r="W794" s="227" t="s">
        <v>1708</v>
      </c>
      <c r="X794" s="228" t="s">
        <v>943</v>
      </c>
      <c r="Y794" s="222"/>
      <c r="Z794" s="227">
        <v>1.2500000000000001E-2</v>
      </c>
      <c r="AA794" s="272">
        <v>0</v>
      </c>
      <c r="AB794" s="352"/>
      <c r="AC794" s="352"/>
      <c r="AD794" s="352"/>
      <c r="AE794" s="352"/>
      <c r="AF794" s="352"/>
      <c r="AG794" s="352"/>
      <c r="AH794" s="352"/>
    </row>
    <row r="795" spans="1:34" s="221" customFormat="1">
      <c r="A795" s="352" t="s">
        <v>944</v>
      </c>
      <c r="B795" s="223" t="s">
        <v>2582</v>
      </c>
      <c r="C795" s="352" t="s">
        <v>2525</v>
      </c>
      <c r="D795" s="352" t="s">
        <v>1708</v>
      </c>
      <c r="E795" s="352" t="s">
        <v>945</v>
      </c>
      <c r="F795" s="352">
        <v>2.2499999999999999E-2</v>
      </c>
      <c r="G795" s="352">
        <v>0</v>
      </c>
      <c r="H795" s="352">
        <v>2.23</v>
      </c>
      <c r="I795" s="189" t="s">
        <v>42</v>
      </c>
      <c r="J795" s="352" t="s">
        <v>2521</v>
      </c>
      <c r="K795" s="352"/>
      <c r="L795" s="352"/>
      <c r="M795" s="352"/>
      <c r="N795" s="352"/>
      <c r="O795" s="352"/>
      <c r="P795" s="352"/>
      <c r="Q795" s="352"/>
      <c r="R795" s="352"/>
      <c r="S795" s="352"/>
      <c r="T795" s="242" t="s">
        <v>1366</v>
      </c>
      <c r="U795" s="227" t="s">
        <v>846</v>
      </c>
      <c r="V795" s="227" t="s">
        <v>1924</v>
      </c>
      <c r="W795" s="227" t="s">
        <v>1708</v>
      </c>
      <c r="X795" s="228" t="s">
        <v>945</v>
      </c>
      <c r="Y795" s="222" t="s">
        <v>1368</v>
      </c>
      <c r="Z795" s="227">
        <v>2.2499999999999999E-2</v>
      </c>
      <c r="AA795" s="272">
        <v>0</v>
      </c>
      <c r="AB795" s="352"/>
      <c r="AC795" s="352"/>
      <c r="AD795" s="352"/>
      <c r="AE795" s="352"/>
      <c r="AF795" s="352"/>
      <c r="AG795" s="352"/>
      <c r="AH795" s="352"/>
    </row>
    <row r="796" spans="1:34" s="221" customFormat="1">
      <c r="A796" s="352" t="s">
        <v>946</v>
      </c>
      <c r="B796" s="223" t="s">
        <v>2582</v>
      </c>
      <c r="C796" s="352" t="s">
        <v>2525</v>
      </c>
      <c r="D796" s="352" t="s">
        <v>1708</v>
      </c>
      <c r="E796" s="352" t="s">
        <v>947</v>
      </c>
      <c r="F796" s="352">
        <v>2.2499999999999999E-2</v>
      </c>
      <c r="G796" s="352">
        <v>0</v>
      </c>
      <c r="H796" s="352">
        <v>2.23</v>
      </c>
      <c r="I796" s="189" t="s">
        <v>42</v>
      </c>
      <c r="J796" s="352" t="s">
        <v>2522</v>
      </c>
      <c r="K796" s="352"/>
      <c r="L796" s="352"/>
      <c r="M796" s="352"/>
      <c r="N796" s="352"/>
      <c r="O796" s="352"/>
      <c r="P796" s="352"/>
      <c r="Q796" s="352"/>
      <c r="R796" s="352"/>
      <c r="S796" s="352"/>
      <c r="T796" s="242" t="s">
        <v>1366</v>
      </c>
      <c r="U796" s="227" t="s">
        <v>846</v>
      </c>
      <c r="V796" s="227" t="s">
        <v>1924</v>
      </c>
      <c r="W796" s="227" t="s">
        <v>1708</v>
      </c>
      <c r="X796" s="228" t="s">
        <v>947</v>
      </c>
      <c r="Y796" s="222" t="s">
        <v>1368</v>
      </c>
      <c r="Z796" s="227">
        <v>2.2499999999999999E-2</v>
      </c>
      <c r="AA796" s="272">
        <v>0</v>
      </c>
      <c r="AB796" s="352"/>
      <c r="AC796" s="352"/>
      <c r="AD796" s="352"/>
      <c r="AE796" s="352"/>
      <c r="AF796" s="352"/>
      <c r="AG796" s="352"/>
      <c r="AH796" s="352"/>
    </row>
    <row r="797" spans="1:34" s="221" customFormat="1">
      <c r="A797" s="352" t="s">
        <v>2202</v>
      </c>
      <c r="B797" s="223" t="s">
        <v>2582</v>
      </c>
      <c r="C797" s="352" t="s">
        <v>2525</v>
      </c>
      <c r="D797" s="223" t="s">
        <v>1820</v>
      </c>
      <c r="E797" s="352" t="s">
        <v>2203</v>
      </c>
      <c r="F797" s="352">
        <v>1.4999999999999999E-2</v>
      </c>
      <c r="G797" s="352">
        <v>0</v>
      </c>
      <c r="H797" s="352">
        <v>2.23</v>
      </c>
      <c r="I797" s="189" t="s">
        <v>42</v>
      </c>
      <c r="J797" s="352"/>
      <c r="K797" s="352"/>
      <c r="L797" s="352"/>
      <c r="M797" s="352"/>
      <c r="N797" s="352"/>
      <c r="O797" s="352"/>
      <c r="P797" s="352"/>
      <c r="Q797" s="352"/>
      <c r="R797" s="352"/>
      <c r="S797" s="352"/>
      <c r="T797" s="242" t="s">
        <v>1366</v>
      </c>
      <c r="U797" s="227" t="s">
        <v>846</v>
      </c>
      <c r="V797" s="227" t="s">
        <v>1924</v>
      </c>
      <c r="W797" s="227" t="s">
        <v>1820</v>
      </c>
      <c r="X797" s="228" t="s">
        <v>2203</v>
      </c>
      <c r="Y797" s="222"/>
      <c r="Z797" s="227">
        <v>1.4999999999999999E-2</v>
      </c>
      <c r="AA797" s="272">
        <v>0</v>
      </c>
      <c r="AB797" s="352"/>
      <c r="AC797" s="352"/>
      <c r="AD797" s="352"/>
      <c r="AE797" s="352"/>
      <c r="AF797" s="352"/>
      <c r="AG797" s="352"/>
      <c r="AH797" s="352"/>
    </row>
    <row r="798" spans="1:34" s="221" customFormat="1">
      <c r="A798" s="352" t="s">
        <v>2204</v>
      </c>
      <c r="B798" s="223" t="s">
        <v>2582</v>
      </c>
      <c r="C798" s="352" t="s">
        <v>2525</v>
      </c>
      <c r="D798" s="223" t="s">
        <v>1820</v>
      </c>
      <c r="E798" s="352" t="s">
        <v>2205</v>
      </c>
      <c r="F798" s="352">
        <v>7.4999999999999997E-3</v>
      </c>
      <c r="G798" s="352">
        <v>0</v>
      </c>
      <c r="H798" s="352">
        <v>2.23</v>
      </c>
      <c r="I798" s="189" t="s">
        <v>42</v>
      </c>
      <c r="J798" s="352"/>
      <c r="K798" s="352"/>
      <c r="L798" s="352"/>
      <c r="M798" s="352"/>
      <c r="N798" s="352"/>
      <c r="O798" s="352"/>
      <c r="P798" s="352"/>
      <c r="Q798" s="352"/>
      <c r="R798" s="352"/>
      <c r="S798" s="352"/>
      <c r="T798" s="242" t="s">
        <v>1366</v>
      </c>
      <c r="U798" s="227" t="s">
        <v>846</v>
      </c>
      <c r="V798" s="227" t="s">
        <v>1924</v>
      </c>
      <c r="W798" s="227" t="s">
        <v>1820</v>
      </c>
      <c r="X798" s="228" t="s">
        <v>2205</v>
      </c>
      <c r="Y798" s="222"/>
      <c r="Z798" s="227">
        <v>7.4999999999999997E-3</v>
      </c>
      <c r="AA798" s="272">
        <v>0</v>
      </c>
      <c r="AB798" s="352"/>
      <c r="AC798" s="352"/>
      <c r="AD798" s="352"/>
      <c r="AE798" s="352"/>
      <c r="AF798" s="352"/>
      <c r="AG798" s="352"/>
      <c r="AH798" s="352"/>
    </row>
    <row r="799" spans="1:34" s="221" customFormat="1">
      <c r="A799" s="352" t="s">
        <v>948</v>
      </c>
      <c r="B799" s="352" t="s">
        <v>2583</v>
      </c>
      <c r="C799" s="352" t="s">
        <v>2527</v>
      </c>
      <c r="D799" s="352" t="s">
        <v>15</v>
      </c>
      <c r="E799" s="352" t="s">
        <v>78</v>
      </c>
      <c r="F799" s="352">
        <v>0.105</v>
      </c>
      <c r="G799" s="352">
        <v>0</v>
      </c>
      <c r="H799" s="352">
        <v>1.37</v>
      </c>
      <c r="I799" s="189" t="s">
        <v>949</v>
      </c>
      <c r="J799" s="352" t="s">
        <v>950</v>
      </c>
      <c r="K799" s="352"/>
      <c r="L799" s="352"/>
      <c r="M799" s="352"/>
      <c r="N799" s="352"/>
      <c r="O799" s="352"/>
      <c r="P799" s="352"/>
      <c r="Q799" s="352"/>
      <c r="R799" s="352"/>
      <c r="S799" s="352"/>
      <c r="T799" s="242" t="s">
        <v>1366</v>
      </c>
      <c r="U799" s="227" t="s">
        <v>957</v>
      </c>
      <c r="V799" s="227" t="s">
        <v>1822</v>
      </c>
      <c r="W799" s="227" t="s">
        <v>15</v>
      </c>
      <c r="X799" s="228" t="s">
        <v>78</v>
      </c>
      <c r="Y799" s="222" t="s">
        <v>1369</v>
      </c>
      <c r="Z799" s="227">
        <v>0.105</v>
      </c>
      <c r="AA799" s="272">
        <v>0</v>
      </c>
      <c r="AB799" s="352"/>
      <c r="AC799" s="352"/>
      <c r="AD799" s="352"/>
      <c r="AE799" s="352"/>
      <c r="AF799" s="352"/>
      <c r="AG799" s="352"/>
      <c r="AH799" s="352"/>
    </row>
    <row r="800" spans="1:34" s="221" customFormat="1">
      <c r="A800" s="352" t="s">
        <v>951</v>
      </c>
      <c r="B800" s="352" t="s">
        <v>2583</v>
      </c>
      <c r="C800" s="352" t="s">
        <v>2527</v>
      </c>
      <c r="D800" s="352" t="s">
        <v>15</v>
      </c>
      <c r="E800" s="352" t="s">
        <v>70</v>
      </c>
      <c r="F800" s="352">
        <v>7.0000000000000007E-2</v>
      </c>
      <c r="G800" s="352">
        <v>0</v>
      </c>
      <c r="H800" s="352">
        <v>1.37</v>
      </c>
      <c r="I800" s="189" t="s">
        <v>949</v>
      </c>
      <c r="J800" s="352" t="s">
        <v>952</v>
      </c>
      <c r="K800" s="352"/>
      <c r="L800" s="352"/>
      <c r="M800" s="352"/>
      <c r="N800" s="352"/>
      <c r="O800" s="352"/>
      <c r="P800" s="352"/>
      <c r="Q800" s="352"/>
      <c r="R800" s="352"/>
      <c r="S800" s="352"/>
      <c r="T800" s="242" t="s">
        <v>1366</v>
      </c>
      <c r="U800" s="227" t="s">
        <v>957</v>
      </c>
      <c r="V800" s="227" t="s">
        <v>1822</v>
      </c>
      <c r="W800" s="227" t="s">
        <v>15</v>
      </c>
      <c r="X800" s="228" t="s">
        <v>70</v>
      </c>
      <c r="Y800" s="222" t="s">
        <v>1370</v>
      </c>
      <c r="Z800" s="227">
        <v>7.0000000000000007E-2</v>
      </c>
      <c r="AA800" s="272">
        <v>0</v>
      </c>
      <c r="AB800" s="352"/>
      <c r="AC800" s="352"/>
      <c r="AD800" s="352"/>
      <c r="AE800" s="352"/>
      <c r="AF800" s="352"/>
      <c r="AG800" s="352"/>
      <c r="AH800" s="352"/>
    </row>
    <row r="801" spans="1:34" s="221" customFormat="1">
      <c r="A801" s="352" t="s">
        <v>953</v>
      </c>
      <c r="B801" s="352" t="s">
        <v>2583</v>
      </c>
      <c r="C801" s="352" t="s">
        <v>2527</v>
      </c>
      <c r="D801" s="352" t="s">
        <v>15</v>
      </c>
      <c r="E801" s="352" t="s">
        <v>85</v>
      </c>
      <c r="F801" s="352">
        <v>3.5000000000000003E-2</v>
      </c>
      <c r="G801" s="352">
        <v>0</v>
      </c>
      <c r="H801" s="352">
        <v>1.37</v>
      </c>
      <c r="I801" s="189" t="s">
        <v>949</v>
      </c>
      <c r="J801" s="352" t="s">
        <v>954</v>
      </c>
      <c r="K801" s="352"/>
      <c r="L801" s="352"/>
      <c r="M801" s="352"/>
      <c r="N801" s="352"/>
      <c r="O801" s="352"/>
      <c r="P801" s="352"/>
      <c r="Q801" s="352"/>
      <c r="R801" s="352"/>
      <c r="S801" s="352"/>
      <c r="T801" s="242" t="s">
        <v>1366</v>
      </c>
      <c r="U801" s="227" t="s">
        <v>957</v>
      </c>
      <c r="V801" s="227" t="s">
        <v>1822</v>
      </c>
      <c r="W801" s="227" t="s">
        <v>15</v>
      </c>
      <c r="X801" s="228" t="s">
        <v>85</v>
      </c>
      <c r="Y801" s="222" t="s">
        <v>1371</v>
      </c>
      <c r="Z801" s="227">
        <v>3.5000000000000003E-2</v>
      </c>
      <c r="AA801" s="272">
        <v>0</v>
      </c>
      <c r="AB801" s="352"/>
      <c r="AC801" s="352"/>
      <c r="AD801" s="352"/>
      <c r="AE801" s="352"/>
      <c r="AF801" s="352"/>
      <c r="AG801" s="352"/>
      <c r="AH801" s="352"/>
    </row>
    <row r="802" spans="1:34" s="221" customFormat="1">
      <c r="A802" s="352" t="s">
        <v>955</v>
      </c>
      <c r="B802" s="352" t="s">
        <v>2583</v>
      </c>
      <c r="C802" s="352" t="s">
        <v>2527</v>
      </c>
      <c r="D802" s="352" t="s">
        <v>1526</v>
      </c>
      <c r="E802" s="352" t="s">
        <v>956</v>
      </c>
      <c r="F802" s="352">
        <v>7.0000000000000007E-2</v>
      </c>
      <c r="G802" s="352">
        <v>0</v>
      </c>
      <c r="H802" s="352">
        <v>1.37</v>
      </c>
      <c r="I802" s="189" t="s">
        <v>949</v>
      </c>
      <c r="J802" s="352" t="s">
        <v>957</v>
      </c>
      <c r="K802" s="352"/>
      <c r="L802" s="352"/>
      <c r="M802" s="352"/>
      <c r="N802" s="352"/>
      <c r="O802" s="352"/>
      <c r="P802" s="352"/>
      <c r="Q802" s="352"/>
      <c r="R802" s="352"/>
      <c r="S802" s="352"/>
      <c r="T802" s="242" t="s">
        <v>1366</v>
      </c>
      <c r="U802" s="227" t="s">
        <v>957</v>
      </c>
      <c r="V802" s="227" t="s">
        <v>1822</v>
      </c>
      <c r="W802" s="227" t="s">
        <v>1526</v>
      </c>
      <c r="X802" s="228" t="s">
        <v>956</v>
      </c>
      <c r="Y802" s="222"/>
      <c r="Z802" s="227">
        <v>7.0000000000000007E-2</v>
      </c>
      <c r="AA802" s="272">
        <v>0</v>
      </c>
      <c r="AB802" s="352"/>
      <c r="AC802" s="352"/>
      <c r="AD802" s="352"/>
      <c r="AE802" s="352"/>
      <c r="AF802" s="352"/>
      <c r="AG802" s="352"/>
      <c r="AH802" s="352"/>
    </row>
    <row r="803" spans="1:34" s="221" customFormat="1">
      <c r="A803" s="352" t="s">
        <v>958</v>
      </c>
      <c r="B803" s="352" t="s">
        <v>2583</v>
      </c>
      <c r="C803" s="352" t="s">
        <v>2527</v>
      </c>
      <c r="D803" s="352" t="s">
        <v>1526</v>
      </c>
      <c r="E803" s="352" t="s">
        <v>959</v>
      </c>
      <c r="F803" s="352">
        <v>3.5000000000000003E-2</v>
      </c>
      <c r="G803" s="352">
        <v>0</v>
      </c>
      <c r="H803" s="352">
        <v>1.37</v>
      </c>
      <c r="I803" s="189" t="s">
        <v>949</v>
      </c>
      <c r="J803" s="352" t="s">
        <v>960</v>
      </c>
      <c r="K803" s="352"/>
      <c r="L803" s="352"/>
      <c r="M803" s="352"/>
      <c r="N803" s="352"/>
      <c r="O803" s="352"/>
      <c r="P803" s="352"/>
      <c r="Q803" s="352"/>
      <c r="R803" s="352"/>
      <c r="S803" s="352"/>
      <c r="T803" s="242" t="s">
        <v>1366</v>
      </c>
      <c r="U803" s="227" t="s">
        <v>957</v>
      </c>
      <c r="V803" s="227" t="s">
        <v>1822</v>
      </c>
      <c r="W803" s="227" t="s">
        <v>1526</v>
      </c>
      <c r="X803" s="228" t="s">
        <v>959</v>
      </c>
      <c r="Y803" s="222"/>
      <c r="Z803" s="227">
        <v>3.5000000000000003E-2</v>
      </c>
      <c r="AA803" s="272">
        <v>0</v>
      </c>
      <c r="AB803" s="352"/>
      <c r="AC803" s="352"/>
      <c r="AD803" s="352"/>
      <c r="AE803" s="352"/>
      <c r="AF803" s="352"/>
      <c r="AG803" s="352"/>
      <c r="AH803" s="352"/>
    </row>
    <row r="804" spans="1:34" s="221" customFormat="1">
      <c r="A804" s="352" t="s">
        <v>961</v>
      </c>
      <c r="B804" s="352" t="s">
        <v>2583</v>
      </c>
      <c r="C804" s="352" t="s">
        <v>2527</v>
      </c>
      <c r="D804" s="352" t="s">
        <v>1526</v>
      </c>
      <c r="E804" s="352" t="s">
        <v>1488</v>
      </c>
      <c r="F804" s="352">
        <v>3.5000000000000003E-2</v>
      </c>
      <c r="G804" s="352">
        <v>0</v>
      </c>
      <c r="H804" s="352">
        <v>1.37</v>
      </c>
      <c r="I804" s="189" t="s">
        <v>949</v>
      </c>
      <c r="J804" s="352" t="s">
        <v>2528</v>
      </c>
      <c r="K804" s="352"/>
      <c r="L804" s="352"/>
      <c r="M804" s="352"/>
      <c r="N804" s="352"/>
      <c r="O804" s="352"/>
      <c r="P804" s="352"/>
      <c r="Q804" s="352"/>
      <c r="R804" s="352"/>
      <c r="S804" s="352"/>
      <c r="T804" s="242" t="s">
        <v>1366</v>
      </c>
      <c r="U804" s="227" t="s">
        <v>957</v>
      </c>
      <c r="V804" s="227" t="s">
        <v>1822</v>
      </c>
      <c r="W804" s="227" t="s">
        <v>1526</v>
      </c>
      <c r="X804" s="228" t="s">
        <v>1488</v>
      </c>
      <c r="Y804" s="222" t="s">
        <v>1668</v>
      </c>
      <c r="Z804" s="227">
        <v>3.5000000000000003E-2</v>
      </c>
      <c r="AA804" s="272">
        <v>0</v>
      </c>
      <c r="AB804" s="352"/>
      <c r="AC804" s="352"/>
      <c r="AD804" s="352"/>
      <c r="AE804" s="352"/>
      <c r="AF804" s="352"/>
      <c r="AG804" s="352"/>
      <c r="AH804" s="352"/>
    </row>
    <row r="805" spans="1:34" s="221" customFormat="1">
      <c r="A805" s="352" t="s">
        <v>962</v>
      </c>
      <c r="B805" s="352" t="s">
        <v>2583</v>
      </c>
      <c r="C805" s="352" t="s">
        <v>2527</v>
      </c>
      <c r="D805" s="352" t="s">
        <v>1526</v>
      </c>
      <c r="E805" s="352" t="s">
        <v>1491</v>
      </c>
      <c r="F805" s="352">
        <v>3.5000000000000003E-2</v>
      </c>
      <c r="G805" s="352">
        <v>0</v>
      </c>
      <c r="H805" s="352">
        <v>1.37</v>
      </c>
      <c r="I805" s="189" t="s">
        <v>949</v>
      </c>
      <c r="J805" s="352" t="s">
        <v>2529</v>
      </c>
      <c r="K805" s="352"/>
      <c r="L805" s="352"/>
      <c r="M805" s="352"/>
      <c r="N805" s="352"/>
      <c r="O805" s="352"/>
      <c r="P805" s="352"/>
      <c r="Q805" s="352"/>
      <c r="R805" s="352"/>
      <c r="S805" s="352"/>
      <c r="T805" s="242" t="s">
        <v>1366</v>
      </c>
      <c r="U805" s="227" t="s">
        <v>957</v>
      </c>
      <c r="V805" s="227" t="s">
        <v>1822</v>
      </c>
      <c r="W805" s="227" t="s">
        <v>1526</v>
      </c>
      <c r="X805" s="228" t="s">
        <v>1491</v>
      </c>
      <c r="Y805" s="222" t="s">
        <v>1668</v>
      </c>
      <c r="Z805" s="227">
        <v>3.5000000000000003E-2</v>
      </c>
      <c r="AA805" s="272">
        <v>0</v>
      </c>
      <c r="AB805" s="352"/>
      <c r="AC805" s="352"/>
      <c r="AD805" s="352"/>
      <c r="AE805" s="352"/>
      <c r="AF805" s="352"/>
      <c r="AG805" s="352"/>
      <c r="AH805" s="352"/>
    </row>
    <row r="806" spans="1:34" s="221" customFormat="1">
      <c r="A806" s="352" t="s">
        <v>963</v>
      </c>
      <c r="B806" s="352" t="s">
        <v>2583</v>
      </c>
      <c r="C806" s="352" t="s">
        <v>2527</v>
      </c>
      <c r="D806" s="352" t="s">
        <v>1526</v>
      </c>
      <c r="E806" s="352" t="s">
        <v>1497</v>
      </c>
      <c r="F806" s="352">
        <v>1.7500000000000002E-2</v>
      </c>
      <c r="G806" s="352">
        <v>0</v>
      </c>
      <c r="H806" s="352">
        <v>1.37</v>
      </c>
      <c r="I806" s="189" t="s">
        <v>949</v>
      </c>
      <c r="J806" s="352" t="s">
        <v>2530</v>
      </c>
      <c r="K806" s="352"/>
      <c r="L806" s="352"/>
      <c r="M806" s="352"/>
      <c r="N806" s="352"/>
      <c r="O806" s="352"/>
      <c r="P806" s="352"/>
      <c r="Q806" s="352"/>
      <c r="R806" s="352"/>
      <c r="S806" s="352"/>
      <c r="T806" s="242" t="s">
        <v>1366</v>
      </c>
      <c r="U806" s="227" t="s">
        <v>957</v>
      </c>
      <c r="V806" s="227" t="s">
        <v>1822</v>
      </c>
      <c r="W806" s="227" t="s">
        <v>1526</v>
      </c>
      <c r="X806" s="228" t="s">
        <v>1497</v>
      </c>
      <c r="Y806" s="222" t="s">
        <v>1669</v>
      </c>
      <c r="Z806" s="227">
        <v>1.7500000000000002E-2</v>
      </c>
      <c r="AA806" s="272">
        <v>0</v>
      </c>
      <c r="AB806" s="352"/>
      <c r="AC806" s="352"/>
      <c r="AD806" s="352"/>
      <c r="AE806" s="352"/>
      <c r="AF806" s="352"/>
      <c r="AG806" s="352"/>
      <c r="AH806" s="352"/>
    </row>
    <row r="807" spans="1:34" s="221" customFormat="1">
      <c r="A807" s="352" t="s">
        <v>964</v>
      </c>
      <c r="B807" s="352" t="s">
        <v>2583</v>
      </c>
      <c r="C807" s="352" t="s">
        <v>2527</v>
      </c>
      <c r="D807" s="352" t="s">
        <v>1526</v>
      </c>
      <c r="E807" s="352" t="s">
        <v>1500</v>
      </c>
      <c r="F807" s="352">
        <v>1.7500000000000002E-2</v>
      </c>
      <c r="G807" s="352">
        <v>0</v>
      </c>
      <c r="H807" s="352">
        <v>1.37</v>
      </c>
      <c r="I807" s="189" t="s">
        <v>949</v>
      </c>
      <c r="J807" s="224" t="s">
        <v>2531</v>
      </c>
      <c r="K807" s="352"/>
      <c r="L807" s="352"/>
      <c r="M807" s="352"/>
      <c r="N807" s="352"/>
      <c r="O807" s="352"/>
      <c r="P807" s="352"/>
      <c r="Q807" s="352"/>
      <c r="R807" s="352"/>
      <c r="S807" s="352"/>
      <c r="T807" s="242" t="s">
        <v>1366</v>
      </c>
      <c r="U807" s="227" t="s">
        <v>957</v>
      </c>
      <c r="V807" s="227" t="s">
        <v>1822</v>
      </c>
      <c r="W807" s="227" t="s">
        <v>1526</v>
      </c>
      <c r="X807" s="228" t="s">
        <v>1500</v>
      </c>
      <c r="Y807" s="222" t="s">
        <v>1669</v>
      </c>
      <c r="Z807" s="227">
        <v>1.7500000000000002E-2</v>
      </c>
      <c r="AA807" s="272">
        <v>0</v>
      </c>
      <c r="AB807" s="352"/>
      <c r="AC807" s="352"/>
      <c r="AD807" s="352"/>
      <c r="AE807" s="352"/>
      <c r="AF807" s="352"/>
      <c r="AG807" s="352"/>
      <c r="AH807" s="352"/>
    </row>
    <row r="808" spans="1:34" s="221" customFormat="1">
      <c r="A808" s="352" t="s">
        <v>965</v>
      </c>
      <c r="B808" s="352" t="s">
        <v>2583</v>
      </c>
      <c r="C808" s="352" t="s">
        <v>2527</v>
      </c>
      <c r="D808" s="352" t="s">
        <v>1702</v>
      </c>
      <c r="E808" s="352" t="s">
        <v>966</v>
      </c>
      <c r="F808" s="352">
        <v>0.04</v>
      </c>
      <c r="G808" s="352">
        <v>0</v>
      </c>
      <c r="H808" s="352">
        <v>1.37</v>
      </c>
      <c r="I808" s="189" t="s">
        <v>949</v>
      </c>
      <c r="J808" s="224"/>
      <c r="K808" s="352"/>
      <c r="L808" s="352"/>
      <c r="M808" s="352"/>
      <c r="N808" s="352"/>
      <c r="O808" s="352"/>
      <c r="P808" s="352"/>
      <c r="Q808" s="352"/>
      <c r="R808" s="352"/>
      <c r="S808" s="352"/>
      <c r="T808" s="242" t="s">
        <v>1366</v>
      </c>
      <c r="U808" s="227" t="s">
        <v>957</v>
      </c>
      <c r="V808" s="227" t="s">
        <v>1822</v>
      </c>
      <c r="W808" s="227" t="s">
        <v>1702</v>
      </c>
      <c r="X808" s="228" t="s">
        <v>966</v>
      </c>
      <c r="Y808" s="222"/>
      <c r="Z808" s="227">
        <v>0.04</v>
      </c>
      <c r="AA808" s="272">
        <v>0</v>
      </c>
      <c r="AB808" s="352"/>
      <c r="AC808" s="352"/>
      <c r="AD808" s="352"/>
      <c r="AE808" s="352"/>
      <c r="AF808" s="352"/>
      <c r="AG808" s="352"/>
      <c r="AH808" s="352"/>
    </row>
    <row r="809" spans="1:34" s="221" customFormat="1">
      <c r="A809" s="352" t="s">
        <v>967</v>
      </c>
      <c r="B809" s="352" t="s">
        <v>2583</v>
      </c>
      <c r="C809" s="352" t="s">
        <v>2527</v>
      </c>
      <c r="D809" s="352" t="s">
        <v>1702</v>
      </c>
      <c r="E809" s="352" t="s">
        <v>968</v>
      </c>
      <c r="F809" s="352">
        <v>0.02</v>
      </c>
      <c r="G809" s="352">
        <v>0</v>
      </c>
      <c r="H809" s="352">
        <v>1.37</v>
      </c>
      <c r="I809" s="189" t="s">
        <v>949</v>
      </c>
      <c r="J809" s="224" t="s">
        <v>232</v>
      </c>
      <c r="K809" s="352"/>
      <c r="L809" s="352"/>
      <c r="M809" s="352"/>
      <c r="N809" s="352"/>
      <c r="O809" s="352"/>
      <c r="P809" s="352"/>
      <c r="Q809" s="352"/>
      <c r="R809" s="352"/>
      <c r="S809" s="352"/>
      <c r="T809" s="242" t="s">
        <v>1366</v>
      </c>
      <c r="U809" s="227" t="s">
        <v>957</v>
      </c>
      <c r="V809" s="227" t="s">
        <v>1822</v>
      </c>
      <c r="W809" s="227" t="s">
        <v>1702</v>
      </c>
      <c r="X809" s="228" t="s">
        <v>968</v>
      </c>
      <c r="Y809" s="222"/>
      <c r="Z809" s="227">
        <v>0.02</v>
      </c>
      <c r="AA809" s="272">
        <v>0</v>
      </c>
      <c r="AB809" s="352"/>
      <c r="AC809" s="352"/>
      <c r="AD809" s="352"/>
      <c r="AE809" s="352"/>
      <c r="AF809" s="352"/>
      <c r="AG809" s="352"/>
      <c r="AH809" s="352"/>
    </row>
    <row r="810" spans="1:34" s="221" customFormat="1">
      <c r="A810" s="352" t="s">
        <v>969</v>
      </c>
      <c r="B810" s="352" t="s">
        <v>2583</v>
      </c>
      <c r="C810" s="352" t="s">
        <v>2527</v>
      </c>
      <c r="D810" s="352" t="s">
        <v>1702</v>
      </c>
      <c r="E810" s="352" t="s">
        <v>970</v>
      </c>
      <c r="F810" s="352">
        <v>0.02</v>
      </c>
      <c r="G810" s="352">
        <v>0</v>
      </c>
      <c r="H810" s="352">
        <v>1.37</v>
      </c>
      <c r="I810" s="189" t="s">
        <v>949</v>
      </c>
      <c r="J810" s="224" t="s">
        <v>1668</v>
      </c>
      <c r="K810" s="352"/>
      <c r="L810" s="352"/>
      <c r="M810" s="352"/>
      <c r="N810" s="352"/>
      <c r="O810" s="352"/>
      <c r="P810" s="352"/>
      <c r="Q810" s="352"/>
      <c r="R810" s="352"/>
      <c r="S810" s="352"/>
      <c r="T810" s="242" t="s">
        <v>1366</v>
      </c>
      <c r="U810" s="227" t="s">
        <v>957</v>
      </c>
      <c r="V810" s="227" t="s">
        <v>1822</v>
      </c>
      <c r="W810" s="227" t="s">
        <v>1702</v>
      </c>
      <c r="X810" s="228" t="s">
        <v>970</v>
      </c>
      <c r="Y810" s="222" t="s">
        <v>1668</v>
      </c>
      <c r="Z810" s="227">
        <v>0.02</v>
      </c>
      <c r="AA810" s="272">
        <v>0</v>
      </c>
      <c r="AB810" s="352"/>
      <c r="AC810" s="352"/>
      <c r="AD810" s="352"/>
      <c r="AE810" s="352"/>
      <c r="AF810" s="352"/>
      <c r="AG810" s="352"/>
      <c r="AH810" s="352"/>
    </row>
    <row r="811" spans="1:34" s="221" customFormat="1">
      <c r="A811" s="352" t="s">
        <v>971</v>
      </c>
      <c r="B811" s="352" t="s">
        <v>2583</v>
      </c>
      <c r="C811" s="352" t="s">
        <v>2527</v>
      </c>
      <c r="D811" s="352" t="s">
        <v>1702</v>
      </c>
      <c r="E811" s="352" t="s">
        <v>972</v>
      </c>
      <c r="F811" s="352">
        <v>0.02</v>
      </c>
      <c r="G811" s="352">
        <v>0</v>
      </c>
      <c r="H811" s="352">
        <v>1.37</v>
      </c>
      <c r="I811" s="189" t="s">
        <v>949</v>
      </c>
      <c r="J811" s="224" t="s">
        <v>2494</v>
      </c>
      <c r="K811" s="352"/>
      <c r="L811" s="352"/>
      <c r="M811" s="352"/>
      <c r="N811" s="352"/>
      <c r="O811" s="352"/>
      <c r="P811" s="352"/>
      <c r="Q811" s="352"/>
      <c r="R811" s="352"/>
      <c r="S811" s="352"/>
      <c r="T811" s="242" t="s">
        <v>1366</v>
      </c>
      <c r="U811" s="227" t="s">
        <v>957</v>
      </c>
      <c r="V811" s="227" t="s">
        <v>1822</v>
      </c>
      <c r="W811" s="227" t="s">
        <v>1702</v>
      </c>
      <c r="X811" s="228" t="s">
        <v>972</v>
      </c>
      <c r="Y811" s="222" t="s">
        <v>1668</v>
      </c>
      <c r="Z811" s="227">
        <v>0.02</v>
      </c>
      <c r="AA811" s="272">
        <v>0</v>
      </c>
      <c r="AB811" s="352"/>
      <c r="AC811" s="352"/>
      <c r="AD811" s="352"/>
      <c r="AE811" s="352"/>
      <c r="AF811" s="352"/>
      <c r="AG811" s="352"/>
      <c r="AH811" s="352"/>
    </row>
    <row r="812" spans="1:34" s="221" customFormat="1">
      <c r="A812" s="352" t="s">
        <v>973</v>
      </c>
      <c r="B812" s="352" t="s">
        <v>2583</v>
      </c>
      <c r="C812" s="352" t="s">
        <v>2527</v>
      </c>
      <c r="D812" s="352" t="s">
        <v>1702</v>
      </c>
      <c r="E812" s="352" t="s">
        <v>974</v>
      </c>
      <c r="F812" s="352">
        <v>0.01</v>
      </c>
      <c r="G812" s="352">
        <v>0</v>
      </c>
      <c r="H812" s="352">
        <v>1.37</v>
      </c>
      <c r="I812" s="189" t="s">
        <v>949</v>
      </c>
      <c r="J812" s="224" t="s">
        <v>1669</v>
      </c>
      <c r="K812" s="352"/>
      <c r="L812" s="352"/>
      <c r="M812" s="352"/>
      <c r="N812" s="352"/>
      <c r="O812" s="352"/>
      <c r="P812" s="352"/>
      <c r="Q812" s="352"/>
      <c r="R812" s="352"/>
      <c r="S812" s="352"/>
      <c r="T812" s="242" t="s">
        <v>1366</v>
      </c>
      <c r="U812" s="227" t="s">
        <v>957</v>
      </c>
      <c r="V812" s="227" t="s">
        <v>1822</v>
      </c>
      <c r="W812" s="227" t="s">
        <v>1702</v>
      </c>
      <c r="X812" s="228" t="s">
        <v>974</v>
      </c>
      <c r="Y812" s="222" t="s">
        <v>1669</v>
      </c>
      <c r="Z812" s="227">
        <v>0.01</v>
      </c>
      <c r="AA812" s="272">
        <v>0</v>
      </c>
      <c r="AB812" s="352"/>
      <c r="AC812" s="352"/>
      <c r="AD812" s="352"/>
      <c r="AE812" s="352"/>
      <c r="AF812" s="352"/>
      <c r="AG812" s="352"/>
      <c r="AH812" s="352"/>
    </row>
    <row r="813" spans="1:34" s="221" customFormat="1">
      <c r="A813" s="352" t="s">
        <v>975</v>
      </c>
      <c r="B813" s="352" t="s">
        <v>2583</v>
      </c>
      <c r="C813" s="352" t="s">
        <v>2527</v>
      </c>
      <c r="D813" s="352" t="s">
        <v>1702</v>
      </c>
      <c r="E813" s="352" t="s">
        <v>976</v>
      </c>
      <c r="F813" s="352">
        <v>0.01</v>
      </c>
      <c r="G813" s="352">
        <v>0</v>
      </c>
      <c r="H813" s="352">
        <v>1.37</v>
      </c>
      <c r="I813" s="189" t="s">
        <v>949</v>
      </c>
      <c r="J813" s="224" t="s">
        <v>2495</v>
      </c>
      <c r="K813" s="352"/>
      <c r="L813" s="352"/>
      <c r="M813" s="352"/>
      <c r="N813" s="352"/>
      <c r="O813" s="352"/>
      <c r="P813" s="352"/>
      <c r="Q813" s="352"/>
      <c r="R813" s="352"/>
      <c r="S813" s="352"/>
      <c r="T813" s="242" t="s">
        <v>1366</v>
      </c>
      <c r="U813" s="227" t="s">
        <v>957</v>
      </c>
      <c r="V813" s="227" t="s">
        <v>1822</v>
      </c>
      <c r="W813" s="227" t="s">
        <v>1702</v>
      </c>
      <c r="X813" s="228" t="s">
        <v>976</v>
      </c>
      <c r="Y813" s="222" t="s">
        <v>1669</v>
      </c>
      <c r="Z813" s="227">
        <v>0.01</v>
      </c>
      <c r="AA813" s="272">
        <v>0</v>
      </c>
      <c r="AB813" s="352"/>
      <c r="AC813" s="352"/>
      <c r="AD813" s="352"/>
      <c r="AE813" s="352"/>
      <c r="AF813" s="352"/>
      <c r="AG813" s="352"/>
      <c r="AH813" s="352"/>
    </row>
    <row r="814" spans="1:34" s="221" customFormat="1">
      <c r="A814" s="352" t="s">
        <v>977</v>
      </c>
      <c r="B814" s="352" t="s">
        <v>2583</v>
      </c>
      <c r="C814" s="352" t="s">
        <v>2527</v>
      </c>
      <c r="D814" s="224" t="s">
        <v>1702</v>
      </c>
      <c r="E814" s="352" t="s">
        <v>978</v>
      </c>
      <c r="F814" s="352">
        <v>3.6000000000000004E-2</v>
      </c>
      <c r="G814" s="352">
        <v>0</v>
      </c>
      <c r="H814" s="352">
        <v>1.37</v>
      </c>
      <c r="I814" s="189" t="s">
        <v>949</v>
      </c>
      <c r="J814" s="352" t="s">
        <v>2532</v>
      </c>
      <c r="K814" s="352"/>
      <c r="L814" s="352"/>
      <c r="M814" s="352"/>
      <c r="N814" s="352"/>
      <c r="O814" s="352"/>
      <c r="P814" s="352"/>
      <c r="Q814" s="352"/>
      <c r="R814" s="352"/>
      <c r="S814" s="352"/>
      <c r="T814" s="242" t="s">
        <v>1366</v>
      </c>
      <c r="U814" s="227" t="s">
        <v>957</v>
      </c>
      <c r="V814" s="227" t="s">
        <v>1822</v>
      </c>
      <c r="W814" s="227" t="s">
        <v>1702</v>
      </c>
      <c r="X814" s="228" t="s">
        <v>978</v>
      </c>
      <c r="Y814" s="222" t="s">
        <v>1368</v>
      </c>
      <c r="Z814" s="227">
        <v>3.6000000000000004E-2</v>
      </c>
      <c r="AA814" s="272">
        <v>0</v>
      </c>
      <c r="AB814" s="352"/>
      <c r="AC814" s="352"/>
      <c r="AD814" s="352"/>
      <c r="AE814" s="352"/>
      <c r="AF814" s="352"/>
      <c r="AG814" s="352"/>
      <c r="AH814" s="352"/>
    </row>
    <row r="815" spans="1:34" s="221" customFormat="1">
      <c r="A815" s="352" t="s">
        <v>979</v>
      </c>
      <c r="B815" s="352" t="s">
        <v>2583</v>
      </c>
      <c r="C815" s="352" t="s">
        <v>2527</v>
      </c>
      <c r="D815" s="224" t="s">
        <v>1702</v>
      </c>
      <c r="E815" s="352" t="s">
        <v>980</v>
      </c>
      <c r="F815" s="352">
        <v>3.6000000000000004E-2</v>
      </c>
      <c r="G815" s="352">
        <v>0</v>
      </c>
      <c r="H815" s="352">
        <v>1.37</v>
      </c>
      <c r="I815" s="189" t="s">
        <v>949</v>
      </c>
      <c r="J815" s="224" t="s">
        <v>2533</v>
      </c>
      <c r="K815" s="352"/>
      <c r="L815" s="352"/>
      <c r="M815" s="352"/>
      <c r="N815" s="352"/>
      <c r="O815" s="352"/>
      <c r="P815" s="352"/>
      <c r="Q815" s="352"/>
      <c r="R815" s="352"/>
      <c r="S815" s="352"/>
      <c r="T815" s="242" t="s">
        <v>1366</v>
      </c>
      <c r="U815" s="227" t="s">
        <v>957</v>
      </c>
      <c r="V815" s="227" t="s">
        <v>1822</v>
      </c>
      <c r="W815" s="227" t="s">
        <v>1702</v>
      </c>
      <c r="X815" s="228" t="s">
        <v>980</v>
      </c>
      <c r="Y815" s="222" t="s">
        <v>1368</v>
      </c>
      <c r="Z815" s="227">
        <v>3.6000000000000004E-2</v>
      </c>
      <c r="AA815" s="272">
        <v>0</v>
      </c>
      <c r="AB815" s="352"/>
      <c r="AC815" s="352"/>
      <c r="AD815" s="352"/>
      <c r="AE815" s="352"/>
      <c r="AF815" s="352"/>
      <c r="AG815" s="352"/>
      <c r="AH815" s="352"/>
    </row>
    <row r="816" spans="1:34" s="221" customFormat="1">
      <c r="A816" s="352" t="s">
        <v>2206</v>
      </c>
      <c r="B816" s="352" t="s">
        <v>2583</v>
      </c>
      <c r="C816" s="352" t="s">
        <v>2527</v>
      </c>
      <c r="D816" s="224" t="s">
        <v>1814</v>
      </c>
      <c r="E816" s="352" t="s">
        <v>2207</v>
      </c>
      <c r="F816" s="352">
        <v>7.4999999999999997E-2</v>
      </c>
      <c r="G816" s="352">
        <v>0</v>
      </c>
      <c r="H816" s="352">
        <v>1.37</v>
      </c>
      <c r="I816" s="189" t="s">
        <v>949</v>
      </c>
      <c r="J816" s="224"/>
      <c r="K816" s="352"/>
      <c r="L816" s="352"/>
      <c r="M816" s="352"/>
      <c r="N816" s="352"/>
      <c r="O816" s="352"/>
      <c r="P816" s="352"/>
      <c r="Q816" s="352"/>
      <c r="R816" s="352"/>
      <c r="S816" s="352"/>
      <c r="T816" s="242" t="s">
        <v>1366</v>
      </c>
      <c r="U816" s="227" t="s">
        <v>957</v>
      </c>
      <c r="V816" s="227" t="s">
        <v>1822</v>
      </c>
      <c r="W816" s="227" t="s">
        <v>1814</v>
      </c>
      <c r="X816" s="228" t="s">
        <v>2207</v>
      </c>
      <c r="Y816" s="222"/>
      <c r="Z816" s="227">
        <v>7.4999999999999997E-2</v>
      </c>
      <c r="AA816" s="272">
        <v>0</v>
      </c>
      <c r="AB816" s="352"/>
      <c r="AC816" s="352"/>
      <c r="AD816" s="352"/>
      <c r="AE816" s="352"/>
      <c r="AF816" s="352"/>
      <c r="AG816" s="352"/>
      <c r="AH816" s="352"/>
    </row>
    <row r="817" spans="1:34" s="221" customFormat="1">
      <c r="A817" s="352" t="s">
        <v>2208</v>
      </c>
      <c r="B817" s="352" t="s">
        <v>2583</v>
      </c>
      <c r="C817" s="352" t="s">
        <v>2527</v>
      </c>
      <c r="D817" s="224" t="s">
        <v>1814</v>
      </c>
      <c r="E817" s="352" t="s">
        <v>2209</v>
      </c>
      <c r="F817" s="352">
        <v>3.7499999999999999E-2</v>
      </c>
      <c r="G817" s="352">
        <v>0</v>
      </c>
      <c r="H817" s="352">
        <v>1.37</v>
      </c>
      <c r="I817" s="189" t="s">
        <v>949</v>
      </c>
      <c r="J817" s="224"/>
      <c r="K817" s="352"/>
      <c r="L817" s="352"/>
      <c r="M817" s="352"/>
      <c r="N817" s="352"/>
      <c r="O817" s="352"/>
      <c r="P817" s="352"/>
      <c r="Q817" s="352"/>
      <c r="R817" s="352"/>
      <c r="S817" s="352"/>
      <c r="T817" s="242" t="s">
        <v>1366</v>
      </c>
      <c r="U817" s="227" t="s">
        <v>957</v>
      </c>
      <c r="V817" s="227" t="s">
        <v>1822</v>
      </c>
      <c r="W817" s="227" t="s">
        <v>1814</v>
      </c>
      <c r="X817" s="228" t="s">
        <v>2209</v>
      </c>
      <c r="Y817" s="222"/>
      <c r="Z817" s="227">
        <v>3.7499999999999999E-2</v>
      </c>
      <c r="AA817" s="272">
        <v>0</v>
      </c>
      <c r="AB817" s="352"/>
      <c r="AC817" s="352"/>
      <c r="AD817" s="352"/>
      <c r="AE817" s="352"/>
      <c r="AF817" s="352"/>
      <c r="AG817" s="352"/>
      <c r="AH817" s="352"/>
    </row>
    <row r="818" spans="1:34" s="221" customFormat="1">
      <c r="A818" s="352" t="s">
        <v>2210</v>
      </c>
      <c r="B818" s="352" t="s">
        <v>2583</v>
      </c>
      <c r="C818" s="352" t="s">
        <v>2527</v>
      </c>
      <c r="D818" s="224" t="s">
        <v>1814</v>
      </c>
      <c r="E818" s="352" t="s">
        <v>2211</v>
      </c>
      <c r="F818" s="352">
        <v>5.6249999999999994E-2</v>
      </c>
      <c r="G818" s="352">
        <v>0</v>
      </c>
      <c r="H818" s="352">
        <v>1.37</v>
      </c>
      <c r="I818" s="189" t="s">
        <v>949</v>
      </c>
      <c r="J818" s="224"/>
      <c r="K818" s="352"/>
      <c r="L818" s="352"/>
      <c r="M818" s="352"/>
      <c r="N818" s="352"/>
      <c r="O818" s="352"/>
      <c r="P818" s="352"/>
      <c r="Q818" s="352"/>
      <c r="R818" s="352"/>
      <c r="S818" s="352"/>
      <c r="T818" s="242" t="s">
        <v>1366</v>
      </c>
      <c r="U818" s="227" t="s">
        <v>957</v>
      </c>
      <c r="V818" s="227" t="s">
        <v>1822</v>
      </c>
      <c r="W818" s="227" t="s">
        <v>1814</v>
      </c>
      <c r="X818" s="228" t="s">
        <v>2211</v>
      </c>
      <c r="Y818" s="222" t="s">
        <v>1373</v>
      </c>
      <c r="Z818" s="227">
        <v>5.6249999999999994E-2</v>
      </c>
      <c r="AA818" s="272">
        <v>0</v>
      </c>
      <c r="AB818" s="352"/>
      <c r="AC818" s="352"/>
      <c r="AD818" s="352"/>
      <c r="AE818" s="352"/>
      <c r="AF818" s="352"/>
      <c r="AG818" s="352"/>
      <c r="AH818" s="352"/>
    </row>
    <row r="819" spans="1:34" s="221" customFormat="1">
      <c r="A819" s="352" t="s">
        <v>2212</v>
      </c>
      <c r="B819" s="352" t="s">
        <v>2583</v>
      </c>
      <c r="C819" s="352" t="s">
        <v>2527</v>
      </c>
      <c r="D819" s="224" t="s">
        <v>1814</v>
      </c>
      <c r="E819" s="352" t="s">
        <v>2213</v>
      </c>
      <c r="F819" s="352">
        <v>5.6249999999999994E-2</v>
      </c>
      <c r="G819" s="352">
        <v>0</v>
      </c>
      <c r="H819" s="352">
        <v>1.37</v>
      </c>
      <c r="I819" s="189" t="s">
        <v>949</v>
      </c>
      <c r="J819" s="224"/>
      <c r="K819" s="352"/>
      <c r="L819" s="352"/>
      <c r="M819" s="352"/>
      <c r="N819" s="352"/>
      <c r="O819" s="352"/>
      <c r="P819" s="352"/>
      <c r="Q819" s="352"/>
      <c r="R819" s="352"/>
      <c r="S819" s="352"/>
      <c r="T819" s="242" t="s">
        <v>1366</v>
      </c>
      <c r="U819" s="227" t="s">
        <v>957</v>
      </c>
      <c r="V819" s="227" t="s">
        <v>1822</v>
      </c>
      <c r="W819" s="227" t="s">
        <v>1814</v>
      </c>
      <c r="X819" s="228" t="s">
        <v>2213</v>
      </c>
      <c r="Y819" s="222" t="s">
        <v>1373</v>
      </c>
      <c r="Z819" s="227">
        <v>5.6249999999999994E-2</v>
      </c>
      <c r="AA819" s="272">
        <v>0</v>
      </c>
      <c r="AB819" s="352"/>
      <c r="AC819" s="352"/>
      <c r="AD819" s="352"/>
      <c r="AE819" s="352"/>
      <c r="AF819" s="352"/>
      <c r="AG819" s="352"/>
      <c r="AH819" s="352"/>
    </row>
    <row r="820" spans="1:34" s="221" customFormat="1">
      <c r="A820" s="352" t="s">
        <v>2214</v>
      </c>
      <c r="B820" s="352" t="s">
        <v>2583</v>
      </c>
      <c r="C820" s="352" t="s">
        <v>2527</v>
      </c>
      <c r="D820" s="224" t="s">
        <v>1814</v>
      </c>
      <c r="E820" s="352" t="s">
        <v>2215</v>
      </c>
      <c r="F820" s="352">
        <v>3.7499999999999999E-2</v>
      </c>
      <c r="G820" s="352">
        <v>0</v>
      </c>
      <c r="H820" s="352">
        <v>1.37</v>
      </c>
      <c r="I820" s="189" t="s">
        <v>949</v>
      </c>
      <c r="J820" s="224"/>
      <c r="K820" s="352"/>
      <c r="L820" s="352"/>
      <c r="M820" s="352"/>
      <c r="N820" s="352"/>
      <c r="O820" s="352"/>
      <c r="P820" s="352"/>
      <c r="Q820" s="352"/>
      <c r="R820" s="352"/>
      <c r="S820" s="352"/>
      <c r="T820" s="242" t="s">
        <v>1366</v>
      </c>
      <c r="U820" s="227" t="s">
        <v>957</v>
      </c>
      <c r="V820" s="227" t="s">
        <v>1822</v>
      </c>
      <c r="W820" s="227" t="s">
        <v>1814</v>
      </c>
      <c r="X820" s="228" t="s">
        <v>2215</v>
      </c>
      <c r="Y820" s="222" t="s">
        <v>1669</v>
      </c>
      <c r="Z820" s="227">
        <v>3.7499999999999999E-2</v>
      </c>
      <c r="AA820" s="272">
        <v>0</v>
      </c>
      <c r="AB820" s="352"/>
      <c r="AC820" s="352"/>
      <c r="AD820" s="352"/>
      <c r="AE820" s="352"/>
      <c r="AF820" s="352"/>
      <c r="AG820" s="352"/>
      <c r="AH820" s="352"/>
    </row>
    <row r="821" spans="1:34" s="221" customFormat="1">
      <c r="A821" s="352" t="s">
        <v>2216</v>
      </c>
      <c r="B821" s="352" t="s">
        <v>2583</v>
      </c>
      <c r="C821" s="352" t="s">
        <v>2527</v>
      </c>
      <c r="D821" s="224" t="s">
        <v>1814</v>
      </c>
      <c r="E821" s="352" t="s">
        <v>2217</v>
      </c>
      <c r="F821" s="352">
        <v>3.7499999999999999E-2</v>
      </c>
      <c r="G821" s="352">
        <v>0</v>
      </c>
      <c r="H821" s="352">
        <v>1.37</v>
      </c>
      <c r="I821" s="189" t="s">
        <v>949</v>
      </c>
      <c r="J821" s="224"/>
      <c r="K821" s="352"/>
      <c r="L821" s="352"/>
      <c r="M821" s="352"/>
      <c r="N821" s="352"/>
      <c r="O821" s="352"/>
      <c r="P821" s="352"/>
      <c r="Q821" s="352"/>
      <c r="R821" s="352"/>
      <c r="S821" s="352"/>
      <c r="T821" s="242" t="s">
        <v>1366</v>
      </c>
      <c r="U821" s="227" t="s">
        <v>957</v>
      </c>
      <c r="V821" s="227" t="s">
        <v>1822</v>
      </c>
      <c r="W821" s="227" t="s">
        <v>1814</v>
      </c>
      <c r="X821" s="228" t="s">
        <v>2217</v>
      </c>
      <c r="Y821" s="222" t="s">
        <v>1669</v>
      </c>
      <c r="Z821" s="227">
        <v>3.7499999999999999E-2</v>
      </c>
      <c r="AA821" s="272">
        <v>0</v>
      </c>
      <c r="AB821" s="352"/>
      <c r="AC821" s="352"/>
      <c r="AD821" s="352"/>
      <c r="AE821" s="352"/>
      <c r="AF821" s="352"/>
      <c r="AG821" s="352"/>
      <c r="AH821" s="352"/>
    </row>
    <row r="822" spans="1:34" s="221" customFormat="1">
      <c r="A822" s="352" t="s">
        <v>2218</v>
      </c>
      <c r="B822" s="352" t="s">
        <v>2583</v>
      </c>
      <c r="C822" s="352" t="s">
        <v>2527</v>
      </c>
      <c r="D822" s="224" t="s">
        <v>1814</v>
      </c>
      <c r="E822" s="352" t="s">
        <v>2219</v>
      </c>
      <c r="F822" s="352">
        <v>1.8749999999999999E-2</v>
      </c>
      <c r="G822" s="352">
        <v>0</v>
      </c>
      <c r="H822" s="352">
        <v>1.37</v>
      </c>
      <c r="I822" s="189" t="s">
        <v>949</v>
      </c>
      <c r="J822" s="224"/>
      <c r="K822" s="352"/>
      <c r="L822" s="352"/>
      <c r="M822" s="352"/>
      <c r="N822" s="352"/>
      <c r="O822" s="352"/>
      <c r="P822" s="352"/>
      <c r="Q822" s="352"/>
      <c r="R822" s="352"/>
      <c r="S822" s="352"/>
      <c r="T822" s="242" t="s">
        <v>1366</v>
      </c>
      <c r="U822" s="227" t="s">
        <v>957</v>
      </c>
      <c r="V822" s="227" t="s">
        <v>1822</v>
      </c>
      <c r="W822" s="227" t="s">
        <v>1814</v>
      </c>
      <c r="X822" s="228" t="s">
        <v>2219</v>
      </c>
      <c r="Y822" s="222" t="s">
        <v>1859</v>
      </c>
      <c r="Z822" s="227">
        <v>1.8749999999999999E-2</v>
      </c>
      <c r="AA822" s="272">
        <v>0</v>
      </c>
      <c r="AB822" s="352"/>
      <c r="AC822" s="352"/>
      <c r="AD822" s="352"/>
      <c r="AE822" s="352"/>
      <c r="AF822" s="352"/>
      <c r="AG822" s="352"/>
      <c r="AH822" s="352"/>
    </row>
    <row r="823" spans="1:34" s="221" customFormat="1">
      <c r="A823" s="352" t="s">
        <v>2220</v>
      </c>
      <c r="B823" s="352" t="s">
        <v>2583</v>
      </c>
      <c r="C823" s="352" t="s">
        <v>2527</v>
      </c>
      <c r="D823" s="224" t="s">
        <v>1814</v>
      </c>
      <c r="E823" s="352" t="s">
        <v>2221</v>
      </c>
      <c r="F823" s="352">
        <v>1.8749999999999999E-2</v>
      </c>
      <c r="G823" s="352">
        <v>0</v>
      </c>
      <c r="H823" s="352">
        <v>1.37</v>
      </c>
      <c r="I823" s="189" t="s">
        <v>949</v>
      </c>
      <c r="J823" s="224"/>
      <c r="K823" s="352"/>
      <c r="L823" s="352"/>
      <c r="M823" s="352"/>
      <c r="N823" s="352"/>
      <c r="O823" s="352"/>
      <c r="P823" s="352"/>
      <c r="Q823" s="352"/>
      <c r="R823" s="352"/>
      <c r="S823" s="352"/>
      <c r="T823" s="242" t="s">
        <v>1366</v>
      </c>
      <c r="U823" s="227" t="s">
        <v>957</v>
      </c>
      <c r="V823" s="227" t="s">
        <v>1822</v>
      </c>
      <c r="W823" s="227" t="s">
        <v>1814</v>
      </c>
      <c r="X823" s="228" t="s">
        <v>2221</v>
      </c>
      <c r="Y823" s="222" t="s">
        <v>1859</v>
      </c>
      <c r="Z823" s="227">
        <v>1.8749999999999999E-2</v>
      </c>
      <c r="AA823" s="272">
        <v>0</v>
      </c>
      <c r="AB823" s="352"/>
      <c r="AC823" s="352"/>
      <c r="AD823" s="352"/>
      <c r="AE823" s="352"/>
      <c r="AF823" s="352"/>
      <c r="AG823" s="352"/>
      <c r="AH823" s="352"/>
    </row>
    <row r="824" spans="1:34" s="221" customFormat="1">
      <c r="A824" s="352" t="s">
        <v>981</v>
      </c>
      <c r="B824" s="352" t="s">
        <v>2584</v>
      </c>
      <c r="C824" s="352" t="s">
        <v>2534</v>
      </c>
      <c r="D824" s="224" t="s">
        <v>19</v>
      </c>
      <c r="E824" s="352" t="s">
        <v>79</v>
      </c>
      <c r="F824" s="352">
        <v>0.18375</v>
      </c>
      <c r="G824" s="352">
        <v>0</v>
      </c>
      <c r="H824" s="352">
        <v>1.37</v>
      </c>
      <c r="I824" s="189" t="s">
        <v>949</v>
      </c>
      <c r="J824" s="224" t="s">
        <v>950</v>
      </c>
      <c r="K824" s="352"/>
      <c r="L824" s="352"/>
      <c r="M824" s="352"/>
      <c r="N824" s="352"/>
      <c r="O824" s="352"/>
      <c r="P824" s="352"/>
      <c r="Q824" s="352"/>
      <c r="R824" s="352"/>
      <c r="S824" s="352"/>
      <c r="T824" s="242" t="s">
        <v>1366</v>
      </c>
      <c r="U824" s="227" t="s">
        <v>957</v>
      </c>
      <c r="V824" s="227" t="s">
        <v>1864</v>
      </c>
      <c r="W824" s="227" t="s">
        <v>19</v>
      </c>
      <c r="X824" s="228" t="s">
        <v>79</v>
      </c>
      <c r="Y824" s="222" t="s">
        <v>1369</v>
      </c>
      <c r="Z824" s="227">
        <v>0.18375</v>
      </c>
      <c r="AA824" s="272">
        <v>0</v>
      </c>
      <c r="AB824" s="352"/>
      <c r="AC824" s="352"/>
      <c r="AD824" s="352"/>
      <c r="AE824" s="352"/>
      <c r="AF824" s="352"/>
      <c r="AG824" s="352"/>
      <c r="AH824" s="352"/>
    </row>
    <row r="825" spans="1:34" s="221" customFormat="1">
      <c r="A825" s="352" t="s">
        <v>982</v>
      </c>
      <c r="B825" s="352" t="s">
        <v>2584</v>
      </c>
      <c r="C825" s="352" t="s">
        <v>2534</v>
      </c>
      <c r="D825" s="224" t="s">
        <v>19</v>
      </c>
      <c r="E825" s="352" t="s">
        <v>71</v>
      </c>
      <c r="F825" s="352">
        <v>0.1225</v>
      </c>
      <c r="G825" s="352">
        <v>0</v>
      </c>
      <c r="H825" s="352">
        <v>1.37</v>
      </c>
      <c r="I825" s="189" t="s">
        <v>949</v>
      </c>
      <c r="J825" s="224" t="s">
        <v>952</v>
      </c>
      <c r="K825" s="352"/>
      <c r="L825" s="352"/>
      <c r="M825" s="352"/>
      <c r="N825" s="352"/>
      <c r="O825" s="352"/>
      <c r="P825" s="352"/>
      <c r="Q825" s="352"/>
      <c r="R825" s="352"/>
      <c r="S825" s="352"/>
      <c r="T825" s="242" t="s">
        <v>1366</v>
      </c>
      <c r="U825" s="227" t="s">
        <v>957</v>
      </c>
      <c r="V825" s="227" t="s">
        <v>1864</v>
      </c>
      <c r="W825" s="227" t="s">
        <v>19</v>
      </c>
      <c r="X825" s="228" t="s">
        <v>71</v>
      </c>
      <c r="Y825" s="222" t="s">
        <v>1370</v>
      </c>
      <c r="Z825" s="227">
        <v>0.1225</v>
      </c>
      <c r="AA825" s="272">
        <v>0</v>
      </c>
      <c r="AB825" s="352"/>
      <c r="AC825" s="352"/>
      <c r="AD825" s="352"/>
      <c r="AE825" s="352"/>
      <c r="AF825" s="352"/>
      <c r="AG825" s="352"/>
      <c r="AH825" s="352"/>
    </row>
    <row r="826" spans="1:34" s="221" customFormat="1">
      <c r="A826" s="352" t="s">
        <v>983</v>
      </c>
      <c r="B826" s="352" t="s">
        <v>2584</v>
      </c>
      <c r="C826" s="352" t="s">
        <v>2534</v>
      </c>
      <c r="D826" s="224" t="s">
        <v>19</v>
      </c>
      <c r="E826" s="352" t="s">
        <v>86</v>
      </c>
      <c r="F826" s="352">
        <v>6.1249999999999999E-2</v>
      </c>
      <c r="G826" s="352">
        <v>0</v>
      </c>
      <c r="H826" s="352">
        <v>1.37</v>
      </c>
      <c r="I826" s="189" t="s">
        <v>949</v>
      </c>
      <c r="J826" s="224" t="s">
        <v>954</v>
      </c>
      <c r="K826" s="352"/>
      <c r="L826" s="352"/>
      <c r="M826" s="352"/>
      <c r="N826" s="352"/>
      <c r="O826" s="352"/>
      <c r="P826" s="352"/>
      <c r="Q826" s="352"/>
      <c r="R826" s="352"/>
      <c r="S826" s="352"/>
      <c r="T826" s="242" t="s">
        <v>1366</v>
      </c>
      <c r="U826" s="227" t="s">
        <v>957</v>
      </c>
      <c r="V826" s="227" t="s">
        <v>1864</v>
      </c>
      <c r="W826" s="227" t="s">
        <v>19</v>
      </c>
      <c r="X826" s="228" t="s">
        <v>86</v>
      </c>
      <c r="Y826" s="222" t="s">
        <v>1371</v>
      </c>
      <c r="Z826" s="227">
        <v>6.1249999999999999E-2</v>
      </c>
      <c r="AA826" s="272">
        <v>0</v>
      </c>
      <c r="AB826" s="352"/>
      <c r="AC826" s="352"/>
      <c r="AD826" s="352"/>
      <c r="AE826" s="352"/>
      <c r="AF826" s="352"/>
      <c r="AG826" s="352"/>
      <c r="AH826" s="352"/>
    </row>
    <row r="827" spans="1:34" s="221" customFormat="1">
      <c r="A827" s="352" t="s">
        <v>984</v>
      </c>
      <c r="B827" s="352" t="s">
        <v>2584</v>
      </c>
      <c r="C827" s="352" t="s">
        <v>2534</v>
      </c>
      <c r="D827" s="224" t="s">
        <v>1526</v>
      </c>
      <c r="E827" s="352" t="s">
        <v>985</v>
      </c>
      <c r="F827" s="352">
        <v>0.125</v>
      </c>
      <c r="G827" s="352">
        <v>0</v>
      </c>
      <c r="H827" s="352">
        <v>1.37</v>
      </c>
      <c r="I827" s="189" t="s">
        <v>949</v>
      </c>
      <c r="J827" s="224" t="s">
        <v>957</v>
      </c>
      <c r="K827" s="352"/>
      <c r="L827" s="352"/>
      <c r="M827" s="352"/>
      <c r="N827" s="352"/>
      <c r="O827" s="352"/>
      <c r="P827" s="352"/>
      <c r="Q827" s="352"/>
      <c r="R827" s="352"/>
      <c r="S827" s="352"/>
      <c r="T827" s="242" t="s">
        <v>1366</v>
      </c>
      <c r="U827" s="227" t="s">
        <v>957</v>
      </c>
      <c r="V827" s="227" t="s">
        <v>1864</v>
      </c>
      <c r="W827" s="227" t="s">
        <v>1526</v>
      </c>
      <c r="X827" s="228" t="s">
        <v>985</v>
      </c>
      <c r="Y827" s="222"/>
      <c r="Z827" s="227">
        <v>0.125</v>
      </c>
      <c r="AA827" s="272">
        <v>0</v>
      </c>
      <c r="AB827" s="352"/>
      <c r="AC827" s="352"/>
      <c r="AD827" s="352"/>
      <c r="AE827" s="352"/>
      <c r="AF827" s="352"/>
      <c r="AG827" s="352"/>
      <c r="AH827" s="352"/>
    </row>
    <row r="828" spans="1:34" s="221" customFormat="1">
      <c r="A828" s="352" t="s">
        <v>986</v>
      </c>
      <c r="B828" s="352" t="s">
        <v>2584</v>
      </c>
      <c r="C828" s="352" t="s">
        <v>2534</v>
      </c>
      <c r="D828" s="224" t="s">
        <v>1526</v>
      </c>
      <c r="E828" s="352" t="s">
        <v>987</v>
      </c>
      <c r="F828" s="352">
        <v>6.25E-2</v>
      </c>
      <c r="G828" s="352">
        <v>0</v>
      </c>
      <c r="H828" s="352">
        <v>1.37</v>
      </c>
      <c r="I828" s="189" t="s">
        <v>949</v>
      </c>
      <c r="J828" s="224" t="s">
        <v>960</v>
      </c>
      <c r="K828" s="352"/>
      <c r="L828" s="352"/>
      <c r="M828" s="352"/>
      <c r="N828" s="352"/>
      <c r="O828" s="352"/>
      <c r="P828" s="352"/>
      <c r="Q828" s="352"/>
      <c r="R828" s="352"/>
      <c r="S828" s="352"/>
      <c r="T828" s="242" t="s">
        <v>1366</v>
      </c>
      <c r="U828" s="227" t="s">
        <v>957</v>
      </c>
      <c r="V828" s="227" t="s">
        <v>1864</v>
      </c>
      <c r="W828" s="227" t="s">
        <v>1526</v>
      </c>
      <c r="X828" s="228" t="s">
        <v>987</v>
      </c>
      <c r="Y828" s="222"/>
      <c r="Z828" s="227">
        <v>6.25E-2</v>
      </c>
      <c r="AA828" s="272">
        <v>0</v>
      </c>
      <c r="AB828" s="352"/>
      <c r="AC828" s="352"/>
      <c r="AD828" s="352"/>
      <c r="AE828" s="352"/>
      <c r="AF828" s="352"/>
      <c r="AG828" s="352"/>
      <c r="AH828" s="352"/>
    </row>
    <row r="829" spans="1:34" s="221" customFormat="1">
      <c r="A829" s="352" t="s">
        <v>988</v>
      </c>
      <c r="B829" s="352" t="s">
        <v>2584</v>
      </c>
      <c r="C829" s="352" t="s">
        <v>2534</v>
      </c>
      <c r="D829" s="352" t="s">
        <v>1526</v>
      </c>
      <c r="E829" s="352" t="s">
        <v>1489</v>
      </c>
      <c r="F829" s="352">
        <v>6.25E-2</v>
      </c>
      <c r="G829" s="352">
        <v>0</v>
      </c>
      <c r="H829" s="352">
        <v>1.37</v>
      </c>
      <c r="I829" s="189" t="s">
        <v>949</v>
      </c>
      <c r="J829" s="352" t="s">
        <v>2528</v>
      </c>
      <c r="K829" s="352"/>
      <c r="L829" s="352"/>
      <c r="M829" s="352"/>
      <c r="N829" s="352"/>
      <c r="O829" s="352"/>
      <c r="P829" s="352"/>
      <c r="Q829" s="352"/>
      <c r="R829" s="352"/>
      <c r="S829" s="352"/>
      <c r="T829" s="242" t="s">
        <v>1366</v>
      </c>
      <c r="U829" s="227" t="s">
        <v>957</v>
      </c>
      <c r="V829" s="227" t="s">
        <v>1864</v>
      </c>
      <c r="W829" s="227" t="s">
        <v>1526</v>
      </c>
      <c r="X829" s="228" t="s">
        <v>1489</v>
      </c>
      <c r="Y829" s="222" t="s">
        <v>1668</v>
      </c>
      <c r="Z829" s="227">
        <v>6.25E-2</v>
      </c>
      <c r="AA829" s="272">
        <v>0</v>
      </c>
      <c r="AB829" s="352"/>
      <c r="AC829" s="352"/>
      <c r="AD829" s="352"/>
      <c r="AE829" s="352"/>
      <c r="AF829" s="352"/>
      <c r="AG829" s="352"/>
      <c r="AH829" s="352"/>
    </row>
    <row r="830" spans="1:34" s="221" customFormat="1">
      <c r="A830" s="352" t="s">
        <v>989</v>
      </c>
      <c r="B830" s="352" t="s">
        <v>2584</v>
      </c>
      <c r="C830" s="352" t="s">
        <v>2534</v>
      </c>
      <c r="D830" s="352" t="s">
        <v>1526</v>
      </c>
      <c r="E830" s="352" t="s">
        <v>1492</v>
      </c>
      <c r="F830" s="352">
        <v>6.25E-2</v>
      </c>
      <c r="G830" s="352">
        <v>0</v>
      </c>
      <c r="H830" s="352">
        <v>1.37</v>
      </c>
      <c r="I830" s="189" t="s">
        <v>949</v>
      </c>
      <c r="J830" s="352" t="s">
        <v>2529</v>
      </c>
      <c r="K830" s="352"/>
      <c r="L830" s="352"/>
      <c r="M830" s="352"/>
      <c r="N830" s="352"/>
      <c r="O830" s="352"/>
      <c r="P830" s="352"/>
      <c r="Q830" s="352"/>
      <c r="R830" s="352"/>
      <c r="S830" s="352"/>
      <c r="T830" s="242" t="s">
        <v>1366</v>
      </c>
      <c r="U830" s="227" t="s">
        <v>957</v>
      </c>
      <c r="V830" s="227" t="s">
        <v>1864</v>
      </c>
      <c r="W830" s="227" t="s">
        <v>1526</v>
      </c>
      <c r="X830" s="228" t="s">
        <v>1492</v>
      </c>
      <c r="Y830" s="222" t="s">
        <v>1668</v>
      </c>
      <c r="Z830" s="227">
        <v>6.25E-2</v>
      </c>
      <c r="AA830" s="272">
        <v>0</v>
      </c>
      <c r="AB830" s="352"/>
      <c r="AC830" s="352"/>
      <c r="AD830" s="352"/>
      <c r="AE830" s="352"/>
      <c r="AF830" s="352"/>
      <c r="AG830" s="352"/>
      <c r="AH830" s="352"/>
    </row>
    <row r="831" spans="1:34" s="221" customFormat="1">
      <c r="A831" s="352" t="s">
        <v>990</v>
      </c>
      <c r="B831" s="352" t="s">
        <v>2584</v>
      </c>
      <c r="C831" s="352" t="s">
        <v>2534</v>
      </c>
      <c r="D831" s="352" t="s">
        <v>1526</v>
      </c>
      <c r="E831" s="352" t="s">
        <v>1498</v>
      </c>
      <c r="F831" s="352">
        <v>3.125E-2</v>
      </c>
      <c r="G831" s="352">
        <v>0</v>
      </c>
      <c r="H831" s="352">
        <v>1.37</v>
      </c>
      <c r="I831" s="189" t="s">
        <v>949</v>
      </c>
      <c r="J831" s="352" t="s">
        <v>2530</v>
      </c>
      <c r="K831" s="352"/>
      <c r="L831" s="352"/>
      <c r="M831" s="352"/>
      <c r="N831" s="352"/>
      <c r="O831" s="352"/>
      <c r="P831" s="352"/>
      <c r="Q831" s="352"/>
      <c r="R831" s="352"/>
      <c r="S831" s="352"/>
      <c r="T831" s="242" t="s">
        <v>1366</v>
      </c>
      <c r="U831" s="227" t="s">
        <v>957</v>
      </c>
      <c r="V831" s="227" t="s">
        <v>1864</v>
      </c>
      <c r="W831" s="227" t="s">
        <v>1526</v>
      </c>
      <c r="X831" s="228" t="s">
        <v>1498</v>
      </c>
      <c r="Y831" s="222" t="s">
        <v>1669</v>
      </c>
      <c r="Z831" s="227">
        <v>3.125E-2</v>
      </c>
      <c r="AA831" s="272">
        <v>0</v>
      </c>
      <c r="AB831" s="352"/>
      <c r="AC831" s="352"/>
      <c r="AD831" s="352"/>
      <c r="AE831" s="352"/>
      <c r="AF831" s="352"/>
      <c r="AG831" s="352"/>
      <c r="AH831" s="352"/>
    </row>
    <row r="832" spans="1:34" s="221" customFormat="1">
      <c r="A832" s="352" t="s">
        <v>991</v>
      </c>
      <c r="B832" s="352" t="s">
        <v>2584</v>
      </c>
      <c r="C832" s="352" t="s">
        <v>2534</v>
      </c>
      <c r="D832" s="352" t="s">
        <v>1526</v>
      </c>
      <c r="E832" s="352" t="s">
        <v>1501</v>
      </c>
      <c r="F832" s="352">
        <v>3.125E-2</v>
      </c>
      <c r="G832" s="352">
        <v>0</v>
      </c>
      <c r="H832" s="352">
        <v>1.37</v>
      </c>
      <c r="I832" s="189" t="s">
        <v>949</v>
      </c>
      <c r="J832" s="352" t="s">
        <v>2531</v>
      </c>
      <c r="K832" s="352"/>
      <c r="L832" s="352"/>
      <c r="M832" s="352"/>
      <c r="N832" s="352"/>
      <c r="O832" s="352"/>
      <c r="P832" s="352"/>
      <c r="Q832" s="352"/>
      <c r="R832" s="352"/>
      <c r="S832" s="352"/>
      <c r="T832" s="242" t="s">
        <v>1366</v>
      </c>
      <c r="U832" s="227" t="s">
        <v>957</v>
      </c>
      <c r="V832" s="227" t="s">
        <v>1864</v>
      </c>
      <c r="W832" s="227" t="s">
        <v>1526</v>
      </c>
      <c r="X832" s="228" t="s">
        <v>1501</v>
      </c>
      <c r="Y832" s="222" t="s">
        <v>1669</v>
      </c>
      <c r="Z832" s="227">
        <v>3.125E-2</v>
      </c>
      <c r="AA832" s="272">
        <v>0</v>
      </c>
      <c r="AB832" s="352"/>
      <c r="AC832" s="352"/>
      <c r="AD832" s="352"/>
      <c r="AE832" s="352"/>
      <c r="AF832" s="352"/>
      <c r="AG832" s="352"/>
      <c r="AH832" s="352"/>
    </row>
    <row r="833" spans="1:34" s="221" customFormat="1">
      <c r="A833" s="352" t="s">
        <v>992</v>
      </c>
      <c r="B833" s="352" t="s">
        <v>2584</v>
      </c>
      <c r="C833" s="352" t="s">
        <v>2534</v>
      </c>
      <c r="D833" s="352" t="s">
        <v>1702</v>
      </c>
      <c r="E833" s="352" t="s">
        <v>993</v>
      </c>
      <c r="F833" s="352">
        <v>7.4999999999999997E-2</v>
      </c>
      <c r="G833" s="352">
        <v>0</v>
      </c>
      <c r="H833" s="352">
        <v>1.37</v>
      </c>
      <c r="I833" s="189" t="s">
        <v>949</v>
      </c>
      <c r="J833" s="352"/>
      <c r="K833" s="352"/>
      <c r="L833" s="352"/>
      <c r="M833" s="352"/>
      <c r="N833" s="352"/>
      <c r="O833" s="352"/>
      <c r="P833" s="352"/>
      <c r="Q833" s="352"/>
      <c r="R833" s="352"/>
      <c r="S833" s="352"/>
      <c r="T833" s="242" t="s">
        <v>1366</v>
      </c>
      <c r="U833" s="227" t="s">
        <v>957</v>
      </c>
      <c r="V833" s="227" t="s">
        <v>1864</v>
      </c>
      <c r="W833" s="227" t="s">
        <v>1702</v>
      </c>
      <c r="X833" s="228" t="s">
        <v>993</v>
      </c>
      <c r="Y833" s="222"/>
      <c r="Z833" s="227">
        <v>7.4999999999999997E-2</v>
      </c>
      <c r="AA833" s="272">
        <v>0</v>
      </c>
      <c r="AB833" s="352"/>
      <c r="AC833" s="352"/>
      <c r="AD833" s="352"/>
      <c r="AE833" s="352"/>
      <c r="AF833" s="352"/>
      <c r="AG833" s="352"/>
      <c r="AH833" s="352"/>
    </row>
    <row r="834" spans="1:34" s="221" customFormat="1">
      <c r="A834" s="352" t="s">
        <v>994</v>
      </c>
      <c r="B834" s="352" t="s">
        <v>2584</v>
      </c>
      <c r="C834" s="352" t="s">
        <v>2534</v>
      </c>
      <c r="D834" s="352" t="s">
        <v>1702</v>
      </c>
      <c r="E834" s="352" t="s">
        <v>995</v>
      </c>
      <c r="F834" s="352">
        <v>3.7499999999999999E-2</v>
      </c>
      <c r="G834" s="352">
        <v>0</v>
      </c>
      <c r="H834" s="352">
        <v>1.37</v>
      </c>
      <c r="I834" s="189" t="s">
        <v>949</v>
      </c>
      <c r="J834" s="352" t="s">
        <v>232</v>
      </c>
      <c r="K834" s="352"/>
      <c r="L834" s="352"/>
      <c r="M834" s="352"/>
      <c r="N834" s="352"/>
      <c r="O834" s="352"/>
      <c r="P834" s="352"/>
      <c r="Q834" s="352"/>
      <c r="R834" s="352"/>
      <c r="S834" s="352"/>
      <c r="T834" s="242" t="s">
        <v>1366</v>
      </c>
      <c r="U834" s="227" t="s">
        <v>957</v>
      </c>
      <c r="V834" s="227" t="s">
        <v>1864</v>
      </c>
      <c r="W834" s="227" t="s">
        <v>1702</v>
      </c>
      <c r="X834" s="228" t="s">
        <v>995</v>
      </c>
      <c r="Y834" s="222"/>
      <c r="Z834" s="227">
        <v>3.7499999999999999E-2</v>
      </c>
      <c r="AA834" s="272">
        <v>0</v>
      </c>
      <c r="AB834" s="352"/>
      <c r="AC834" s="352"/>
      <c r="AD834" s="352"/>
      <c r="AE834" s="352"/>
      <c r="AF834" s="352"/>
      <c r="AG834" s="352"/>
      <c r="AH834" s="352"/>
    </row>
    <row r="835" spans="1:34" s="221" customFormat="1">
      <c r="A835" s="352" t="s">
        <v>996</v>
      </c>
      <c r="B835" s="352" t="s">
        <v>2584</v>
      </c>
      <c r="C835" s="352" t="s">
        <v>2534</v>
      </c>
      <c r="D835" s="352" t="s">
        <v>1702</v>
      </c>
      <c r="E835" s="352" t="s">
        <v>997</v>
      </c>
      <c r="F835" s="352">
        <v>3.7499999999999999E-2</v>
      </c>
      <c r="G835" s="352">
        <v>0</v>
      </c>
      <c r="H835" s="352">
        <v>1.37</v>
      </c>
      <c r="I835" s="189" t="s">
        <v>949</v>
      </c>
      <c r="J835" s="352" t="s">
        <v>1668</v>
      </c>
      <c r="K835" s="352"/>
      <c r="L835" s="352"/>
      <c r="M835" s="352"/>
      <c r="N835" s="352"/>
      <c r="O835" s="352"/>
      <c r="P835" s="352"/>
      <c r="Q835" s="352"/>
      <c r="R835" s="352"/>
      <c r="S835" s="352"/>
      <c r="T835" s="242" t="s">
        <v>1366</v>
      </c>
      <c r="U835" s="227" t="s">
        <v>957</v>
      </c>
      <c r="V835" s="227" t="s">
        <v>1864</v>
      </c>
      <c r="W835" s="227" t="s">
        <v>1702</v>
      </c>
      <c r="X835" s="228" t="s">
        <v>997</v>
      </c>
      <c r="Y835" s="222" t="s">
        <v>1668</v>
      </c>
      <c r="Z835" s="227">
        <v>3.7499999999999999E-2</v>
      </c>
      <c r="AA835" s="272">
        <v>0</v>
      </c>
      <c r="AB835" s="352"/>
      <c r="AC835" s="352"/>
      <c r="AD835" s="352"/>
      <c r="AE835" s="352"/>
      <c r="AF835" s="352"/>
      <c r="AG835" s="352"/>
      <c r="AH835" s="352"/>
    </row>
    <row r="836" spans="1:34" s="221" customFormat="1">
      <c r="A836" s="352" t="s">
        <v>998</v>
      </c>
      <c r="B836" s="352" t="s">
        <v>2584</v>
      </c>
      <c r="C836" s="352" t="s">
        <v>2534</v>
      </c>
      <c r="D836" s="352" t="s">
        <v>1702</v>
      </c>
      <c r="E836" s="352" t="s">
        <v>999</v>
      </c>
      <c r="F836" s="352">
        <v>3.7499999999999999E-2</v>
      </c>
      <c r="G836" s="352">
        <v>0</v>
      </c>
      <c r="H836" s="352">
        <v>1.37</v>
      </c>
      <c r="I836" s="189" t="s">
        <v>949</v>
      </c>
      <c r="J836" s="352" t="s">
        <v>2494</v>
      </c>
      <c r="K836" s="352"/>
      <c r="L836" s="352"/>
      <c r="M836" s="352"/>
      <c r="N836" s="352"/>
      <c r="O836" s="352"/>
      <c r="P836" s="352"/>
      <c r="Q836" s="352"/>
      <c r="R836" s="352"/>
      <c r="S836" s="352"/>
      <c r="T836" s="242" t="s">
        <v>1366</v>
      </c>
      <c r="U836" s="227" t="s">
        <v>957</v>
      </c>
      <c r="V836" s="227" t="s">
        <v>1864</v>
      </c>
      <c r="W836" s="227" t="s">
        <v>1702</v>
      </c>
      <c r="X836" s="228" t="s">
        <v>999</v>
      </c>
      <c r="Y836" s="222" t="s">
        <v>1668</v>
      </c>
      <c r="Z836" s="227">
        <v>3.7499999999999999E-2</v>
      </c>
      <c r="AA836" s="272">
        <v>0</v>
      </c>
      <c r="AB836" s="352"/>
      <c r="AC836" s="352"/>
      <c r="AD836" s="352"/>
      <c r="AE836" s="352"/>
      <c r="AF836" s="352"/>
      <c r="AG836" s="352"/>
      <c r="AH836" s="352"/>
    </row>
    <row r="837" spans="1:34" s="221" customFormat="1">
      <c r="A837" s="352" t="s">
        <v>1000</v>
      </c>
      <c r="B837" s="352" t="s">
        <v>2584</v>
      </c>
      <c r="C837" s="352" t="s">
        <v>2534</v>
      </c>
      <c r="D837" s="352" t="s">
        <v>1702</v>
      </c>
      <c r="E837" s="352" t="s">
        <v>1001</v>
      </c>
      <c r="F837" s="352">
        <v>1.8749999999999999E-2</v>
      </c>
      <c r="G837" s="352">
        <v>0</v>
      </c>
      <c r="H837" s="352">
        <v>1.37</v>
      </c>
      <c r="I837" s="189" t="s">
        <v>949</v>
      </c>
      <c r="J837" s="352" t="s">
        <v>1669</v>
      </c>
      <c r="K837" s="352"/>
      <c r="L837" s="352"/>
      <c r="M837" s="352"/>
      <c r="N837" s="352"/>
      <c r="O837" s="352"/>
      <c r="P837" s="352"/>
      <c r="Q837" s="352"/>
      <c r="R837" s="352"/>
      <c r="S837" s="352"/>
      <c r="T837" s="242" t="s">
        <v>1366</v>
      </c>
      <c r="U837" s="227" t="s">
        <v>957</v>
      </c>
      <c r="V837" s="227" t="s">
        <v>1864</v>
      </c>
      <c r="W837" s="227" t="s">
        <v>1702</v>
      </c>
      <c r="X837" s="228" t="s">
        <v>1001</v>
      </c>
      <c r="Y837" s="222" t="s">
        <v>1669</v>
      </c>
      <c r="Z837" s="227">
        <v>1.8749999999999999E-2</v>
      </c>
      <c r="AA837" s="272">
        <v>0</v>
      </c>
      <c r="AB837" s="352"/>
      <c r="AC837" s="352"/>
      <c r="AD837" s="352"/>
      <c r="AE837" s="352"/>
      <c r="AF837" s="352"/>
      <c r="AG837" s="352"/>
      <c r="AH837" s="352"/>
    </row>
    <row r="838" spans="1:34" s="221" customFormat="1">
      <c r="A838" s="352" t="s">
        <v>1002</v>
      </c>
      <c r="B838" s="352" t="s">
        <v>2584</v>
      </c>
      <c r="C838" s="352" t="s">
        <v>2534</v>
      </c>
      <c r="D838" s="352" t="s">
        <v>1702</v>
      </c>
      <c r="E838" s="352" t="s">
        <v>1003</v>
      </c>
      <c r="F838" s="352">
        <v>1.8749999999999999E-2</v>
      </c>
      <c r="G838" s="352">
        <v>0</v>
      </c>
      <c r="H838" s="352">
        <v>1.37</v>
      </c>
      <c r="I838" s="189" t="s">
        <v>949</v>
      </c>
      <c r="J838" s="352" t="s">
        <v>2495</v>
      </c>
      <c r="K838" s="352"/>
      <c r="L838" s="352"/>
      <c r="M838" s="352"/>
      <c r="N838" s="352"/>
      <c r="O838" s="352"/>
      <c r="P838" s="352"/>
      <c r="Q838" s="352"/>
      <c r="R838" s="352"/>
      <c r="S838" s="352"/>
      <c r="T838" s="242" t="s">
        <v>1366</v>
      </c>
      <c r="U838" s="227" t="s">
        <v>957</v>
      </c>
      <c r="V838" s="227" t="s">
        <v>1864</v>
      </c>
      <c r="W838" s="227" t="s">
        <v>1702</v>
      </c>
      <c r="X838" s="228" t="s">
        <v>1003</v>
      </c>
      <c r="Y838" s="222" t="s">
        <v>1669</v>
      </c>
      <c r="Z838" s="227">
        <v>1.8749999999999999E-2</v>
      </c>
      <c r="AA838" s="272">
        <v>0</v>
      </c>
      <c r="AB838" s="352"/>
      <c r="AC838" s="352"/>
      <c r="AD838" s="352"/>
      <c r="AE838" s="352"/>
      <c r="AF838" s="352"/>
      <c r="AG838" s="352"/>
      <c r="AH838" s="352"/>
    </row>
    <row r="839" spans="1:34" s="221" customFormat="1">
      <c r="A839" s="352" t="s">
        <v>1004</v>
      </c>
      <c r="B839" s="352" t="s">
        <v>2584</v>
      </c>
      <c r="C839" s="352" t="s">
        <v>2534</v>
      </c>
      <c r="D839" s="352" t="s">
        <v>1702</v>
      </c>
      <c r="E839" s="352" t="s">
        <v>1005</v>
      </c>
      <c r="F839" s="352">
        <v>6.7500000000000004E-2</v>
      </c>
      <c r="G839" s="352">
        <v>0</v>
      </c>
      <c r="H839" s="352">
        <v>1.37</v>
      </c>
      <c r="I839" s="189" t="s">
        <v>949</v>
      </c>
      <c r="J839" s="352" t="s">
        <v>2532</v>
      </c>
      <c r="K839" s="352"/>
      <c r="L839" s="352"/>
      <c r="M839" s="352"/>
      <c r="N839" s="352"/>
      <c r="O839" s="352"/>
      <c r="P839" s="352"/>
      <c r="Q839" s="352"/>
      <c r="R839" s="352"/>
      <c r="S839" s="352"/>
      <c r="T839" s="242" t="s">
        <v>1366</v>
      </c>
      <c r="U839" s="227" t="s">
        <v>957</v>
      </c>
      <c r="V839" s="227" t="s">
        <v>1864</v>
      </c>
      <c r="W839" s="227" t="s">
        <v>1702</v>
      </c>
      <c r="X839" s="228" t="s">
        <v>1005</v>
      </c>
      <c r="Y839" s="222" t="s">
        <v>1368</v>
      </c>
      <c r="Z839" s="227">
        <v>6.7500000000000004E-2</v>
      </c>
      <c r="AA839" s="272">
        <v>0</v>
      </c>
      <c r="AB839" s="352"/>
      <c r="AC839" s="352"/>
      <c r="AD839" s="352"/>
      <c r="AE839" s="352"/>
      <c r="AF839" s="352"/>
      <c r="AG839" s="352"/>
      <c r="AH839" s="352"/>
    </row>
    <row r="840" spans="1:34" s="221" customFormat="1">
      <c r="A840" s="352" t="s">
        <v>1006</v>
      </c>
      <c r="B840" s="352" t="s">
        <v>2584</v>
      </c>
      <c r="C840" s="352" t="s">
        <v>2534</v>
      </c>
      <c r="D840" s="352" t="s">
        <v>1702</v>
      </c>
      <c r="E840" s="352" t="s">
        <v>1007</v>
      </c>
      <c r="F840" s="352">
        <v>6.7500000000000004E-2</v>
      </c>
      <c r="G840" s="352">
        <v>0</v>
      </c>
      <c r="H840" s="352">
        <v>1.37</v>
      </c>
      <c r="I840" s="189" t="s">
        <v>949</v>
      </c>
      <c r="J840" s="352" t="s">
        <v>2533</v>
      </c>
      <c r="K840" s="352"/>
      <c r="L840" s="352"/>
      <c r="M840" s="352"/>
      <c r="N840" s="352"/>
      <c r="O840" s="352"/>
      <c r="P840" s="352"/>
      <c r="Q840" s="352"/>
      <c r="R840" s="352"/>
      <c r="S840" s="352"/>
      <c r="T840" s="242" t="s">
        <v>1366</v>
      </c>
      <c r="U840" s="227" t="s">
        <v>957</v>
      </c>
      <c r="V840" s="227" t="s">
        <v>1864</v>
      </c>
      <c r="W840" s="227" t="s">
        <v>1702</v>
      </c>
      <c r="X840" s="228" t="s">
        <v>1007</v>
      </c>
      <c r="Y840" s="222" t="s">
        <v>1368</v>
      </c>
      <c r="Z840" s="227">
        <v>6.7500000000000004E-2</v>
      </c>
      <c r="AA840" s="272">
        <v>0</v>
      </c>
      <c r="AB840" s="352"/>
      <c r="AC840" s="352"/>
      <c r="AD840" s="352"/>
      <c r="AE840" s="352"/>
      <c r="AF840" s="352"/>
      <c r="AG840" s="352"/>
      <c r="AH840" s="352"/>
    </row>
    <row r="841" spans="1:34" s="221" customFormat="1">
      <c r="A841" s="352" t="s">
        <v>2222</v>
      </c>
      <c r="B841" s="352" t="s">
        <v>2584</v>
      </c>
      <c r="C841" s="352" t="s">
        <v>2534</v>
      </c>
      <c r="D841" s="223" t="s">
        <v>1814</v>
      </c>
      <c r="E841" s="352" t="s">
        <v>2223</v>
      </c>
      <c r="F841" s="352">
        <v>0.12</v>
      </c>
      <c r="G841" s="352">
        <v>0</v>
      </c>
      <c r="H841" s="352">
        <v>1.37</v>
      </c>
      <c r="I841" s="189" t="s">
        <v>949</v>
      </c>
      <c r="J841" s="352"/>
      <c r="K841" s="352"/>
      <c r="L841" s="352"/>
      <c r="M841" s="352"/>
      <c r="N841" s="352"/>
      <c r="O841" s="352"/>
      <c r="P841" s="352"/>
      <c r="Q841" s="352"/>
      <c r="R841" s="352"/>
      <c r="S841" s="352"/>
      <c r="T841" s="242" t="s">
        <v>1366</v>
      </c>
      <c r="U841" s="227" t="s">
        <v>957</v>
      </c>
      <c r="V841" s="227" t="s">
        <v>1864</v>
      </c>
      <c r="W841" s="227" t="s">
        <v>1814</v>
      </c>
      <c r="X841" s="228" t="s">
        <v>2223</v>
      </c>
      <c r="Y841" s="222"/>
      <c r="Z841" s="227">
        <v>0.12</v>
      </c>
      <c r="AA841" s="272">
        <v>0</v>
      </c>
      <c r="AB841" s="352"/>
      <c r="AC841" s="352"/>
      <c r="AD841" s="352"/>
      <c r="AE841" s="352"/>
      <c r="AF841" s="352"/>
      <c r="AG841" s="352"/>
      <c r="AH841" s="352"/>
    </row>
    <row r="842" spans="1:34" s="221" customFormat="1">
      <c r="A842" s="352" t="s">
        <v>2224</v>
      </c>
      <c r="B842" s="352" t="s">
        <v>2584</v>
      </c>
      <c r="C842" s="352" t="s">
        <v>2534</v>
      </c>
      <c r="D842" s="223" t="s">
        <v>1814</v>
      </c>
      <c r="E842" s="352" t="s">
        <v>2225</v>
      </c>
      <c r="F842" s="352">
        <v>0.06</v>
      </c>
      <c r="G842" s="352">
        <v>0</v>
      </c>
      <c r="H842" s="352">
        <v>1.37</v>
      </c>
      <c r="I842" s="189" t="s">
        <v>949</v>
      </c>
      <c r="J842" s="352"/>
      <c r="K842" s="352"/>
      <c r="L842" s="352"/>
      <c r="M842" s="352"/>
      <c r="N842" s="352"/>
      <c r="O842" s="352"/>
      <c r="P842" s="352"/>
      <c r="Q842" s="352"/>
      <c r="R842" s="352"/>
      <c r="S842" s="352"/>
      <c r="T842" s="242" t="s">
        <v>1366</v>
      </c>
      <c r="U842" s="227" t="s">
        <v>957</v>
      </c>
      <c r="V842" s="227" t="s">
        <v>1864</v>
      </c>
      <c r="W842" s="227" t="s">
        <v>1814</v>
      </c>
      <c r="X842" s="228" t="s">
        <v>2225</v>
      </c>
      <c r="Y842" s="222"/>
      <c r="Z842" s="227">
        <v>0.06</v>
      </c>
      <c r="AA842" s="272">
        <v>0</v>
      </c>
      <c r="AB842" s="352"/>
      <c r="AC842" s="352"/>
      <c r="AD842" s="352"/>
      <c r="AE842" s="352"/>
      <c r="AF842" s="352"/>
      <c r="AG842" s="352"/>
      <c r="AH842" s="352"/>
    </row>
    <row r="843" spans="1:34" s="221" customFormat="1">
      <c r="A843" s="352" t="s">
        <v>2226</v>
      </c>
      <c r="B843" s="352" t="s">
        <v>2584</v>
      </c>
      <c r="C843" s="352" t="s">
        <v>2534</v>
      </c>
      <c r="D843" s="223" t="s">
        <v>1814</v>
      </c>
      <c r="E843" s="352" t="s">
        <v>2227</v>
      </c>
      <c r="F843" s="352">
        <v>0.09</v>
      </c>
      <c r="G843" s="352">
        <v>0</v>
      </c>
      <c r="H843" s="352">
        <v>1.37</v>
      </c>
      <c r="I843" s="189" t="s">
        <v>949</v>
      </c>
      <c r="J843" s="352"/>
      <c r="K843" s="352"/>
      <c r="L843" s="352"/>
      <c r="M843" s="352"/>
      <c r="N843" s="352"/>
      <c r="O843" s="352"/>
      <c r="P843" s="352"/>
      <c r="Q843" s="352"/>
      <c r="R843" s="352"/>
      <c r="S843" s="352"/>
      <c r="T843" s="242" t="s">
        <v>1366</v>
      </c>
      <c r="U843" s="227" t="s">
        <v>957</v>
      </c>
      <c r="V843" s="227" t="s">
        <v>1864</v>
      </c>
      <c r="W843" s="227" t="s">
        <v>1814</v>
      </c>
      <c r="X843" s="228" t="s">
        <v>2227</v>
      </c>
      <c r="Y843" s="222" t="s">
        <v>1373</v>
      </c>
      <c r="Z843" s="227">
        <v>0.09</v>
      </c>
      <c r="AA843" s="272">
        <v>0</v>
      </c>
      <c r="AB843" s="352"/>
      <c r="AC843" s="352"/>
      <c r="AD843" s="352"/>
      <c r="AE843" s="352"/>
      <c r="AF843" s="352"/>
      <c r="AG843" s="352"/>
      <c r="AH843" s="352"/>
    </row>
    <row r="844" spans="1:34" s="221" customFormat="1">
      <c r="A844" s="352" t="s">
        <v>2228</v>
      </c>
      <c r="B844" s="352" t="s">
        <v>2584</v>
      </c>
      <c r="C844" s="352" t="s">
        <v>2534</v>
      </c>
      <c r="D844" s="223" t="s">
        <v>1814</v>
      </c>
      <c r="E844" s="352" t="s">
        <v>2229</v>
      </c>
      <c r="F844" s="352">
        <v>0.09</v>
      </c>
      <c r="G844" s="352">
        <v>0</v>
      </c>
      <c r="H844" s="352">
        <v>1.37</v>
      </c>
      <c r="I844" s="189" t="s">
        <v>949</v>
      </c>
      <c r="J844" s="352"/>
      <c r="K844" s="352"/>
      <c r="L844" s="352"/>
      <c r="M844" s="352"/>
      <c r="N844" s="352"/>
      <c r="O844" s="352"/>
      <c r="P844" s="352"/>
      <c r="Q844" s="352"/>
      <c r="R844" s="352"/>
      <c r="S844" s="352"/>
      <c r="T844" s="242" t="s">
        <v>1366</v>
      </c>
      <c r="U844" s="227" t="s">
        <v>957</v>
      </c>
      <c r="V844" s="227" t="s">
        <v>1864</v>
      </c>
      <c r="W844" s="227" t="s">
        <v>1814</v>
      </c>
      <c r="X844" s="228" t="s">
        <v>2229</v>
      </c>
      <c r="Y844" s="222" t="s">
        <v>1373</v>
      </c>
      <c r="Z844" s="227">
        <v>0.09</v>
      </c>
      <c r="AA844" s="272">
        <v>0</v>
      </c>
      <c r="AB844" s="352"/>
      <c r="AC844" s="352"/>
      <c r="AD844" s="352"/>
      <c r="AE844" s="352"/>
      <c r="AF844" s="352"/>
      <c r="AG844" s="352"/>
      <c r="AH844" s="352"/>
    </row>
    <row r="845" spans="1:34" s="221" customFormat="1">
      <c r="A845" s="352" t="s">
        <v>2230</v>
      </c>
      <c r="B845" s="352" t="s">
        <v>2584</v>
      </c>
      <c r="C845" s="352" t="s">
        <v>2534</v>
      </c>
      <c r="D845" s="223" t="s">
        <v>1814</v>
      </c>
      <c r="E845" s="352" t="s">
        <v>2231</v>
      </c>
      <c r="F845" s="352">
        <v>0.06</v>
      </c>
      <c r="G845" s="352">
        <v>0</v>
      </c>
      <c r="H845" s="352">
        <v>1.37</v>
      </c>
      <c r="I845" s="189" t="s">
        <v>949</v>
      </c>
      <c r="J845" s="352"/>
      <c r="K845" s="352"/>
      <c r="L845" s="352"/>
      <c r="M845" s="352"/>
      <c r="N845" s="352"/>
      <c r="O845" s="352"/>
      <c r="P845" s="352"/>
      <c r="Q845" s="352"/>
      <c r="R845" s="352"/>
      <c r="S845" s="352"/>
      <c r="T845" s="242" t="s">
        <v>1366</v>
      </c>
      <c r="U845" s="227" t="s">
        <v>957</v>
      </c>
      <c r="V845" s="227" t="s">
        <v>1864</v>
      </c>
      <c r="W845" s="227" t="s">
        <v>1814</v>
      </c>
      <c r="X845" s="228" t="s">
        <v>2231</v>
      </c>
      <c r="Y845" s="222" t="s">
        <v>1669</v>
      </c>
      <c r="Z845" s="227">
        <v>0.06</v>
      </c>
      <c r="AA845" s="272">
        <v>0</v>
      </c>
      <c r="AB845" s="352"/>
      <c r="AC845" s="352"/>
      <c r="AD845" s="352"/>
      <c r="AE845" s="352"/>
      <c r="AF845" s="352"/>
      <c r="AG845" s="352"/>
      <c r="AH845" s="352"/>
    </row>
    <row r="846" spans="1:34" s="221" customFormat="1">
      <c r="A846" s="352" t="s">
        <v>2232</v>
      </c>
      <c r="B846" s="352" t="s">
        <v>2584</v>
      </c>
      <c r="C846" s="352" t="s">
        <v>2534</v>
      </c>
      <c r="D846" s="223" t="s">
        <v>1814</v>
      </c>
      <c r="E846" s="352" t="s">
        <v>2233</v>
      </c>
      <c r="F846" s="352">
        <v>0.06</v>
      </c>
      <c r="G846" s="352">
        <v>0</v>
      </c>
      <c r="H846" s="352">
        <v>1.37</v>
      </c>
      <c r="I846" s="189" t="s">
        <v>949</v>
      </c>
      <c r="J846" s="352"/>
      <c r="K846" s="352"/>
      <c r="L846" s="352"/>
      <c r="M846" s="352"/>
      <c r="N846" s="352"/>
      <c r="O846" s="352"/>
      <c r="P846" s="352"/>
      <c r="Q846" s="352"/>
      <c r="R846" s="352"/>
      <c r="S846" s="352"/>
      <c r="T846" s="242" t="s">
        <v>1366</v>
      </c>
      <c r="U846" s="227" t="s">
        <v>957</v>
      </c>
      <c r="V846" s="227" t="s">
        <v>1864</v>
      </c>
      <c r="W846" s="227" t="s">
        <v>1814</v>
      </c>
      <c r="X846" s="228" t="s">
        <v>2233</v>
      </c>
      <c r="Y846" s="222" t="s">
        <v>1669</v>
      </c>
      <c r="Z846" s="227">
        <v>0.06</v>
      </c>
      <c r="AA846" s="272">
        <v>0</v>
      </c>
      <c r="AB846" s="352"/>
      <c r="AC846" s="352"/>
      <c r="AD846" s="352"/>
      <c r="AE846" s="352"/>
      <c r="AF846" s="352"/>
      <c r="AG846" s="352"/>
      <c r="AH846" s="352"/>
    </row>
    <row r="847" spans="1:34" s="221" customFormat="1">
      <c r="A847" s="352" t="s">
        <v>2234</v>
      </c>
      <c r="B847" s="352" t="s">
        <v>2584</v>
      </c>
      <c r="C847" s="352" t="s">
        <v>2534</v>
      </c>
      <c r="D847" s="223" t="s">
        <v>1814</v>
      </c>
      <c r="E847" s="352" t="s">
        <v>2235</v>
      </c>
      <c r="F847" s="352">
        <v>0.03</v>
      </c>
      <c r="G847" s="352">
        <v>0</v>
      </c>
      <c r="H847" s="352">
        <v>1.37</v>
      </c>
      <c r="I847" s="189" t="s">
        <v>949</v>
      </c>
      <c r="J847" s="352"/>
      <c r="K847" s="352"/>
      <c r="L847" s="352"/>
      <c r="M847" s="352"/>
      <c r="N847" s="352"/>
      <c r="O847" s="352"/>
      <c r="P847" s="352"/>
      <c r="Q847" s="352"/>
      <c r="R847" s="352"/>
      <c r="S847" s="352"/>
      <c r="T847" s="242" t="s">
        <v>1366</v>
      </c>
      <c r="U847" s="227" t="s">
        <v>957</v>
      </c>
      <c r="V847" s="227" t="s">
        <v>1864</v>
      </c>
      <c r="W847" s="227" t="s">
        <v>1814</v>
      </c>
      <c r="X847" s="228" t="s">
        <v>2235</v>
      </c>
      <c r="Y847" s="222" t="s">
        <v>1859</v>
      </c>
      <c r="Z847" s="227">
        <v>0.03</v>
      </c>
      <c r="AA847" s="272">
        <v>0</v>
      </c>
      <c r="AB847" s="352"/>
      <c r="AC847" s="352"/>
      <c r="AD847" s="352"/>
      <c r="AE847" s="352"/>
      <c r="AF847" s="352"/>
      <c r="AG847" s="352"/>
      <c r="AH847" s="352"/>
    </row>
    <row r="848" spans="1:34" s="221" customFormat="1">
      <c r="A848" s="352" t="s">
        <v>2236</v>
      </c>
      <c r="B848" s="352" t="s">
        <v>2584</v>
      </c>
      <c r="C848" s="352" t="s">
        <v>2534</v>
      </c>
      <c r="D848" s="223" t="s">
        <v>1814</v>
      </c>
      <c r="E848" s="352" t="s">
        <v>2237</v>
      </c>
      <c r="F848" s="352">
        <v>0.03</v>
      </c>
      <c r="G848" s="352">
        <v>0</v>
      </c>
      <c r="H848" s="352">
        <v>1.37</v>
      </c>
      <c r="I848" s="189" t="s">
        <v>949</v>
      </c>
      <c r="J848" s="352"/>
      <c r="K848" s="352"/>
      <c r="L848" s="352"/>
      <c r="M848" s="352"/>
      <c r="N848" s="352"/>
      <c r="O848" s="352"/>
      <c r="P848" s="352"/>
      <c r="Q848" s="352"/>
      <c r="R848" s="352"/>
      <c r="S848" s="352"/>
      <c r="T848" s="242" t="s">
        <v>1366</v>
      </c>
      <c r="U848" s="227" t="s">
        <v>957</v>
      </c>
      <c r="V848" s="227" t="s">
        <v>1864</v>
      </c>
      <c r="W848" s="227" t="s">
        <v>1814</v>
      </c>
      <c r="X848" s="228" t="s">
        <v>2237</v>
      </c>
      <c r="Y848" s="222" t="s">
        <v>1859</v>
      </c>
      <c r="Z848" s="227">
        <v>0.03</v>
      </c>
      <c r="AA848" s="272">
        <v>0</v>
      </c>
      <c r="AB848" s="352"/>
      <c r="AC848" s="352"/>
      <c r="AD848" s="352"/>
      <c r="AE848" s="352"/>
      <c r="AF848" s="352"/>
      <c r="AG848" s="352"/>
      <c r="AH848" s="352"/>
    </row>
    <row r="849" spans="1:34" s="221" customFormat="1">
      <c r="A849" s="352" t="s">
        <v>1008</v>
      </c>
      <c r="B849" s="352" t="s">
        <v>2585</v>
      </c>
      <c r="C849" s="352" t="s">
        <v>2535</v>
      </c>
      <c r="D849" s="352" t="s">
        <v>19</v>
      </c>
      <c r="E849" s="352" t="s">
        <v>79</v>
      </c>
      <c r="F849" s="352">
        <v>0.18375</v>
      </c>
      <c r="G849" s="352">
        <v>0</v>
      </c>
      <c r="H849" s="352">
        <v>1.37</v>
      </c>
      <c r="I849" s="189" t="s">
        <v>949</v>
      </c>
      <c r="J849" s="352" t="s">
        <v>950</v>
      </c>
      <c r="K849" s="352"/>
      <c r="L849" s="352"/>
      <c r="M849" s="352"/>
      <c r="N849" s="352"/>
      <c r="O849" s="352"/>
      <c r="P849" s="352"/>
      <c r="Q849" s="352"/>
      <c r="R849" s="352"/>
      <c r="S849" s="352"/>
      <c r="T849" s="242" t="s">
        <v>1366</v>
      </c>
      <c r="U849" s="227" t="s">
        <v>957</v>
      </c>
      <c r="V849" s="227" t="s">
        <v>1904</v>
      </c>
      <c r="W849" s="227" t="s">
        <v>19</v>
      </c>
      <c r="X849" s="228" t="s">
        <v>79</v>
      </c>
      <c r="Y849" s="222" t="s">
        <v>1369</v>
      </c>
      <c r="Z849" s="227">
        <v>0.18375</v>
      </c>
      <c r="AA849" s="272">
        <v>0</v>
      </c>
      <c r="AB849" s="352"/>
      <c r="AC849" s="352"/>
      <c r="AD849" s="352"/>
      <c r="AE849" s="352"/>
      <c r="AF849" s="352"/>
      <c r="AG849" s="352"/>
      <c r="AH849" s="352"/>
    </row>
    <row r="850" spans="1:34" s="221" customFormat="1">
      <c r="A850" s="352" t="s">
        <v>1009</v>
      </c>
      <c r="B850" s="352" t="s">
        <v>2585</v>
      </c>
      <c r="C850" s="352" t="s">
        <v>2535</v>
      </c>
      <c r="D850" s="352" t="s">
        <v>19</v>
      </c>
      <c r="E850" s="352" t="s">
        <v>71</v>
      </c>
      <c r="F850" s="352">
        <v>0.1225</v>
      </c>
      <c r="G850" s="352">
        <v>0</v>
      </c>
      <c r="H850" s="352">
        <v>1.37</v>
      </c>
      <c r="I850" s="189" t="s">
        <v>949</v>
      </c>
      <c r="J850" s="352" t="s">
        <v>952</v>
      </c>
      <c r="K850" s="352"/>
      <c r="L850" s="352"/>
      <c r="M850" s="352"/>
      <c r="N850" s="352"/>
      <c r="O850" s="352"/>
      <c r="P850" s="352"/>
      <c r="Q850" s="352"/>
      <c r="R850" s="352"/>
      <c r="S850" s="352"/>
      <c r="T850" s="242" t="s">
        <v>1366</v>
      </c>
      <c r="U850" s="227" t="s">
        <v>957</v>
      </c>
      <c r="V850" s="227" t="s">
        <v>1904</v>
      </c>
      <c r="W850" s="227" t="s">
        <v>19</v>
      </c>
      <c r="X850" s="228" t="s">
        <v>71</v>
      </c>
      <c r="Y850" s="222" t="s">
        <v>1370</v>
      </c>
      <c r="Z850" s="227">
        <v>0.1225</v>
      </c>
      <c r="AA850" s="272">
        <v>0</v>
      </c>
      <c r="AB850" s="352"/>
      <c r="AC850" s="352"/>
      <c r="AD850" s="352"/>
      <c r="AE850" s="352"/>
      <c r="AF850" s="352"/>
      <c r="AG850" s="352"/>
      <c r="AH850" s="352"/>
    </row>
    <row r="851" spans="1:34" s="221" customFormat="1">
      <c r="A851" s="352" t="s">
        <v>1010</v>
      </c>
      <c r="B851" s="352" t="s">
        <v>2585</v>
      </c>
      <c r="C851" s="352" t="s">
        <v>2535</v>
      </c>
      <c r="D851" s="352" t="s">
        <v>19</v>
      </c>
      <c r="E851" s="352" t="s">
        <v>86</v>
      </c>
      <c r="F851" s="352">
        <v>6.1249999999999999E-2</v>
      </c>
      <c r="G851" s="352">
        <v>0</v>
      </c>
      <c r="H851" s="352">
        <v>1.37</v>
      </c>
      <c r="I851" s="189" t="s">
        <v>949</v>
      </c>
      <c r="J851" s="352" t="s">
        <v>954</v>
      </c>
      <c r="K851" s="352"/>
      <c r="L851" s="352"/>
      <c r="M851" s="352"/>
      <c r="N851" s="352"/>
      <c r="O851" s="352"/>
      <c r="P851" s="352"/>
      <c r="Q851" s="352"/>
      <c r="R851" s="352"/>
      <c r="S851" s="352"/>
      <c r="T851" s="242" t="s">
        <v>1366</v>
      </c>
      <c r="U851" s="227" t="s">
        <v>957</v>
      </c>
      <c r="V851" s="227" t="s">
        <v>1904</v>
      </c>
      <c r="W851" s="227" t="s">
        <v>19</v>
      </c>
      <c r="X851" s="228" t="s">
        <v>86</v>
      </c>
      <c r="Y851" s="222" t="s">
        <v>1371</v>
      </c>
      <c r="Z851" s="227">
        <v>6.1249999999999999E-2</v>
      </c>
      <c r="AA851" s="272">
        <v>0</v>
      </c>
      <c r="AB851" s="352"/>
      <c r="AC851" s="352"/>
      <c r="AD851" s="352"/>
      <c r="AE851" s="352"/>
      <c r="AF851" s="352"/>
      <c r="AG851" s="352"/>
      <c r="AH851" s="352"/>
    </row>
    <row r="852" spans="1:34" s="221" customFormat="1">
      <c r="A852" s="352" t="s">
        <v>1011</v>
      </c>
      <c r="B852" s="352" t="s">
        <v>2585</v>
      </c>
      <c r="C852" s="352" t="s">
        <v>2535</v>
      </c>
      <c r="D852" s="352" t="s">
        <v>1526</v>
      </c>
      <c r="E852" s="352" t="s">
        <v>985</v>
      </c>
      <c r="F852" s="352">
        <v>0.125</v>
      </c>
      <c r="G852" s="352">
        <v>0</v>
      </c>
      <c r="H852" s="352">
        <v>1.37</v>
      </c>
      <c r="I852" s="189" t="s">
        <v>949</v>
      </c>
      <c r="J852" s="352" t="s">
        <v>957</v>
      </c>
      <c r="K852" s="352"/>
      <c r="L852" s="352"/>
      <c r="M852" s="352"/>
      <c r="N852" s="352"/>
      <c r="O852" s="352"/>
      <c r="P852" s="352"/>
      <c r="Q852" s="352"/>
      <c r="R852" s="352"/>
      <c r="S852" s="352"/>
      <c r="T852" s="242" t="s">
        <v>1366</v>
      </c>
      <c r="U852" s="227" t="s">
        <v>957</v>
      </c>
      <c r="V852" s="227" t="s">
        <v>1904</v>
      </c>
      <c r="W852" s="227" t="s">
        <v>1526</v>
      </c>
      <c r="X852" s="228" t="s">
        <v>985</v>
      </c>
      <c r="Y852" s="222"/>
      <c r="Z852" s="227">
        <v>0.125</v>
      </c>
      <c r="AA852" s="272">
        <v>0</v>
      </c>
      <c r="AB852" s="352"/>
      <c r="AC852" s="352"/>
      <c r="AD852" s="352"/>
      <c r="AE852" s="352"/>
      <c r="AF852" s="352"/>
      <c r="AG852" s="352"/>
      <c r="AH852" s="352"/>
    </row>
    <row r="853" spans="1:34" s="221" customFormat="1">
      <c r="A853" s="352" t="s">
        <v>1012</v>
      </c>
      <c r="B853" s="352" t="s">
        <v>2585</v>
      </c>
      <c r="C853" s="352" t="s">
        <v>2535</v>
      </c>
      <c r="D853" s="352" t="s">
        <v>1526</v>
      </c>
      <c r="E853" s="352" t="s">
        <v>987</v>
      </c>
      <c r="F853" s="352">
        <v>6.25E-2</v>
      </c>
      <c r="G853" s="352">
        <v>0</v>
      </c>
      <c r="H853" s="352">
        <v>1.37</v>
      </c>
      <c r="I853" s="189" t="s">
        <v>949</v>
      </c>
      <c r="J853" s="352" t="s">
        <v>960</v>
      </c>
      <c r="K853" s="352"/>
      <c r="L853" s="352"/>
      <c r="M853" s="352"/>
      <c r="N853" s="352"/>
      <c r="O853" s="352"/>
      <c r="P853" s="352"/>
      <c r="Q853" s="352"/>
      <c r="R853" s="352"/>
      <c r="S853" s="352"/>
      <c r="T853" s="242" t="s">
        <v>1366</v>
      </c>
      <c r="U853" s="227" t="s">
        <v>957</v>
      </c>
      <c r="V853" s="227" t="s">
        <v>1904</v>
      </c>
      <c r="W853" s="227" t="s">
        <v>1526</v>
      </c>
      <c r="X853" s="228" t="s">
        <v>987</v>
      </c>
      <c r="Y853" s="222"/>
      <c r="Z853" s="227">
        <v>6.25E-2</v>
      </c>
      <c r="AA853" s="272">
        <v>0</v>
      </c>
      <c r="AB853" s="352"/>
      <c r="AC853" s="352"/>
      <c r="AD853" s="352"/>
      <c r="AE853" s="352"/>
      <c r="AF853" s="352"/>
      <c r="AG853" s="352"/>
      <c r="AH853" s="352"/>
    </row>
    <row r="854" spans="1:34" s="221" customFormat="1">
      <c r="A854" s="352" t="s">
        <v>1013</v>
      </c>
      <c r="B854" s="352" t="s">
        <v>2585</v>
      </c>
      <c r="C854" s="352" t="s">
        <v>2535</v>
      </c>
      <c r="D854" s="352" t="s">
        <v>1526</v>
      </c>
      <c r="E854" s="352" t="s">
        <v>1489</v>
      </c>
      <c r="F854" s="352">
        <v>6.25E-2</v>
      </c>
      <c r="G854" s="352">
        <v>0</v>
      </c>
      <c r="H854" s="352">
        <v>1.37</v>
      </c>
      <c r="I854" s="189" t="s">
        <v>949</v>
      </c>
      <c r="J854" s="352" t="s">
        <v>2528</v>
      </c>
      <c r="K854" s="352"/>
      <c r="L854" s="352"/>
      <c r="M854" s="352"/>
      <c r="N854" s="352"/>
      <c r="O854" s="352"/>
      <c r="P854" s="352"/>
      <c r="Q854" s="352"/>
      <c r="R854" s="352"/>
      <c r="S854" s="352"/>
      <c r="T854" s="242" t="s">
        <v>1366</v>
      </c>
      <c r="U854" s="227" t="s">
        <v>957</v>
      </c>
      <c r="V854" s="227" t="s">
        <v>1904</v>
      </c>
      <c r="W854" s="227" t="s">
        <v>1526</v>
      </c>
      <c r="X854" s="228" t="s">
        <v>1489</v>
      </c>
      <c r="Y854" s="222" t="s">
        <v>1668</v>
      </c>
      <c r="Z854" s="227">
        <v>6.25E-2</v>
      </c>
      <c r="AA854" s="272">
        <v>0</v>
      </c>
      <c r="AB854" s="352"/>
      <c r="AC854" s="352"/>
      <c r="AD854" s="352"/>
      <c r="AE854" s="352"/>
      <c r="AF854" s="352"/>
      <c r="AG854" s="352"/>
      <c r="AH854" s="352"/>
    </row>
    <row r="855" spans="1:34" s="221" customFormat="1">
      <c r="A855" s="352" t="s">
        <v>1014</v>
      </c>
      <c r="B855" s="352" t="s">
        <v>2585</v>
      </c>
      <c r="C855" s="352" t="s">
        <v>2535</v>
      </c>
      <c r="D855" s="352" t="s">
        <v>1526</v>
      </c>
      <c r="E855" s="352" t="s">
        <v>1492</v>
      </c>
      <c r="F855" s="352">
        <v>6.25E-2</v>
      </c>
      <c r="G855" s="352">
        <v>0</v>
      </c>
      <c r="H855" s="352">
        <v>1.37</v>
      </c>
      <c r="I855" s="189" t="s">
        <v>949</v>
      </c>
      <c r="J855" s="352" t="s">
        <v>2529</v>
      </c>
      <c r="K855" s="352"/>
      <c r="L855" s="352"/>
      <c r="M855" s="352"/>
      <c r="N855" s="352"/>
      <c r="O855" s="352"/>
      <c r="P855" s="352"/>
      <c r="Q855" s="352"/>
      <c r="R855" s="352"/>
      <c r="S855" s="352"/>
      <c r="T855" s="242" t="s">
        <v>1366</v>
      </c>
      <c r="U855" s="227" t="s">
        <v>957</v>
      </c>
      <c r="V855" s="227" t="s">
        <v>1904</v>
      </c>
      <c r="W855" s="227" t="s">
        <v>1526</v>
      </c>
      <c r="X855" s="228" t="s">
        <v>1492</v>
      </c>
      <c r="Y855" s="222" t="s">
        <v>1668</v>
      </c>
      <c r="Z855" s="227">
        <v>6.25E-2</v>
      </c>
      <c r="AA855" s="272">
        <v>0</v>
      </c>
      <c r="AB855" s="352"/>
      <c r="AC855" s="352"/>
      <c r="AD855" s="352"/>
      <c r="AE855" s="352"/>
      <c r="AF855" s="352"/>
      <c r="AG855" s="352"/>
      <c r="AH855" s="352"/>
    </row>
    <row r="856" spans="1:34" s="221" customFormat="1">
      <c r="A856" s="352" t="s">
        <v>1015</v>
      </c>
      <c r="B856" s="352" t="s">
        <v>2585</v>
      </c>
      <c r="C856" s="352" t="s">
        <v>2535</v>
      </c>
      <c r="D856" s="352" t="s">
        <v>1526</v>
      </c>
      <c r="E856" s="352" t="s">
        <v>1498</v>
      </c>
      <c r="F856" s="352">
        <v>3.125E-2</v>
      </c>
      <c r="G856" s="352">
        <v>0</v>
      </c>
      <c r="H856" s="352">
        <v>1.37</v>
      </c>
      <c r="I856" s="189" t="s">
        <v>949</v>
      </c>
      <c r="J856" s="352" t="s">
        <v>2530</v>
      </c>
      <c r="K856" s="352"/>
      <c r="L856" s="352"/>
      <c r="M856" s="352"/>
      <c r="N856" s="352"/>
      <c r="O856" s="352"/>
      <c r="P856" s="352"/>
      <c r="Q856" s="352"/>
      <c r="R856" s="352"/>
      <c r="S856" s="352"/>
      <c r="T856" s="242" t="s">
        <v>1366</v>
      </c>
      <c r="U856" s="227" t="s">
        <v>957</v>
      </c>
      <c r="V856" s="227" t="s">
        <v>1904</v>
      </c>
      <c r="W856" s="227" t="s">
        <v>1526</v>
      </c>
      <c r="X856" s="228" t="s">
        <v>1498</v>
      </c>
      <c r="Y856" s="222" t="s">
        <v>1669</v>
      </c>
      <c r="Z856" s="227">
        <v>3.125E-2</v>
      </c>
      <c r="AA856" s="272">
        <v>0</v>
      </c>
      <c r="AB856" s="352"/>
      <c r="AC856" s="352"/>
      <c r="AD856" s="352"/>
      <c r="AE856" s="352"/>
      <c r="AF856" s="352"/>
      <c r="AG856" s="352"/>
      <c r="AH856" s="352"/>
    </row>
    <row r="857" spans="1:34" s="221" customFormat="1">
      <c r="A857" s="352" t="s">
        <v>1016</v>
      </c>
      <c r="B857" s="352" t="s">
        <v>2585</v>
      </c>
      <c r="C857" s="352" t="s">
        <v>2535</v>
      </c>
      <c r="D857" s="352" t="s">
        <v>1526</v>
      </c>
      <c r="E857" s="352" t="s">
        <v>1501</v>
      </c>
      <c r="F857" s="352">
        <v>3.125E-2</v>
      </c>
      <c r="G857" s="352">
        <v>0</v>
      </c>
      <c r="H857" s="352">
        <v>1.37</v>
      </c>
      <c r="I857" s="189" t="s">
        <v>949</v>
      </c>
      <c r="J857" s="352" t="s">
        <v>2531</v>
      </c>
      <c r="K857" s="352"/>
      <c r="L857" s="352"/>
      <c r="M857" s="352"/>
      <c r="N857" s="352"/>
      <c r="O857" s="352"/>
      <c r="P857" s="352"/>
      <c r="Q857" s="352"/>
      <c r="R857" s="352"/>
      <c r="S857" s="352"/>
      <c r="T857" s="242" t="s">
        <v>1366</v>
      </c>
      <c r="U857" s="227" t="s">
        <v>957</v>
      </c>
      <c r="V857" s="227" t="s">
        <v>1904</v>
      </c>
      <c r="W857" s="227" t="s">
        <v>1526</v>
      </c>
      <c r="X857" s="228" t="s">
        <v>1501</v>
      </c>
      <c r="Y857" s="222" t="s">
        <v>1669</v>
      </c>
      <c r="Z857" s="227">
        <v>3.125E-2</v>
      </c>
      <c r="AA857" s="272">
        <v>0</v>
      </c>
      <c r="AB857" s="352"/>
      <c r="AC857" s="352"/>
      <c r="AD857" s="352"/>
      <c r="AE857" s="352"/>
      <c r="AF857" s="352"/>
      <c r="AG857" s="352"/>
      <c r="AH857" s="352"/>
    </row>
    <row r="858" spans="1:34" s="221" customFormat="1">
      <c r="A858" s="352" t="s">
        <v>1017</v>
      </c>
      <c r="B858" s="352" t="s">
        <v>2585</v>
      </c>
      <c r="C858" s="352" t="s">
        <v>2535</v>
      </c>
      <c r="D858" s="352" t="s">
        <v>1702</v>
      </c>
      <c r="E858" s="352" t="s">
        <v>993</v>
      </c>
      <c r="F858" s="352">
        <v>7.4999999999999997E-2</v>
      </c>
      <c r="G858" s="352">
        <v>0</v>
      </c>
      <c r="H858" s="352">
        <v>1.37</v>
      </c>
      <c r="I858" s="189" t="s">
        <v>949</v>
      </c>
      <c r="J858" s="352"/>
      <c r="K858" s="352"/>
      <c r="L858" s="352"/>
      <c r="M858" s="352"/>
      <c r="N858" s="352"/>
      <c r="O858" s="352"/>
      <c r="P858" s="352"/>
      <c r="Q858" s="352"/>
      <c r="R858" s="352"/>
      <c r="S858" s="352"/>
      <c r="T858" s="242" t="s">
        <v>1366</v>
      </c>
      <c r="U858" s="227" t="s">
        <v>957</v>
      </c>
      <c r="V858" s="227" t="s">
        <v>1904</v>
      </c>
      <c r="W858" s="227" t="s">
        <v>1702</v>
      </c>
      <c r="X858" s="228" t="s">
        <v>993</v>
      </c>
      <c r="Y858" s="222"/>
      <c r="Z858" s="227">
        <v>7.4999999999999997E-2</v>
      </c>
      <c r="AA858" s="272">
        <v>0</v>
      </c>
      <c r="AB858" s="352"/>
      <c r="AC858" s="352"/>
      <c r="AD858" s="352"/>
      <c r="AE858" s="352"/>
      <c r="AF858" s="352"/>
      <c r="AG858" s="352"/>
      <c r="AH858" s="352"/>
    </row>
    <row r="859" spans="1:34" s="221" customFormat="1">
      <c r="A859" s="352" t="s">
        <v>1018</v>
      </c>
      <c r="B859" s="352" t="s">
        <v>2585</v>
      </c>
      <c r="C859" s="352" t="s">
        <v>2535</v>
      </c>
      <c r="D859" s="352" t="s">
        <v>1702</v>
      </c>
      <c r="E859" s="352" t="s">
        <v>995</v>
      </c>
      <c r="F859" s="352">
        <v>3.7499999999999999E-2</v>
      </c>
      <c r="G859" s="352">
        <v>0</v>
      </c>
      <c r="H859" s="352">
        <v>1.37</v>
      </c>
      <c r="I859" s="189" t="s">
        <v>949</v>
      </c>
      <c r="J859" s="352" t="s">
        <v>232</v>
      </c>
      <c r="K859" s="352"/>
      <c r="L859" s="352"/>
      <c r="M859" s="352"/>
      <c r="N859" s="352"/>
      <c r="O859" s="352"/>
      <c r="P859" s="352"/>
      <c r="Q859" s="352"/>
      <c r="R859" s="352"/>
      <c r="S859" s="352"/>
      <c r="T859" s="242" t="s">
        <v>1366</v>
      </c>
      <c r="U859" s="227" t="s">
        <v>957</v>
      </c>
      <c r="V859" s="227" t="s">
        <v>1904</v>
      </c>
      <c r="W859" s="227" t="s">
        <v>1702</v>
      </c>
      <c r="X859" s="228" t="s">
        <v>995</v>
      </c>
      <c r="Y859" s="222"/>
      <c r="Z859" s="227">
        <v>3.7499999999999999E-2</v>
      </c>
      <c r="AA859" s="272">
        <v>0</v>
      </c>
      <c r="AB859" s="352"/>
      <c r="AC859" s="352"/>
      <c r="AD859" s="352"/>
      <c r="AE859" s="352"/>
      <c r="AF859" s="352"/>
      <c r="AG859" s="352"/>
      <c r="AH859" s="352"/>
    </row>
    <row r="860" spans="1:34" s="221" customFormat="1">
      <c r="A860" s="352" t="s">
        <v>1019</v>
      </c>
      <c r="B860" s="352" t="s">
        <v>2585</v>
      </c>
      <c r="C860" s="352" t="s">
        <v>2535</v>
      </c>
      <c r="D860" s="352" t="s">
        <v>1702</v>
      </c>
      <c r="E860" s="352" t="s">
        <v>997</v>
      </c>
      <c r="F860" s="352">
        <v>3.7499999999999999E-2</v>
      </c>
      <c r="G860" s="352">
        <v>0</v>
      </c>
      <c r="H860" s="352">
        <v>1.37</v>
      </c>
      <c r="I860" s="189" t="s">
        <v>949</v>
      </c>
      <c r="J860" s="352" t="s">
        <v>1668</v>
      </c>
      <c r="K860" s="352"/>
      <c r="L860" s="352"/>
      <c r="M860" s="352"/>
      <c r="N860" s="352"/>
      <c r="O860" s="352"/>
      <c r="P860" s="352"/>
      <c r="Q860" s="352"/>
      <c r="R860" s="352"/>
      <c r="S860" s="352"/>
      <c r="T860" s="242" t="s">
        <v>1366</v>
      </c>
      <c r="U860" s="227" t="s">
        <v>957</v>
      </c>
      <c r="V860" s="227" t="s">
        <v>1904</v>
      </c>
      <c r="W860" s="227" t="s">
        <v>1702</v>
      </c>
      <c r="X860" s="228" t="s">
        <v>997</v>
      </c>
      <c r="Y860" s="222" t="s">
        <v>1668</v>
      </c>
      <c r="Z860" s="227">
        <v>3.7499999999999999E-2</v>
      </c>
      <c r="AA860" s="272">
        <v>0</v>
      </c>
      <c r="AB860" s="352"/>
      <c r="AC860" s="352"/>
      <c r="AD860" s="352"/>
      <c r="AE860" s="352"/>
      <c r="AF860" s="352"/>
      <c r="AG860" s="352"/>
      <c r="AH860" s="352"/>
    </row>
    <row r="861" spans="1:34" s="221" customFormat="1">
      <c r="A861" s="352" t="s">
        <v>1020</v>
      </c>
      <c r="B861" s="352" t="s">
        <v>2585</v>
      </c>
      <c r="C861" s="352" t="s">
        <v>2535</v>
      </c>
      <c r="D861" s="352" t="s">
        <v>1702</v>
      </c>
      <c r="E861" s="352" t="s">
        <v>999</v>
      </c>
      <c r="F861" s="352">
        <v>3.7499999999999999E-2</v>
      </c>
      <c r="G861" s="352">
        <v>0</v>
      </c>
      <c r="H861" s="352">
        <v>1.37</v>
      </c>
      <c r="I861" s="189" t="s">
        <v>949</v>
      </c>
      <c r="J861" s="352" t="s">
        <v>2536</v>
      </c>
      <c r="K861" s="352"/>
      <c r="L861" s="352"/>
      <c r="M861" s="352"/>
      <c r="N861" s="352"/>
      <c r="O861" s="352"/>
      <c r="P861" s="352"/>
      <c r="Q861" s="352"/>
      <c r="R861" s="352"/>
      <c r="S861" s="352"/>
      <c r="T861" s="242" t="s">
        <v>1366</v>
      </c>
      <c r="U861" s="227" t="s">
        <v>957</v>
      </c>
      <c r="V861" s="227" t="s">
        <v>1904</v>
      </c>
      <c r="W861" s="227" t="s">
        <v>1702</v>
      </c>
      <c r="X861" s="228" t="s">
        <v>999</v>
      </c>
      <c r="Y861" s="222" t="s">
        <v>1668</v>
      </c>
      <c r="Z861" s="227">
        <v>3.7499999999999999E-2</v>
      </c>
      <c r="AA861" s="272">
        <v>0</v>
      </c>
      <c r="AB861" s="352"/>
      <c r="AC861" s="352"/>
      <c r="AD861" s="352"/>
      <c r="AE861" s="352"/>
      <c r="AF861" s="352"/>
      <c r="AG861" s="352"/>
      <c r="AH861" s="352"/>
    </row>
    <row r="862" spans="1:34" s="221" customFormat="1">
      <c r="A862" s="352" t="s">
        <v>1021</v>
      </c>
      <c r="B862" s="352" t="s">
        <v>2585</v>
      </c>
      <c r="C862" s="352" t="s">
        <v>2535</v>
      </c>
      <c r="D862" s="352" t="s">
        <v>1702</v>
      </c>
      <c r="E862" s="352" t="s">
        <v>1001</v>
      </c>
      <c r="F862" s="352">
        <v>1.8749999999999999E-2</v>
      </c>
      <c r="G862" s="352">
        <v>0</v>
      </c>
      <c r="H862" s="352">
        <v>1.37</v>
      </c>
      <c r="I862" s="189" t="s">
        <v>949</v>
      </c>
      <c r="J862" s="352" t="s">
        <v>1669</v>
      </c>
      <c r="K862" s="352"/>
      <c r="L862" s="352"/>
      <c r="M862" s="352"/>
      <c r="N862" s="352"/>
      <c r="O862" s="352"/>
      <c r="P862" s="352"/>
      <c r="Q862" s="352"/>
      <c r="R862" s="352"/>
      <c r="S862" s="352"/>
      <c r="T862" s="242" t="s">
        <v>1366</v>
      </c>
      <c r="U862" s="227" t="s">
        <v>957</v>
      </c>
      <c r="V862" s="227" t="s">
        <v>1904</v>
      </c>
      <c r="W862" s="227" t="s">
        <v>1702</v>
      </c>
      <c r="X862" s="228" t="s">
        <v>1001</v>
      </c>
      <c r="Y862" s="222" t="s">
        <v>1669</v>
      </c>
      <c r="Z862" s="227">
        <v>1.8749999999999999E-2</v>
      </c>
      <c r="AA862" s="272">
        <v>0</v>
      </c>
      <c r="AB862" s="352"/>
      <c r="AC862" s="352"/>
      <c r="AD862" s="352"/>
      <c r="AE862" s="352"/>
      <c r="AF862" s="352"/>
      <c r="AG862" s="352"/>
      <c r="AH862" s="352"/>
    </row>
    <row r="863" spans="1:34" s="221" customFormat="1">
      <c r="A863" s="352" t="s">
        <v>1022</v>
      </c>
      <c r="B863" s="352" t="s">
        <v>2585</v>
      </c>
      <c r="C863" s="352" t="s">
        <v>2535</v>
      </c>
      <c r="D863" s="352" t="s">
        <v>1702</v>
      </c>
      <c r="E863" s="352" t="s">
        <v>1003</v>
      </c>
      <c r="F863" s="352">
        <v>1.8749999999999999E-2</v>
      </c>
      <c r="G863" s="352">
        <v>0</v>
      </c>
      <c r="H863" s="352">
        <v>1.37</v>
      </c>
      <c r="I863" s="189" t="s">
        <v>949</v>
      </c>
      <c r="J863" s="352" t="s">
        <v>2495</v>
      </c>
      <c r="K863" s="352"/>
      <c r="L863" s="352"/>
      <c r="M863" s="352"/>
      <c r="N863" s="352"/>
      <c r="O863" s="352"/>
      <c r="P863" s="352"/>
      <c r="Q863" s="352"/>
      <c r="R863" s="352"/>
      <c r="S863" s="352"/>
      <c r="T863" s="242" t="s">
        <v>1366</v>
      </c>
      <c r="U863" s="227" t="s">
        <v>957</v>
      </c>
      <c r="V863" s="227" t="s">
        <v>1904</v>
      </c>
      <c r="W863" s="227" t="s">
        <v>1702</v>
      </c>
      <c r="X863" s="228" t="s">
        <v>1003</v>
      </c>
      <c r="Y863" s="222" t="s">
        <v>1669</v>
      </c>
      <c r="Z863" s="227">
        <v>1.8749999999999999E-2</v>
      </c>
      <c r="AA863" s="272">
        <v>0</v>
      </c>
      <c r="AB863" s="352"/>
      <c r="AC863" s="352"/>
      <c r="AD863" s="352"/>
      <c r="AE863" s="352"/>
      <c r="AF863" s="352"/>
      <c r="AG863" s="352"/>
      <c r="AH863" s="352"/>
    </row>
    <row r="864" spans="1:34" s="221" customFormat="1">
      <c r="A864" s="352" t="s">
        <v>1023</v>
      </c>
      <c r="B864" s="352" t="s">
        <v>2585</v>
      </c>
      <c r="C864" s="352" t="s">
        <v>2535</v>
      </c>
      <c r="D864" s="352" t="s">
        <v>1702</v>
      </c>
      <c r="E864" s="352" t="s">
        <v>1005</v>
      </c>
      <c r="F864" s="352">
        <v>6.7500000000000004E-2</v>
      </c>
      <c r="G864" s="352">
        <v>0</v>
      </c>
      <c r="H864" s="352">
        <v>1.37</v>
      </c>
      <c r="I864" s="189" t="s">
        <v>949</v>
      </c>
      <c r="J864" s="352" t="s">
        <v>2532</v>
      </c>
      <c r="K864" s="352"/>
      <c r="L864" s="352"/>
      <c r="M864" s="352"/>
      <c r="N864" s="352"/>
      <c r="O864" s="352"/>
      <c r="P864" s="352"/>
      <c r="Q864" s="352"/>
      <c r="R864" s="352"/>
      <c r="S864" s="352"/>
      <c r="T864" s="242" t="s">
        <v>1366</v>
      </c>
      <c r="U864" s="227" t="s">
        <v>957</v>
      </c>
      <c r="V864" s="227" t="s">
        <v>1904</v>
      </c>
      <c r="W864" s="227" t="s">
        <v>1702</v>
      </c>
      <c r="X864" s="228" t="s">
        <v>1005</v>
      </c>
      <c r="Y864" s="222" t="s">
        <v>1368</v>
      </c>
      <c r="Z864" s="227">
        <v>6.7500000000000004E-2</v>
      </c>
      <c r="AA864" s="272">
        <v>0</v>
      </c>
      <c r="AB864" s="352"/>
      <c r="AC864" s="352"/>
      <c r="AD864" s="352"/>
      <c r="AE864" s="352"/>
      <c r="AF864" s="352"/>
      <c r="AG864" s="352"/>
      <c r="AH864" s="352"/>
    </row>
    <row r="865" spans="1:34" s="221" customFormat="1">
      <c r="A865" s="352" t="s">
        <v>1024</v>
      </c>
      <c r="B865" s="352" t="s">
        <v>2585</v>
      </c>
      <c r="C865" s="352" t="s">
        <v>2535</v>
      </c>
      <c r="D865" s="352" t="s">
        <v>1702</v>
      </c>
      <c r="E865" s="352" t="s">
        <v>1007</v>
      </c>
      <c r="F865" s="352">
        <v>6.7500000000000004E-2</v>
      </c>
      <c r="G865" s="352">
        <v>0</v>
      </c>
      <c r="H865" s="352">
        <v>1.37</v>
      </c>
      <c r="I865" s="189" t="s">
        <v>949</v>
      </c>
      <c r="J865" s="352" t="s">
        <v>2533</v>
      </c>
      <c r="K865" s="352"/>
      <c r="L865" s="352"/>
      <c r="M865" s="352"/>
      <c r="N865" s="352"/>
      <c r="O865" s="352"/>
      <c r="P865" s="352"/>
      <c r="Q865" s="352"/>
      <c r="R865" s="352"/>
      <c r="S865" s="352"/>
      <c r="T865" s="242" t="s">
        <v>1366</v>
      </c>
      <c r="U865" s="227" t="s">
        <v>957</v>
      </c>
      <c r="V865" s="227" t="s">
        <v>1904</v>
      </c>
      <c r="W865" s="227" t="s">
        <v>1702</v>
      </c>
      <c r="X865" s="228" t="s">
        <v>1007</v>
      </c>
      <c r="Y865" s="222" t="s">
        <v>1368</v>
      </c>
      <c r="Z865" s="227">
        <v>6.7500000000000004E-2</v>
      </c>
      <c r="AA865" s="272">
        <v>0</v>
      </c>
      <c r="AB865" s="352"/>
      <c r="AC865" s="352"/>
      <c r="AD865" s="352"/>
      <c r="AE865" s="352"/>
      <c r="AF865" s="352"/>
      <c r="AG865" s="352"/>
      <c r="AH865" s="352"/>
    </row>
    <row r="866" spans="1:34" s="221" customFormat="1">
      <c r="A866" s="352" t="s">
        <v>2238</v>
      </c>
      <c r="B866" s="352" t="s">
        <v>2585</v>
      </c>
      <c r="C866" s="352" t="s">
        <v>2535</v>
      </c>
      <c r="D866" s="352" t="s">
        <v>1814</v>
      </c>
      <c r="E866" s="352" t="s">
        <v>2223</v>
      </c>
      <c r="F866" s="352">
        <v>0.12</v>
      </c>
      <c r="G866" s="352">
        <v>0</v>
      </c>
      <c r="H866" s="352">
        <v>1.37</v>
      </c>
      <c r="I866" s="189" t="s">
        <v>949</v>
      </c>
      <c r="J866" s="352"/>
      <c r="K866" s="352"/>
      <c r="L866" s="352"/>
      <c r="M866" s="352"/>
      <c r="N866" s="352"/>
      <c r="O866" s="352"/>
      <c r="P866" s="352"/>
      <c r="Q866" s="352"/>
      <c r="R866" s="352"/>
      <c r="S866" s="352"/>
      <c r="T866" s="242" t="s">
        <v>1366</v>
      </c>
      <c r="U866" s="227" t="s">
        <v>957</v>
      </c>
      <c r="V866" s="227" t="s">
        <v>1904</v>
      </c>
      <c r="W866" s="227" t="s">
        <v>1814</v>
      </c>
      <c r="X866" s="228" t="s">
        <v>2223</v>
      </c>
      <c r="Y866" s="222"/>
      <c r="Z866" s="227">
        <v>0.12</v>
      </c>
      <c r="AA866" s="272">
        <v>0</v>
      </c>
      <c r="AB866" s="352"/>
      <c r="AC866" s="352"/>
      <c r="AD866" s="352"/>
      <c r="AE866" s="352"/>
      <c r="AF866" s="352"/>
      <c r="AG866" s="352"/>
      <c r="AH866" s="352"/>
    </row>
    <row r="867" spans="1:34" s="221" customFormat="1">
      <c r="A867" s="352" t="s">
        <v>2239</v>
      </c>
      <c r="B867" s="352" t="s">
        <v>2585</v>
      </c>
      <c r="C867" s="352" t="s">
        <v>2535</v>
      </c>
      <c r="D867" s="352" t="s">
        <v>1814</v>
      </c>
      <c r="E867" s="352" t="s">
        <v>2225</v>
      </c>
      <c r="F867" s="352">
        <v>0.06</v>
      </c>
      <c r="G867" s="352">
        <v>0</v>
      </c>
      <c r="H867" s="352">
        <v>1.37</v>
      </c>
      <c r="I867" s="189" t="s">
        <v>949</v>
      </c>
      <c r="J867" s="352"/>
      <c r="K867" s="352"/>
      <c r="L867" s="352"/>
      <c r="M867" s="352"/>
      <c r="N867" s="352"/>
      <c r="O867" s="352"/>
      <c r="P867" s="352"/>
      <c r="Q867" s="352"/>
      <c r="R867" s="352"/>
      <c r="S867" s="352"/>
      <c r="T867" s="242" t="s">
        <v>1366</v>
      </c>
      <c r="U867" s="227" t="s">
        <v>957</v>
      </c>
      <c r="V867" s="227" t="s">
        <v>1904</v>
      </c>
      <c r="W867" s="227" t="s">
        <v>1814</v>
      </c>
      <c r="X867" s="228" t="s">
        <v>2225</v>
      </c>
      <c r="Y867" s="222"/>
      <c r="Z867" s="227">
        <v>0.06</v>
      </c>
      <c r="AA867" s="272">
        <v>0</v>
      </c>
      <c r="AB867" s="352"/>
      <c r="AC867" s="352"/>
      <c r="AD867" s="352"/>
      <c r="AE867" s="352"/>
      <c r="AF867" s="352"/>
      <c r="AG867" s="352"/>
      <c r="AH867" s="352"/>
    </row>
    <row r="868" spans="1:34" s="221" customFormat="1">
      <c r="A868" s="352" t="s">
        <v>2240</v>
      </c>
      <c r="B868" s="352" t="s">
        <v>2585</v>
      </c>
      <c r="C868" s="352" t="s">
        <v>2535</v>
      </c>
      <c r="D868" s="352" t="s">
        <v>1814</v>
      </c>
      <c r="E868" s="352" t="s">
        <v>2227</v>
      </c>
      <c r="F868" s="352">
        <v>0.09</v>
      </c>
      <c r="G868" s="352">
        <v>0</v>
      </c>
      <c r="H868" s="352">
        <v>1.37</v>
      </c>
      <c r="I868" s="189" t="s">
        <v>949</v>
      </c>
      <c r="J868" s="352"/>
      <c r="K868" s="352"/>
      <c r="L868" s="352"/>
      <c r="M868" s="352"/>
      <c r="N868" s="352"/>
      <c r="O868" s="352"/>
      <c r="P868" s="352"/>
      <c r="Q868" s="352"/>
      <c r="R868" s="352"/>
      <c r="S868" s="352"/>
      <c r="T868" s="242" t="s">
        <v>1366</v>
      </c>
      <c r="U868" s="227" t="s">
        <v>957</v>
      </c>
      <c r="V868" s="227" t="s">
        <v>1904</v>
      </c>
      <c r="W868" s="227" t="s">
        <v>1814</v>
      </c>
      <c r="X868" s="228" t="s">
        <v>2227</v>
      </c>
      <c r="Y868" s="222" t="s">
        <v>1373</v>
      </c>
      <c r="Z868" s="227">
        <v>0.09</v>
      </c>
      <c r="AA868" s="272">
        <v>0</v>
      </c>
      <c r="AB868" s="352"/>
      <c r="AC868" s="352"/>
      <c r="AD868" s="352"/>
      <c r="AE868" s="352"/>
      <c r="AF868" s="352"/>
      <c r="AG868" s="352"/>
      <c r="AH868" s="352"/>
    </row>
    <row r="869" spans="1:34" s="221" customFormat="1">
      <c r="A869" s="352" t="s">
        <v>2241</v>
      </c>
      <c r="B869" s="352" t="s">
        <v>2585</v>
      </c>
      <c r="C869" s="352" t="s">
        <v>2535</v>
      </c>
      <c r="D869" s="352" t="s">
        <v>1814</v>
      </c>
      <c r="E869" s="352" t="s">
        <v>2229</v>
      </c>
      <c r="F869" s="352">
        <v>0.09</v>
      </c>
      <c r="G869" s="352">
        <v>0</v>
      </c>
      <c r="H869" s="352">
        <v>1.37</v>
      </c>
      <c r="I869" s="189" t="s">
        <v>949</v>
      </c>
      <c r="J869" s="352"/>
      <c r="K869" s="352"/>
      <c r="L869" s="352"/>
      <c r="M869" s="352"/>
      <c r="N869" s="352"/>
      <c r="O869" s="352"/>
      <c r="P869" s="352"/>
      <c r="Q869" s="352"/>
      <c r="R869" s="352"/>
      <c r="S869" s="352"/>
      <c r="T869" s="242" t="s">
        <v>1366</v>
      </c>
      <c r="U869" s="227" t="s">
        <v>957</v>
      </c>
      <c r="V869" s="227" t="s">
        <v>1904</v>
      </c>
      <c r="W869" s="227" t="s">
        <v>1814</v>
      </c>
      <c r="X869" s="228" t="s">
        <v>2229</v>
      </c>
      <c r="Y869" s="222" t="s">
        <v>1373</v>
      </c>
      <c r="Z869" s="227">
        <v>0.09</v>
      </c>
      <c r="AA869" s="272">
        <v>0</v>
      </c>
      <c r="AB869" s="352"/>
      <c r="AC869" s="352"/>
      <c r="AD869" s="352"/>
      <c r="AE869" s="352"/>
      <c r="AF869" s="352"/>
      <c r="AG869" s="352"/>
      <c r="AH869" s="352"/>
    </row>
    <row r="870" spans="1:34" s="221" customFormat="1">
      <c r="A870" s="352" t="s">
        <v>2242</v>
      </c>
      <c r="B870" s="352" t="s">
        <v>2585</v>
      </c>
      <c r="C870" s="352" t="s">
        <v>2535</v>
      </c>
      <c r="D870" s="352" t="s">
        <v>1814</v>
      </c>
      <c r="E870" s="352" t="s">
        <v>2231</v>
      </c>
      <c r="F870" s="352">
        <v>0.06</v>
      </c>
      <c r="G870" s="352">
        <v>0</v>
      </c>
      <c r="H870" s="352">
        <v>1.37</v>
      </c>
      <c r="I870" s="189" t="s">
        <v>949</v>
      </c>
      <c r="J870" s="352"/>
      <c r="K870" s="352"/>
      <c r="L870" s="352"/>
      <c r="M870" s="352"/>
      <c r="N870" s="352"/>
      <c r="O870" s="352"/>
      <c r="P870" s="352"/>
      <c r="Q870" s="352"/>
      <c r="R870" s="352"/>
      <c r="S870" s="352"/>
      <c r="T870" s="242" t="s">
        <v>1366</v>
      </c>
      <c r="U870" s="227" t="s">
        <v>957</v>
      </c>
      <c r="V870" s="227" t="s">
        <v>1904</v>
      </c>
      <c r="W870" s="227" t="s">
        <v>1814</v>
      </c>
      <c r="X870" s="228" t="s">
        <v>2231</v>
      </c>
      <c r="Y870" s="222" t="s">
        <v>1669</v>
      </c>
      <c r="Z870" s="227">
        <v>0.06</v>
      </c>
      <c r="AA870" s="272">
        <v>0</v>
      </c>
      <c r="AB870" s="352"/>
      <c r="AC870" s="352"/>
      <c r="AD870" s="352"/>
      <c r="AE870" s="352"/>
      <c r="AF870" s="352"/>
      <c r="AG870" s="352"/>
      <c r="AH870" s="352"/>
    </row>
    <row r="871" spans="1:34" s="221" customFormat="1">
      <c r="A871" s="352" t="s">
        <v>2243</v>
      </c>
      <c r="B871" s="352" t="s">
        <v>2585</v>
      </c>
      <c r="C871" s="352" t="s">
        <v>2535</v>
      </c>
      <c r="D871" s="352" t="s">
        <v>1814</v>
      </c>
      <c r="E871" s="352" t="s">
        <v>2233</v>
      </c>
      <c r="F871" s="352">
        <v>0.06</v>
      </c>
      <c r="G871" s="352">
        <v>0</v>
      </c>
      <c r="H871" s="352">
        <v>1.37</v>
      </c>
      <c r="I871" s="189" t="s">
        <v>949</v>
      </c>
      <c r="J871" s="352"/>
      <c r="K871" s="352"/>
      <c r="L871" s="352"/>
      <c r="M871" s="352"/>
      <c r="N871" s="352"/>
      <c r="O871" s="352"/>
      <c r="P871" s="352"/>
      <c r="Q871" s="352"/>
      <c r="R871" s="352"/>
      <c r="S871" s="352"/>
      <c r="T871" s="242" t="s">
        <v>1366</v>
      </c>
      <c r="U871" s="227" t="s">
        <v>957</v>
      </c>
      <c r="V871" s="227" t="s">
        <v>1904</v>
      </c>
      <c r="W871" s="227" t="s">
        <v>1814</v>
      </c>
      <c r="X871" s="228" t="s">
        <v>2233</v>
      </c>
      <c r="Y871" s="222" t="s">
        <v>1669</v>
      </c>
      <c r="Z871" s="227">
        <v>0.06</v>
      </c>
      <c r="AA871" s="272">
        <v>0</v>
      </c>
      <c r="AB871" s="352"/>
      <c r="AC871" s="352"/>
      <c r="AD871" s="352"/>
      <c r="AE871" s="352"/>
      <c r="AF871" s="352"/>
      <c r="AG871" s="352"/>
      <c r="AH871" s="352"/>
    </row>
    <row r="872" spans="1:34" s="221" customFormat="1">
      <c r="A872" s="352" t="s">
        <v>2244</v>
      </c>
      <c r="B872" s="352" t="s">
        <v>2585</v>
      </c>
      <c r="C872" s="352" t="s">
        <v>2535</v>
      </c>
      <c r="D872" s="352" t="s">
        <v>1814</v>
      </c>
      <c r="E872" s="352" t="s">
        <v>2235</v>
      </c>
      <c r="F872" s="352">
        <v>0.03</v>
      </c>
      <c r="G872" s="352">
        <v>0</v>
      </c>
      <c r="H872" s="352">
        <v>1.37</v>
      </c>
      <c r="I872" s="189" t="s">
        <v>949</v>
      </c>
      <c r="J872" s="352"/>
      <c r="K872" s="352"/>
      <c r="L872" s="352"/>
      <c r="M872" s="352"/>
      <c r="N872" s="352"/>
      <c r="O872" s="352"/>
      <c r="P872" s="352"/>
      <c r="Q872" s="352"/>
      <c r="R872" s="352"/>
      <c r="S872" s="352"/>
      <c r="T872" s="242" t="s">
        <v>1366</v>
      </c>
      <c r="U872" s="227" t="s">
        <v>957</v>
      </c>
      <c r="V872" s="227" t="s">
        <v>1904</v>
      </c>
      <c r="W872" s="227" t="s">
        <v>1814</v>
      </c>
      <c r="X872" s="228" t="s">
        <v>2235</v>
      </c>
      <c r="Y872" s="222" t="s">
        <v>1859</v>
      </c>
      <c r="Z872" s="227">
        <v>0.03</v>
      </c>
      <c r="AA872" s="272">
        <v>0</v>
      </c>
      <c r="AB872" s="352"/>
      <c r="AC872" s="352"/>
      <c r="AD872" s="352"/>
      <c r="AE872" s="352"/>
      <c r="AF872" s="352"/>
      <c r="AG872" s="352"/>
      <c r="AH872" s="352"/>
    </row>
    <row r="873" spans="1:34" s="221" customFormat="1">
      <c r="A873" s="352" t="s">
        <v>2245</v>
      </c>
      <c r="B873" s="352" t="s">
        <v>2585</v>
      </c>
      <c r="C873" s="352" t="s">
        <v>2535</v>
      </c>
      <c r="D873" s="352" t="s">
        <v>1814</v>
      </c>
      <c r="E873" s="352" t="s">
        <v>2237</v>
      </c>
      <c r="F873" s="352">
        <v>0.03</v>
      </c>
      <c r="G873" s="352">
        <v>0</v>
      </c>
      <c r="H873" s="352">
        <v>1.37</v>
      </c>
      <c r="I873" s="189" t="s">
        <v>949</v>
      </c>
      <c r="J873" s="352"/>
      <c r="K873" s="352"/>
      <c r="L873" s="352"/>
      <c r="M873" s="352"/>
      <c r="N873" s="352"/>
      <c r="O873" s="352"/>
      <c r="P873" s="352"/>
      <c r="Q873" s="352"/>
      <c r="R873" s="352"/>
      <c r="S873" s="352"/>
      <c r="T873" s="242" t="s">
        <v>1366</v>
      </c>
      <c r="U873" s="227" t="s">
        <v>957</v>
      </c>
      <c r="V873" s="227" t="s">
        <v>1904</v>
      </c>
      <c r="W873" s="227" t="s">
        <v>1814</v>
      </c>
      <c r="X873" s="228" t="s">
        <v>2237</v>
      </c>
      <c r="Y873" s="222" t="s">
        <v>1859</v>
      </c>
      <c r="Z873" s="227">
        <v>0.03</v>
      </c>
      <c r="AA873" s="272">
        <v>0</v>
      </c>
      <c r="AB873" s="352"/>
      <c r="AC873" s="352"/>
      <c r="AD873" s="352"/>
      <c r="AE873" s="352"/>
      <c r="AF873" s="352"/>
      <c r="AG873" s="352"/>
      <c r="AH873" s="352"/>
    </row>
    <row r="874" spans="1:34" s="221" customFormat="1">
      <c r="A874" s="352" t="s">
        <v>1025</v>
      </c>
      <c r="B874" s="352" t="s">
        <v>2586</v>
      </c>
      <c r="C874" s="352" t="s">
        <v>2537</v>
      </c>
      <c r="D874" s="352" t="s">
        <v>28</v>
      </c>
      <c r="E874" s="352" t="s">
        <v>915</v>
      </c>
      <c r="F874" s="352">
        <v>9.7500000000000003E-2</v>
      </c>
      <c r="G874" s="352">
        <v>0</v>
      </c>
      <c r="H874" s="352">
        <v>1.37</v>
      </c>
      <c r="I874" s="189" t="s">
        <v>949</v>
      </c>
      <c r="J874" s="352" t="s">
        <v>950</v>
      </c>
      <c r="K874" s="352"/>
      <c r="L874" s="352"/>
      <c r="M874" s="352"/>
      <c r="N874" s="352"/>
      <c r="O874" s="352"/>
      <c r="P874" s="352"/>
      <c r="Q874" s="352"/>
      <c r="R874" s="352"/>
      <c r="S874" s="352"/>
      <c r="T874" s="242" t="s">
        <v>1366</v>
      </c>
      <c r="U874" s="227" t="s">
        <v>957</v>
      </c>
      <c r="V874" s="227" t="s">
        <v>1924</v>
      </c>
      <c r="W874" s="227" t="s">
        <v>28</v>
      </c>
      <c r="X874" s="228" t="s">
        <v>915</v>
      </c>
      <c r="Y874" s="222" t="s">
        <v>1369</v>
      </c>
      <c r="Z874" s="227">
        <v>9.7500000000000003E-2</v>
      </c>
      <c r="AA874" s="272">
        <v>0</v>
      </c>
      <c r="AB874" s="352"/>
      <c r="AC874" s="352"/>
      <c r="AD874" s="352"/>
      <c r="AE874" s="352"/>
      <c r="AF874" s="352"/>
      <c r="AG874" s="352"/>
      <c r="AH874" s="352"/>
    </row>
    <row r="875" spans="1:34" s="221" customFormat="1">
      <c r="A875" s="352" t="s">
        <v>1026</v>
      </c>
      <c r="B875" s="352" t="s">
        <v>2586</v>
      </c>
      <c r="C875" s="352" t="s">
        <v>2537</v>
      </c>
      <c r="D875" s="352" t="s">
        <v>28</v>
      </c>
      <c r="E875" s="352" t="s">
        <v>917</v>
      </c>
      <c r="F875" s="352">
        <v>6.5000000000000002E-2</v>
      </c>
      <c r="G875" s="352">
        <v>0</v>
      </c>
      <c r="H875" s="352">
        <v>1.37</v>
      </c>
      <c r="I875" s="189" t="s">
        <v>949</v>
      </c>
      <c r="J875" s="352" t="s">
        <v>952</v>
      </c>
      <c r="K875" s="352"/>
      <c r="L875" s="352"/>
      <c r="M875" s="352"/>
      <c r="N875" s="352"/>
      <c r="O875" s="352"/>
      <c r="P875" s="352"/>
      <c r="Q875" s="352"/>
      <c r="R875" s="352"/>
      <c r="S875" s="352"/>
      <c r="T875" s="242" t="s">
        <v>1366</v>
      </c>
      <c r="U875" s="227" t="s">
        <v>957</v>
      </c>
      <c r="V875" s="227" t="s">
        <v>1924</v>
      </c>
      <c r="W875" s="227" t="s">
        <v>28</v>
      </c>
      <c r="X875" s="228" t="s">
        <v>917</v>
      </c>
      <c r="Y875" s="222" t="s">
        <v>1370</v>
      </c>
      <c r="Z875" s="227">
        <v>6.5000000000000002E-2</v>
      </c>
      <c r="AA875" s="272">
        <v>0</v>
      </c>
      <c r="AB875" s="352"/>
      <c r="AC875" s="352"/>
      <c r="AD875" s="352"/>
      <c r="AE875" s="352"/>
      <c r="AF875" s="352"/>
      <c r="AG875" s="352"/>
      <c r="AH875" s="352"/>
    </row>
    <row r="876" spans="1:34" s="221" customFormat="1">
      <c r="A876" s="352" t="s">
        <v>1027</v>
      </c>
      <c r="B876" s="352" t="s">
        <v>2586</v>
      </c>
      <c r="C876" s="352" t="s">
        <v>2537</v>
      </c>
      <c r="D876" s="352" t="s">
        <v>28</v>
      </c>
      <c r="E876" s="352" t="s">
        <v>919</v>
      </c>
      <c r="F876" s="352">
        <v>3.2500000000000001E-2</v>
      </c>
      <c r="G876" s="352">
        <v>0</v>
      </c>
      <c r="H876" s="352">
        <v>1.37</v>
      </c>
      <c r="I876" s="189" t="s">
        <v>949</v>
      </c>
      <c r="J876" s="352" t="s">
        <v>954</v>
      </c>
      <c r="K876" s="352"/>
      <c r="L876" s="352"/>
      <c r="M876" s="352"/>
      <c r="N876" s="352"/>
      <c r="O876" s="352"/>
      <c r="P876" s="352"/>
      <c r="Q876" s="352"/>
      <c r="R876" s="352"/>
      <c r="S876" s="352"/>
      <c r="T876" s="242" t="s">
        <v>1366</v>
      </c>
      <c r="U876" s="227" t="s">
        <v>957</v>
      </c>
      <c r="V876" s="227" t="s">
        <v>1924</v>
      </c>
      <c r="W876" s="227" t="s">
        <v>28</v>
      </c>
      <c r="X876" s="228" t="s">
        <v>919</v>
      </c>
      <c r="Y876" s="222" t="s">
        <v>1371</v>
      </c>
      <c r="Z876" s="227">
        <v>3.2500000000000001E-2</v>
      </c>
      <c r="AA876" s="272">
        <v>0</v>
      </c>
      <c r="AB876" s="352"/>
      <c r="AC876" s="352"/>
      <c r="AD876" s="352"/>
      <c r="AE876" s="352"/>
      <c r="AF876" s="352"/>
      <c r="AG876" s="352"/>
      <c r="AH876" s="352"/>
    </row>
    <row r="877" spans="1:34" s="221" customFormat="1">
      <c r="A877" s="352" t="s">
        <v>1028</v>
      </c>
      <c r="B877" s="352" t="s">
        <v>2586</v>
      </c>
      <c r="C877" s="352" t="s">
        <v>2537</v>
      </c>
      <c r="D877" s="352" t="s">
        <v>1526</v>
      </c>
      <c r="E877" s="352" t="s">
        <v>1029</v>
      </c>
      <c r="F877" s="352">
        <v>7.4999999999999997E-2</v>
      </c>
      <c r="G877" s="352">
        <v>0</v>
      </c>
      <c r="H877" s="352">
        <v>1.37</v>
      </c>
      <c r="I877" s="189" t="s">
        <v>949</v>
      </c>
      <c r="J877" s="352" t="s">
        <v>957</v>
      </c>
      <c r="K877" s="352"/>
      <c r="L877" s="352"/>
      <c r="M877" s="352"/>
      <c r="N877" s="352"/>
      <c r="O877" s="352"/>
      <c r="P877" s="352"/>
      <c r="Q877" s="352"/>
      <c r="R877" s="352"/>
      <c r="S877" s="352"/>
      <c r="T877" s="242" t="s">
        <v>1366</v>
      </c>
      <c r="U877" s="227" t="s">
        <v>957</v>
      </c>
      <c r="V877" s="227" t="s">
        <v>1924</v>
      </c>
      <c r="W877" s="227" t="s">
        <v>1526</v>
      </c>
      <c r="X877" s="228" t="s">
        <v>1029</v>
      </c>
      <c r="Y877" s="222"/>
      <c r="Z877" s="227">
        <v>7.4999999999999997E-2</v>
      </c>
      <c r="AA877" s="272">
        <v>0</v>
      </c>
      <c r="AB877" s="352"/>
      <c r="AC877" s="352"/>
      <c r="AD877" s="352"/>
      <c r="AE877" s="352"/>
      <c r="AF877" s="352"/>
      <c r="AG877" s="352"/>
      <c r="AH877" s="352"/>
    </row>
    <row r="878" spans="1:34" s="221" customFormat="1">
      <c r="A878" s="352" t="s">
        <v>1030</v>
      </c>
      <c r="B878" s="352" t="s">
        <v>2586</v>
      </c>
      <c r="C878" s="352" t="s">
        <v>2537</v>
      </c>
      <c r="D878" s="352" t="s">
        <v>1526</v>
      </c>
      <c r="E878" s="352" t="s">
        <v>1031</v>
      </c>
      <c r="F878" s="352">
        <v>3.7499999999999999E-2</v>
      </c>
      <c r="G878" s="352">
        <v>0</v>
      </c>
      <c r="H878" s="352">
        <v>1.37</v>
      </c>
      <c r="I878" s="189" t="s">
        <v>949</v>
      </c>
      <c r="J878" s="352" t="s">
        <v>960</v>
      </c>
      <c r="K878" s="352"/>
      <c r="L878" s="352"/>
      <c r="M878" s="352"/>
      <c r="N878" s="352"/>
      <c r="O878" s="352"/>
      <c r="P878" s="352"/>
      <c r="Q878" s="352"/>
      <c r="R878" s="352"/>
      <c r="S878" s="352"/>
      <c r="T878" s="242" t="s">
        <v>1366</v>
      </c>
      <c r="U878" s="227" t="s">
        <v>957</v>
      </c>
      <c r="V878" s="227" t="s">
        <v>1924</v>
      </c>
      <c r="W878" s="227" t="s">
        <v>1526</v>
      </c>
      <c r="X878" s="228" t="s">
        <v>1031</v>
      </c>
      <c r="Y878" s="222"/>
      <c r="Z878" s="227">
        <v>3.7499999999999999E-2</v>
      </c>
      <c r="AA878" s="272">
        <v>0</v>
      </c>
      <c r="AB878" s="352"/>
      <c r="AC878" s="352"/>
      <c r="AD878" s="352"/>
      <c r="AE878" s="352"/>
      <c r="AF878" s="352"/>
      <c r="AG878" s="352"/>
      <c r="AH878" s="352"/>
    </row>
    <row r="879" spans="1:34" s="221" customFormat="1">
      <c r="A879" s="352" t="s">
        <v>1032</v>
      </c>
      <c r="B879" s="352" t="s">
        <v>2586</v>
      </c>
      <c r="C879" s="352" t="s">
        <v>2537</v>
      </c>
      <c r="D879" s="352" t="s">
        <v>1526</v>
      </c>
      <c r="E879" s="352" t="s">
        <v>1033</v>
      </c>
      <c r="F879" s="352">
        <v>6.7500000000000004E-2</v>
      </c>
      <c r="G879" s="352">
        <v>0</v>
      </c>
      <c r="H879" s="352">
        <v>1.37</v>
      </c>
      <c r="I879" s="189" t="s">
        <v>949</v>
      </c>
      <c r="J879" s="352" t="s">
        <v>2533</v>
      </c>
      <c r="K879" s="352"/>
      <c r="L879" s="352"/>
      <c r="M879" s="352"/>
      <c r="N879" s="352"/>
      <c r="O879" s="352"/>
      <c r="P879" s="352"/>
      <c r="Q879" s="352"/>
      <c r="R879" s="352"/>
      <c r="S879" s="352"/>
      <c r="T879" s="242" t="s">
        <v>1366</v>
      </c>
      <c r="U879" s="227" t="s">
        <v>957</v>
      </c>
      <c r="V879" s="227" t="s">
        <v>1924</v>
      </c>
      <c r="W879" s="227" t="s">
        <v>1526</v>
      </c>
      <c r="X879" s="228" t="s">
        <v>1033</v>
      </c>
      <c r="Y879" s="222" t="s">
        <v>1711</v>
      </c>
      <c r="Z879" s="227">
        <v>6.7500000000000004E-2</v>
      </c>
      <c r="AA879" s="272">
        <v>0</v>
      </c>
      <c r="AB879" s="352"/>
      <c r="AC879" s="352"/>
      <c r="AD879" s="352"/>
      <c r="AE879" s="352"/>
      <c r="AF879" s="352"/>
      <c r="AG879" s="352"/>
      <c r="AH879" s="352"/>
    </row>
    <row r="880" spans="1:34" s="221" customFormat="1">
      <c r="A880" s="352" t="s">
        <v>1034</v>
      </c>
      <c r="B880" s="352" t="s">
        <v>2586</v>
      </c>
      <c r="C880" s="352" t="s">
        <v>2537</v>
      </c>
      <c r="D880" s="352" t="s">
        <v>1526</v>
      </c>
      <c r="E880" s="352" t="s">
        <v>1035</v>
      </c>
      <c r="F880" s="352">
        <v>6.7500000000000004E-2</v>
      </c>
      <c r="G880" s="352">
        <v>0</v>
      </c>
      <c r="H880" s="352">
        <v>1.37</v>
      </c>
      <c r="I880" s="189" t="s">
        <v>949</v>
      </c>
      <c r="J880" s="352" t="s">
        <v>2532</v>
      </c>
      <c r="K880" s="352"/>
      <c r="L880" s="352"/>
      <c r="M880" s="352"/>
      <c r="N880" s="352"/>
      <c r="O880" s="352"/>
      <c r="P880" s="352"/>
      <c r="Q880" s="352"/>
      <c r="R880" s="352"/>
      <c r="S880" s="352"/>
      <c r="T880" s="242" t="s">
        <v>1366</v>
      </c>
      <c r="U880" s="227" t="s">
        <v>957</v>
      </c>
      <c r="V880" s="227" t="s">
        <v>1924</v>
      </c>
      <c r="W880" s="227" t="s">
        <v>1526</v>
      </c>
      <c r="X880" s="228" t="s">
        <v>1035</v>
      </c>
      <c r="Y880" s="222" t="s">
        <v>1711</v>
      </c>
      <c r="Z880" s="227">
        <v>6.7500000000000004E-2</v>
      </c>
      <c r="AA880" s="272">
        <v>0</v>
      </c>
      <c r="AB880" s="352"/>
      <c r="AC880" s="352"/>
      <c r="AD880" s="352"/>
      <c r="AE880" s="352"/>
      <c r="AF880" s="352"/>
      <c r="AG880" s="352"/>
      <c r="AH880" s="352"/>
    </row>
    <row r="881" spans="1:34" s="221" customFormat="1">
      <c r="A881" s="352" t="s">
        <v>1036</v>
      </c>
      <c r="B881" s="223" t="s">
        <v>2587</v>
      </c>
      <c r="C881" s="352" t="s">
        <v>2537</v>
      </c>
      <c r="D881" s="352" t="s">
        <v>1702</v>
      </c>
      <c r="E881" s="352" t="s">
        <v>1037</v>
      </c>
      <c r="F881" s="352">
        <v>2.5000000000000001E-2</v>
      </c>
      <c r="G881" s="352">
        <v>0</v>
      </c>
      <c r="H881" s="352">
        <v>1.37</v>
      </c>
      <c r="I881" s="189" t="s">
        <v>949</v>
      </c>
      <c r="J881" s="352"/>
      <c r="K881" s="352"/>
      <c r="L881" s="352"/>
      <c r="M881" s="352"/>
      <c r="N881" s="352"/>
      <c r="O881" s="352"/>
      <c r="P881" s="352"/>
      <c r="Q881" s="352"/>
      <c r="R881" s="352"/>
      <c r="S881" s="352"/>
      <c r="T881" s="242" t="s">
        <v>1366</v>
      </c>
      <c r="U881" s="227" t="s">
        <v>957</v>
      </c>
      <c r="V881" s="227" t="s">
        <v>1924</v>
      </c>
      <c r="W881" s="227" t="s">
        <v>1702</v>
      </c>
      <c r="X881" s="228" t="s">
        <v>1037</v>
      </c>
      <c r="Y881" s="222"/>
      <c r="Z881" s="227">
        <v>2.5000000000000001E-2</v>
      </c>
      <c r="AA881" s="272">
        <v>0</v>
      </c>
      <c r="AB881" s="352"/>
      <c r="AC881" s="352"/>
      <c r="AD881" s="352"/>
      <c r="AE881" s="352"/>
      <c r="AF881" s="352"/>
      <c r="AG881" s="352"/>
      <c r="AH881" s="352"/>
    </row>
    <row r="882" spans="1:34" s="221" customFormat="1">
      <c r="A882" s="352" t="s">
        <v>1038</v>
      </c>
      <c r="B882" s="223" t="s">
        <v>2587</v>
      </c>
      <c r="C882" s="352" t="s">
        <v>2537</v>
      </c>
      <c r="D882" s="352" t="s">
        <v>1702</v>
      </c>
      <c r="E882" s="352" t="s">
        <v>1039</v>
      </c>
      <c r="F882" s="352">
        <v>1.2500000000000001E-2</v>
      </c>
      <c r="G882" s="352">
        <v>0</v>
      </c>
      <c r="H882" s="352">
        <v>1.37</v>
      </c>
      <c r="I882" s="189" t="s">
        <v>949</v>
      </c>
      <c r="J882" s="352" t="s">
        <v>232</v>
      </c>
      <c r="K882" s="352"/>
      <c r="L882" s="352"/>
      <c r="M882" s="352"/>
      <c r="N882" s="352"/>
      <c r="O882" s="352"/>
      <c r="P882" s="352"/>
      <c r="Q882" s="352"/>
      <c r="R882" s="352"/>
      <c r="S882" s="352"/>
      <c r="T882" s="242" t="s">
        <v>1366</v>
      </c>
      <c r="U882" s="227" t="s">
        <v>957</v>
      </c>
      <c r="V882" s="227" t="s">
        <v>1924</v>
      </c>
      <c r="W882" s="227" t="s">
        <v>1702</v>
      </c>
      <c r="X882" s="228" t="s">
        <v>1039</v>
      </c>
      <c r="Y882" s="222"/>
      <c r="Z882" s="227">
        <v>1.2500000000000001E-2</v>
      </c>
      <c r="AA882" s="272">
        <v>0</v>
      </c>
      <c r="AB882" s="352"/>
      <c r="AC882" s="352"/>
      <c r="AD882" s="352"/>
      <c r="AE882" s="352"/>
      <c r="AF882" s="352"/>
      <c r="AG882" s="352"/>
      <c r="AH882" s="352"/>
    </row>
    <row r="883" spans="1:34" s="221" customFormat="1">
      <c r="A883" s="352" t="s">
        <v>1040</v>
      </c>
      <c r="B883" s="223" t="s">
        <v>2588</v>
      </c>
      <c r="C883" s="352" t="s">
        <v>2537</v>
      </c>
      <c r="D883" s="352" t="s">
        <v>1702</v>
      </c>
      <c r="E883" s="352" t="s">
        <v>1041</v>
      </c>
      <c r="F883" s="352">
        <v>1.2500000000000001E-2</v>
      </c>
      <c r="G883" s="352">
        <v>0</v>
      </c>
      <c r="H883" s="352">
        <v>1.37</v>
      </c>
      <c r="I883" s="189" t="s">
        <v>949</v>
      </c>
      <c r="J883" s="224" t="s">
        <v>1668</v>
      </c>
      <c r="K883" s="352"/>
      <c r="L883" s="352"/>
      <c r="M883" s="352"/>
      <c r="N883" s="352"/>
      <c r="O883" s="352"/>
      <c r="P883" s="352"/>
      <c r="Q883" s="352"/>
      <c r="R883" s="352"/>
      <c r="S883" s="352"/>
      <c r="T883" s="242" t="s">
        <v>1366</v>
      </c>
      <c r="U883" s="227" t="s">
        <v>957</v>
      </c>
      <c r="V883" s="227" t="s">
        <v>1924</v>
      </c>
      <c r="W883" s="227" t="s">
        <v>1702</v>
      </c>
      <c r="X883" s="228" t="s">
        <v>1041</v>
      </c>
      <c r="Y883" s="222" t="s">
        <v>1668</v>
      </c>
      <c r="Z883" s="227">
        <v>1.2500000000000001E-2</v>
      </c>
      <c r="AA883" s="272">
        <v>0</v>
      </c>
      <c r="AB883" s="352"/>
      <c r="AC883" s="352"/>
      <c r="AD883" s="352"/>
      <c r="AE883" s="352"/>
      <c r="AF883" s="352"/>
      <c r="AG883" s="352"/>
      <c r="AH883" s="352"/>
    </row>
    <row r="884" spans="1:34" s="221" customFormat="1">
      <c r="A884" s="352" t="s">
        <v>1042</v>
      </c>
      <c r="B884" s="223" t="s">
        <v>2588</v>
      </c>
      <c r="C884" s="352" t="s">
        <v>2537</v>
      </c>
      <c r="D884" s="352" t="s">
        <v>1702</v>
      </c>
      <c r="E884" s="352" t="s">
        <v>1043</v>
      </c>
      <c r="F884" s="352">
        <v>1.2500000000000001E-2</v>
      </c>
      <c r="G884" s="352">
        <v>0</v>
      </c>
      <c r="H884" s="352">
        <v>1.37</v>
      </c>
      <c r="I884" s="189" t="s">
        <v>949</v>
      </c>
      <c r="J884" s="224" t="s">
        <v>2536</v>
      </c>
      <c r="K884" s="352"/>
      <c r="L884" s="352"/>
      <c r="M884" s="352"/>
      <c r="N884" s="352"/>
      <c r="O884" s="352"/>
      <c r="P884" s="352"/>
      <c r="Q884" s="352"/>
      <c r="R884" s="352"/>
      <c r="S884" s="352"/>
      <c r="T884" s="242" t="s">
        <v>1366</v>
      </c>
      <c r="U884" s="227" t="s">
        <v>957</v>
      </c>
      <c r="V884" s="227" t="s">
        <v>1924</v>
      </c>
      <c r="W884" s="227" t="s">
        <v>1702</v>
      </c>
      <c r="X884" s="228" t="s">
        <v>1043</v>
      </c>
      <c r="Y884" s="222" t="s">
        <v>1668</v>
      </c>
      <c r="Z884" s="227">
        <v>1.2500000000000001E-2</v>
      </c>
      <c r="AA884" s="272">
        <v>0</v>
      </c>
      <c r="AB884" s="352"/>
      <c r="AC884" s="352"/>
      <c r="AD884" s="352"/>
      <c r="AE884" s="352"/>
      <c r="AF884" s="352"/>
      <c r="AG884" s="352"/>
      <c r="AH884" s="352"/>
    </row>
    <row r="885" spans="1:34" s="221" customFormat="1">
      <c r="A885" s="352" t="s">
        <v>1044</v>
      </c>
      <c r="B885" s="223" t="s">
        <v>2588</v>
      </c>
      <c r="C885" s="352" t="s">
        <v>2537</v>
      </c>
      <c r="D885" s="352" t="s">
        <v>1702</v>
      </c>
      <c r="E885" s="352" t="s">
        <v>1045</v>
      </c>
      <c r="F885" s="352">
        <v>6.2500000000000003E-3</v>
      </c>
      <c r="G885" s="352">
        <v>0</v>
      </c>
      <c r="H885" s="352">
        <v>1.37</v>
      </c>
      <c r="I885" s="189" t="s">
        <v>949</v>
      </c>
      <c r="J885" s="224" t="s">
        <v>1669</v>
      </c>
      <c r="K885" s="352"/>
      <c r="L885" s="352"/>
      <c r="M885" s="352"/>
      <c r="N885" s="352"/>
      <c r="O885" s="352"/>
      <c r="P885" s="352"/>
      <c r="Q885" s="352"/>
      <c r="R885" s="352"/>
      <c r="S885" s="352"/>
      <c r="T885" s="242" t="s">
        <v>1366</v>
      </c>
      <c r="U885" s="227" t="s">
        <v>957</v>
      </c>
      <c r="V885" s="227" t="s">
        <v>1924</v>
      </c>
      <c r="W885" s="227" t="s">
        <v>1702</v>
      </c>
      <c r="X885" s="228" t="s">
        <v>1045</v>
      </c>
      <c r="Y885" s="222" t="s">
        <v>1669</v>
      </c>
      <c r="Z885" s="227">
        <v>6.2500000000000003E-3</v>
      </c>
      <c r="AA885" s="272">
        <v>0</v>
      </c>
      <c r="AB885" s="352"/>
      <c r="AC885" s="352"/>
      <c r="AD885" s="352"/>
      <c r="AE885" s="352"/>
      <c r="AF885" s="352"/>
      <c r="AG885" s="352"/>
      <c r="AH885" s="352"/>
    </row>
    <row r="886" spans="1:34" s="221" customFormat="1">
      <c r="A886" s="352" t="s">
        <v>1046</v>
      </c>
      <c r="B886" s="223" t="s">
        <v>2588</v>
      </c>
      <c r="C886" s="352" t="s">
        <v>2537</v>
      </c>
      <c r="D886" s="352" t="s">
        <v>1702</v>
      </c>
      <c r="E886" s="352" t="s">
        <v>1047</v>
      </c>
      <c r="F886" s="352">
        <v>6.2500000000000003E-3</v>
      </c>
      <c r="G886" s="352">
        <v>0</v>
      </c>
      <c r="H886" s="352">
        <v>1.37</v>
      </c>
      <c r="I886" s="189" t="s">
        <v>949</v>
      </c>
      <c r="J886" s="224" t="s">
        <v>2495</v>
      </c>
      <c r="K886" s="352"/>
      <c r="L886" s="352"/>
      <c r="M886" s="352"/>
      <c r="N886" s="352"/>
      <c r="O886" s="352"/>
      <c r="P886" s="352"/>
      <c r="Q886" s="352"/>
      <c r="R886" s="352"/>
      <c r="S886" s="352"/>
      <c r="T886" s="242" t="s">
        <v>1366</v>
      </c>
      <c r="U886" s="227" t="s">
        <v>957</v>
      </c>
      <c r="V886" s="227" t="s">
        <v>1924</v>
      </c>
      <c r="W886" s="227" t="s">
        <v>1702</v>
      </c>
      <c r="X886" s="228" t="s">
        <v>1047</v>
      </c>
      <c r="Y886" s="222" t="s">
        <v>1669</v>
      </c>
      <c r="Z886" s="227">
        <v>6.2500000000000003E-3</v>
      </c>
      <c r="AA886" s="272">
        <v>0</v>
      </c>
      <c r="AB886" s="352"/>
      <c r="AC886" s="352"/>
      <c r="AD886" s="352"/>
      <c r="AE886" s="352"/>
      <c r="AF886" s="352"/>
      <c r="AG886" s="352"/>
      <c r="AH886" s="352"/>
    </row>
    <row r="887" spans="1:34" s="221" customFormat="1">
      <c r="A887" s="352" t="s">
        <v>1048</v>
      </c>
      <c r="B887" s="223" t="s">
        <v>2588</v>
      </c>
      <c r="C887" s="352" t="s">
        <v>2537</v>
      </c>
      <c r="D887" s="352" t="s">
        <v>1702</v>
      </c>
      <c r="E887" s="352" t="s">
        <v>1049</v>
      </c>
      <c r="F887" s="352">
        <v>2.2499999999999999E-2</v>
      </c>
      <c r="G887" s="352">
        <v>0</v>
      </c>
      <c r="H887" s="352">
        <v>1.37</v>
      </c>
      <c r="I887" s="189" t="s">
        <v>949</v>
      </c>
      <c r="J887" s="224" t="s">
        <v>2532</v>
      </c>
      <c r="K887" s="352"/>
      <c r="L887" s="352"/>
      <c r="M887" s="352"/>
      <c r="N887" s="352"/>
      <c r="O887" s="352"/>
      <c r="P887" s="352"/>
      <c r="Q887" s="352"/>
      <c r="R887" s="352"/>
      <c r="S887" s="352"/>
      <c r="T887" s="242" t="s">
        <v>1366</v>
      </c>
      <c r="U887" s="227" t="s">
        <v>957</v>
      </c>
      <c r="V887" s="227" t="s">
        <v>1924</v>
      </c>
      <c r="W887" s="227" t="s">
        <v>1702</v>
      </c>
      <c r="X887" s="228" t="s">
        <v>1049</v>
      </c>
      <c r="Y887" s="222" t="s">
        <v>1368</v>
      </c>
      <c r="Z887" s="227">
        <v>2.2499999999999999E-2</v>
      </c>
      <c r="AA887" s="272">
        <v>0</v>
      </c>
      <c r="AB887" s="352"/>
      <c r="AC887" s="352"/>
      <c r="AD887" s="352"/>
      <c r="AE887" s="352"/>
      <c r="AF887" s="352"/>
      <c r="AG887" s="352"/>
      <c r="AH887" s="352"/>
    </row>
    <row r="888" spans="1:34" s="221" customFormat="1">
      <c r="A888" s="352" t="s">
        <v>1050</v>
      </c>
      <c r="B888" s="223" t="s">
        <v>2588</v>
      </c>
      <c r="C888" s="352" t="s">
        <v>2537</v>
      </c>
      <c r="D888" s="352" t="s">
        <v>1702</v>
      </c>
      <c r="E888" s="352" t="s">
        <v>1051</v>
      </c>
      <c r="F888" s="352">
        <v>2.2499999999999999E-2</v>
      </c>
      <c r="G888" s="352">
        <v>0</v>
      </c>
      <c r="H888" s="352">
        <v>1.37</v>
      </c>
      <c r="I888" s="189" t="s">
        <v>949</v>
      </c>
      <c r="J888" s="224" t="s">
        <v>2533</v>
      </c>
      <c r="K888" s="352"/>
      <c r="L888" s="352"/>
      <c r="M888" s="352"/>
      <c r="N888" s="352"/>
      <c r="O888" s="352"/>
      <c r="P888" s="352"/>
      <c r="Q888" s="352"/>
      <c r="R888" s="352"/>
      <c r="S888" s="352"/>
      <c r="T888" s="242" t="s">
        <v>1366</v>
      </c>
      <c r="U888" s="227" t="s">
        <v>957</v>
      </c>
      <c r="V888" s="227" t="s">
        <v>1924</v>
      </c>
      <c r="W888" s="227" t="s">
        <v>1702</v>
      </c>
      <c r="X888" s="228" t="s">
        <v>1051</v>
      </c>
      <c r="Y888" s="222" t="s">
        <v>1368</v>
      </c>
      <c r="Z888" s="227">
        <v>2.2499999999999999E-2</v>
      </c>
      <c r="AA888" s="272">
        <v>0</v>
      </c>
      <c r="AB888" s="352"/>
      <c r="AC888" s="352"/>
      <c r="AD888" s="352"/>
      <c r="AE888" s="352"/>
      <c r="AF888" s="352"/>
      <c r="AG888" s="352"/>
      <c r="AH888" s="352"/>
    </row>
    <row r="889" spans="1:34" s="221" customFormat="1">
      <c r="A889" s="352" t="s">
        <v>1052</v>
      </c>
      <c r="B889" s="223" t="s">
        <v>2589</v>
      </c>
      <c r="C889" s="352" t="s">
        <v>2537</v>
      </c>
      <c r="D889" s="352" t="s">
        <v>1708</v>
      </c>
      <c r="E889" s="352" t="s">
        <v>1053</v>
      </c>
      <c r="F889" s="352">
        <v>2.5000000000000001E-2</v>
      </c>
      <c r="G889" s="352">
        <v>0</v>
      </c>
      <c r="H889" s="352">
        <v>1.37</v>
      </c>
      <c r="I889" s="189" t="s">
        <v>949</v>
      </c>
      <c r="J889" s="224"/>
      <c r="K889" s="352"/>
      <c r="L889" s="352"/>
      <c r="M889" s="352"/>
      <c r="N889" s="352"/>
      <c r="O889" s="352"/>
      <c r="P889" s="352"/>
      <c r="Q889" s="352"/>
      <c r="R889" s="352"/>
      <c r="S889" s="352"/>
      <c r="T889" s="242" t="s">
        <v>1366</v>
      </c>
      <c r="U889" s="227" t="s">
        <v>957</v>
      </c>
      <c r="V889" s="227" t="s">
        <v>1924</v>
      </c>
      <c r="W889" s="227" t="s">
        <v>1708</v>
      </c>
      <c r="X889" s="228" t="s">
        <v>1053</v>
      </c>
      <c r="Y889" s="222"/>
      <c r="Z889" s="227">
        <v>2.5000000000000001E-2</v>
      </c>
      <c r="AA889" s="272">
        <v>0</v>
      </c>
      <c r="AB889" s="352"/>
      <c r="AC889" s="352"/>
      <c r="AD889" s="352"/>
      <c r="AE889" s="352"/>
      <c r="AF889" s="352"/>
      <c r="AG889" s="352"/>
      <c r="AH889" s="352"/>
    </row>
    <row r="890" spans="1:34" s="221" customFormat="1">
      <c r="A890" s="352" t="s">
        <v>1054</v>
      </c>
      <c r="B890" s="223" t="s">
        <v>2589</v>
      </c>
      <c r="C890" s="352" t="s">
        <v>2537</v>
      </c>
      <c r="D890" s="352" t="s">
        <v>1708</v>
      </c>
      <c r="E890" s="352" t="s">
        <v>1055</v>
      </c>
      <c r="F890" s="352">
        <v>1.2500000000000001E-2</v>
      </c>
      <c r="G890" s="352">
        <v>0</v>
      </c>
      <c r="H890" s="352">
        <v>1.37</v>
      </c>
      <c r="I890" s="189" t="s">
        <v>949</v>
      </c>
      <c r="J890" s="224" t="s">
        <v>232</v>
      </c>
      <c r="K890" s="352"/>
      <c r="L890" s="352"/>
      <c r="M890" s="352"/>
      <c r="N890" s="352"/>
      <c r="O890" s="352"/>
      <c r="P890" s="352"/>
      <c r="Q890" s="352"/>
      <c r="R890" s="352"/>
      <c r="S890" s="352"/>
      <c r="T890" s="242" t="s">
        <v>1366</v>
      </c>
      <c r="U890" s="227" t="s">
        <v>957</v>
      </c>
      <c r="V890" s="227" t="s">
        <v>1924</v>
      </c>
      <c r="W890" s="227" t="s">
        <v>1708</v>
      </c>
      <c r="X890" s="228" t="s">
        <v>1055</v>
      </c>
      <c r="Y890" s="222"/>
      <c r="Z890" s="227">
        <v>1.2500000000000001E-2</v>
      </c>
      <c r="AA890" s="272">
        <v>0</v>
      </c>
      <c r="AB890" s="352"/>
      <c r="AC890" s="352"/>
      <c r="AD890" s="352"/>
      <c r="AE890" s="352"/>
      <c r="AF890" s="352"/>
      <c r="AG890" s="352"/>
      <c r="AH890" s="352"/>
    </row>
    <row r="891" spans="1:34" s="221" customFormat="1">
      <c r="A891" s="352" t="s">
        <v>1056</v>
      </c>
      <c r="B891" s="223" t="s">
        <v>2590</v>
      </c>
      <c r="C891" s="352" t="s">
        <v>2537</v>
      </c>
      <c r="D891" s="352" t="s">
        <v>1708</v>
      </c>
      <c r="E891" s="352" t="s">
        <v>1057</v>
      </c>
      <c r="F891" s="352">
        <v>2.2499999999999999E-2</v>
      </c>
      <c r="G891" s="352">
        <v>0</v>
      </c>
      <c r="H891" s="352">
        <v>1.37</v>
      </c>
      <c r="I891" s="189" t="s">
        <v>949</v>
      </c>
      <c r="J891" s="224" t="s">
        <v>2532</v>
      </c>
      <c r="K891" s="352"/>
      <c r="L891" s="352"/>
      <c r="M891" s="352"/>
      <c r="N891" s="352"/>
      <c r="O891" s="352"/>
      <c r="P891" s="352"/>
      <c r="Q891" s="352"/>
      <c r="R891" s="352"/>
      <c r="S891" s="352"/>
      <c r="T891" s="242" t="s">
        <v>1366</v>
      </c>
      <c r="U891" s="227" t="s">
        <v>957</v>
      </c>
      <c r="V891" s="227" t="s">
        <v>1924</v>
      </c>
      <c r="W891" s="227" t="s">
        <v>1708</v>
      </c>
      <c r="X891" s="228" t="s">
        <v>1057</v>
      </c>
      <c r="Y891" s="222" t="s">
        <v>1368</v>
      </c>
      <c r="Z891" s="227">
        <v>2.2499999999999999E-2</v>
      </c>
      <c r="AA891" s="272">
        <v>0</v>
      </c>
      <c r="AB891" s="352"/>
      <c r="AC891" s="352"/>
      <c r="AD891" s="352"/>
      <c r="AE891" s="352"/>
      <c r="AF891" s="352"/>
      <c r="AG891" s="352"/>
      <c r="AH891" s="352"/>
    </row>
    <row r="892" spans="1:34" s="221" customFormat="1">
      <c r="A892" s="352" t="s">
        <v>1058</v>
      </c>
      <c r="B892" s="223" t="s">
        <v>2590</v>
      </c>
      <c r="C892" s="352" t="s">
        <v>2537</v>
      </c>
      <c r="D892" s="352" t="s">
        <v>1708</v>
      </c>
      <c r="E892" s="352" t="s">
        <v>1059</v>
      </c>
      <c r="F892" s="352">
        <v>2.2499999999999999E-2</v>
      </c>
      <c r="G892" s="352">
        <v>0</v>
      </c>
      <c r="H892" s="352">
        <v>1.37</v>
      </c>
      <c r="I892" s="189" t="s">
        <v>949</v>
      </c>
      <c r="J892" s="224" t="s">
        <v>2533</v>
      </c>
      <c r="K892" s="352"/>
      <c r="L892" s="352"/>
      <c r="M892" s="352"/>
      <c r="N892" s="352"/>
      <c r="O892" s="352"/>
      <c r="P892" s="352"/>
      <c r="Q892" s="352"/>
      <c r="R892" s="352"/>
      <c r="S892" s="352"/>
      <c r="T892" s="242" t="s">
        <v>1366</v>
      </c>
      <c r="U892" s="227" t="s">
        <v>957</v>
      </c>
      <c r="V892" s="227" t="s">
        <v>1924</v>
      </c>
      <c r="W892" s="227" t="s">
        <v>1708</v>
      </c>
      <c r="X892" s="228" t="s">
        <v>1059</v>
      </c>
      <c r="Y892" s="222" t="s">
        <v>1368</v>
      </c>
      <c r="Z892" s="227">
        <v>2.2499999999999999E-2</v>
      </c>
      <c r="AA892" s="272">
        <v>0</v>
      </c>
      <c r="AB892" s="352"/>
      <c r="AC892" s="352"/>
      <c r="AD892" s="352"/>
      <c r="AE892" s="352"/>
      <c r="AF892" s="352"/>
      <c r="AG892" s="352"/>
      <c r="AH892" s="352"/>
    </row>
    <row r="893" spans="1:34" s="221" customFormat="1">
      <c r="A893" s="352" t="s">
        <v>2246</v>
      </c>
      <c r="B893" s="352" t="s">
        <v>2586</v>
      </c>
      <c r="C893" s="352" t="s">
        <v>2537</v>
      </c>
      <c r="D893" s="223" t="s">
        <v>1820</v>
      </c>
      <c r="E893" s="352" t="s">
        <v>2247</v>
      </c>
      <c r="F893" s="352">
        <v>1.4999999999999999E-2</v>
      </c>
      <c r="G893" s="352">
        <v>0</v>
      </c>
      <c r="H893" s="352">
        <v>1.37</v>
      </c>
      <c r="I893" s="189" t="s">
        <v>949</v>
      </c>
      <c r="J893" s="224"/>
      <c r="K893" s="352"/>
      <c r="L893" s="352"/>
      <c r="M893" s="352"/>
      <c r="N893" s="352"/>
      <c r="O893" s="352"/>
      <c r="P893" s="352"/>
      <c r="Q893" s="352"/>
      <c r="R893" s="352"/>
      <c r="S893" s="352"/>
      <c r="T893" s="242" t="s">
        <v>1366</v>
      </c>
      <c r="U893" s="227" t="s">
        <v>957</v>
      </c>
      <c r="V893" s="227" t="s">
        <v>1924</v>
      </c>
      <c r="W893" s="227" t="s">
        <v>1820</v>
      </c>
      <c r="X893" s="228" t="s">
        <v>2247</v>
      </c>
      <c r="Y893" s="222"/>
      <c r="Z893" s="227">
        <v>1.4999999999999999E-2</v>
      </c>
      <c r="AA893" s="272">
        <v>0</v>
      </c>
      <c r="AB893" s="352"/>
      <c r="AC893" s="352"/>
      <c r="AD893" s="352"/>
      <c r="AE893" s="352"/>
      <c r="AF893" s="352"/>
      <c r="AG893" s="352"/>
      <c r="AH893" s="352"/>
    </row>
    <row r="894" spans="1:34" s="221" customFormat="1">
      <c r="A894" s="352" t="s">
        <v>2248</v>
      </c>
      <c r="B894" s="352" t="s">
        <v>2586</v>
      </c>
      <c r="C894" s="352" t="s">
        <v>2537</v>
      </c>
      <c r="D894" s="223" t="s">
        <v>1820</v>
      </c>
      <c r="E894" s="352" t="s">
        <v>2249</v>
      </c>
      <c r="F894" s="352">
        <v>7.4999999999999997E-3</v>
      </c>
      <c r="G894" s="352">
        <v>0</v>
      </c>
      <c r="H894" s="352">
        <v>1.37</v>
      </c>
      <c r="I894" s="189" t="s">
        <v>949</v>
      </c>
      <c r="J894" s="224"/>
      <c r="K894" s="352"/>
      <c r="L894" s="352"/>
      <c r="M894" s="352"/>
      <c r="N894" s="352"/>
      <c r="O894" s="352"/>
      <c r="P894" s="352"/>
      <c r="Q894" s="352"/>
      <c r="R894" s="352"/>
      <c r="S894" s="352"/>
      <c r="T894" s="242" t="s">
        <v>1366</v>
      </c>
      <c r="U894" s="227" t="s">
        <v>957</v>
      </c>
      <c r="V894" s="227" t="s">
        <v>1924</v>
      </c>
      <c r="W894" s="227" t="s">
        <v>1820</v>
      </c>
      <c r="X894" s="228" t="s">
        <v>2249</v>
      </c>
      <c r="Y894" s="222"/>
      <c r="Z894" s="227">
        <v>7.4999999999999997E-3</v>
      </c>
      <c r="AA894" s="272">
        <v>0</v>
      </c>
      <c r="AB894" s="352"/>
      <c r="AC894" s="352"/>
      <c r="AD894" s="352"/>
      <c r="AE894" s="352"/>
      <c r="AF894" s="352"/>
      <c r="AG894" s="352"/>
      <c r="AH894" s="352"/>
    </row>
    <row r="895" spans="1:34" s="221" customFormat="1">
      <c r="A895" s="352" t="s">
        <v>1060</v>
      </c>
      <c r="B895" s="352" t="s">
        <v>2591</v>
      </c>
      <c r="C895" s="352" t="s">
        <v>2538</v>
      </c>
      <c r="D895" s="352" t="s">
        <v>1753</v>
      </c>
      <c r="E895" s="352" t="s">
        <v>1754</v>
      </c>
      <c r="F895" s="352">
        <v>2.1800000000000002</v>
      </c>
      <c r="G895" s="352">
        <v>0</v>
      </c>
      <c r="H895" s="352">
        <v>2.3199999999999998</v>
      </c>
      <c r="I895" s="189" t="s">
        <v>224</v>
      </c>
      <c r="J895" s="224"/>
      <c r="K895" s="352"/>
      <c r="L895" s="352"/>
      <c r="M895" s="352"/>
      <c r="N895" s="352"/>
      <c r="O895" s="352"/>
      <c r="P895" s="352"/>
      <c r="Q895" s="352"/>
      <c r="R895" s="352"/>
      <c r="S895" s="352"/>
      <c r="T895" s="242" t="s">
        <v>1375</v>
      </c>
      <c r="U895" s="227" t="s">
        <v>1367</v>
      </c>
      <c r="V895" s="227" t="s">
        <v>1376</v>
      </c>
      <c r="W895" s="227" t="s">
        <v>1753</v>
      </c>
      <c r="X895" s="228" t="s">
        <v>1754</v>
      </c>
      <c r="Y895" s="222"/>
      <c r="Z895" s="227">
        <v>2.1800000000000002</v>
      </c>
      <c r="AA895" s="272">
        <v>0</v>
      </c>
      <c r="AB895" s="352"/>
      <c r="AC895" s="352"/>
      <c r="AD895" s="352"/>
      <c r="AE895" s="352"/>
      <c r="AF895" s="352"/>
      <c r="AG895" s="352"/>
      <c r="AH895" s="352"/>
    </row>
    <row r="896" spans="1:34" s="221" customFormat="1">
      <c r="A896" s="352" t="s">
        <v>1061</v>
      </c>
      <c r="B896" s="352" t="s">
        <v>2591</v>
      </c>
      <c r="C896" s="352" t="s">
        <v>2538</v>
      </c>
      <c r="D896" s="352" t="s">
        <v>1756</v>
      </c>
      <c r="E896" s="352" t="s">
        <v>34</v>
      </c>
      <c r="F896" s="352">
        <v>1.2</v>
      </c>
      <c r="G896" s="352">
        <v>0</v>
      </c>
      <c r="H896" s="352">
        <v>2.3199999999999998</v>
      </c>
      <c r="I896" s="189" t="s">
        <v>224</v>
      </c>
      <c r="J896" s="224"/>
      <c r="K896" s="352"/>
      <c r="L896" s="352"/>
      <c r="M896" s="352"/>
      <c r="N896" s="352"/>
      <c r="O896" s="352"/>
      <c r="P896" s="352"/>
      <c r="Q896" s="352"/>
      <c r="R896" s="352"/>
      <c r="S896" s="352"/>
      <c r="T896" s="242" t="s">
        <v>1375</v>
      </c>
      <c r="U896" s="227" t="s">
        <v>1367</v>
      </c>
      <c r="V896" s="227" t="s">
        <v>1376</v>
      </c>
      <c r="W896" s="227" t="s">
        <v>1756</v>
      </c>
      <c r="X896" s="228" t="s">
        <v>34</v>
      </c>
      <c r="Y896" s="222"/>
      <c r="Z896" s="227">
        <v>1.2</v>
      </c>
      <c r="AA896" s="272">
        <v>0</v>
      </c>
      <c r="AB896" s="352"/>
      <c r="AC896" s="352"/>
      <c r="AD896" s="352"/>
      <c r="AE896" s="352"/>
      <c r="AF896" s="352"/>
      <c r="AG896" s="352"/>
      <c r="AH896" s="352"/>
    </row>
    <row r="897" spans="1:34" s="221" customFormat="1">
      <c r="A897" s="352" t="s">
        <v>1062</v>
      </c>
      <c r="B897" s="352" t="s">
        <v>2591</v>
      </c>
      <c r="C897" s="352" t="s">
        <v>2538</v>
      </c>
      <c r="D897" s="352" t="s">
        <v>36</v>
      </c>
      <c r="E897" s="352" t="s">
        <v>41</v>
      </c>
      <c r="F897" s="352">
        <v>0.6</v>
      </c>
      <c r="G897" s="352">
        <v>0</v>
      </c>
      <c r="H897" s="352">
        <v>2.3199999999999998</v>
      </c>
      <c r="I897" s="189" t="s">
        <v>224</v>
      </c>
      <c r="J897" s="224"/>
      <c r="K897" s="352"/>
      <c r="L897" s="352"/>
      <c r="M897" s="352"/>
      <c r="N897" s="352"/>
      <c r="O897" s="352"/>
      <c r="P897" s="352"/>
      <c r="Q897" s="352"/>
      <c r="R897" s="352"/>
      <c r="S897" s="352"/>
      <c r="T897" s="242" t="s">
        <v>1375</v>
      </c>
      <c r="U897" s="227" t="s">
        <v>1367</v>
      </c>
      <c r="V897" s="227" t="s">
        <v>1376</v>
      </c>
      <c r="W897" s="227" t="s">
        <v>36</v>
      </c>
      <c r="X897" s="228" t="s">
        <v>41</v>
      </c>
      <c r="Y897" s="222"/>
      <c r="Z897" s="227">
        <v>0.6</v>
      </c>
      <c r="AA897" s="272">
        <v>0</v>
      </c>
      <c r="AB897" s="352"/>
      <c r="AC897" s="352"/>
      <c r="AD897" s="352"/>
      <c r="AE897" s="352"/>
      <c r="AF897" s="352"/>
      <c r="AG897" s="352"/>
      <c r="AH897" s="352"/>
    </row>
    <row r="898" spans="1:34" s="221" customFormat="1">
      <c r="A898" s="352" t="s">
        <v>1063</v>
      </c>
      <c r="B898" s="352" t="s">
        <v>2591</v>
      </c>
      <c r="C898" s="352" t="s">
        <v>2538</v>
      </c>
      <c r="D898" s="352" t="s">
        <v>36</v>
      </c>
      <c r="E898" s="352" t="s">
        <v>42</v>
      </c>
      <c r="F898" s="352">
        <v>0.6</v>
      </c>
      <c r="G898" s="352">
        <v>0</v>
      </c>
      <c r="H898" s="352">
        <v>2.3199999999999998</v>
      </c>
      <c r="I898" s="189" t="s">
        <v>224</v>
      </c>
      <c r="J898" s="224"/>
      <c r="K898" s="352"/>
      <c r="L898" s="352"/>
      <c r="M898" s="352"/>
      <c r="N898" s="352"/>
      <c r="O898" s="352"/>
      <c r="P898" s="352"/>
      <c r="Q898" s="352"/>
      <c r="R898" s="352"/>
      <c r="S898" s="352"/>
      <c r="T898" s="242" t="s">
        <v>1375</v>
      </c>
      <c r="U898" s="227" t="s">
        <v>1367</v>
      </c>
      <c r="V898" s="227" t="s">
        <v>1376</v>
      </c>
      <c r="W898" s="227" t="s">
        <v>36</v>
      </c>
      <c r="X898" s="228" t="s">
        <v>42</v>
      </c>
      <c r="Y898" s="222"/>
      <c r="Z898" s="227">
        <v>0.6</v>
      </c>
      <c r="AA898" s="272">
        <v>0</v>
      </c>
      <c r="AB898" s="352"/>
      <c r="AC898" s="352"/>
      <c r="AD898" s="352"/>
      <c r="AE898" s="352"/>
      <c r="AF898" s="352"/>
      <c r="AG898" s="352"/>
      <c r="AH898" s="352"/>
    </row>
    <row r="899" spans="1:34" s="221" customFormat="1">
      <c r="A899" s="352" t="s">
        <v>1064</v>
      </c>
      <c r="B899" s="352" t="s">
        <v>2591</v>
      </c>
      <c r="C899" s="352" t="s">
        <v>2538</v>
      </c>
      <c r="D899" s="224" t="s">
        <v>37</v>
      </c>
      <c r="E899" s="352" t="s">
        <v>43</v>
      </c>
      <c r="F899" s="352">
        <v>0.25</v>
      </c>
      <c r="G899" s="352">
        <v>0</v>
      </c>
      <c r="H899" s="352">
        <v>2.3199999999999998</v>
      </c>
      <c r="I899" s="189" t="s">
        <v>224</v>
      </c>
      <c r="J899" s="352"/>
      <c r="K899" s="352"/>
      <c r="L899" s="352"/>
      <c r="M899" s="352"/>
      <c r="N899" s="352"/>
      <c r="O899" s="352"/>
      <c r="P899" s="352"/>
      <c r="Q899" s="352"/>
      <c r="R899" s="352"/>
      <c r="S899" s="352"/>
      <c r="T899" s="242" t="s">
        <v>1375</v>
      </c>
      <c r="U899" s="227" t="s">
        <v>1367</v>
      </c>
      <c r="V899" s="227" t="s">
        <v>1376</v>
      </c>
      <c r="W899" s="227" t="s">
        <v>37</v>
      </c>
      <c r="X899" s="228" t="s">
        <v>43</v>
      </c>
      <c r="Y899" s="222"/>
      <c r="Z899" s="227">
        <v>0.25</v>
      </c>
      <c r="AA899" s="272">
        <v>0</v>
      </c>
      <c r="AB899" s="352"/>
      <c r="AC899" s="352"/>
      <c r="AD899" s="352"/>
      <c r="AE899" s="352"/>
      <c r="AF899" s="352"/>
      <c r="AG899" s="352"/>
      <c r="AH899" s="352"/>
    </row>
    <row r="900" spans="1:34" s="221" customFormat="1">
      <c r="A900" s="352" t="s">
        <v>1065</v>
      </c>
      <c r="B900" s="352" t="s">
        <v>2591</v>
      </c>
      <c r="C900" s="352" t="s">
        <v>2538</v>
      </c>
      <c r="D900" s="224" t="s">
        <v>37</v>
      </c>
      <c r="E900" s="352" t="s">
        <v>48</v>
      </c>
      <c r="F900" s="352">
        <v>0.25</v>
      </c>
      <c r="G900" s="352">
        <v>0</v>
      </c>
      <c r="H900" s="352">
        <v>2.3199999999999998</v>
      </c>
      <c r="I900" s="189" t="s">
        <v>224</v>
      </c>
      <c r="J900" s="352"/>
      <c r="K900" s="352"/>
      <c r="L900" s="352"/>
      <c r="M900" s="352"/>
      <c r="N900" s="352"/>
      <c r="O900" s="352"/>
      <c r="P900" s="352"/>
      <c r="Q900" s="352"/>
      <c r="R900" s="352"/>
      <c r="S900" s="352"/>
      <c r="T900" s="242" t="s">
        <v>1375</v>
      </c>
      <c r="U900" s="227" t="s">
        <v>1367</v>
      </c>
      <c r="V900" s="227" t="s">
        <v>1376</v>
      </c>
      <c r="W900" s="227" t="s">
        <v>37</v>
      </c>
      <c r="X900" s="228" t="s">
        <v>48</v>
      </c>
      <c r="Y900" s="222"/>
      <c r="Z900" s="227">
        <v>0.25</v>
      </c>
      <c r="AA900" s="272">
        <v>0</v>
      </c>
      <c r="AB900" s="352"/>
      <c r="AC900" s="352"/>
      <c r="AD900" s="352"/>
      <c r="AE900" s="352"/>
      <c r="AF900" s="352"/>
      <c r="AG900" s="352"/>
      <c r="AH900" s="352"/>
    </row>
    <row r="901" spans="1:34" s="221" customFormat="1">
      <c r="A901" s="352" t="s">
        <v>1066</v>
      </c>
      <c r="B901" s="352" t="s">
        <v>2591</v>
      </c>
      <c r="C901" s="352" t="s">
        <v>2538</v>
      </c>
      <c r="D901" s="224" t="s">
        <v>37</v>
      </c>
      <c r="E901" s="352" t="s">
        <v>56</v>
      </c>
      <c r="F901" s="352">
        <v>0.125</v>
      </c>
      <c r="G901" s="352">
        <v>0</v>
      </c>
      <c r="H901" s="352">
        <v>2.3199999999999998</v>
      </c>
      <c r="I901" s="189" t="s">
        <v>231</v>
      </c>
      <c r="J901" s="224" t="s">
        <v>232</v>
      </c>
      <c r="K901" s="352"/>
      <c r="L901" s="352"/>
      <c r="M901" s="352"/>
      <c r="N901" s="352"/>
      <c r="O901" s="352"/>
      <c r="P901" s="352"/>
      <c r="Q901" s="352"/>
      <c r="R901" s="352"/>
      <c r="S901" s="352"/>
      <c r="T901" s="242" t="s">
        <v>1375</v>
      </c>
      <c r="U901" s="227" t="s">
        <v>1367</v>
      </c>
      <c r="V901" s="227" t="s">
        <v>1376</v>
      </c>
      <c r="W901" s="227" t="s">
        <v>37</v>
      </c>
      <c r="X901" s="228" t="s">
        <v>56</v>
      </c>
      <c r="Y901" s="222"/>
      <c r="Z901" s="227">
        <v>0.125</v>
      </c>
      <c r="AA901" s="272">
        <v>0</v>
      </c>
      <c r="AB901" s="352"/>
      <c r="AC901" s="352"/>
      <c r="AD901" s="352"/>
      <c r="AE901" s="352"/>
      <c r="AF901" s="352"/>
      <c r="AG901" s="352"/>
      <c r="AH901" s="352"/>
    </row>
    <row r="902" spans="1:34" s="221" customFormat="1">
      <c r="A902" s="352" t="s">
        <v>1067</v>
      </c>
      <c r="B902" s="352" t="s">
        <v>2591</v>
      </c>
      <c r="C902" s="352" t="s">
        <v>2538</v>
      </c>
      <c r="D902" s="224" t="s">
        <v>14</v>
      </c>
      <c r="E902" s="352" t="s">
        <v>50</v>
      </c>
      <c r="F902" s="352">
        <v>0.08</v>
      </c>
      <c r="G902" s="352">
        <v>0</v>
      </c>
      <c r="H902" s="352">
        <v>2.3199999999999998</v>
      </c>
      <c r="I902" s="189" t="s">
        <v>224</v>
      </c>
      <c r="J902" s="224"/>
      <c r="K902" s="352"/>
      <c r="L902" s="352"/>
      <c r="M902" s="352"/>
      <c r="N902" s="352"/>
      <c r="O902" s="352"/>
      <c r="P902" s="352"/>
      <c r="Q902" s="352"/>
      <c r="R902" s="352"/>
      <c r="S902" s="352"/>
      <c r="T902" s="242" t="s">
        <v>1375</v>
      </c>
      <c r="U902" s="227" t="s">
        <v>1367</v>
      </c>
      <c r="V902" s="227" t="s">
        <v>1376</v>
      </c>
      <c r="W902" s="227" t="s">
        <v>14</v>
      </c>
      <c r="X902" s="228" t="s">
        <v>50</v>
      </c>
      <c r="Y902" s="222"/>
      <c r="Z902" s="227">
        <v>0.08</v>
      </c>
      <c r="AA902" s="272">
        <v>0</v>
      </c>
      <c r="AB902" s="352"/>
      <c r="AC902" s="352"/>
      <c r="AD902" s="352"/>
      <c r="AE902" s="352"/>
      <c r="AF902" s="352"/>
      <c r="AG902" s="352"/>
      <c r="AH902" s="352"/>
    </row>
    <row r="903" spans="1:34" s="221" customFormat="1">
      <c r="A903" s="352" t="s">
        <v>1068</v>
      </c>
      <c r="B903" s="352" t="s">
        <v>2591</v>
      </c>
      <c r="C903" s="352" t="s">
        <v>2538</v>
      </c>
      <c r="D903" s="224" t="s">
        <v>14</v>
      </c>
      <c r="E903" s="352" t="s">
        <v>58</v>
      </c>
      <c r="F903" s="352">
        <v>0.04</v>
      </c>
      <c r="G903" s="352">
        <v>0</v>
      </c>
      <c r="H903" s="352">
        <v>2.3199999999999998</v>
      </c>
      <c r="I903" s="189" t="s">
        <v>231</v>
      </c>
      <c r="J903" s="224" t="s">
        <v>232</v>
      </c>
      <c r="K903" s="352"/>
      <c r="L903" s="352"/>
      <c r="M903" s="352"/>
      <c r="N903" s="352"/>
      <c r="O903" s="352"/>
      <c r="P903" s="352"/>
      <c r="Q903" s="352"/>
      <c r="R903" s="352"/>
      <c r="S903" s="352"/>
      <c r="T903" s="242" t="s">
        <v>1375</v>
      </c>
      <c r="U903" s="227" t="s">
        <v>1367</v>
      </c>
      <c r="V903" s="227" t="s">
        <v>1376</v>
      </c>
      <c r="W903" s="227" t="s">
        <v>14</v>
      </c>
      <c r="X903" s="228" t="s">
        <v>58</v>
      </c>
      <c r="Y903" s="222"/>
      <c r="Z903" s="227">
        <v>0.04</v>
      </c>
      <c r="AA903" s="272">
        <v>0</v>
      </c>
      <c r="AB903" s="352"/>
      <c r="AC903" s="352"/>
      <c r="AD903" s="352"/>
      <c r="AE903" s="352"/>
      <c r="AF903" s="352"/>
      <c r="AG903" s="352"/>
      <c r="AH903" s="352"/>
    </row>
    <row r="904" spans="1:34" s="221" customFormat="1">
      <c r="A904" s="352" t="s">
        <v>1069</v>
      </c>
      <c r="B904" s="352" t="s">
        <v>2591</v>
      </c>
      <c r="C904" s="352" t="s">
        <v>2538</v>
      </c>
      <c r="D904" s="224" t="s">
        <v>14</v>
      </c>
      <c r="E904" s="352" t="s">
        <v>73</v>
      </c>
      <c r="F904" s="352">
        <v>0.06</v>
      </c>
      <c r="G904" s="352">
        <v>0</v>
      </c>
      <c r="H904" s="352">
        <v>2.3199999999999998</v>
      </c>
      <c r="I904" s="189" t="s">
        <v>224</v>
      </c>
      <c r="J904" s="224" t="s">
        <v>236</v>
      </c>
      <c r="K904" s="352"/>
      <c r="L904" s="352"/>
      <c r="M904" s="352"/>
      <c r="N904" s="352"/>
      <c r="O904" s="352"/>
      <c r="P904" s="352"/>
      <c r="Q904" s="352"/>
      <c r="R904" s="352"/>
      <c r="S904" s="352"/>
      <c r="T904" s="242" t="s">
        <v>1375</v>
      </c>
      <c r="U904" s="227" t="s">
        <v>1367</v>
      </c>
      <c r="V904" s="227" t="s">
        <v>1376</v>
      </c>
      <c r="W904" s="227" t="s">
        <v>14</v>
      </c>
      <c r="X904" s="228" t="s">
        <v>73</v>
      </c>
      <c r="Y904" s="222" t="s">
        <v>1369</v>
      </c>
      <c r="Z904" s="227">
        <v>0.06</v>
      </c>
      <c r="AA904" s="272">
        <v>0</v>
      </c>
      <c r="AB904" s="352"/>
      <c r="AC904" s="352"/>
      <c r="AD904" s="352"/>
      <c r="AE904" s="352"/>
      <c r="AF904" s="352"/>
      <c r="AG904" s="352"/>
      <c r="AH904" s="352"/>
    </row>
    <row r="905" spans="1:34" s="221" customFormat="1">
      <c r="A905" s="352" t="s">
        <v>1070</v>
      </c>
      <c r="B905" s="352" t="s">
        <v>2591</v>
      </c>
      <c r="C905" s="352" t="s">
        <v>2538</v>
      </c>
      <c r="D905" s="224" t="s">
        <v>14</v>
      </c>
      <c r="E905" s="352" t="s">
        <v>87</v>
      </c>
      <c r="F905" s="352">
        <v>0.06</v>
      </c>
      <c r="G905" s="352">
        <v>0</v>
      </c>
      <c r="H905" s="352">
        <v>2.3199999999999998</v>
      </c>
      <c r="I905" s="189" t="s">
        <v>231</v>
      </c>
      <c r="J905" s="224" t="s">
        <v>2488</v>
      </c>
      <c r="K905" s="352"/>
      <c r="L905" s="352"/>
      <c r="M905" s="352"/>
      <c r="N905" s="352"/>
      <c r="O905" s="352"/>
      <c r="P905" s="352"/>
      <c r="Q905" s="352"/>
      <c r="R905" s="352"/>
      <c r="S905" s="352"/>
      <c r="T905" s="242" t="s">
        <v>1375</v>
      </c>
      <c r="U905" s="227" t="s">
        <v>1367</v>
      </c>
      <c r="V905" s="227" t="s">
        <v>1376</v>
      </c>
      <c r="W905" s="227" t="s">
        <v>14</v>
      </c>
      <c r="X905" s="228" t="s">
        <v>87</v>
      </c>
      <c r="Y905" s="222" t="s">
        <v>1369</v>
      </c>
      <c r="Z905" s="227">
        <v>0.06</v>
      </c>
      <c r="AA905" s="272">
        <v>0</v>
      </c>
      <c r="AB905" s="352"/>
      <c r="AC905" s="352"/>
      <c r="AD905" s="352"/>
      <c r="AE905" s="352"/>
      <c r="AF905" s="352"/>
      <c r="AG905" s="352"/>
      <c r="AH905" s="352"/>
    </row>
    <row r="906" spans="1:34" s="221" customFormat="1">
      <c r="A906" s="352" t="s">
        <v>1071</v>
      </c>
      <c r="B906" s="352" t="s">
        <v>2591</v>
      </c>
      <c r="C906" s="352" t="s">
        <v>2538</v>
      </c>
      <c r="D906" s="224" t="s">
        <v>14</v>
      </c>
      <c r="E906" s="352" t="s">
        <v>64</v>
      </c>
      <c r="F906" s="352">
        <v>0.04</v>
      </c>
      <c r="G906" s="352">
        <v>0</v>
      </c>
      <c r="H906" s="352">
        <v>2.3199999999999998</v>
      </c>
      <c r="I906" s="189" t="s">
        <v>224</v>
      </c>
      <c r="J906" s="224" t="s">
        <v>239</v>
      </c>
      <c r="K906" s="352"/>
      <c r="L906" s="352"/>
      <c r="M906" s="352"/>
      <c r="N906" s="352"/>
      <c r="O906" s="352"/>
      <c r="P906" s="352"/>
      <c r="Q906" s="352"/>
      <c r="R906" s="352"/>
      <c r="S906" s="352"/>
      <c r="T906" s="242" t="s">
        <v>1375</v>
      </c>
      <c r="U906" s="227" t="s">
        <v>1367</v>
      </c>
      <c r="V906" s="227" t="s">
        <v>1376</v>
      </c>
      <c r="W906" s="227" t="s">
        <v>14</v>
      </c>
      <c r="X906" s="228" t="s">
        <v>64</v>
      </c>
      <c r="Y906" s="222" t="s">
        <v>1370</v>
      </c>
      <c r="Z906" s="227">
        <v>0.04</v>
      </c>
      <c r="AA906" s="272">
        <v>0</v>
      </c>
      <c r="AB906" s="352"/>
      <c r="AC906" s="352"/>
      <c r="AD906" s="352"/>
      <c r="AE906" s="352"/>
      <c r="AF906" s="352"/>
      <c r="AG906" s="352"/>
      <c r="AH906" s="352"/>
    </row>
    <row r="907" spans="1:34" s="221" customFormat="1">
      <c r="A907" s="352" t="s">
        <v>1072</v>
      </c>
      <c r="B907" s="352" t="s">
        <v>2591</v>
      </c>
      <c r="C907" s="352" t="s">
        <v>2538</v>
      </c>
      <c r="D907" s="224" t="s">
        <v>14</v>
      </c>
      <c r="E907" s="352" t="s">
        <v>91</v>
      </c>
      <c r="F907" s="352">
        <v>0.04</v>
      </c>
      <c r="G907" s="352">
        <v>0</v>
      </c>
      <c r="H907" s="352">
        <v>2.3199999999999998</v>
      </c>
      <c r="I907" s="189" t="s">
        <v>231</v>
      </c>
      <c r="J907" s="224" t="s">
        <v>2489</v>
      </c>
      <c r="K907" s="352"/>
      <c r="L907" s="352"/>
      <c r="M907" s="352"/>
      <c r="N907" s="352"/>
      <c r="O907" s="352"/>
      <c r="P907" s="352"/>
      <c r="Q907" s="352"/>
      <c r="R907" s="352"/>
      <c r="S907" s="352"/>
      <c r="T907" s="242" t="s">
        <v>1375</v>
      </c>
      <c r="U907" s="227" t="s">
        <v>1367</v>
      </c>
      <c r="V907" s="227" t="s">
        <v>1376</v>
      </c>
      <c r="W907" s="227" t="s">
        <v>14</v>
      </c>
      <c r="X907" s="228" t="s">
        <v>91</v>
      </c>
      <c r="Y907" s="222" t="s">
        <v>1370</v>
      </c>
      <c r="Z907" s="227">
        <v>0.04</v>
      </c>
      <c r="AA907" s="272">
        <v>0</v>
      </c>
      <c r="AB907" s="352"/>
      <c r="AC907" s="352"/>
      <c r="AD907" s="352"/>
      <c r="AE907" s="352"/>
      <c r="AF907" s="352"/>
      <c r="AG907" s="352"/>
      <c r="AH907" s="352"/>
    </row>
    <row r="908" spans="1:34" s="221" customFormat="1">
      <c r="A908" s="352" t="s">
        <v>1073</v>
      </c>
      <c r="B908" s="352" t="s">
        <v>2591</v>
      </c>
      <c r="C908" s="352" t="s">
        <v>2538</v>
      </c>
      <c r="D908" s="224" t="s">
        <v>14</v>
      </c>
      <c r="E908" s="352" t="s">
        <v>80</v>
      </c>
      <c r="F908" s="352">
        <v>0.02</v>
      </c>
      <c r="G908" s="352">
        <v>0</v>
      </c>
      <c r="H908" s="352">
        <v>2.3199999999999998</v>
      </c>
      <c r="I908" s="189" t="s">
        <v>224</v>
      </c>
      <c r="J908" s="224" t="s">
        <v>242</v>
      </c>
      <c r="K908" s="352"/>
      <c r="L908" s="352"/>
      <c r="M908" s="352"/>
      <c r="N908" s="352"/>
      <c r="O908" s="352"/>
      <c r="P908" s="352"/>
      <c r="Q908" s="352"/>
      <c r="R908" s="352"/>
      <c r="S908" s="352"/>
      <c r="T908" s="242" t="s">
        <v>1375</v>
      </c>
      <c r="U908" s="227" t="s">
        <v>1367</v>
      </c>
      <c r="V908" s="227" t="s">
        <v>1376</v>
      </c>
      <c r="W908" s="227" t="s">
        <v>14</v>
      </c>
      <c r="X908" s="228" t="s">
        <v>80</v>
      </c>
      <c r="Y908" s="222" t="s">
        <v>1371</v>
      </c>
      <c r="Z908" s="227">
        <v>0.02</v>
      </c>
      <c r="AA908" s="272">
        <v>0</v>
      </c>
      <c r="AB908" s="352"/>
      <c r="AC908" s="352"/>
      <c r="AD908" s="352"/>
      <c r="AE908" s="352"/>
      <c r="AF908" s="352"/>
      <c r="AG908" s="352"/>
      <c r="AH908" s="352"/>
    </row>
    <row r="909" spans="1:34" s="221" customFormat="1">
      <c r="A909" s="352" t="s">
        <v>1074</v>
      </c>
      <c r="B909" s="352" t="s">
        <v>2591</v>
      </c>
      <c r="C909" s="352" t="s">
        <v>2538</v>
      </c>
      <c r="D909" s="224" t="s">
        <v>14</v>
      </c>
      <c r="E909" s="352" t="s">
        <v>95</v>
      </c>
      <c r="F909" s="352">
        <v>0.02</v>
      </c>
      <c r="G909" s="352">
        <v>0</v>
      </c>
      <c r="H909" s="352">
        <v>2.3199999999999998</v>
      </c>
      <c r="I909" s="189" t="s">
        <v>231</v>
      </c>
      <c r="J909" s="224" t="s">
        <v>2490</v>
      </c>
      <c r="K909" s="352"/>
      <c r="L909" s="352"/>
      <c r="M909" s="352"/>
      <c r="N909" s="352"/>
      <c r="O909" s="352"/>
      <c r="P909" s="352"/>
      <c r="Q909" s="352"/>
      <c r="R909" s="352"/>
      <c r="S909" s="352"/>
      <c r="T909" s="242" t="s">
        <v>1375</v>
      </c>
      <c r="U909" s="227" t="s">
        <v>1367</v>
      </c>
      <c r="V909" s="227" t="s">
        <v>1376</v>
      </c>
      <c r="W909" s="227" t="s">
        <v>14</v>
      </c>
      <c r="X909" s="228" t="s">
        <v>95</v>
      </c>
      <c r="Y909" s="222" t="s">
        <v>1371</v>
      </c>
      <c r="Z909" s="227">
        <v>0.02</v>
      </c>
      <c r="AA909" s="272">
        <v>0</v>
      </c>
      <c r="AB909" s="352"/>
      <c r="AC909" s="352"/>
      <c r="AD909" s="352"/>
      <c r="AE909" s="352"/>
      <c r="AF909" s="352"/>
      <c r="AG909" s="352"/>
      <c r="AH909" s="352"/>
    </row>
    <row r="910" spans="1:34" s="221" customFormat="1">
      <c r="A910" s="352" t="s">
        <v>1075</v>
      </c>
      <c r="B910" s="352" t="s">
        <v>2591</v>
      </c>
      <c r="C910" s="352" t="s">
        <v>2538</v>
      </c>
      <c r="D910" s="224" t="s">
        <v>1526</v>
      </c>
      <c r="E910" s="352" t="s">
        <v>1076</v>
      </c>
      <c r="F910" s="352">
        <v>0.05</v>
      </c>
      <c r="G910" s="352">
        <v>0</v>
      </c>
      <c r="H910" s="352">
        <v>2.3199999999999998</v>
      </c>
      <c r="I910" s="189" t="s">
        <v>224</v>
      </c>
      <c r="J910" s="224"/>
      <c r="K910" s="352"/>
      <c r="L910" s="352"/>
      <c r="M910" s="352"/>
      <c r="N910" s="352"/>
      <c r="O910" s="352"/>
      <c r="P910" s="352"/>
      <c r="Q910" s="352"/>
      <c r="R910" s="352"/>
      <c r="S910" s="352"/>
      <c r="T910" s="242" t="s">
        <v>1375</v>
      </c>
      <c r="U910" s="227" t="s">
        <v>1367</v>
      </c>
      <c r="V910" s="227" t="s">
        <v>1376</v>
      </c>
      <c r="W910" s="227" t="s">
        <v>1526</v>
      </c>
      <c r="X910" s="228" t="s">
        <v>1076</v>
      </c>
      <c r="Y910" s="222"/>
      <c r="Z910" s="227">
        <v>0.05</v>
      </c>
      <c r="AA910" s="272">
        <v>0</v>
      </c>
      <c r="AB910" s="352"/>
      <c r="AC910" s="352"/>
      <c r="AD910" s="352"/>
      <c r="AE910" s="352"/>
      <c r="AF910" s="352"/>
      <c r="AG910" s="352"/>
      <c r="AH910" s="352"/>
    </row>
    <row r="911" spans="1:34" s="221" customFormat="1">
      <c r="A911" s="352" t="s">
        <v>1077</v>
      </c>
      <c r="B911" s="352" t="s">
        <v>2591</v>
      </c>
      <c r="C911" s="352" t="s">
        <v>2538</v>
      </c>
      <c r="D911" s="224" t="s">
        <v>1526</v>
      </c>
      <c r="E911" s="352" t="s">
        <v>1078</v>
      </c>
      <c r="F911" s="352">
        <v>2.5000000000000001E-2</v>
      </c>
      <c r="G911" s="352">
        <v>0</v>
      </c>
      <c r="H911" s="352">
        <v>2.3199999999999998</v>
      </c>
      <c r="I911" s="189" t="s">
        <v>231</v>
      </c>
      <c r="J911" s="224" t="s">
        <v>232</v>
      </c>
      <c r="K911" s="352"/>
      <c r="L911" s="352"/>
      <c r="M911" s="352"/>
      <c r="N911" s="352"/>
      <c r="O911" s="352"/>
      <c r="P911" s="352"/>
      <c r="Q911" s="352"/>
      <c r="R911" s="352"/>
      <c r="S911" s="352"/>
      <c r="T911" s="242" t="s">
        <v>1375</v>
      </c>
      <c r="U911" s="227" t="s">
        <v>1367</v>
      </c>
      <c r="V911" s="227" t="s">
        <v>1376</v>
      </c>
      <c r="W911" s="227" t="s">
        <v>1526</v>
      </c>
      <c r="X911" s="228" t="s">
        <v>1078</v>
      </c>
      <c r="Y911" s="222"/>
      <c r="Z911" s="227">
        <v>2.5000000000000001E-2</v>
      </c>
      <c r="AA911" s="272">
        <v>0</v>
      </c>
      <c r="AB911" s="352"/>
      <c r="AC911" s="352"/>
      <c r="AD911" s="352"/>
      <c r="AE911" s="352"/>
      <c r="AF911" s="352"/>
      <c r="AG911" s="352"/>
      <c r="AH911" s="352"/>
    </row>
    <row r="912" spans="1:34" s="221" customFormat="1">
      <c r="A912" s="352" t="s">
        <v>1079</v>
      </c>
      <c r="B912" s="352" t="s">
        <v>2591</v>
      </c>
      <c r="C912" s="352" t="s">
        <v>2538</v>
      </c>
      <c r="D912" s="224" t="s">
        <v>1526</v>
      </c>
      <c r="E912" s="352" t="s">
        <v>1080</v>
      </c>
      <c r="F912" s="352">
        <v>1.2500000000000001E-2</v>
      </c>
      <c r="G912" s="352">
        <v>0</v>
      </c>
      <c r="H912" s="352">
        <v>2.3199999999999998</v>
      </c>
      <c r="I912" s="189" t="s">
        <v>1081</v>
      </c>
      <c r="J912" s="224" t="s">
        <v>1082</v>
      </c>
      <c r="K912" s="352"/>
      <c r="L912" s="352"/>
      <c r="M912" s="352"/>
      <c r="N912" s="352"/>
      <c r="O912" s="352"/>
      <c r="P912" s="352"/>
      <c r="Q912" s="352"/>
      <c r="R912" s="352"/>
      <c r="S912" s="352"/>
      <c r="T912" s="242" t="s">
        <v>1375</v>
      </c>
      <c r="U912" s="227" t="s">
        <v>1367</v>
      </c>
      <c r="V912" s="227" t="s">
        <v>1376</v>
      </c>
      <c r="W912" s="227" t="s">
        <v>1526</v>
      </c>
      <c r="X912" s="228" t="s">
        <v>1080</v>
      </c>
      <c r="Y912" s="222"/>
      <c r="Z912" s="227">
        <v>1.2500000000000001E-2</v>
      </c>
      <c r="AA912" s="272">
        <v>0</v>
      </c>
      <c r="AB912" s="352"/>
      <c r="AC912" s="352"/>
      <c r="AD912" s="352"/>
      <c r="AE912" s="352"/>
      <c r="AF912" s="352"/>
      <c r="AG912" s="352"/>
      <c r="AH912" s="352"/>
    </row>
    <row r="913" spans="1:34" s="221" customFormat="1">
      <c r="A913" s="352" t="s">
        <v>1083</v>
      </c>
      <c r="B913" s="352" t="s">
        <v>2591</v>
      </c>
      <c r="C913" s="352" t="s">
        <v>2538</v>
      </c>
      <c r="D913" s="224" t="s">
        <v>1526</v>
      </c>
      <c r="E913" s="352" t="s">
        <v>1585</v>
      </c>
      <c r="F913" s="352">
        <v>2.5000000000000001E-2</v>
      </c>
      <c r="G913" s="352">
        <v>0</v>
      </c>
      <c r="H913" s="352">
        <v>2.3199999999999998</v>
      </c>
      <c r="I913" s="189" t="s">
        <v>231</v>
      </c>
      <c r="J913" s="224" t="s">
        <v>2490</v>
      </c>
      <c r="K913" s="352"/>
      <c r="L913" s="352"/>
      <c r="M913" s="352"/>
      <c r="N913" s="352"/>
      <c r="O913" s="352"/>
      <c r="P913" s="352"/>
      <c r="Q913" s="352"/>
      <c r="R913" s="352"/>
      <c r="S913" s="352"/>
      <c r="T913" s="242" t="s">
        <v>1375</v>
      </c>
      <c r="U913" s="227" t="s">
        <v>1367</v>
      </c>
      <c r="V913" s="227" t="s">
        <v>1376</v>
      </c>
      <c r="W913" s="227" t="s">
        <v>1526</v>
      </c>
      <c r="X913" s="228" t="s">
        <v>1585</v>
      </c>
      <c r="Y913" s="222" t="s">
        <v>1668</v>
      </c>
      <c r="Z913" s="227">
        <v>2.5000000000000001E-2</v>
      </c>
      <c r="AA913" s="272">
        <v>0</v>
      </c>
      <c r="AB913" s="352"/>
      <c r="AC913" s="352"/>
      <c r="AD913" s="352"/>
      <c r="AE913" s="352"/>
      <c r="AF913" s="352"/>
      <c r="AG913" s="352"/>
      <c r="AH913" s="352"/>
    </row>
    <row r="914" spans="1:34" s="221" customFormat="1">
      <c r="A914" s="352" t="s">
        <v>1084</v>
      </c>
      <c r="B914" s="352" t="s">
        <v>2591</v>
      </c>
      <c r="C914" s="352" t="s">
        <v>2538</v>
      </c>
      <c r="D914" s="224" t="s">
        <v>1526</v>
      </c>
      <c r="E914" s="352" t="s">
        <v>1586</v>
      </c>
      <c r="F914" s="352">
        <v>2.5000000000000001E-2</v>
      </c>
      <c r="G914" s="352">
        <v>0</v>
      </c>
      <c r="H914" s="352">
        <v>2.3199999999999998</v>
      </c>
      <c r="I914" s="189" t="s">
        <v>250</v>
      </c>
      <c r="J914" s="224" t="s">
        <v>242</v>
      </c>
      <c r="K914" s="352"/>
      <c r="L914" s="352"/>
      <c r="M914" s="352"/>
      <c r="N914" s="352"/>
      <c r="O914" s="352"/>
      <c r="P914" s="352"/>
      <c r="Q914" s="352"/>
      <c r="R914" s="352"/>
      <c r="S914" s="352"/>
      <c r="T914" s="242" t="s">
        <v>1375</v>
      </c>
      <c r="U914" s="227" t="s">
        <v>1367</v>
      </c>
      <c r="V914" s="227" t="s">
        <v>1376</v>
      </c>
      <c r="W914" s="227" t="s">
        <v>1526</v>
      </c>
      <c r="X914" s="228" t="s">
        <v>1586</v>
      </c>
      <c r="Y914" s="222" t="s">
        <v>1668</v>
      </c>
      <c r="Z914" s="227">
        <v>2.5000000000000001E-2</v>
      </c>
      <c r="AA914" s="272">
        <v>0</v>
      </c>
      <c r="AB914" s="352"/>
      <c r="AC914" s="352"/>
      <c r="AD914" s="352"/>
      <c r="AE914" s="352"/>
      <c r="AF914" s="352"/>
      <c r="AG914" s="352"/>
      <c r="AH914" s="352"/>
    </row>
    <row r="915" spans="1:34" s="221" customFormat="1">
      <c r="A915" s="352" t="s">
        <v>1085</v>
      </c>
      <c r="B915" s="352" t="s">
        <v>2591</v>
      </c>
      <c r="C915" s="352" t="s">
        <v>2538</v>
      </c>
      <c r="D915" s="224" t="s">
        <v>1526</v>
      </c>
      <c r="E915" s="352" t="s">
        <v>1086</v>
      </c>
      <c r="F915" s="352">
        <v>2.5000000000000001E-2</v>
      </c>
      <c r="G915" s="352">
        <v>0</v>
      </c>
      <c r="H915" s="352">
        <v>2.3199999999999998</v>
      </c>
      <c r="I915" s="189" t="s">
        <v>1081</v>
      </c>
      <c r="J915" s="224" t="s">
        <v>2539</v>
      </c>
      <c r="K915" s="352"/>
      <c r="L915" s="352"/>
      <c r="M915" s="352"/>
      <c r="N915" s="352"/>
      <c r="O915" s="352"/>
      <c r="P915" s="352"/>
      <c r="Q915" s="352"/>
      <c r="R915" s="352"/>
      <c r="S915" s="352"/>
      <c r="T915" s="242" t="s">
        <v>1375</v>
      </c>
      <c r="U915" s="227" t="s">
        <v>1367</v>
      </c>
      <c r="V915" s="227" t="s">
        <v>1376</v>
      </c>
      <c r="W915" s="227" t="s">
        <v>1526</v>
      </c>
      <c r="X915" s="228" t="s">
        <v>1086</v>
      </c>
      <c r="Y915" s="222" t="s">
        <v>1668</v>
      </c>
      <c r="Z915" s="227">
        <v>2.5000000000000001E-2</v>
      </c>
      <c r="AA915" s="272">
        <v>0</v>
      </c>
      <c r="AB915" s="352"/>
      <c r="AC915" s="352"/>
      <c r="AD915" s="352"/>
      <c r="AE915" s="352"/>
      <c r="AF915" s="352"/>
      <c r="AG915" s="352"/>
      <c r="AH915" s="352"/>
    </row>
    <row r="916" spans="1:34" s="221" customFormat="1">
      <c r="A916" s="352" t="s">
        <v>1087</v>
      </c>
      <c r="B916" s="352" t="s">
        <v>2591</v>
      </c>
      <c r="C916" s="352" t="s">
        <v>2538</v>
      </c>
      <c r="D916" s="224" t="s">
        <v>1526</v>
      </c>
      <c r="E916" s="352" t="s">
        <v>1587</v>
      </c>
      <c r="F916" s="352">
        <v>1.2500000000000001E-2</v>
      </c>
      <c r="G916" s="352">
        <v>0</v>
      </c>
      <c r="H916" s="352">
        <v>2.3199999999999998</v>
      </c>
      <c r="I916" s="189" t="s">
        <v>231</v>
      </c>
      <c r="J916" s="224" t="s">
        <v>2504</v>
      </c>
      <c r="K916" s="352"/>
      <c r="L916" s="352"/>
      <c r="M916" s="352"/>
      <c r="N916" s="352"/>
      <c r="O916" s="352"/>
      <c r="P916" s="352"/>
      <c r="Q916" s="352"/>
      <c r="R916" s="352"/>
      <c r="S916" s="352"/>
      <c r="T916" s="242" t="s">
        <v>1375</v>
      </c>
      <c r="U916" s="227" t="s">
        <v>1367</v>
      </c>
      <c r="V916" s="227" t="s">
        <v>1376</v>
      </c>
      <c r="W916" s="227" t="s">
        <v>1526</v>
      </c>
      <c r="X916" s="228" t="s">
        <v>1587</v>
      </c>
      <c r="Y916" s="222" t="s">
        <v>1669</v>
      </c>
      <c r="Z916" s="227">
        <v>1.2500000000000001E-2</v>
      </c>
      <c r="AA916" s="272">
        <v>0</v>
      </c>
      <c r="AB916" s="352"/>
      <c r="AC916" s="352"/>
      <c r="AD916" s="352"/>
      <c r="AE916" s="352"/>
      <c r="AF916" s="352"/>
      <c r="AG916" s="352"/>
      <c r="AH916" s="352"/>
    </row>
    <row r="917" spans="1:34" s="221" customFormat="1">
      <c r="A917" s="352" t="s">
        <v>1088</v>
      </c>
      <c r="B917" s="352" t="s">
        <v>2591</v>
      </c>
      <c r="C917" s="352" t="s">
        <v>2538</v>
      </c>
      <c r="D917" s="352" t="s">
        <v>1526</v>
      </c>
      <c r="E917" s="352" t="s">
        <v>1588</v>
      </c>
      <c r="F917" s="352">
        <v>1.2500000000000001E-2</v>
      </c>
      <c r="G917" s="352">
        <v>0</v>
      </c>
      <c r="H917" s="352">
        <v>2.3199999999999998</v>
      </c>
      <c r="I917" s="189" t="s">
        <v>253</v>
      </c>
      <c r="J917" s="352" t="s">
        <v>525</v>
      </c>
      <c r="K917" s="352"/>
      <c r="L917" s="352"/>
      <c r="M917" s="352"/>
      <c r="N917" s="352"/>
      <c r="O917" s="352"/>
      <c r="P917" s="352"/>
      <c r="Q917" s="352"/>
      <c r="R917" s="352"/>
      <c r="S917" s="352"/>
      <c r="T917" s="242" t="s">
        <v>1375</v>
      </c>
      <c r="U917" s="227" t="s">
        <v>1367</v>
      </c>
      <c r="V917" s="227" t="s">
        <v>1376</v>
      </c>
      <c r="W917" s="227" t="s">
        <v>1526</v>
      </c>
      <c r="X917" s="228" t="s">
        <v>1588</v>
      </c>
      <c r="Y917" s="222" t="s">
        <v>1669</v>
      </c>
      <c r="Z917" s="227">
        <v>1.2500000000000001E-2</v>
      </c>
      <c r="AA917" s="272">
        <v>0</v>
      </c>
      <c r="AB917" s="352"/>
      <c r="AC917" s="352"/>
      <c r="AD917" s="352"/>
      <c r="AE917" s="352"/>
      <c r="AF917" s="352"/>
      <c r="AG917" s="352"/>
      <c r="AH917" s="352"/>
    </row>
    <row r="918" spans="1:34" s="221" customFormat="1">
      <c r="A918" s="352" t="s">
        <v>1089</v>
      </c>
      <c r="B918" s="352" t="s">
        <v>2591</v>
      </c>
      <c r="C918" s="352" t="s">
        <v>2538</v>
      </c>
      <c r="D918" s="352" t="s">
        <v>1526</v>
      </c>
      <c r="E918" s="352" t="s">
        <v>1090</v>
      </c>
      <c r="F918" s="352">
        <v>1.2500000000000001E-2</v>
      </c>
      <c r="G918" s="352">
        <v>0</v>
      </c>
      <c r="H918" s="352">
        <v>2.3199999999999998</v>
      </c>
      <c r="I918" s="189" t="s">
        <v>1081</v>
      </c>
      <c r="J918" s="352" t="s">
        <v>2540</v>
      </c>
      <c r="K918" s="352"/>
      <c r="L918" s="352"/>
      <c r="M918" s="352"/>
      <c r="N918" s="352"/>
      <c r="O918" s="352"/>
      <c r="P918" s="352"/>
      <c r="Q918" s="352"/>
      <c r="R918" s="352"/>
      <c r="S918" s="352"/>
      <c r="T918" s="242" t="s">
        <v>1375</v>
      </c>
      <c r="U918" s="227" t="s">
        <v>1367</v>
      </c>
      <c r="V918" s="227" t="s">
        <v>1376</v>
      </c>
      <c r="W918" s="227" t="s">
        <v>1526</v>
      </c>
      <c r="X918" s="228" t="s">
        <v>1090</v>
      </c>
      <c r="Y918" s="222" t="s">
        <v>1669</v>
      </c>
      <c r="Z918" s="227">
        <v>1.2500000000000001E-2</v>
      </c>
      <c r="AA918" s="272">
        <v>0</v>
      </c>
      <c r="AB918" s="352"/>
      <c r="AC918" s="352"/>
      <c r="AD918" s="352"/>
      <c r="AE918" s="352"/>
      <c r="AF918" s="352"/>
      <c r="AG918" s="352"/>
      <c r="AH918" s="352"/>
    </row>
    <row r="919" spans="1:34" s="221" customFormat="1">
      <c r="A919" s="352" t="s">
        <v>1091</v>
      </c>
      <c r="B919" s="352" t="s">
        <v>2591</v>
      </c>
      <c r="C919" s="352" t="s">
        <v>2538</v>
      </c>
      <c r="D919" s="352" t="s">
        <v>1702</v>
      </c>
      <c r="E919" s="352" t="s">
        <v>1092</v>
      </c>
      <c r="F919" s="352">
        <v>0.05</v>
      </c>
      <c r="G919" s="352">
        <v>0</v>
      </c>
      <c r="H919" s="352">
        <v>2.3199999999999998</v>
      </c>
      <c r="I919" s="189" t="s">
        <v>224</v>
      </c>
      <c r="J919" s="352"/>
      <c r="K919" s="352"/>
      <c r="L919" s="352"/>
      <c r="M919" s="352"/>
      <c r="N919" s="352"/>
      <c r="O919" s="352"/>
      <c r="P919" s="352"/>
      <c r="Q919" s="352"/>
      <c r="R919" s="352"/>
      <c r="S919" s="352"/>
      <c r="T919" s="242" t="s">
        <v>1375</v>
      </c>
      <c r="U919" s="227" t="s">
        <v>1367</v>
      </c>
      <c r="V919" s="227" t="s">
        <v>1376</v>
      </c>
      <c r="W919" s="227" t="s">
        <v>1702</v>
      </c>
      <c r="X919" s="228" t="s">
        <v>1092</v>
      </c>
      <c r="Y919" s="222"/>
      <c r="Z919" s="227">
        <v>0.05</v>
      </c>
      <c r="AA919" s="272">
        <v>0</v>
      </c>
      <c r="AB919" s="352"/>
      <c r="AC919" s="352"/>
      <c r="AD919" s="352"/>
      <c r="AE919" s="352"/>
      <c r="AF919" s="352"/>
      <c r="AG919" s="352"/>
      <c r="AH919" s="352"/>
    </row>
    <row r="920" spans="1:34" s="221" customFormat="1">
      <c r="A920" s="352" t="s">
        <v>1093</v>
      </c>
      <c r="B920" s="352" t="s">
        <v>2591</v>
      </c>
      <c r="C920" s="352" t="s">
        <v>2538</v>
      </c>
      <c r="D920" s="352" t="s">
        <v>1702</v>
      </c>
      <c r="E920" s="352" t="s">
        <v>1094</v>
      </c>
      <c r="F920" s="352">
        <v>2.5000000000000001E-2</v>
      </c>
      <c r="G920" s="352">
        <v>0</v>
      </c>
      <c r="H920" s="352">
        <v>2.3199999999999998</v>
      </c>
      <c r="I920" s="189" t="s">
        <v>231</v>
      </c>
      <c r="J920" s="352" t="s">
        <v>232</v>
      </c>
      <c r="K920" s="352"/>
      <c r="L920" s="352"/>
      <c r="M920" s="352"/>
      <c r="N920" s="352"/>
      <c r="O920" s="352"/>
      <c r="P920" s="352"/>
      <c r="Q920" s="352"/>
      <c r="R920" s="352"/>
      <c r="S920" s="352"/>
      <c r="T920" s="242" t="s">
        <v>1375</v>
      </c>
      <c r="U920" s="227" t="s">
        <v>1367</v>
      </c>
      <c r="V920" s="227" t="s">
        <v>1376</v>
      </c>
      <c r="W920" s="227" t="s">
        <v>1702</v>
      </c>
      <c r="X920" s="228" t="s">
        <v>1094</v>
      </c>
      <c r="Y920" s="222"/>
      <c r="Z920" s="227">
        <v>2.5000000000000001E-2</v>
      </c>
      <c r="AA920" s="272">
        <v>0</v>
      </c>
      <c r="AB920" s="352"/>
      <c r="AC920" s="352"/>
      <c r="AD920" s="352"/>
      <c r="AE920" s="352"/>
      <c r="AF920" s="352"/>
      <c r="AG920" s="352"/>
      <c r="AH920" s="352"/>
    </row>
    <row r="921" spans="1:34" s="221" customFormat="1">
      <c r="A921" s="352" t="s">
        <v>1095</v>
      </c>
      <c r="B921" s="352" t="s">
        <v>2591</v>
      </c>
      <c r="C921" s="352" t="s">
        <v>2538</v>
      </c>
      <c r="D921" s="223" t="s">
        <v>1702</v>
      </c>
      <c r="E921" s="352" t="s">
        <v>1096</v>
      </c>
      <c r="F921" s="352">
        <v>1.2500000000000001E-2</v>
      </c>
      <c r="G921" s="352">
        <v>0</v>
      </c>
      <c r="H921" s="352">
        <v>2.3199999999999998</v>
      </c>
      <c r="I921" s="189" t="s">
        <v>1081</v>
      </c>
      <c r="J921" s="352" t="s">
        <v>1082</v>
      </c>
      <c r="K921" s="352"/>
      <c r="L921" s="352"/>
      <c r="M921" s="352"/>
      <c r="N921" s="352"/>
      <c r="O921" s="352"/>
      <c r="P921" s="352"/>
      <c r="Q921" s="352"/>
      <c r="R921" s="352"/>
      <c r="S921" s="352"/>
      <c r="T921" s="242" t="s">
        <v>1375</v>
      </c>
      <c r="U921" s="227" t="s">
        <v>1367</v>
      </c>
      <c r="V921" s="227" t="s">
        <v>1376</v>
      </c>
      <c r="W921" s="227" t="s">
        <v>1702</v>
      </c>
      <c r="X921" s="228" t="s">
        <v>1096</v>
      </c>
      <c r="Y921" s="222"/>
      <c r="Z921" s="227">
        <v>1.2500000000000001E-2</v>
      </c>
      <c r="AA921" s="272">
        <v>0</v>
      </c>
      <c r="AB921" s="352"/>
      <c r="AC921" s="352"/>
      <c r="AD921" s="352"/>
      <c r="AE921" s="352"/>
      <c r="AF921" s="352"/>
      <c r="AG921" s="352"/>
      <c r="AH921" s="352"/>
    </row>
    <row r="922" spans="1:34" s="221" customFormat="1">
      <c r="A922" s="352" t="s">
        <v>1097</v>
      </c>
      <c r="B922" s="352" t="s">
        <v>2591</v>
      </c>
      <c r="C922" s="352" t="s">
        <v>2538</v>
      </c>
      <c r="D922" s="352" t="s">
        <v>1702</v>
      </c>
      <c r="E922" s="352" t="s">
        <v>1098</v>
      </c>
      <c r="F922" s="352">
        <v>2.5000000000000001E-2</v>
      </c>
      <c r="G922" s="352">
        <v>0</v>
      </c>
      <c r="H922" s="352">
        <v>2.3199999999999998</v>
      </c>
      <c r="I922" s="189" t="s">
        <v>250</v>
      </c>
      <c r="J922" s="352" t="s">
        <v>1668</v>
      </c>
      <c r="K922" s="352"/>
      <c r="L922" s="352"/>
      <c r="M922" s="352"/>
      <c r="N922" s="352"/>
      <c r="O922" s="352"/>
      <c r="P922" s="352"/>
      <c r="Q922" s="352"/>
      <c r="R922" s="352"/>
      <c r="S922" s="352"/>
      <c r="T922" s="242" t="s">
        <v>1375</v>
      </c>
      <c r="U922" s="227" t="s">
        <v>1367</v>
      </c>
      <c r="V922" s="227" t="s">
        <v>1376</v>
      </c>
      <c r="W922" s="227" t="s">
        <v>1702</v>
      </c>
      <c r="X922" s="228" t="s">
        <v>1098</v>
      </c>
      <c r="Y922" s="222" t="s">
        <v>1668</v>
      </c>
      <c r="Z922" s="227">
        <v>2.5000000000000001E-2</v>
      </c>
      <c r="AA922" s="272">
        <v>0</v>
      </c>
      <c r="AB922" s="352"/>
      <c r="AC922" s="352"/>
      <c r="AD922" s="352"/>
      <c r="AE922" s="352"/>
      <c r="AF922" s="352"/>
      <c r="AG922" s="352"/>
      <c r="AH922" s="352"/>
    </row>
    <row r="923" spans="1:34" s="221" customFormat="1">
      <c r="A923" s="352" t="s">
        <v>1099</v>
      </c>
      <c r="B923" s="352" t="s">
        <v>2591</v>
      </c>
      <c r="C923" s="352" t="s">
        <v>2538</v>
      </c>
      <c r="D923" s="223" t="s">
        <v>1702</v>
      </c>
      <c r="E923" s="352" t="s">
        <v>1100</v>
      </c>
      <c r="F923" s="352">
        <v>2.5000000000000001E-2</v>
      </c>
      <c r="G923" s="352">
        <v>0</v>
      </c>
      <c r="H923" s="352">
        <v>2.3199999999999998</v>
      </c>
      <c r="I923" s="189" t="s">
        <v>231</v>
      </c>
      <c r="J923" s="224" t="s">
        <v>2536</v>
      </c>
      <c r="K923" s="352"/>
      <c r="L923" s="352"/>
      <c r="M923" s="352"/>
      <c r="N923" s="352"/>
      <c r="O923" s="352"/>
      <c r="P923" s="352"/>
      <c r="Q923" s="352"/>
      <c r="R923" s="352"/>
      <c r="S923" s="352"/>
      <c r="T923" s="242" t="s">
        <v>1375</v>
      </c>
      <c r="U923" s="227" t="s">
        <v>1367</v>
      </c>
      <c r="V923" s="227" t="s">
        <v>1376</v>
      </c>
      <c r="W923" s="227" t="s">
        <v>1702</v>
      </c>
      <c r="X923" s="228" t="s">
        <v>1100</v>
      </c>
      <c r="Y923" s="222" t="s">
        <v>1668</v>
      </c>
      <c r="Z923" s="227">
        <v>2.5000000000000001E-2</v>
      </c>
      <c r="AA923" s="272">
        <v>0</v>
      </c>
      <c r="AB923" s="352"/>
      <c r="AC923" s="352"/>
      <c r="AD923" s="352"/>
      <c r="AE923" s="352"/>
      <c r="AF923" s="352"/>
      <c r="AG923" s="352"/>
      <c r="AH923" s="352"/>
    </row>
    <row r="924" spans="1:34" s="221" customFormat="1">
      <c r="A924" s="352" t="s">
        <v>1101</v>
      </c>
      <c r="B924" s="352" t="s">
        <v>2591</v>
      </c>
      <c r="C924" s="352" t="s">
        <v>2538</v>
      </c>
      <c r="D924" s="352" t="s">
        <v>1702</v>
      </c>
      <c r="E924" s="352" t="s">
        <v>1102</v>
      </c>
      <c r="F924" s="352">
        <v>2.5000000000000001E-2</v>
      </c>
      <c r="G924" s="352">
        <v>0</v>
      </c>
      <c r="H924" s="352">
        <v>2.3199999999999998</v>
      </c>
      <c r="I924" s="189" t="s">
        <v>1081</v>
      </c>
      <c r="J924" s="224" t="s">
        <v>2539</v>
      </c>
      <c r="K924" s="352"/>
      <c r="L924" s="352"/>
      <c r="M924" s="352"/>
      <c r="N924" s="352"/>
      <c r="O924" s="352"/>
      <c r="P924" s="352"/>
      <c r="Q924" s="352"/>
      <c r="R924" s="352"/>
      <c r="S924" s="352"/>
      <c r="T924" s="242" t="s">
        <v>1375</v>
      </c>
      <c r="U924" s="227" t="s">
        <v>1367</v>
      </c>
      <c r="V924" s="227" t="s">
        <v>1376</v>
      </c>
      <c r="W924" s="227" t="s">
        <v>1702</v>
      </c>
      <c r="X924" s="228" t="s">
        <v>1102</v>
      </c>
      <c r="Y924" s="222" t="s">
        <v>1668</v>
      </c>
      <c r="Z924" s="227">
        <v>2.5000000000000001E-2</v>
      </c>
      <c r="AA924" s="272">
        <v>0</v>
      </c>
      <c r="AB924" s="352"/>
      <c r="AC924" s="352"/>
      <c r="AD924" s="352"/>
      <c r="AE924" s="352"/>
      <c r="AF924" s="352"/>
      <c r="AG924" s="352"/>
      <c r="AH924" s="352"/>
    </row>
    <row r="925" spans="1:34" s="221" customFormat="1">
      <c r="A925" s="352" t="s">
        <v>1103</v>
      </c>
      <c r="B925" s="352" t="s">
        <v>2591</v>
      </c>
      <c r="C925" s="352" t="s">
        <v>2538</v>
      </c>
      <c r="D925" s="223" t="s">
        <v>1702</v>
      </c>
      <c r="E925" s="352" t="s">
        <v>1104</v>
      </c>
      <c r="F925" s="352">
        <v>2.5000000000000001E-2</v>
      </c>
      <c r="G925" s="352">
        <v>0</v>
      </c>
      <c r="H925" s="352">
        <v>2.3199999999999998</v>
      </c>
      <c r="I925" s="189" t="s">
        <v>253</v>
      </c>
      <c r="J925" s="224" t="s">
        <v>1669</v>
      </c>
      <c r="K925" s="352"/>
      <c r="L925" s="352"/>
      <c r="M925" s="352"/>
      <c r="N925" s="352"/>
      <c r="O925" s="352"/>
      <c r="P925" s="352"/>
      <c r="Q925" s="352"/>
      <c r="R925" s="352"/>
      <c r="S925" s="352"/>
      <c r="T925" s="242" t="s">
        <v>1375</v>
      </c>
      <c r="U925" s="227" t="s">
        <v>1367</v>
      </c>
      <c r="V925" s="227" t="s">
        <v>1376</v>
      </c>
      <c r="W925" s="227" t="s">
        <v>1702</v>
      </c>
      <c r="X925" s="228" t="s">
        <v>1104</v>
      </c>
      <c r="Y925" s="222" t="s">
        <v>1669</v>
      </c>
      <c r="Z925" s="227">
        <v>2.5000000000000001E-2</v>
      </c>
      <c r="AA925" s="272">
        <v>0</v>
      </c>
      <c r="AB925" s="352"/>
      <c r="AC925" s="352"/>
      <c r="AD925" s="352"/>
      <c r="AE925" s="352"/>
      <c r="AF925" s="352"/>
      <c r="AG925" s="352"/>
      <c r="AH925" s="352"/>
    </row>
    <row r="926" spans="1:34" s="221" customFormat="1">
      <c r="A926" s="352" t="s">
        <v>1105</v>
      </c>
      <c r="B926" s="352" t="s">
        <v>2591</v>
      </c>
      <c r="C926" s="352" t="s">
        <v>2538</v>
      </c>
      <c r="D926" s="352" t="s">
        <v>1702</v>
      </c>
      <c r="E926" s="352" t="s">
        <v>1106</v>
      </c>
      <c r="F926" s="352">
        <v>2.5000000000000001E-2</v>
      </c>
      <c r="G926" s="352">
        <v>0</v>
      </c>
      <c r="H926" s="352">
        <v>2.3199999999999998</v>
      </c>
      <c r="I926" s="189" t="s">
        <v>231</v>
      </c>
      <c r="J926" s="224" t="s">
        <v>2495</v>
      </c>
      <c r="K926" s="352"/>
      <c r="L926" s="352"/>
      <c r="M926" s="352"/>
      <c r="N926" s="352"/>
      <c r="O926" s="352"/>
      <c r="P926" s="352"/>
      <c r="Q926" s="352"/>
      <c r="R926" s="352"/>
      <c r="S926" s="352"/>
      <c r="T926" s="242" t="s">
        <v>1375</v>
      </c>
      <c r="U926" s="227" t="s">
        <v>1367</v>
      </c>
      <c r="V926" s="227" t="s">
        <v>1376</v>
      </c>
      <c r="W926" s="227" t="s">
        <v>1702</v>
      </c>
      <c r="X926" s="228" t="s">
        <v>1106</v>
      </c>
      <c r="Y926" s="222" t="s">
        <v>1669</v>
      </c>
      <c r="Z926" s="227">
        <v>2.5000000000000001E-2</v>
      </c>
      <c r="AA926" s="272">
        <v>0</v>
      </c>
      <c r="AB926" s="352"/>
      <c r="AC926" s="352"/>
      <c r="AD926" s="352"/>
      <c r="AE926" s="352"/>
      <c r="AF926" s="352"/>
      <c r="AG926" s="352"/>
      <c r="AH926" s="352"/>
    </row>
    <row r="927" spans="1:34" s="221" customFormat="1">
      <c r="A927" s="352" t="s">
        <v>1107</v>
      </c>
      <c r="B927" s="352" t="s">
        <v>2591</v>
      </c>
      <c r="C927" s="352" t="s">
        <v>2538</v>
      </c>
      <c r="D927" s="223" t="s">
        <v>1702</v>
      </c>
      <c r="E927" s="352" t="s">
        <v>1108</v>
      </c>
      <c r="F927" s="352">
        <v>2.5000000000000001E-2</v>
      </c>
      <c r="G927" s="352">
        <v>0</v>
      </c>
      <c r="H927" s="352">
        <v>2.3199999999999998</v>
      </c>
      <c r="I927" s="189" t="s">
        <v>1081</v>
      </c>
      <c r="J927" s="224" t="s">
        <v>2540</v>
      </c>
      <c r="K927" s="352"/>
      <c r="L927" s="352"/>
      <c r="M927" s="352"/>
      <c r="N927" s="352"/>
      <c r="O927" s="352"/>
      <c r="P927" s="352"/>
      <c r="Q927" s="352"/>
      <c r="R927" s="352"/>
      <c r="S927" s="352"/>
      <c r="T927" s="242" t="s">
        <v>1375</v>
      </c>
      <c r="U927" s="227" t="s">
        <v>1367</v>
      </c>
      <c r="V927" s="227" t="s">
        <v>1376</v>
      </c>
      <c r="W927" s="227" t="s">
        <v>1702</v>
      </c>
      <c r="X927" s="228" t="s">
        <v>1108</v>
      </c>
      <c r="Y927" s="222" t="s">
        <v>1669</v>
      </c>
      <c r="Z927" s="227">
        <v>2.5000000000000001E-2</v>
      </c>
      <c r="AA927" s="272">
        <v>0</v>
      </c>
      <c r="AB927" s="352"/>
      <c r="AC927" s="352"/>
      <c r="AD927" s="352"/>
      <c r="AE927" s="352"/>
      <c r="AF927" s="352"/>
      <c r="AG927" s="352"/>
      <c r="AH927" s="352"/>
    </row>
    <row r="928" spans="1:34" s="221" customFormat="1">
      <c r="A928" s="352" t="s">
        <v>1109</v>
      </c>
      <c r="B928" s="352" t="s">
        <v>2591</v>
      </c>
      <c r="C928" s="352" t="s">
        <v>2538</v>
      </c>
      <c r="D928" s="224" t="s">
        <v>1702</v>
      </c>
      <c r="E928" s="352" t="s">
        <v>1110</v>
      </c>
      <c r="F928" s="352">
        <v>4.4999999999999998E-2</v>
      </c>
      <c r="G928" s="352">
        <v>0</v>
      </c>
      <c r="H928" s="352">
        <v>2.3199999999999998</v>
      </c>
      <c r="I928" s="189" t="s">
        <v>224</v>
      </c>
      <c r="J928" s="352" t="s">
        <v>1711</v>
      </c>
      <c r="K928" s="352"/>
      <c r="L928" s="352"/>
      <c r="M928" s="352"/>
      <c r="N928" s="352"/>
      <c r="O928" s="352"/>
      <c r="P928" s="352"/>
      <c r="Q928" s="352"/>
      <c r="R928" s="352"/>
      <c r="S928" s="352"/>
      <c r="T928" s="242" t="s">
        <v>1375</v>
      </c>
      <c r="U928" s="227" t="s">
        <v>1367</v>
      </c>
      <c r="V928" s="227" t="s">
        <v>1376</v>
      </c>
      <c r="W928" s="227" t="s">
        <v>1702</v>
      </c>
      <c r="X928" s="228" t="s">
        <v>1110</v>
      </c>
      <c r="Y928" s="222" t="s">
        <v>1368</v>
      </c>
      <c r="Z928" s="227">
        <v>4.4999999999999998E-2</v>
      </c>
      <c r="AA928" s="272">
        <v>0</v>
      </c>
      <c r="AB928" s="352"/>
      <c r="AC928" s="352"/>
      <c r="AD928" s="352"/>
      <c r="AE928" s="352"/>
      <c r="AF928" s="352"/>
      <c r="AG928" s="352"/>
      <c r="AH928" s="352"/>
    </row>
    <row r="929" spans="1:34" s="221" customFormat="1">
      <c r="A929" s="352" t="s">
        <v>1111</v>
      </c>
      <c r="B929" s="352" t="s">
        <v>2591</v>
      </c>
      <c r="C929" s="352" t="s">
        <v>2538</v>
      </c>
      <c r="D929" s="224" t="s">
        <v>1702</v>
      </c>
      <c r="E929" s="352" t="s">
        <v>1112</v>
      </c>
      <c r="F929" s="352">
        <v>4.4999999999999998E-2</v>
      </c>
      <c r="G929" s="352">
        <v>0</v>
      </c>
      <c r="H929" s="352">
        <v>2.3199999999999998</v>
      </c>
      <c r="I929" s="189" t="s">
        <v>231</v>
      </c>
      <c r="J929" s="224" t="s">
        <v>2541</v>
      </c>
      <c r="K929" s="352"/>
      <c r="L929" s="352"/>
      <c r="M929" s="352"/>
      <c r="N929" s="352"/>
      <c r="O929" s="352"/>
      <c r="P929" s="352"/>
      <c r="Q929" s="352"/>
      <c r="R929" s="352"/>
      <c r="S929" s="352"/>
      <c r="T929" s="242" t="s">
        <v>1375</v>
      </c>
      <c r="U929" s="227" t="s">
        <v>1367</v>
      </c>
      <c r="V929" s="227" t="s">
        <v>1376</v>
      </c>
      <c r="W929" s="227" t="s">
        <v>1702</v>
      </c>
      <c r="X929" s="228" t="s">
        <v>1112</v>
      </c>
      <c r="Y929" s="222" t="s">
        <v>1368</v>
      </c>
      <c r="Z929" s="227">
        <v>4.4999999999999998E-2</v>
      </c>
      <c r="AA929" s="272">
        <v>0</v>
      </c>
      <c r="AB929" s="352"/>
      <c r="AC929" s="352"/>
      <c r="AD929" s="352"/>
      <c r="AE929" s="352"/>
      <c r="AF929" s="352"/>
      <c r="AG929" s="352"/>
      <c r="AH929" s="352"/>
    </row>
    <row r="930" spans="1:34" s="221" customFormat="1">
      <c r="A930" s="352" t="s">
        <v>1113</v>
      </c>
      <c r="B930" s="352" t="s">
        <v>2591</v>
      </c>
      <c r="C930" s="352" t="s">
        <v>2538</v>
      </c>
      <c r="D930" s="224" t="s">
        <v>1702</v>
      </c>
      <c r="E930" s="352" t="s">
        <v>1114</v>
      </c>
      <c r="F930" s="352">
        <v>4.4999999999999998E-2</v>
      </c>
      <c r="G930" s="352">
        <v>0</v>
      </c>
      <c r="H930" s="352">
        <v>2.3199999999999998</v>
      </c>
      <c r="I930" s="189" t="s">
        <v>1081</v>
      </c>
      <c r="J930" s="224" t="s">
        <v>2542</v>
      </c>
      <c r="K930" s="352"/>
      <c r="L930" s="352"/>
      <c r="M930" s="352"/>
      <c r="N930" s="352"/>
      <c r="O930" s="352"/>
      <c r="P930" s="352"/>
      <c r="Q930" s="352"/>
      <c r="R930" s="352"/>
      <c r="S930" s="352"/>
      <c r="T930" s="242" t="s">
        <v>1375</v>
      </c>
      <c r="U930" s="227" t="s">
        <v>1367</v>
      </c>
      <c r="V930" s="227" t="s">
        <v>1376</v>
      </c>
      <c r="W930" s="227" t="s">
        <v>1702</v>
      </c>
      <c r="X930" s="228" t="s">
        <v>1114</v>
      </c>
      <c r="Y930" s="222" t="s">
        <v>1368</v>
      </c>
      <c r="Z930" s="227">
        <v>4.4999999999999998E-2</v>
      </c>
      <c r="AA930" s="272">
        <v>0</v>
      </c>
      <c r="AB930" s="352"/>
      <c r="AC930" s="352"/>
      <c r="AD930" s="352"/>
      <c r="AE930" s="352"/>
      <c r="AF930" s="352"/>
      <c r="AG930" s="352"/>
      <c r="AH930" s="352"/>
    </row>
    <row r="931" spans="1:34" s="221" customFormat="1">
      <c r="A931" s="352" t="s">
        <v>1816</v>
      </c>
      <c r="B931" s="352" t="s">
        <v>2591</v>
      </c>
      <c r="C931" s="352" t="s">
        <v>2538</v>
      </c>
      <c r="D931" s="224" t="s">
        <v>1814</v>
      </c>
      <c r="E931" s="352" t="s">
        <v>1817</v>
      </c>
      <c r="F931" s="352">
        <v>0.05</v>
      </c>
      <c r="G931" s="352">
        <v>0</v>
      </c>
      <c r="H931" s="352">
        <v>2.3199999999999998</v>
      </c>
      <c r="I931" s="189" t="s">
        <v>224</v>
      </c>
      <c r="J931" s="224"/>
      <c r="K931" s="352"/>
      <c r="L931" s="352"/>
      <c r="M931" s="352"/>
      <c r="N931" s="352"/>
      <c r="O931" s="352"/>
      <c r="P931" s="352"/>
      <c r="Q931" s="352"/>
      <c r="R931" s="352"/>
      <c r="S931" s="352"/>
      <c r="T931" s="242" t="s">
        <v>1375</v>
      </c>
      <c r="U931" s="227" t="s">
        <v>1367</v>
      </c>
      <c r="V931" s="227" t="s">
        <v>1376</v>
      </c>
      <c r="W931" s="227" t="s">
        <v>1814</v>
      </c>
      <c r="X931" s="228" t="s">
        <v>1817</v>
      </c>
      <c r="Y931" s="222"/>
      <c r="Z931" s="227">
        <v>0.05</v>
      </c>
      <c r="AA931" s="272">
        <v>0</v>
      </c>
      <c r="AB931" s="352"/>
      <c r="AC931" s="352"/>
      <c r="AD931" s="352"/>
      <c r="AE931" s="352"/>
      <c r="AF931" s="352"/>
      <c r="AG931" s="352"/>
      <c r="AH931" s="352"/>
    </row>
    <row r="932" spans="1:34" s="221" customFormat="1">
      <c r="A932" s="352" t="s">
        <v>2250</v>
      </c>
      <c r="B932" s="352" t="s">
        <v>2591</v>
      </c>
      <c r="C932" s="352" t="s">
        <v>2538</v>
      </c>
      <c r="D932" s="224" t="s">
        <v>1814</v>
      </c>
      <c r="E932" s="352" t="s">
        <v>2251</v>
      </c>
      <c r="F932" s="352">
        <v>2.5000000000000001E-2</v>
      </c>
      <c r="G932" s="352">
        <v>0</v>
      </c>
      <c r="H932" s="352">
        <v>2.3199999999999998</v>
      </c>
      <c r="I932" s="189" t="s">
        <v>231</v>
      </c>
      <c r="J932" s="224"/>
      <c r="K932" s="352"/>
      <c r="L932" s="352"/>
      <c r="M932" s="352"/>
      <c r="N932" s="352"/>
      <c r="O932" s="352"/>
      <c r="P932" s="352"/>
      <c r="Q932" s="352"/>
      <c r="R932" s="352"/>
      <c r="S932" s="352"/>
      <c r="T932" s="242" t="s">
        <v>1375</v>
      </c>
      <c r="U932" s="227" t="s">
        <v>1367</v>
      </c>
      <c r="V932" s="227" t="s">
        <v>1376</v>
      </c>
      <c r="W932" s="227" t="s">
        <v>1814</v>
      </c>
      <c r="X932" s="228" t="s">
        <v>2251</v>
      </c>
      <c r="Y932" s="222"/>
      <c r="Z932" s="227">
        <v>2.5000000000000001E-2</v>
      </c>
      <c r="AA932" s="272">
        <v>0</v>
      </c>
      <c r="AB932" s="352"/>
      <c r="AC932" s="352"/>
      <c r="AD932" s="352"/>
      <c r="AE932" s="352"/>
      <c r="AF932" s="352"/>
      <c r="AG932" s="352"/>
      <c r="AH932" s="352"/>
    </row>
    <row r="933" spans="1:34" s="221" customFormat="1">
      <c r="A933" s="352" t="s">
        <v>2252</v>
      </c>
      <c r="B933" s="352" t="s">
        <v>2591</v>
      </c>
      <c r="C933" s="352" t="s">
        <v>2538</v>
      </c>
      <c r="D933" s="224" t="s">
        <v>1814</v>
      </c>
      <c r="E933" s="352" t="s">
        <v>2253</v>
      </c>
      <c r="F933" s="352">
        <v>1.2500000000000001E-2</v>
      </c>
      <c r="G933" s="352">
        <v>0</v>
      </c>
      <c r="H933" s="352">
        <v>2.3199999999999998</v>
      </c>
      <c r="I933" s="189" t="s">
        <v>1081</v>
      </c>
      <c r="J933" s="224"/>
      <c r="K933" s="352"/>
      <c r="L933" s="352"/>
      <c r="M933" s="352"/>
      <c r="N933" s="352"/>
      <c r="O933" s="352"/>
      <c r="P933" s="352"/>
      <c r="Q933" s="352"/>
      <c r="R933" s="352"/>
      <c r="S933" s="352"/>
      <c r="T933" s="242" t="s">
        <v>1375</v>
      </c>
      <c r="U933" s="227" t="s">
        <v>1367</v>
      </c>
      <c r="V933" s="227" t="s">
        <v>1376</v>
      </c>
      <c r="W933" s="227" t="s">
        <v>1814</v>
      </c>
      <c r="X933" s="228" t="s">
        <v>2253</v>
      </c>
      <c r="Y933" s="222"/>
      <c r="Z933" s="227">
        <v>1.2500000000000001E-2</v>
      </c>
      <c r="AA933" s="272">
        <v>0</v>
      </c>
      <c r="AB933" s="352"/>
      <c r="AC933" s="352"/>
      <c r="AD933" s="352"/>
      <c r="AE933" s="352"/>
      <c r="AF933" s="352"/>
      <c r="AG933" s="352"/>
      <c r="AH933" s="352"/>
    </row>
    <row r="934" spans="1:34" s="221" customFormat="1">
      <c r="A934" s="352" t="s">
        <v>2254</v>
      </c>
      <c r="B934" s="352" t="s">
        <v>2591</v>
      </c>
      <c r="C934" s="352" t="s">
        <v>2538</v>
      </c>
      <c r="D934" s="224" t="s">
        <v>1814</v>
      </c>
      <c r="E934" s="352" t="s">
        <v>1818</v>
      </c>
      <c r="F934" s="352">
        <v>3.7499999999999999E-2</v>
      </c>
      <c r="G934" s="352">
        <v>0</v>
      </c>
      <c r="H934" s="352">
        <v>2.3199999999999998</v>
      </c>
      <c r="I934" s="189" t="s">
        <v>250</v>
      </c>
      <c r="J934" s="224"/>
      <c r="K934" s="352"/>
      <c r="L934" s="352"/>
      <c r="M934" s="352"/>
      <c r="N934" s="352"/>
      <c r="O934" s="352"/>
      <c r="P934" s="352"/>
      <c r="Q934" s="352"/>
      <c r="R934" s="352"/>
      <c r="S934" s="352"/>
      <c r="T934" s="242" t="s">
        <v>1375</v>
      </c>
      <c r="U934" s="227" t="s">
        <v>1367</v>
      </c>
      <c r="V934" s="227" t="s">
        <v>1376</v>
      </c>
      <c r="W934" s="227" t="s">
        <v>1814</v>
      </c>
      <c r="X934" s="228" t="s">
        <v>1818</v>
      </c>
      <c r="Y934" s="222" t="s">
        <v>1373</v>
      </c>
      <c r="Z934" s="227">
        <v>3.7499999999999999E-2</v>
      </c>
      <c r="AA934" s="272">
        <v>0</v>
      </c>
      <c r="AB934" s="352"/>
      <c r="AC934" s="352"/>
      <c r="AD934" s="352"/>
      <c r="AE934" s="352"/>
      <c r="AF934" s="352"/>
      <c r="AG934" s="352"/>
      <c r="AH934" s="352"/>
    </row>
    <row r="935" spans="1:34" s="221" customFormat="1">
      <c r="A935" s="352" t="s">
        <v>2255</v>
      </c>
      <c r="B935" s="352" t="s">
        <v>2591</v>
      </c>
      <c r="C935" s="352" t="s">
        <v>2538</v>
      </c>
      <c r="D935" s="224" t="s">
        <v>1814</v>
      </c>
      <c r="E935" s="352" t="s">
        <v>2256</v>
      </c>
      <c r="F935" s="352">
        <v>3.7499999999999999E-2</v>
      </c>
      <c r="G935" s="352">
        <v>0</v>
      </c>
      <c r="H935" s="352">
        <v>2.3199999999999998</v>
      </c>
      <c r="I935" s="189" t="s">
        <v>231</v>
      </c>
      <c r="J935" s="224"/>
      <c r="K935" s="352"/>
      <c r="L935" s="352"/>
      <c r="M935" s="352"/>
      <c r="N935" s="352"/>
      <c r="O935" s="352"/>
      <c r="P935" s="352"/>
      <c r="Q935" s="352"/>
      <c r="R935" s="352"/>
      <c r="S935" s="352"/>
      <c r="T935" s="242" t="s">
        <v>1375</v>
      </c>
      <c r="U935" s="227" t="s">
        <v>1367</v>
      </c>
      <c r="V935" s="227" t="s">
        <v>1376</v>
      </c>
      <c r="W935" s="227" t="s">
        <v>1814</v>
      </c>
      <c r="X935" s="228" t="s">
        <v>2256</v>
      </c>
      <c r="Y935" s="222" t="s">
        <v>1373</v>
      </c>
      <c r="Z935" s="227">
        <v>3.7499999999999999E-2</v>
      </c>
      <c r="AA935" s="272">
        <v>0</v>
      </c>
      <c r="AB935" s="352"/>
      <c r="AC935" s="352"/>
      <c r="AD935" s="352"/>
      <c r="AE935" s="352"/>
      <c r="AF935" s="352"/>
      <c r="AG935" s="352"/>
      <c r="AH935" s="352"/>
    </row>
    <row r="936" spans="1:34" s="221" customFormat="1">
      <c r="A936" s="352" t="s">
        <v>2257</v>
      </c>
      <c r="B936" s="352" t="s">
        <v>2591</v>
      </c>
      <c r="C936" s="352" t="s">
        <v>2538</v>
      </c>
      <c r="D936" s="224" t="s">
        <v>1814</v>
      </c>
      <c r="E936" s="352" t="s">
        <v>2258</v>
      </c>
      <c r="F936" s="352">
        <v>3.7499999999999999E-2</v>
      </c>
      <c r="G936" s="352">
        <v>0</v>
      </c>
      <c r="H936" s="352">
        <v>2.3199999999999998</v>
      </c>
      <c r="I936" s="189" t="s">
        <v>1081</v>
      </c>
      <c r="J936" s="224"/>
      <c r="K936" s="352"/>
      <c r="L936" s="352"/>
      <c r="M936" s="352"/>
      <c r="N936" s="352"/>
      <c r="O936" s="352"/>
      <c r="P936" s="352"/>
      <c r="Q936" s="352"/>
      <c r="R936" s="352"/>
      <c r="S936" s="352"/>
      <c r="T936" s="242" t="s">
        <v>1375</v>
      </c>
      <c r="U936" s="227" t="s">
        <v>1367</v>
      </c>
      <c r="V936" s="227" t="s">
        <v>1376</v>
      </c>
      <c r="W936" s="227" t="s">
        <v>1814</v>
      </c>
      <c r="X936" s="228" t="s">
        <v>2258</v>
      </c>
      <c r="Y936" s="222" t="s">
        <v>1373</v>
      </c>
      <c r="Z936" s="227">
        <v>3.7499999999999999E-2</v>
      </c>
      <c r="AA936" s="272">
        <v>0</v>
      </c>
      <c r="AB936" s="352"/>
      <c r="AC936" s="352"/>
      <c r="AD936" s="352"/>
      <c r="AE936" s="352"/>
      <c r="AF936" s="352"/>
      <c r="AG936" s="352"/>
      <c r="AH936" s="352"/>
    </row>
    <row r="937" spans="1:34" s="221" customFormat="1">
      <c r="A937" s="352" t="s">
        <v>2259</v>
      </c>
      <c r="B937" s="352" t="s">
        <v>2591</v>
      </c>
      <c r="C937" s="352" t="s">
        <v>2538</v>
      </c>
      <c r="D937" s="224" t="s">
        <v>1814</v>
      </c>
      <c r="E937" s="352" t="s">
        <v>1819</v>
      </c>
      <c r="F937" s="352">
        <v>2.5000000000000001E-2</v>
      </c>
      <c r="G937" s="352">
        <v>0</v>
      </c>
      <c r="H937" s="352">
        <v>2.3199999999999998</v>
      </c>
      <c r="I937" s="189" t="s">
        <v>253</v>
      </c>
      <c r="J937" s="224"/>
      <c r="K937" s="352"/>
      <c r="L937" s="352"/>
      <c r="M937" s="352"/>
      <c r="N937" s="352"/>
      <c r="O937" s="352"/>
      <c r="P937" s="352"/>
      <c r="Q937" s="352"/>
      <c r="R937" s="352"/>
      <c r="S937" s="352"/>
      <c r="T937" s="242" t="s">
        <v>1375</v>
      </c>
      <c r="U937" s="227" t="s">
        <v>1367</v>
      </c>
      <c r="V937" s="227" t="s">
        <v>1376</v>
      </c>
      <c r="W937" s="227" t="s">
        <v>1814</v>
      </c>
      <c r="X937" s="228" t="s">
        <v>1819</v>
      </c>
      <c r="Y937" s="222" t="s">
        <v>1669</v>
      </c>
      <c r="Z937" s="227">
        <v>2.5000000000000001E-2</v>
      </c>
      <c r="AA937" s="272">
        <v>0</v>
      </c>
      <c r="AB937" s="352"/>
      <c r="AC937" s="352"/>
      <c r="AD937" s="352"/>
      <c r="AE937" s="352"/>
      <c r="AF937" s="352"/>
      <c r="AG937" s="352"/>
      <c r="AH937" s="352"/>
    </row>
    <row r="938" spans="1:34" s="221" customFormat="1">
      <c r="A938" s="352" t="s">
        <v>2260</v>
      </c>
      <c r="B938" s="352" t="s">
        <v>2591</v>
      </c>
      <c r="C938" s="352" t="s">
        <v>2538</v>
      </c>
      <c r="D938" s="224" t="s">
        <v>1814</v>
      </c>
      <c r="E938" s="352" t="s">
        <v>2261</v>
      </c>
      <c r="F938" s="352">
        <v>2.5000000000000001E-2</v>
      </c>
      <c r="G938" s="352">
        <v>0</v>
      </c>
      <c r="H938" s="352">
        <v>2.3199999999999998</v>
      </c>
      <c r="I938" s="189" t="s">
        <v>231</v>
      </c>
      <c r="J938" s="224"/>
      <c r="K938" s="352"/>
      <c r="L938" s="352"/>
      <c r="M938" s="352"/>
      <c r="N938" s="352"/>
      <c r="O938" s="352"/>
      <c r="P938" s="352"/>
      <c r="Q938" s="352"/>
      <c r="R938" s="352"/>
      <c r="S938" s="352"/>
      <c r="T938" s="242" t="s">
        <v>1375</v>
      </c>
      <c r="U938" s="227" t="s">
        <v>1367</v>
      </c>
      <c r="V938" s="227" t="s">
        <v>1376</v>
      </c>
      <c r="W938" s="227" t="s">
        <v>1814</v>
      </c>
      <c r="X938" s="228" t="s">
        <v>2261</v>
      </c>
      <c r="Y938" s="222" t="s">
        <v>1669</v>
      </c>
      <c r="Z938" s="227">
        <v>2.5000000000000001E-2</v>
      </c>
      <c r="AA938" s="272">
        <v>0</v>
      </c>
      <c r="AB938" s="352"/>
      <c r="AC938" s="352"/>
      <c r="AD938" s="352"/>
      <c r="AE938" s="352"/>
      <c r="AF938" s="352"/>
      <c r="AG938" s="352"/>
      <c r="AH938" s="352"/>
    </row>
    <row r="939" spans="1:34" s="221" customFormat="1">
      <c r="A939" s="352" t="s">
        <v>2262</v>
      </c>
      <c r="B939" s="352" t="s">
        <v>2591</v>
      </c>
      <c r="C939" s="352" t="s">
        <v>2538</v>
      </c>
      <c r="D939" s="224" t="s">
        <v>1814</v>
      </c>
      <c r="E939" s="352" t="s">
        <v>2263</v>
      </c>
      <c r="F939" s="352">
        <v>2.5000000000000001E-2</v>
      </c>
      <c r="G939" s="352">
        <v>0</v>
      </c>
      <c r="H939" s="352">
        <v>2.3199999999999998</v>
      </c>
      <c r="I939" s="189" t="s">
        <v>1081</v>
      </c>
      <c r="J939" s="224"/>
      <c r="K939" s="352"/>
      <c r="L939" s="352"/>
      <c r="M939" s="352"/>
      <c r="N939" s="352"/>
      <c r="O939" s="352"/>
      <c r="P939" s="352"/>
      <c r="Q939" s="352"/>
      <c r="R939" s="352"/>
      <c r="S939" s="352"/>
      <c r="T939" s="242" t="s">
        <v>1375</v>
      </c>
      <c r="U939" s="227" t="s">
        <v>1367</v>
      </c>
      <c r="V939" s="227" t="s">
        <v>1376</v>
      </c>
      <c r="W939" s="227" t="s">
        <v>1814</v>
      </c>
      <c r="X939" s="228" t="s">
        <v>2263</v>
      </c>
      <c r="Y939" s="222" t="s">
        <v>1669</v>
      </c>
      <c r="Z939" s="227">
        <v>2.5000000000000001E-2</v>
      </c>
      <c r="AA939" s="272">
        <v>0</v>
      </c>
      <c r="AB939" s="352"/>
      <c r="AC939" s="352"/>
      <c r="AD939" s="352"/>
      <c r="AE939" s="352"/>
      <c r="AF939" s="352"/>
      <c r="AG939" s="352"/>
      <c r="AH939" s="352"/>
    </row>
    <row r="940" spans="1:34" s="221" customFormat="1">
      <c r="A940" s="352" t="s">
        <v>2264</v>
      </c>
      <c r="B940" s="352" t="s">
        <v>2591</v>
      </c>
      <c r="C940" s="352" t="s">
        <v>2538</v>
      </c>
      <c r="D940" s="224" t="s">
        <v>1814</v>
      </c>
      <c r="E940" s="352" t="s">
        <v>1813</v>
      </c>
      <c r="F940" s="352">
        <v>1.2500000000000001E-2</v>
      </c>
      <c r="G940" s="352">
        <v>0</v>
      </c>
      <c r="H940" s="352">
        <v>2.3199999999999998</v>
      </c>
      <c r="I940" s="189" t="s">
        <v>1898</v>
      </c>
      <c r="J940" s="224"/>
      <c r="K940" s="352"/>
      <c r="L940" s="352"/>
      <c r="M940" s="352"/>
      <c r="N940" s="352"/>
      <c r="O940" s="352"/>
      <c r="P940" s="352"/>
      <c r="Q940" s="352"/>
      <c r="R940" s="352"/>
      <c r="S940" s="352"/>
      <c r="T940" s="242" t="s">
        <v>1375</v>
      </c>
      <c r="U940" s="227" t="s">
        <v>1367</v>
      </c>
      <c r="V940" s="227" t="s">
        <v>1376</v>
      </c>
      <c r="W940" s="227" t="s">
        <v>1814</v>
      </c>
      <c r="X940" s="228" t="s">
        <v>1813</v>
      </c>
      <c r="Y940" s="222" t="s">
        <v>1859</v>
      </c>
      <c r="Z940" s="227">
        <v>1.2500000000000001E-2</v>
      </c>
      <c r="AA940" s="272">
        <v>0</v>
      </c>
      <c r="AB940" s="352"/>
      <c r="AC940" s="352"/>
      <c r="AD940" s="352"/>
      <c r="AE940" s="352"/>
      <c r="AF940" s="352"/>
      <c r="AG940" s="352"/>
      <c r="AH940" s="352"/>
    </row>
    <row r="941" spans="1:34" s="221" customFormat="1">
      <c r="A941" s="352" t="s">
        <v>2265</v>
      </c>
      <c r="B941" s="352" t="s">
        <v>2591</v>
      </c>
      <c r="C941" s="352" t="s">
        <v>2538</v>
      </c>
      <c r="D941" s="224" t="s">
        <v>1814</v>
      </c>
      <c r="E941" s="352" t="s">
        <v>1815</v>
      </c>
      <c r="F941" s="352">
        <v>1.2500000000000001E-2</v>
      </c>
      <c r="G941" s="352">
        <v>0</v>
      </c>
      <c r="H941" s="352">
        <v>2.3199999999999998</v>
      </c>
      <c r="I941" s="189" t="s">
        <v>231</v>
      </c>
      <c r="J941" s="224"/>
      <c r="K941" s="352"/>
      <c r="L941" s="352"/>
      <c r="M941" s="352"/>
      <c r="N941" s="352"/>
      <c r="O941" s="352"/>
      <c r="P941" s="352"/>
      <c r="Q941" s="352"/>
      <c r="R941" s="352"/>
      <c r="S941" s="352"/>
      <c r="T941" s="242" t="s">
        <v>1375</v>
      </c>
      <c r="U941" s="227" t="s">
        <v>1367</v>
      </c>
      <c r="V941" s="227" t="s">
        <v>1376</v>
      </c>
      <c r="W941" s="227" t="s">
        <v>1814</v>
      </c>
      <c r="X941" s="228" t="s">
        <v>1815</v>
      </c>
      <c r="Y941" s="222" t="s">
        <v>1859</v>
      </c>
      <c r="Z941" s="227">
        <v>1.2500000000000001E-2</v>
      </c>
      <c r="AA941" s="272">
        <v>0</v>
      </c>
      <c r="AB941" s="352"/>
      <c r="AC941" s="352"/>
      <c r="AD941" s="352"/>
      <c r="AE941" s="352"/>
      <c r="AF941" s="352"/>
      <c r="AG941" s="352"/>
      <c r="AH941" s="352"/>
    </row>
    <row r="942" spans="1:34" s="221" customFormat="1">
      <c r="A942" s="352" t="s">
        <v>2266</v>
      </c>
      <c r="B942" s="352" t="s">
        <v>2591</v>
      </c>
      <c r="C942" s="352" t="s">
        <v>2538</v>
      </c>
      <c r="D942" s="224" t="s">
        <v>1814</v>
      </c>
      <c r="E942" s="352" t="s">
        <v>2267</v>
      </c>
      <c r="F942" s="352">
        <v>1.2500000000000001E-2</v>
      </c>
      <c r="G942" s="352">
        <v>0</v>
      </c>
      <c r="H942" s="352">
        <v>2.3199999999999998</v>
      </c>
      <c r="I942" s="189" t="s">
        <v>1081</v>
      </c>
      <c r="J942" s="224"/>
      <c r="K942" s="352"/>
      <c r="L942" s="352"/>
      <c r="M942" s="352"/>
      <c r="N942" s="352"/>
      <c r="O942" s="352"/>
      <c r="P942" s="352"/>
      <c r="Q942" s="352"/>
      <c r="R942" s="352"/>
      <c r="S942" s="352"/>
      <c r="T942" s="242" t="s">
        <v>1375</v>
      </c>
      <c r="U942" s="227" t="s">
        <v>1367</v>
      </c>
      <c r="V942" s="227" t="s">
        <v>1376</v>
      </c>
      <c r="W942" s="227" t="s">
        <v>1814</v>
      </c>
      <c r="X942" s="228" t="s">
        <v>2267</v>
      </c>
      <c r="Y942" s="222" t="s">
        <v>1859</v>
      </c>
      <c r="Z942" s="227">
        <v>1.2500000000000001E-2</v>
      </c>
      <c r="AA942" s="272">
        <v>0</v>
      </c>
      <c r="AB942" s="352"/>
      <c r="AC942" s="352"/>
      <c r="AD942" s="352"/>
      <c r="AE942" s="352"/>
      <c r="AF942" s="352"/>
      <c r="AG942" s="352"/>
      <c r="AH942" s="352"/>
    </row>
    <row r="943" spans="1:34" s="221" customFormat="1">
      <c r="A943" s="352" t="s">
        <v>1115</v>
      </c>
      <c r="B943" s="352" t="s">
        <v>2591</v>
      </c>
      <c r="C943" s="352" t="s">
        <v>2543</v>
      </c>
      <c r="D943" s="224" t="s">
        <v>1753</v>
      </c>
      <c r="E943" s="352" t="s">
        <v>1754</v>
      </c>
      <c r="F943" s="352">
        <v>2.1800000000000002</v>
      </c>
      <c r="G943" s="352">
        <v>0</v>
      </c>
      <c r="H943" s="352">
        <v>3</v>
      </c>
      <c r="I943" s="189" t="s">
        <v>224</v>
      </c>
      <c r="J943" s="224"/>
      <c r="K943" s="352"/>
      <c r="L943" s="352"/>
      <c r="M943" s="352"/>
      <c r="N943" s="352"/>
      <c r="O943" s="352"/>
      <c r="P943" s="352"/>
      <c r="Q943" s="352"/>
      <c r="R943" s="352"/>
      <c r="S943" s="352"/>
      <c r="T943" s="242" t="s">
        <v>1375</v>
      </c>
      <c r="U943" s="227" t="s">
        <v>784</v>
      </c>
      <c r="V943" s="227" t="s">
        <v>1376</v>
      </c>
      <c r="W943" s="227" t="s">
        <v>1753</v>
      </c>
      <c r="X943" s="228" t="s">
        <v>1754</v>
      </c>
      <c r="Y943" s="222"/>
      <c r="Z943" s="227">
        <v>2.1800000000000002</v>
      </c>
      <c r="AA943" s="272">
        <v>0</v>
      </c>
      <c r="AB943" s="352"/>
      <c r="AC943" s="352"/>
      <c r="AD943" s="352"/>
      <c r="AE943" s="352"/>
      <c r="AF943" s="352"/>
      <c r="AG943" s="352"/>
      <c r="AH943" s="352"/>
    </row>
    <row r="944" spans="1:34" s="221" customFormat="1">
      <c r="A944" s="352" t="s">
        <v>1116</v>
      </c>
      <c r="B944" s="352" t="s">
        <v>2591</v>
      </c>
      <c r="C944" s="352" t="s">
        <v>2543</v>
      </c>
      <c r="D944" s="224" t="s">
        <v>1756</v>
      </c>
      <c r="E944" s="352" t="s">
        <v>34</v>
      </c>
      <c r="F944" s="352">
        <v>1.2</v>
      </c>
      <c r="G944" s="352">
        <v>0</v>
      </c>
      <c r="H944" s="352">
        <v>3</v>
      </c>
      <c r="I944" s="189" t="s">
        <v>224</v>
      </c>
      <c r="J944" s="224"/>
      <c r="K944" s="352"/>
      <c r="L944" s="352"/>
      <c r="M944" s="352"/>
      <c r="N944" s="352"/>
      <c r="O944" s="352"/>
      <c r="P944" s="352"/>
      <c r="Q944" s="352"/>
      <c r="R944" s="352"/>
      <c r="S944" s="352"/>
      <c r="T944" s="242" t="s">
        <v>1375</v>
      </c>
      <c r="U944" s="227" t="s">
        <v>784</v>
      </c>
      <c r="V944" s="227" t="s">
        <v>1376</v>
      </c>
      <c r="W944" s="227" t="s">
        <v>1756</v>
      </c>
      <c r="X944" s="228" t="s">
        <v>34</v>
      </c>
      <c r="Y944" s="222"/>
      <c r="Z944" s="227">
        <v>1.2</v>
      </c>
      <c r="AA944" s="272">
        <v>0</v>
      </c>
      <c r="AB944" s="352"/>
      <c r="AC944" s="352"/>
      <c r="AD944" s="352"/>
      <c r="AE944" s="352"/>
      <c r="AF944" s="352"/>
      <c r="AG944" s="352"/>
      <c r="AH944" s="352"/>
    </row>
    <row r="945" spans="1:34" s="221" customFormat="1">
      <c r="A945" s="352" t="s">
        <v>1117</v>
      </c>
      <c r="B945" s="352" t="s">
        <v>2591</v>
      </c>
      <c r="C945" s="352" t="s">
        <v>2543</v>
      </c>
      <c r="D945" s="224" t="s">
        <v>36</v>
      </c>
      <c r="E945" s="352" t="s">
        <v>41</v>
      </c>
      <c r="F945" s="352">
        <v>0.6</v>
      </c>
      <c r="G945" s="352">
        <v>0</v>
      </c>
      <c r="H945" s="352">
        <v>3</v>
      </c>
      <c r="I945" s="189" t="s">
        <v>224</v>
      </c>
      <c r="J945" s="224"/>
      <c r="K945" s="352"/>
      <c r="L945" s="352"/>
      <c r="M945" s="352"/>
      <c r="N945" s="352"/>
      <c r="O945" s="352"/>
      <c r="P945" s="352"/>
      <c r="Q945" s="352"/>
      <c r="R945" s="352"/>
      <c r="S945" s="352"/>
      <c r="T945" s="242" t="s">
        <v>1375</v>
      </c>
      <c r="U945" s="227" t="s">
        <v>784</v>
      </c>
      <c r="V945" s="227" t="s">
        <v>1376</v>
      </c>
      <c r="W945" s="227" t="s">
        <v>36</v>
      </c>
      <c r="X945" s="228" t="s">
        <v>41</v>
      </c>
      <c r="Y945" s="222"/>
      <c r="Z945" s="227">
        <v>0.6</v>
      </c>
      <c r="AA945" s="272">
        <v>0</v>
      </c>
      <c r="AB945" s="352"/>
      <c r="AC945" s="352"/>
      <c r="AD945" s="352"/>
      <c r="AE945" s="352"/>
      <c r="AF945" s="352"/>
      <c r="AG945" s="352"/>
      <c r="AH945" s="352"/>
    </row>
    <row r="946" spans="1:34" s="221" customFormat="1">
      <c r="A946" s="352" t="s">
        <v>1118</v>
      </c>
      <c r="B946" s="352" t="s">
        <v>2591</v>
      </c>
      <c r="C946" s="352" t="s">
        <v>2543</v>
      </c>
      <c r="D946" s="352" t="s">
        <v>36</v>
      </c>
      <c r="E946" s="352" t="s">
        <v>42</v>
      </c>
      <c r="F946" s="352">
        <v>0.6</v>
      </c>
      <c r="G946" s="352">
        <v>0</v>
      </c>
      <c r="H946" s="352">
        <v>3</v>
      </c>
      <c r="I946" s="189" t="s">
        <v>224</v>
      </c>
      <c r="J946" s="352"/>
      <c r="K946" s="352"/>
      <c r="L946" s="352"/>
      <c r="M946" s="352"/>
      <c r="N946" s="352"/>
      <c r="O946" s="352"/>
      <c r="P946" s="352"/>
      <c r="Q946" s="352"/>
      <c r="R946" s="352"/>
      <c r="S946" s="352"/>
      <c r="T946" s="242" t="s">
        <v>1375</v>
      </c>
      <c r="U946" s="227" t="s">
        <v>784</v>
      </c>
      <c r="V946" s="227" t="s">
        <v>1376</v>
      </c>
      <c r="W946" s="227" t="s">
        <v>36</v>
      </c>
      <c r="X946" s="228" t="s">
        <v>42</v>
      </c>
      <c r="Y946" s="222"/>
      <c r="Z946" s="227">
        <v>0.6</v>
      </c>
      <c r="AA946" s="272">
        <v>0</v>
      </c>
      <c r="AB946" s="352"/>
      <c r="AC946" s="352"/>
      <c r="AD946" s="352"/>
      <c r="AE946" s="352"/>
      <c r="AF946" s="352"/>
      <c r="AG946" s="352"/>
      <c r="AH946" s="352"/>
    </row>
    <row r="947" spans="1:34" s="221" customFormat="1">
      <c r="A947" s="352" t="s">
        <v>1119</v>
      </c>
      <c r="B947" s="352" t="s">
        <v>2591</v>
      </c>
      <c r="C947" s="352" t="s">
        <v>2543</v>
      </c>
      <c r="D947" s="352" t="s">
        <v>37</v>
      </c>
      <c r="E947" s="352" t="s">
        <v>43</v>
      </c>
      <c r="F947" s="352">
        <v>0.25</v>
      </c>
      <c r="G947" s="352">
        <v>0</v>
      </c>
      <c r="H947" s="352">
        <v>3</v>
      </c>
      <c r="I947" s="189" t="s">
        <v>224</v>
      </c>
      <c r="J947" s="352"/>
      <c r="K947" s="352"/>
      <c r="L947" s="352"/>
      <c r="M947" s="352"/>
      <c r="N947" s="352"/>
      <c r="O947" s="352"/>
      <c r="P947" s="352"/>
      <c r="Q947" s="352"/>
      <c r="R947" s="352"/>
      <c r="S947" s="352"/>
      <c r="T947" s="242" t="s">
        <v>1375</v>
      </c>
      <c r="U947" s="227" t="s">
        <v>784</v>
      </c>
      <c r="V947" s="227" t="s">
        <v>1376</v>
      </c>
      <c r="W947" s="227" t="s">
        <v>37</v>
      </c>
      <c r="X947" s="228" t="s">
        <v>43</v>
      </c>
      <c r="Y947" s="222"/>
      <c r="Z947" s="227">
        <v>0.25</v>
      </c>
      <c r="AA947" s="272">
        <v>0</v>
      </c>
      <c r="AB947" s="352"/>
      <c r="AC947" s="352"/>
      <c r="AD947" s="352"/>
      <c r="AE947" s="352"/>
      <c r="AF947" s="352"/>
      <c r="AG947" s="352"/>
      <c r="AH947" s="352"/>
    </row>
    <row r="948" spans="1:34" s="221" customFormat="1">
      <c r="A948" s="352" t="s">
        <v>1120</v>
      </c>
      <c r="B948" s="352" t="s">
        <v>2591</v>
      </c>
      <c r="C948" s="352" t="s">
        <v>2543</v>
      </c>
      <c r="D948" s="352" t="s">
        <v>37</v>
      </c>
      <c r="E948" s="352" t="s">
        <v>48</v>
      </c>
      <c r="F948" s="352">
        <v>0.25</v>
      </c>
      <c r="G948" s="352">
        <v>0</v>
      </c>
      <c r="H948" s="352">
        <v>3</v>
      </c>
      <c r="I948" s="189" t="s">
        <v>224</v>
      </c>
      <c r="J948" s="352"/>
      <c r="K948" s="352"/>
      <c r="L948" s="352"/>
      <c r="M948" s="352"/>
      <c r="N948" s="352"/>
      <c r="O948" s="352"/>
      <c r="P948" s="352"/>
      <c r="Q948" s="352"/>
      <c r="R948" s="352"/>
      <c r="S948" s="352"/>
      <c r="T948" s="242" t="s">
        <v>1375</v>
      </c>
      <c r="U948" s="227" t="s">
        <v>784</v>
      </c>
      <c r="V948" s="227" t="s">
        <v>1376</v>
      </c>
      <c r="W948" s="227" t="s">
        <v>37</v>
      </c>
      <c r="X948" s="228" t="s">
        <v>48</v>
      </c>
      <c r="Y948" s="222"/>
      <c r="Z948" s="227">
        <v>0.25</v>
      </c>
      <c r="AA948" s="272">
        <v>0</v>
      </c>
      <c r="AB948" s="352"/>
      <c r="AC948" s="352"/>
      <c r="AD948" s="352"/>
      <c r="AE948" s="352"/>
      <c r="AF948" s="352"/>
      <c r="AG948" s="352"/>
      <c r="AH948" s="352"/>
    </row>
    <row r="949" spans="1:34" s="221" customFormat="1">
      <c r="A949" s="352" t="s">
        <v>1121</v>
      </c>
      <c r="B949" s="352" t="s">
        <v>2591</v>
      </c>
      <c r="C949" s="352" t="s">
        <v>2543</v>
      </c>
      <c r="D949" s="352" t="s">
        <v>37</v>
      </c>
      <c r="E949" s="352" t="s">
        <v>56</v>
      </c>
      <c r="F949" s="352">
        <v>0.125</v>
      </c>
      <c r="G949" s="352">
        <v>0</v>
      </c>
      <c r="H949" s="352">
        <v>3</v>
      </c>
      <c r="I949" s="189" t="s">
        <v>231</v>
      </c>
      <c r="J949" s="352" t="s">
        <v>232</v>
      </c>
      <c r="K949" s="352"/>
      <c r="L949" s="352"/>
      <c r="M949" s="352"/>
      <c r="N949" s="352"/>
      <c r="O949" s="352"/>
      <c r="P949" s="352"/>
      <c r="Q949" s="352"/>
      <c r="R949" s="352"/>
      <c r="S949" s="352"/>
      <c r="T949" s="242" t="s">
        <v>1375</v>
      </c>
      <c r="U949" s="227" t="s">
        <v>784</v>
      </c>
      <c r="V949" s="227" t="s">
        <v>1376</v>
      </c>
      <c r="W949" s="227" t="s">
        <v>37</v>
      </c>
      <c r="X949" s="228" t="s">
        <v>56</v>
      </c>
      <c r="Y949" s="222"/>
      <c r="Z949" s="227">
        <v>0.125</v>
      </c>
      <c r="AA949" s="272">
        <v>0</v>
      </c>
      <c r="AB949" s="352"/>
      <c r="AC949" s="352"/>
      <c r="AD949" s="352"/>
      <c r="AE949" s="352"/>
      <c r="AF949" s="352"/>
      <c r="AG949" s="352"/>
      <c r="AH949" s="352"/>
    </row>
    <row r="950" spans="1:34" s="221" customFormat="1">
      <c r="A950" s="352" t="s">
        <v>1122</v>
      </c>
      <c r="B950" s="352" t="s">
        <v>2591</v>
      </c>
      <c r="C950" s="352" t="s">
        <v>2543</v>
      </c>
      <c r="D950" s="352" t="s">
        <v>14</v>
      </c>
      <c r="E950" s="352" t="s">
        <v>50</v>
      </c>
      <c r="F950" s="352">
        <v>0.08</v>
      </c>
      <c r="G950" s="352">
        <v>0</v>
      </c>
      <c r="H950" s="352">
        <v>3</v>
      </c>
      <c r="I950" s="189" t="s">
        <v>224</v>
      </c>
      <c r="J950" s="352"/>
      <c r="K950" s="352"/>
      <c r="L950" s="352"/>
      <c r="M950" s="352"/>
      <c r="N950" s="352"/>
      <c r="O950" s="352"/>
      <c r="P950" s="352"/>
      <c r="Q950" s="352"/>
      <c r="R950" s="352"/>
      <c r="S950" s="352"/>
      <c r="T950" s="242" t="s">
        <v>1375</v>
      </c>
      <c r="U950" s="227" t="s">
        <v>784</v>
      </c>
      <c r="V950" s="227" t="s">
        <v>1376</v>
      </c>
      <c r="W950" s="227" t="s">
        <v>14</v>
      </c>
      <c r="X950" s="228" t="s">
        <v>50</v>
      </c>
      <c r="Y950" s="222"/>
      <c r="Z950" s="227">
        <v>0.08</v>
      </c>
      <c r="AA950" s="272">
        <v>0</v>
      </c>
      <c r="AB950" s="352"/>
      <c r="AC950" s="352"/>
      <c r="AD950" s="352"/>
      <c r="AE950" s="352"/>
      <c r="AF950" s="352"/>
      <c r="AG950" s="352"/>
      <c r="AH950" s="352"/>
    </row>
    <row r="951" spans="1:34" s="221" customFormat="1">
      <c r="A951" s="352" t="s">
        <v>1123</v>
      </c>
      <c r="B951" s="352" t="s">
        <v>2591</v>
      </c>
      <c r="C951" s="352" t="s">
        <v>2543</v>
      </c>
      <c r="D951" s="352" t="s">
        <v>14</v>
      </c>
      <c r="E951" s="352" t="s">
        <v>58</v>
      </c>
      <c r="F951" s="352">
        <v>0.04</v>
      </c>
      <c r="G951" s="352">
        <v>0</v>
      </c>
      <c r="H951" s="352">
        <v>3</v>
      </c>
      <c r="I951" s="189" t="s">
        <v>231</v>
      </c>
      <c r="J951" s="224" t="s">
        <v>232</v>
      </c>
      <c r="K951" s="352"/>
      <c r="L951" s="352"/>
      <c r="M951" s="352"/>
      <c r="N951" s="352"/>
      <c r="O951" s="352"/>
      <c r="P951" s="352"/>
      <c r="Q951" s="352"/>
      <c r="R951" s="352"/>
      <c r="S951" s="352"/>
      <c r="T951" s="242" t="s">
        <v>1375</v>
      </c>
      <c r="U951" s="227" t="s">
        <v>784</v>
      </c>
      <c r="V951" s="227" t="s">
        <v>1376</v>
      </c>
      <c r="W951" s="227" t="s">
        <v>14</v>
      </c>
      <c r="X951" s="228" t="s">
        <v>58</v>
      </c>
      <c r="Y951" s="222"/>
      <c r="Z951" s="227">
        <v>0.04</v>
      </c>
      <c r="AA951" s="272">
        <v>0</v>
      </c>
      <c r="AB951" s="352"/>
      <c r="AC951" s="352"/>
      <c r="AD951" s="352"/>
      <c r="AE951" s="352"/>
      <c r="AF951" s="352"/>
      <c r="AG951" s="352"/>
      <c r="AH951" s="352"/>
    </row>
    <row r="952" spans="1:34" s="221" customFormat="1">
      <c r="A952" s="352" t="s">
        <v>1124</v>
      </c>
      <c r="B952" s="352" t="s">
        <v>2591</v>
      </c>
      <c r="C952" s="352" t="s">
        <v>2543</v>
      </c>
      <c r="D952" s="352" t="s">
        <v>14</v>
      </c>
      <c r="E952" s="352" t="s">
        <v>73</v>
      </c>
      <c r="F952" s="352">
        <v>0.06</v>
      </c>
      <c r="G952" s="352">
        <v>0</v>
      </c>
      <c r="H952" s="352">
        <v>3</v>
      </c>
      <c r="I952" s="189" t="s">
        <v>224</v>
      </c>
      <c r="J952" s="224" t="s">
        <v>236</v>
      </c>
      <c r="K952" s="352"/>
      <c r="L952" s="352"/>
      <c r="M952" s="352"/>
      <c r="N952" s="352"/>
      <c r="O952" s="352"/>
      <c r="P952" s="352"/>
      <c r="Q952" s="352"/>
      <c r="R952" s="352"/>
      <c r="S952" s="352"/>
      <c r="T952" s="242" t="s">
        <v>1375</v>
      </c>
      <c r="U952" s="227" t="s">
        <v>784</v>
      </c>
      <c r="V952" s="227" t="s">
        <v>1376</v>
      </c>
      <c r="W952" s="227" t="s">
        <v>14</v>
      </c>
      <c r="X952" s="228" t="s">
        <v>73</v>
      </c>
      <c r="Y952" s="222" t="s">
        <v>1369</v>
      </c>
      <c r="Z952" s="227">
        <v>0.06</v>
      </c>
      <c r="AA952" s="272">
        <v>0</v>
      </c>
      <c r="AB952" s="352"/>
      <c r="AC952" s="352"/>
      <c r="AD952" s="352"/>
      <c r="AE952" s="352"/>
      <c r="AF952" s="352"/>
      <c r="AG952" s="352"/>
      <c r="AH952" s="352"/>
    </row>
    <row r="953" spans="1:34" s="221" customFormat="1">
      <c r="A953" s="352" t="s">
        <v>1125</v>
      </c>
      <c r="B953" s="352" t="s">
        <v>2591</v>
      </c>
      <c r="C953" s="352" t="s">
        <v>2543</v>
      </c>
      <c r="D953" s="352" t="s">
        <v>14</v>
      </c>
      <c r="E953" s="352" t="s">
        <v>87</v>
      </c>
      <c r="F953" s="352">
        <v>0.06</v>
      </c>
      <c r="G953" s="352">
        <v>0</v>
      </c>
      <c r="H953" s="352">
        <v>3</v>
      </c>
      <c r="I953" s="189" t="s">
        <v>231</v>
      </c>
      <c r="J953" s="224" t="s">
        <v>2488</v>
      </c>
      <c r="K953" s="352"/>
      <c r="L953" s="352"/>
      <c r="M953" s="352"/>
      <c r="N953" s="352"/>
      <c r="O953" s="352"/>
      <c r="P953" s="352"/>
      <c r="Q953" s="352"/>
      <c r="R953" s="352"/>
      <c r="S953" s="352"/>
      <c r="T953" s="242" t="s">
        <v>1375</v>
      </c>
      <c r="U953" s="227" t="s">
        <v>784</v>
      </c>
      <c r="V953" s="227" t="s">
        <v>1376</v>
      </c>
      <c r="W953" s="227" t="s">
        <v>14</v>
      </c>
      <c r="X953" s="228" t="s">
        <v>87</v>
      </c>
      <c r="Y953" s="222" t="s">
        <v>1369</v>
      </c>
      <c r="Z953" s="227">
        <v>0.06</v>
      </c>
      <c r="AA953" s="272">
        <v>0</v>
      </c>
      <c r="AB953" s="352"/>
      <c r="AC953" s="352"/>
      <c r="AD953" s="352"/>
      <c r="AE953" s="352"/>
      <c r="AF953" s="352"/>
      <c r="AG953" s="352"/>
      <c r="AH953" s="352"/>
    </row>
    <row r="954" spans="1:34" s="221" customFormat="1">
      <c r="A954" s="352" t="s">
        <v>1126</v>
      </c>
      <c r="B954" s="352" t="s">
        <v>2591</v>
      </c>
      <c r="C954" s="352" t="s">
        <v>2543</v>
      </c>
      <c r="D954" s="352" t="s">
        <v>14</v>
      </c>
      <c r="E954" s="352" t="s">
        <v>64</v>
      </c>
      <c r="F954" s="352">
        <v>0.04</v>
      </c>
      <c r="G954" s="352">
        <v>0</v>
      </c>
      <c r="H954" s="352">
        <v>3</v>
      </c>
      <c r="I954" s="189" t="s">
        <v>224</v>
      </c>
      <c r="J954" s="224" t="s">
        <v>239</v>
      </c>
      <c r="K954" s="352"/>
      <c r="L954" s="352"/>
      <c r="M954" s="352"/>
      <c r="N954" s="352"/>
      <c r="O954" s="352"/>
      <c r="P954" s="352"/>
      <c r="Q954" s="352"/>
      <c r="R954" s="352"/>
      <c r="S954" s="352"/>
      <c r="T954" s="242" t="s">
        <v>1375</v>
      </c>
      <c r="U954" s="227" t="s">
        <v>784</v>
      </c>
      <c r="V954" s="227" t="s">
        <v>1376</v>
      </c>
      <c r="W954" s="227" t="s">
        <v>14</v>
      </c>
      <c r="X954" s="228" t="s">
        <v>64</v>
      </c>
      <c r="Y954" s="222" t="s">
        <v>1370</v>
      </c>
      <c r="Z954" s="227">
        <v>0.04</v>
      </c>
      <c r="AA954" s="272">
        <v>0</v>
      </c>
      <c r="AB954" s="352"/>
      <c r="AC954" s="352"/>
      <c r="AD954" s="352"/>
      <c r="AE954" s="352"/>
      <c r="AF954" s="352"/>
      <c r="AG954" s="352"/>
      <c r="AH954" s="352"/>
    </row>
    <row r="955" spans="1:34" s="221" customFormat="1">
      <c r="A955" s="352" t="s">
        <v>1127</v>
      </c>
      <c r="B955" s="352" t="s">
        <v>2591</v>
      </c>
      <c r="C955" s="352" t="s">
        <v>2543</v>
      </c>
      <c r="D955" s="224" t="s">
        <v>14</v>
      </c>
      <c r="E955" s="352" t="s">
        <v>91</v>
      </c>
      <c r="F955" s="352">
        <v>0.04</v>
      </c>
      <c r="G955" s="352">
        <v>0</v>
      </c>
      <c r="H955" s="352">
        <v>3</v>
      </c>
      <c r="I955" s="189" t="s">
        <v>231</v>
      </c>
      <c r="J955" s="352" t="s">
        <v>2489</v>
      </c>
      <c r="K955" s="352"/>
      <c r="L955" s="352"/>
      <c r="M955" s="352"/>
      <c r="N955" s="352"/>
      <c r="O955" s="352"/>
      <c r="P955" s="352"/>
      <c r="Q955" s="352"/>
      <c r="R955" s="352"/>
      <c r="S955" s="352"/>
      <c r="T955" s="242" t="s">
        <v>1375</v>
      </c>
      <c r="U955" s="227" t="s">
        <v>784</v>
      </c>
      <c r="V955" s="227" t="s">
        <v>1376</v>
      </c>
      <c r="W955" s="227" t="s">
        <v>14</v>
      </c>
      <c r="X955" s="228" t="s">
        <v>91</v>
      </c>
      <c r="Y955" s="222" t="s">
        <v>1370</v>
      </c>
      <c r="Z955" s="227">
        <v>0.04</v>
      </c>
      <c r="AA955" s="272">
        <v>0</v>
      </c>
      <c r="AB955" s="352"/>
      <c r="AC955" s="352"/>
      <c r="AD955" s="352"/>
      <c r="AE955" s="352"/>
      <c r="AF955" s="352"/>
      <c r="AG955" s="352"/>
      <c r="AH955" s="352"/>
    </row>
    <row r="956" spans="1:34" s="221" customFormat="1">
      <c r="A956" s="352" t="s">
        <v>1128</v>
      </c>
      <c r="B956" s="352" t="s">
        <v>2591</v>
      </c>
      <c r="C956" s="352" t="s">
        <v>2543</v>
      </c>
      <c r="D956" s="224" t="s">
        <v>14</v>
      </c>
      <c r="E956" s="352" t="s">
        <v>80</v>
      </c>
      <c r="F956" s="352">
        <v>0.02</v>
      </c>
      <c r="G956" s="352">
        <v>0</v>
      </c>
      <c r="H956" s="352">
        <v>3</v>
      </c>
      <c r="I956" s="189" t="s">
        <v>224</v>
      </c>
      <c r="J956" s="224" t="s">
        <v>242</v>
      </c>
      <c r="K956" s="352"/>
      <c r="L956" s="352"/>
      <c r="M956" s="352"/>
      <c r="N956" s="352"/>
      <c r="O956" s="352"/>
      <c r="P956" s="352"/>
      <c r="Q956" s="352"/>
      <c r="R956" s="352"/>
      <c r="S956" s="352"/>
      <c r="T956" s="242" t="s">
        <v>1375</v>
      </c>
      <c r="U956" s="227" t="s">
        <v>784</v>
      </c>
      <c r="V956" s="227" t="s">
        <v>1376</v>
      </c>
      <c r="W956" s="227" t="s">
        <v>14</v>
      </c>
      <c r="X956" s="228" t="s">
        <v>80</v>
      </c>
      <c r="Y956" s="222" t="s">
        <v>1371</v>
      </c>
      <c r="Z956" s="227">
        <v>0.02</v>
      </c>
      <c r="AA956" s="272">
        <v>0</v>
      </c>
      <c r="AB956" s="352"/>
      <c r="AC956" s="352"/>
      <c r="AD956" s="352"/>
      <c r="AE956" s="352"/>
      <c r="AF956" s="352"/>
      <c r="AG956" s="352"/>
      <c r="AH956" s="352"/>
    </row>
    <row r="957" spans="1:34" s="221" customFormat="1">
      <c r="A957" s="352" t="s">
        <v>1129</v>
      </c>
      <c r="B957" s="352" t="s">
        <v>2591</v>
      </c>
      <c r="C957" s="352" t="s">
        <v>2543</v>
      </c>
      <c r="D957" s="224" t="s">
        <v>14</v>
      </c>
      <c r="E957" s="352" t="s">
        <v>95</v>
      </c>
      <c r="F957" s="352">
        <v>0.02</v>
      </c>
      <c r="G957" s="352">
        <v>0</v>
      </c>
      <c r="H957" s="352">
        <v>3</v>
      </c>
      <c r="I957" s="189" t="s">
        <v>231</v>
      </c>
      <c r="J957" s="224" t="s">
        <v>2490</v>
      </c>
      <c r="K957" s="352"/>
      <c r="L957" s="352"/>
      <c r="M957" s="352"/>
      <c r="N957" s="352"/>
      <c r="O957" s="352"/>
      <c r="P957" s="352"/>
      <c r="Q957" s="352"/>
      <c r="R957" s="352"/>
      <c r="S957" s="352"/>
      <c r="T957" s="242" t="s">
        <v>1375</v>
      </c>
      <c r="U957" s="227" t="s">
        <v>784</v>
      </c>
      <c r="V957" s="227" t="s">
        <v>1376</v>
      </c>
      <c r="W957" s="227" t="s">
        <v>14</v>
      </c>
      <c r="X957" s="228" t="s">
        <v>95</v>
      </c>
      <c r="Y957" s="222" t="s">
        <v>1371</v>
      </c>
      <c r="Z957" s="227">
        <v>0.02</v>
      </c>
      <c r="AA957" s="272">
        <v>0</v>
      </c>
      <c r="AB957" s="352"/>
      <c r="AC957" s="352"/>
      <c r="AD957" s="352"/>
      <c r="AE957" s="352"/>
      <c r="AF957" s="352"/>
      <c r="AG957" s="352"/>
      <c r="AH957" s="352"/>
    </row>
    <row r="958" spans="1:34" s="221" customFormat="1">
      <c r="A958" s="352" t="s">
        <v>1130</v>
      </c>
      <c r="B958" s="352" t="s">
        <v>2591</v>
      </c>
      <c r="C958" s="352" t="s">
        <v>2543</v>
      </c>
      <c r="D958" s="224" t="s">
        <v>1526</v>
      </c>
      <c r="E958" s="352" t="s">
        <v>1076</v>
      </c>
      <c r="F958" s="352">
        <v>0.05</v>
      </c>
      <c r="G958" s="352">
        <v>0</v>
      </c>
      <c r="H958" s="352">
        <v>3</v>
      </c>
      <c r="I958" s="189" t="s">
        <v>224</v>
      </c>
      <c r="J958" s="224"/>
      <c r="K958" s="352"/>
      <c r="L958" s="352"/>
      <c r="M958" s="352"/>
      <c r="N958" s="352"/>
      <c r="O958" s="352"/>
      <c r="P958" s="352"/>
      <c r="Q958" s="352"/>
      <c r="R958" s="352"/>
      <c r="S958" s="352"/>
      <c r="T958" s="242" t="s">
        <v>1375</v>
      </c>
      <c r="U958" s="227" t="s">
        <v>784</v>
      </c>
      <c r="V958" s="227" t="s">
        <v>1376</v>
      </c>
      <c r="W958" s="227" t="s">
        <v>1526</v>
      </c>
      <c r="X958" s="228" t="s">
        <v>1076</v>
      </c>
      <c r="Y958" s="222"/>
      <c r="Z958" s="227">
        <v>0.05</v>
      </c>
      <c r="AA958" s="272">
        <v>0</v>
      </c>
      <c r="AB958" s="352"/>
      <c r="AC958" s="352"/>
      <c r="AD958" s="352"/>
      <c r="AE958" s="352"/>
      <c r="AF958" s="352"/>
      <c r="AG958" s="352"/>
      <c r="AH958" s="352"/>
    </row>
    <row r="959" spans="1:34" s="221" customFormat="1">
      <c r="A959" s="352" t="s">
        <v>1131</v>
      </c>
      <c r="B959" s="352" t="s">
        <v>2591</v>
      </c>
      <c r="C959" s="352" t="s">
        <v>2543</v>
      </c>
      <c r="D959" s="224" t="s">
        <v>1526</v>
      </c>
      <c r="E959" s="352" t="s">
        <v>1078</v>
      </c>
      <c r="F959" s="352">
        <v>2.5000000000000001E-2</v>
      </c>
      <c r="G959" s="352">
        <v>0</v>
      </c>
      <c r="H959" s="352">
        <v>3</v>
      </c>
      <c r="I959" s="189" t="s">
        <v>231</v>
      </c>
      <c r="J959" s="224" t="s">
        <v>232</v>
      </c>
      <c r="K959" s="352"/>
      <c r="L959" s="352"/>
      <c r="M959" s="352"/>
      <c r="N959" s="352"/>
      <c r="O959" s="352"/>
      <c r="P959" s="352"/>
      <c r="Q959" s="352"/>
      <c r="R959" s="352"/>
      <c r="S959" s="352"/>
      <c r="T959" s="242" t="s">
        <v>1375</v>
      </c>
      <c r="U959" s="227" t="s">
        <v>784</v>
      </c>
      <c r="V959" s="227" t="s">
        <v>1376</v>
      </c>
      <c r="W959" s="227" t="s">
        <v>1526</v>
      </c>
      <c r="X959" s="228" t="s">
        <v>1078</v>
      </c>
      <c r="Y959" s="222"/>
      <c r="Z959" s="227">
        <v>2.5000000000000001E-2</v>
      </c>
      <c r="AA959" s="272">
        <v>0</v>
      </c>
      <c r="AB959" s="352"/>
      <c r="AC959" s="352"/>
      <c r="AD959" s="352"/>
      <c r="AE959" s="352"/>
      <c r="AF959" s="352"/>
      <c r="AG959" s="352"/>
      <c r="AH959" s="352"/>
    </row>
    <row r="960" spans="1:34" s="221" customFormat="1">
      <c r="A960" s="352" t="s">
        <v>1132</v>
      </c>
      <c r="B960" s="352" t="s">
        <v>2591</v>
      </c>
      <c r="C960" s="352" t="s">
        <v>2543</v>
      </c>
      <c r="D960" s="224" t="s">
        <v>1526</v>
      </c>
      <c r="E960" s="352" t="s">
        <v>1080</v>
      </c>
      <c r="F960" s="352">
        <v>1.2500000000000001E-2</v>
      </c>
      <c r="G960" s="352">
        <v>0</v>
      </c>
      <c r="H960" s="352">
        <v>3</v>
      </c>
      <c r="I960" s="189" t="s">
        <v>1081</v>
      </c>
      <c r="J960" s="224" t="s">
        <v>1082</v>
      </c>
      <c r="K960" s="352"/>
      <c r="L960" s="352"/>
      <c r="M960" s="352"/>
      <c r="N960" s="352"/>
      <c r="O960" s="352"/>
      <c r="P960" s="352"/>
      <c r="Q960" s="352"/>
      <c r="R960" s="352"/>
      <c r="S960" s="352"/>
      <c r="T960" s="242" t="s">
        <v>1375</v>
      </c>
      <c r="U960" s="227" t="s">
        <v>784</v>
      </c>
      <c r="V960" s="227" t="s">
        <v>1376</v>
      </c>
      <c r="W960" s="227" t="s">
        <v>1526</v>
      </c>
      <c r="X960" s="228" t="s">
        <v>1080</v>
      </c>
      <c r="Y960" s="222"/>
      <c r="Z960" s="227">
        <v>1.2500000000000001E-2</v>
      </c>
      <c r="AA960" s="272">
        <v>0</v>
      </c>
      <c r="AB960" s="352"/>
      <c r="AC960" s="352"/>
      <c r="AD960" s="352"/>
      <c r="AE960" s="352"/>
      <c r="AF960" s="352"/>
      <c r="AG960" s="352"/>
      <c r="AH960" s="352"/>
    </row>
    <row r="961" spans="1:34" s="221" customFormat="1">
      <c r="A961" s="352" t="s">
        <v>1133</v>
      </c>
      <c r="B961" s="352" t="s">
        <v>2591</v>
      </c>
      <c r="C961" s="352" t="s">
        <v>2543</v>
      </c>
      <c r="D961" s="352" t="s">
        <v>1526</v>
      </c>
      <c r="E961" s="352" t="s">
        <v>1585</v>
      </c>
      <c r="F961" s="352">
        <v>2.5000000000000001E-2</v>
      </c>
      <c r="G961" s="352">
        <v>0</v>
      </c>
      <c r="H961" s="352">
        <v>3</v>
      </c>
      <c r="I961" s="189" t="s">
        <v>231</v>
      </c>
      <c r="J961" s="352" t="s">
        <v>2490</v>
      </c>
      <c r="K961" s="352"/>
      <c r="L961" s="352"/>
      <c r="M961" s="352"/>
      <c r="N961" s="352"/>
      <c r="O961" s="352"/>
      <c r="P961" s="352"/>
      <c r="Q961" s="352"/>
      <c r="R961" s="352"/>
      <c r="S961" s="352"/>
      <c r="T961" s="242" t="s">
        <v>1375</v>
      </c>
      <c r="U961" s="227" t="s">
        <v>784</v>
      </c>
      <c r="V961" s="227" t="s">
        <v>1376</v>
      </c>
      <c r="W961" s="227" t="s">
        <v>1526</v>
      </c>
      <c r="X961" s="228" t="s">
        <v>1585</v>
      </c>
      <c r="Y961" s="222" t="s">
        <v>1668</v>
      </c>
      <c r="Z961" s="227">
        <v>2.5000000000000001E-2</v>
      </c>
      <c r="AA961" s="272">
        <v>0</v>
      </c>
      <c r="AB961" s="352"/>
      <c r="AC961" s="352"/>
      <c r="AD961" s="352"/>
      <c r="AE961" s="352"/>
      <c r="AF961" s="352"/>
      <c r="AG961" s="352"/>
      <c r="AH961" s="352"/>
    </row>
    <row r="962" spans="1:34" s="221" customFormat="1">
      <c r="A962" s="352" t="s">
        <v>1134</v>
      </c>
      <c r="B962" s="352" t="s">
        <v>2591</v>
      </c>
      <c r="C962" s="352" t="s">
        <v>2543</v>
      </c>
      <c r="D962" s="352" t="s">
        <v>1526</v>
      </c>
      <c r="E962" s="352" t="s">
        <v>1586</v>
      </c>
      <c r="F962" s="352">
        <v>2.5000000000000001E-2</v>
      </c>
      <c r="G962" s="352">
        <v>0</v>
      </c>
      <c r="H962" s="352">
        <v>3</v>
      </c>
      <c r="I962" s="189" t="s">
        <v>250</v>
      </c>
      <c r="J962" s="352" t="s">
        <v>242</v>
      </c>
      <c r="K962" s="352"/>
      <c r="L962" s="352"/>
      <c r="M962" s="352"/>
      <c r="N962" s="352"/>
      <c r="O962" s="352"/>
      <c r="P962" s="352"/>
      <c r="Q962" s="352"/>
      <c r="R962" s="352"/>
      <c r="S962" s="352"/>
      <c r="T962" s="242" t="s">
        <v>1375</v>
      </c>
      <c r="U962" s="227" t="s">
        <v>784</v>
      </c>
      <c r="V962" s="227" t="s">
        <v>1376</v>
      </c>
      <c r="W962" s="227" t="s">
        <v>1526</v>
      </c>
      <c r="X962" s="228" t="s">
        <v>1586</v>
      </c>
      <c r="Y962" s="222" t="s">
        <v>1668</v>
      </c>
      <c r="Z962" s="227">
        <v>2.5000000000000001E-2</v>
      </c>
      <c r="AA962" s="272">
        <v>0</v>
      </c>
      <c r="AB962" s="352"/>
      <c r="AC962" s="352"/>
      <c r="AD962" s="352"/>
      <c r="AE962" s="352"/>
      <c r="AF962" s="352"/>
      <c r="AG962" s="352"/>
      <c r="AH962" s="352"/>
    </row>
    <row r="963" spans="1:34" s="221" customFormat="1">
      <c r="A963" s="352" t="s">
        <v>1135</v>
      </c>
      <c r="B963" s="352" t="s">
        <v>2591</v>
      </c>
      <c r="C963" s="352" t="s">
        <v>2543</v>
      </c>
      <c r="D963" s="352" t="s">
        <v>1526</v>
      </c>
      <c r="E963" s="352" t="s">
        <v>1086</v>
      </c>
      <c r="F963" s="352">
        <v>2.5000000000000001E-2</v>
      </c>
      <c r="G963" s="352">
        <v>0</v>
      </c>
      <c r="H963" s="352">
        <v>3</v>
      </c>
      <c r="I963" s="189" t="s">
        <v>1081</v>
      </c>
      <c r="J963" s="352" t="s">
        <v>2539</v>
      </c>
      <c r="K963" s="352"/>
      <c r="L963" s="352"/>
      <c r="M963" s="352"/>
      <c r="N963" s="352"/>
      <c r="O963" s="352"/>
      <c r="P963" s="352"/>
      <c r="Q963" s="352"/>
      <c r="R963" s="352"/>
      <c r="S963" s="352"/>
      <c r="T963" s="242" t="s">
        <v>1375</v>
      </c>
      <c r="U963" s="227" t="s">
        <v>784</v>
      </c>
      <c r="V963" s="227" t="s">
        <v>1376</v>
      </c>
      <c r="W963" s="227" t="s">
        <v>1526</v>
      </c>
      <c r="X963" s="228" t="s">
        <v>1086</v>
      </c>
      <c r="Y963" s="222" t="s">
        <v>1668</v>
      </c>
      <c r="Z963" s="227">
        <v>2.5000000000000001E-2</v>
      </c>
      <c r="AA963" s="272">
        <v>0</v>
      </c>
      <c r="AB963" s="352"/>
      <c r="AC963" s="352"/>
      <c r="AD963" s="352"/>
      <c r="AE963" s="352"/>
      <c r="AF963" s="352"/>
      <c r="AG963" s="352"/>
      <c r="AH963" s="352"/>
    </row>
    <row r="964" spans="1:34" s="221" customFormat="1">
      <c r="A964" s="352" t="s">
        <v>1136</v>
      </c>
      <c r="B964" s="352" t="s">
        <v>2591</v>
      </c>
      <c r="C964" s="352" t="s">
        <v>2543</v>
      </c>
      <c r="D964" s="352" t="s">
        <v>1526</v>
      </c>
      <c r="E964" s="352" t="s">
        <v>1587</v>
      </c>
      <c r="F964" s="352">
        <v>1.2500000000000001E-2</v>
      </c>
      <c r="G964" s="352">
        <v>0</v>
      </c>
      <c r="H964" s="352">
        <v>3</v>
      </c>
      <c r="I964" s="189" t="s">
        <v>231</v>
      </c>
      <c r="J964" s="352" t="s">
        <v>2504</v>
      </c>
      <c r="K964" s="352"/>
      <c r="L964" s="352"/>
      <c r="M964" s="352"/>
      <c r="N964" s="352"/>
      <c r="O964" s="352"/>
      <c r="P964" s="352"/>
      <c r="Q964" s="352"/>
      <c r="R964" s="352"/>
      <c r="S964" s="352"/>
      <c r="T964" s="242" t="s">
        <v>1375</v>
      </c>
      <c r="U964" s="227" t="s">
        <v>784</v>
      </c>
      <c r="V964" s="227" t="s">
        <v>1376</v>
      </c>
      <c r="W964" s="227" t="s">
        <v>1526</v>
      </c>
      <c r="X964" s="228" t="s">
        <v>1587</v>
      </c>
      <c r="Y964" s="222" t="s">
        <v>1669</v>
      </c>
      <c r="Z964" s="227">
        <v>1.2500000000000001E-2</v>
      </c>
      <c r="AA964" s="272">
        <v>0</v>
      </c>
      <c r="AB964" s="352"/>
      <c r="AC964" s="352"/>
      <c r="AD964" s="352"/>
      <c r="AE964" s="352"/>
      <c r="AF964" s="352"/>
      <c r="AG964" s="352"/>
      <c r="AH964" s="352"/>
    </row>
    <row r="965" spans="1:34" s="221" customFormat="1">
      <c r="A965" s="352" t="s">
        <v>1137</v>
      </c>
      <c r="B965" s="352" t="s">
        <v>2591</v>
      </c>
      <c r="C965" s="352" t="s">
        <v>2543</v>
      </c>
      <c r="D965" s="352" t="s">
        <v>1526</v>
      </c>
      <c r="E965" s="352" t="s">
        <v>1588</v>
      </c>
      <c r="F965" s="352">
        <v>1.2500000000000001E-2</v>
      </c>
      <c r="G965" s="352">
        <v>0</v>
      </c>
      <c r="H965" s="352">
        <v>3</v>
      </c>
      <c r="I965" s="189" t="s">
        <v>253</v>
      </c>
      <c r="J965" s="352" t="s">
        <v>525</v>
      </c>
      <c r="K965" s="352"/>
      <c r="L965" s="352"/>
      <c r="M965" s="352"/>
      <c r="N965" s="352"/>
      <c r="O965" s="352"/>
      <c r="P965" s="352"/>
      <c r="Q965" s="352"/>
      <c r="R965" s="352"/>
      <c r="S965" s="352"/>
      <c r="T965" s="242" t="s">
        <v>1375</v>
      </c>
      <c r="U965" s="227" t="s">
        <v>784</v>
      </c>
      <c r="V965" s="227" t="s">
        <v>1376</v>
      </c>
      <c r="W965" s="227" t="s">
        <v>1526</v>
      </c>
      <c r="X965" s="228" t="s">
        <v>1588</v>
      </c>
      <c r="Y965" s="222" t="s">
        <v>1669</v>
      </c>
      <c r="Z965" s="227">
        <v>1.2500000000000001E-2</v>
      </c>
      <c r="AA965" s="272">
        <v>0</v>
      </c>
      <c r="AB965" s="352"/>
      <c r="AC965" s="352"/>
      <c r="AD965" s="352"/>
      <c r="AE965" s="352"/>
      <c r="AF965" s="352"/>
      <c r="AG965" s="352"/>
      <c r="AH965" s="352"/>
    </row>
    <row r="966" spans="1:34" s="221" customFormat="1">
      <c r="A966" s="352" t="s">
        <v>1138</v>
      </c>
      <c r="B966" s="352" t="s">
        <v>2591</v>
      </c>
      <c r="C966" s="352" t="s">
        <v>2543</v>
      </c>
      <c r="D966" s="352" t="s">
        <v>1526</v>
      </c>
      <c r="E966" s="352" t="s">
        <v>1090</v>
      </c>
      <c r="F966" s="352">
        <v>1.2500000000000001E-2</v>
      </c>
      <c r="G966" s="352">
        <v>0</v>
      </c>
      <c r="H966" s="352">
        <v>3</v>
      </c>
      <c r="I966" s="189" t="s">
        <v>1081</v>
      </c>
      <c r="J966" s="352" t="s">
        <v>2540</v>
      </c>
      <c r="K966" s="352"/>
      <c r="L966" s="352"/>
      <c r="M966" s="352"/>
      <c r="N966" s="352"/>
      <c r="O966" s="352"/>
      <c r="P966" s="352"/>
      <c r="Q966" s="352"/>
      <c r="R966" s="352"/>
      <c r="S966" s="352"/>
      <c r="T966" s="242" t="s">
        <v>1375</v>
      </c>
      <c r="U966" s="227" t="s">
        <v>784</v>
      </c>
      <c r="V966" s="227" t="s">
        <v>1376</v>
      </c>
      <c r="W966" s="227" t="s">
        <v>1526</v>
      </c>
      <c r="X966" s="228" t="s">
        <v>1090</v>
      </c>
      <c r="Y966" s="222" t="s">
        <v>1669</v>
      </c>
      <c r="Z966" s="227">
        <v>1.2500000000000001E-2</v>
      </c>
      <c r="AA966" s="272">
        <v>0</v>
      </c>
      <c r="AB966" s="352"/>
      <c r="AC966" s="352"/>
      <c r="AD966" s="352"/>
      <c r="AE966" s="352"/>
      <c r="AF966" s="352"/>
      <c r="AG966" s="352"/>
      <c r="AH966" s="352"/>
    </row>
    <row r="967" spans="1:34" s="221" customFormat="1">
      <c r="A967" s="352" t="s">
        <v>1139</v>
      </c>
      <c r="B967" s="352" t="s">
        <v>2591</v>
      </c>
      <c r="C967" s="352" t="s">
        <v>2543</v>
      </c>
      <c r="D967" s="352" t="s">
        <v>1702</v>
      </c>
      <c r="E967" s="352" t="s">
        <v>1092</v>
      </c>
      <c r="F967" s="352">
        <v>0.05</v>
      </c>
      <c r="G967" s="352">
        <v>0</v>
      </c>
      <c r="H967" s="352">
        <v>3</v>
      </c>
      <c r="I967" s="189" t="s">
        <v>224</v>
      </c>
      <c r="J967" s="352"/>
      <c r="K967" s="352"/>
      <c r="L967" s="352"/>
      <c r="M967" s="352"/>
      <c r="N967" s="352"/>
      <c r="O967" s="352"/>
      <c r="P967" s="352"/>
      <c r="Q967" s="352"/>
      <c r="R967" s="352"/>
      <c r="S967" s="352"/>
      <c r="T967" s="242" t="s">
        <v>1375</v>
      </c>
      <c r="U967" s="227" t="s">
        <v>784</v>
      </c>
      <c r="V967" s="227" t="s">
        <v>1376</v>
      </c>
      <c r="W967" s="227" t="s">
        <v>1702</v>
      </c>
      <c r="X967" s="228" t="s">
        <v>1092</v>
      </c>
      <c r="Y967" s="222"/>
      <c r="Z967" s="227">
        <v>0.05</v>
      </c>
      <c r="AA967" s="272">
        <v>0</v>
      </c>
      <c r="AB967" s="352"/>
      <c r="AC967" s="352"/>
      <c r="AD967" s="352"/>
      <c r="AE967" s="352"/>
      <c r="AF967" s="352"/>
      <c r="AG967" s="352"/>
      <c r="AH967" s="352"/>
    </row>
    <row r="968" spans="1:34" s="221" customFormat="1">
      <c r="A968" s="352" t="s">
        <v>1140</v>
      </c>
      <c r="B968" s="352" t="s">
        <v>2591</v>
      </c>
      <c r="C968" s="352" t="s">
        <v>2543</v>
      </c>
      <c r="D968" s="352" t="s">
        <v>1702</v>
      </c>
      <c r="E968" s="352" t="s">
        <v>1094</v>
      </c>
      <c r="F968" s="352">
        <v>2.5000000000000001E-2</v>
      </c>
      <c r="G968" s="352">
        <v>0</v>
      </c>
      <c r="H968" s="352">
        <v>3</v>
      </c>
      <c r="I968" s="189" t="s">
        <v>231</v>
      </c>
      <c r="J968" s="352" t="s">
        <v>232</v>
      </c>
      <c r="K968" s="352"/>
      <c r="L968" s="352"/>
      <c r="M968" s="352"/>
      <c r="N968" s="352"/>
      <c r="O968" s="352"/>
      <c r="P968" s="352"/>
      <c r="Q968" s="352"/>
      <c r="R968" s="352"/>
      <c r="S968" s="352"/>
      <c r="T968" s="242" t="s">
        <v>1375</v>
      </c>
      <c r="U968" s="227" t="s">
        <v>784</v>
      </c>
      <c r="V968" s="227" t="s">
        <v>1376</v>
      </c>
      <c r="W968" s="227" t="s">
        <v>1702</v>
      </c>
      <c r="X968" s="228" t="s">
        <v>1094</v>
      </c>
      <c r="Y968" s="222"/>
      <c r="Z968" s="227">
        <v>2.5000000000000001E-2</v>
      </c>
      <c r="AA968" s="272">
        <v>0</v>
      </c>
      <c r="AB968" s="352"/>
      <c r="AC968" s="352"/>
      <c r="AD968" s="352"/>
      <c r="AE968" s="352"/>
      <c r="AF968" s="352"/>
      <c r="AG968" s="352"/>
      <c r="AH968" s="352"/>
    </row>
    <row r="969" spans="1:34" s="221" customFormat="1">
      <c r="A969" s="352" t="s">
        <v>1141</v>
      </c>
      <c r="B969" s="352" t="s">
        <v>2591</v>
      </c>
      <c r="C969" s="352" t="s">
        <v>2543</v>
      </c>
      <c r="D969" s="352" t="s">
        <v>1702</v>
      </c>
      <c r="E969" s="352" t="s">
        <v>1096</v>
      </c>
      <c r="F969" s="352">
        <v>1.2500000000000001E-2</v>
      </c>
      <c r="G969" s="352">
        <v>0</v>
      </c>
      <c r="H969" s="352">
        <v>3</v>
      </c>
      <c r="I969" s="189" t="s">
        <v>1081</v>
      </c>
      <c r="J969" s="352" t="s">
        <v>1082</v>
      </c>
      <c r="K969" s="352"/>
      <c r="L969" s="352"/>
      <c r="M969" s="352"/>
      <c r="N969" s="352"/>
      <c r="O969" s="352"/>
      <c r="P969" s="352"/>
      <c r="Q969" s="352"/>
      <c r="R969" s="352"/>
      <c r="S969" s="352"/>
      <c r="T969" s="242" t="s">
        <v>1375</v>
      </c>
      <c r="U969" s="227" t="s">
        <v>784</v>
      </c>
      <c r="V969" s="227" t="s">
        <v>1376</v>
      </c>
      <c r="W969" s="227" t="s">
        <v>1702</v>
      </c>
      <c r="X969" s="228" t="s">
        <v>1096</v>
      </c>
      <c r="Y969" s="222"/>
      <c r="Z969" s="227">
        <v>1.2500000000000001E-2</v>
      </c>
      <c r="AA969" s="272">
        <v>0</v>
      </c>
      <c r="AB969" s="352"/>
      <c r="AC969" s="352"/>
      <c r="AD969" s="352"/>
      <c r="AE969" s="352"/>
      <c r="AF969" s="352"/>
      <c r="AG969" s="352"/>
      <c r="AH969" s="352"/>
    </row>
    <row r="970" spans="1:34" s="221" customFormat="1">
      <c r="A970" s="352" t="s">
        <v>1142</v>
      </c>
      <c r="B970" s="352" t="s">
        <v>2591</v>
      </c>
      <c r="C970" s="352" t="s">
        <v>2543</v>
      </c>
      <c r="D970" s="352" t="s">
        <v>1702</v>
      </c>
      <c r="E970" s="352" t="s">
        <v>1098</v>
      </c>
      <c r="F970" s="352">
        <v>2.5000000000000001E-2</v>
      </c>
      <c r="G970" s="352">
        <v>0</v>
      </c>
      <c r="H970" s="352">
        <v>3</v>
      </c>
      <c r="I970" s="189" t="s">
        <v>250</v>
      </c>
      <c r="J970" s="352" t="s">
        <v>1668</v>
      </c>
      <c r="K970" s="352"/>
      <c r="L970" s="352"/>
      <c r="M970" s="352"/>
      <c r="N970" s="352"/>
      <c r="O970" s="352"/>
      <c r="P970" s="352"/>
      <c r="Q970" s="352"/>
      <c r="R970" s="352"/>
      <c r="S970" s="352"/>
      <c r="T970" s="242" t="s">
        <v>1375</v>
      </c>
      <c r="U970" s="227" t="s">
        <v>784</v>
      </c>
      <c r="V970" s="227" t="s">
        <v>1376</v>
      </c>
      <c r="W970" s="227" t="s">
        <v>1702</v>
      </c>
      <c r="X970" s="228" t="s">
        <v>1098</v>
      </c>
      <c r="Y970" s="222" t="s">
        <v>1668</v>
      </c>
      <c r="Z970" s="227">
        <v>2.5000000000000001E-2</v>
      </c>
      <c r="AA970" s="272">
        <v>0</v>
      </c>
      <c r="AB970" s="352"/>
      <c r="AC970" s="352"/>
      <c r="AD970" s="352"/>
      <c r="AE970" s="352"/>
      <c r="AF970" s="352"/>
      <c r="AG970" s="352"/>
      <c r="AH970" s="352"/>
    </row>
    <row r="971" spans="1:34" s="221" customFormat="1">
      <c r="A971" s="352" t="s">
        <v>1143</v>
      </c>
      <c r="B971" s="352" t="s">
        <v>2591</v>
      </c>
      <c r="C971" s="352" t="s">
        <v>2543</v>
      </c>
      <c r="D971" s="352" t="s">
        <v>1702</v>
      </c>
      <c r="E971" s="352" t="s">
        <v>1100</v>
      </c>
      <c r="F971" s="352">
        <v>2.5000000000000001E-2</v>
      </c>
      <c r="G971" s="352">
        <v>0</v>
      </c>
      <c r="H971" s="352">
        <v>3</v>
      </c>
      <c r="I971" s="189" t="s">
        <v>231</v>
      </c>
      <c r="J971" s="352" t="s">
        <v>2536</v>
      </c>
      <c r="K971" s="352"/>
      <c r="L971" s="352"/>
      <c r="M971" s="352"/>
      <c r="N971" s="352"/>
      <c r="O971" s="352"/>
      <c r="P971" s="352"/>
      <c r="Q971" s="352"/>
      <c r="R971" s="352"/>
      <c r="S971" s="352"/>
      <c r="T971" s="242" t="s">
        <v>1375</v>
      </c>
      <c r="U971" s="227" t="s">
        <v>784</v>
      </c>
      <c r="V971" s="227" t="s">
        <v>1376</v>
      </c>
      <c r="W971" s="227" t="s">
        <v>1702</v>
      </c>
      <c r="X971" s="228" t="s">
        <v>1100</v>
      </c>
      <c r="Y971" s="222" t="s">
        <v>1668</v>
      </c>
      <c r="Z971" s="227">
        <v>2.5000000000000001E-2</v>
      </c>
      <c r="AA971" s="272">
        <v>0</v>
      </c>
      <c r="AB971" s="352"/>
      <c r="AC971" s="352"/>
      <c r="AD971" s="352"/>
      <c r="AE971" s="352"/>
      <c r="AF971" s="352"/>
      <c r="AG971" s="352"/>
      <c r="AH971" s="352"/>
    </row>
    <row r="972" spans="1:34" s="221" customFormat="1">
      <c r="A972" s="352" t="s">
        <v>1144</v>
      </c>
      <c r="B972" s="352" t="s">
        <v>2591</v>
      </c>
      <c r="C972" s="352" t="s">
        <v>2543</v>
      </c>
      <c r="D972" s="352" t="s">
        <v>1702</v>
      </c>
      <c r="E972" s="352" t="s">
        <v>1102</v>
      </c>
      <c r="F972" s="352">
        <v>2.5000000000000001E-2</v>
      </c>
      <c r="G972" s="352">
        <v>0</v>
      </c>
      <c r="H972" s="352">
        <v>3</v>
      </c>
      <c r="I972" s="189" t="s">
        <v>1081</v>
      </c>
      <c r="J972" s="352" t="s">
        <v>2539</v>
      </c>
      <c r="K972" s="352"/>
      <c r="L972" s="352"/>
      <c r="M972" s="352"/>
      <c r="N972" s="352"/>
      <c r="O972" s="352"/>
      <c r="P972" s="352"/>
      <c r="Q972" s="352"/>
      <c r="R972" s="352"/>
      <c r="S972" s="352"/>
      <c r="T972" s="242" t="s">
        <v>1375</v>
      </c>
      <c r="U972" s="227" t="s">
        <v>784</v>
      </c>
      <c r="V972" s="227" t="s">
        <v>1376</v>
      </c>
      <c r="W972" s="227" t="s">
        <v>1702</v>
      </c>
      <c r="X972" s="228" t="s">
        <v>1102</v>
      </c>
      <c r="Y972" s="222" t="s">
        <v>1668</v>
      </c>
      <c r="Z972" s="227">
        <v>2.5000000000000001E-2</v>
      </c>
      <c r="AA972" s="272">
        <v>0</v>
      </c>
      <c r="AB972" s="352"/>
      <c r="AC972" s="352"/>
      <c r="AD972" s="352"/>
      <c r="AE972" s="352"/>
      <c r="AF972" s="352"/>
      <c r="AG972" s="352"/>
      <c r="AH972" s="352"/>
    </row>
    <row r="973" spans="1:34" s="221" customFormat="1">
      <c r="A973" s="352" t="s">
        <v>1145</v>
      </c>
      <c r="B973" s="352" t="s">
        <v>2591</v>
      </c>
      <c r="C973" s="352" t="s">
        <v>2543</v>
      </c>
      <c r="D973" s="352" t="s">
        <v>1702</v>
      </c>
      <c r="E973" s="352" t="s">
        <v>1104</v>
      </c>
      <c r="F973" s="352">
        <v>1.2500000000000001E-2</v>
      </c>
      <c r="G973" s="352">
        <v>0</v>
      </c>
      <c r="H973" s="352">
        <v>3</v>
      </c>
      <c r="I973" s="189" t="s">
        <v>253</v>
      </c>
      <c r="J973" s="352" t="s">
        <v>1669</v>
      </c>
      <c r="K973" s="352"/>
      <c r="L973" s="352"/>
      <c r="M973" s="352"/>
      <c r="N973" s="352"/>
      <c r="O973" s="352"/>
      <c r="P973" s="352"/>
      <c r="Q973" s="352"/>
      <c r="R973" s="352"/>
      <c r="S973" s="352"/>
      <c r="T973" s="242" t="s">
        <v>1375</v>
      </c>
      <c r="U973" s="227" t="s">
        <v>784</v>
      </c>
      <c r="V973" s="227" t="s">
        <v>1376</v>
      </c>
      <c r="W973" s="227" t="s">
        <v>1702</v>
      </c>
      <c r="X973" s="228" t="s">
        <v>1104</v>
      </c>
      <c r="Y973" s="222" t="s">
        <v>1669</v>
      </c>
      <c r="Z973" s="227">
        <v>1.2500000000000001E-2</v>
      </c>
      <c r="AA973" s="272">
        <v>0</v>
      </c>
      <c r="AB973" s="352"/>
      <c r="AC973" s="352"/>
      <c r="AD973" s="352"/>
      <c r="AE973" s="352"/>
      <c r="AF973" s="352"/>
      <c r="AG973" s="352"/>
      <c r="AH973" s="352"/>
    </row>
    <row r="974" spans="1:34" s="221" customFormat="1">
      <c r="A974" s="352" t="s">
        <v>1146</v>
      </c>
      <c r="B974" s="352" t="s">
        <v>2591</v>
      </c>
      <c r="C974" s="352" t="s">
        <v>2543</v>
      </c>
      <c r="D974" s="352" t="s">
        <v>1702</v>
      </c>
      <c r="E974" s="352" t="s">
        <v>1106</v>
      </c>
      <c r="F974" s="352">
        <v>1.2500000000000001E-2</v>
      </c>
      <c r="G974" s="352">
        <v>0</v>
      </c>
      <c r="H974" s="352">
        <v>3</v>
      </c>
      <c r="I974" s="189" t="s">
        <v>231</v>
      </c>
      <c r="J974" s="352" t="s">
        <v>2495</v>
      </c>
      <c r="K974" s="352"/>
      <c r="L974" s="352"/>
      <c r="M974" s="352"/>
      <c r="N974" s="352"/>
      <c r="O974" s="352"/>
      <c r="P974" s="352"/>
      <c r="Q974" s="352"/>
      <c r="R974" s="352"/>
      <c r="S974" s="352"/>
      <c r="T974" s="242" t="s">
        <v>1375</v>
      </c>
      <c r="U974" s="227" t="s">
        <v>784</v>
      </c>
      <c r="V974" s="227" t="s">
        <v>1376</v>
      </c>
      <c r="W974" s="227" t="s">
        <v>1702</v>
      </c>
      <c r="X974" s="228" t="s">
        <v>1106</v>
      </c>
      <c r="Y974" s="222" t="s">
        <v>1669</v>
      </c>
      <c r="Z974" s="227">
        <v>1.2500000000000001E-2</v>
      </c>
      <c r="AA974" s="272">
        <v>0</v>
      </c>
      <c r="AB974" s="352"/>
      <c r="AC974" s="352"/>
      <c r="AD974" s="352"/>
      <c r="AE974" s="352"/>
      <c r="AF974" s="352"/>
      <c r="AG974" s="352"/>
      <c r="AH974" s="352"/>
    </row>
    <row r="975" spans="1:34" s="221" customFormat="1">
      <c r="A975" s="352" t="s">
        <v>1147</v>
      </c>
      <c r="B975" s="352" t="s">
        <v>2591</v>
      </c>
      <c r="C975" s="352" t="s">
        <v>2543</v>
      </c>
      <c r="D975" s="352" t="s">
        <v>1702</v>
      </c>
      <c r="E975" s="352" t="s">
        <v>1108</v>
      </c>
      <c r="F975" s="352">
        <v>1.2500000000000001E-2</v>
      </c>
      <c r="G975" s="352">
        <v>0</v>
      </c>
      <c r="H975" s="352">
        <v>3</v>
      </c>
      <c r="I975" s="189" t="s">
        <v>1081</v>
      </c>
      <c r="J975" s="352" t="s">
        <v>2540</v>
      </c>
      <c r="K975" s="352"/>
      <c r="L975" s="352"/>
      <c r="M975" s="352"/>
      <c r="N975" s="352"/>
      <c r="O975" s="352"/>
      <c r="P975" s="352"/>
      <c r="Q975" s="352"/>
      <c r="R975" s="352"/>
      <c r="S975" s="352"/>
      <c r="T975" s="242" t="s">
        <v>1375</v>
      </c>
      <c r="U975" s="227" t="s">
        <v>784</v>
      </c>
      <c r="V975" s="227" t="s">
        <v>1376</v>
      </c>
      <c r="W975" s="227" t="s">
        <v>1702</v>
      </c>
      <c r="X975" s="228" t="s">
        <v>1108</v>
      </c>
      <c r="Y975" s="222" t="s">
        <v>1669</v>
      </c>
      <c r="Z975" s="227">
        <v>1.2500000000000001E-2</v>
      </c>
      <c r="AA975" s="272">
        <v>0</v>
      </c>
      <c r="AB975" s="352"/>
      <c r="AC975" s="352"/>
      <c r="AD975" s="352"/>
      <c r="AE975" s="352"/>
      <c r="AF975" s="352"/>
      <c r="AG975" s="352"/>
      <c r="AH975" s="352"/>
    </row>
    <row r="976" spans="1:34" s="221" customFormat="1">
      <c r="A976" s="352" t="s">
        <v>1148</v>
      </c>
      <c r="B976" s="352" t="s">
        <v>2591</v>
      </c>
      <c r="C976" s="352" t="s">
        <v>2543</v>
      </c>
      <c r="D976" s="352" t="s">
        <v>1702</v>
      </c>
      <c r="E976" s="352" t="s">
        <v>1110</v>
      </c>
      <c r="F976" s="352">
        <v>4.4999999999999998E-2</v>
      </c>
      <c r="G976" s="352">
        <v>0</v>
      </c>
      <c r="H976" s="352">
        <v>3</v>
      </c>
      <c r="I976" s="189" t="s">
        <v>224</v>
      </c>
      <c r="J976" s="352" t="s">
        <v>1711</v>
      </c>
      <c r="K976" s="352"/>
      <c r="L976" s="352"/>
      <c r="M976" s="352"/>
      <c r="N976" s="352"/>
      <c r="O976" s="352"/>
      <c r="P976" s="352"/>
      <c r="Q976" s="352"/>
      <c r="R976" s="352"/>
      <c r="S976" s="352"/>
      <c r="T976" s="242" t="s">
        <v>1375</v>
      </c>
      <c r="U976" s="227" t="s">
        <v>784</v>
      </c>
      <c r="V976" s="227" t="s">
        <v>1376</v>
      </c>
      <c r="W976" s="227" t="s">
        <v>1702</v>
      </c>
      <c r="X976" s="228" t="s">
        <v>1110</v>
      </c>
      <c r="Y976" s="222" t="s">
        <v>1368</v>
      </c>
      <c r="Z976" s="227">
        <v>4.4999999999999998E-2</v>
      </c>
      <c r="AA976" s="272">
        <v>0</v>
      </c>
      <c r="AB976" s="352"/>
      <c r="AC976" s="352"/>
      <c r="AD976" s="352"/>
      <c r="AE976" s="352"/>
      <c r="AF976" s="352"/>
      <c r="AG976" s="352"/>
      <c r="AH976" s="352"/>
    </row>
    <row r="977" spans="1:34" s="221" customFormat="1">
      <c r="A977" s="352" t="s">
        <v>1149</v>
      </c>
      <c r="B977" s="352" t="s">
        <v>2591</v>
      </c>
      <c r="C977" s="352" t="s">
        <v>2543</v>
      </c>
      <c r="D977" s="352" t="s">
        <v>1702</v>
      </c>
      <c r="E977" s="352" t="s">
        <v>1112</v>
      </c>
      <c r="F977" s="352">
        <v>4.4999999999999998E-2</v>
      </c>
      <c r="G977" s="352">
        <v>0</v>
      </c>
      <c r="H977" s="352">
        <v>3</v>
      </c>
      <c r="I977" s="189" t="s">
        <v>231</v>
      </c>
      <c r="J977" s="352" t="s">
        <v>2541</v>
      </c>
      <c r="K977" s="352"/>
      <c r="L977" s="352"/>
      <c r="M977" s="352"/>
      <c r="N977" s="352"/>
      <c r="O977" s="352"/>
      <c r="P977" s="352"/>
      <c r="Q977" s="352"/>
      <c r="R977" s="352"/>
      <c r="S977" s="352"/>
      <c r="T977" s="242" t="s">
        <v>1375</v>
      </c>
      <c r="U977" s="227" t="s">
        <v>784</v>
      </c>
      <c r="V977" s="227" t="s">
        <v>1376</v>
      </c>
      <c r="W977" s="227" t="s">
        <v>1702</v>
      </c>
      <c r="X977" s="228" t="s">
        <v>1112</v>
      </c>
      <c r="Y977" s="222" t="s">
        <v>1368</v>
      </c>
      <c r="Z977" s="227">
        <v>4.4999999999999998E-2</v>
      </c>
      <c r="AA977" s="272">
        <v>0</v>
      </c>
      <c r="AB977" s="352"/>
      <c r="AC977" s="352"/>
      <c r="AD977" s="352"/>
      <c r="AE977" s="352"/>
      <c r="AF977" s="352"/>
      <c r="AG977" s="352"/>
      <c r="AH977" s="352"/>
    </row>
    <row r="978" spans="1:34" s="221" customFormat="1">
      <c r="A978" s="352" t="s">
        <v>1150</v>
      </c>
      <c r="B978" s="352" t="s">
        <v>2591</v>
      </c>
      <c r="C978" s="352" t="s">
        <v>2543</v>
      </c>
      <c r="D978" s="352" t="s">
        <v>1702</v>
      </c>
      <c r="E978" s="352" t="s">
        <v>1114</v>
      </c>
      <c r="F978" s="352">
        <v>4.4999999999999998E-2</v>
      </c>
      <c r="G978" s="352">
        <v>0</v>
      </c>
      <c r="H978" s="352">
        <v>3</v>
      </c>
      <c r="I978" s="189" t="s">
        <v>1081</v>
      </c>
      <c r="J978" s="352" t="s">
        <v>2542</v>
      </c>
      <c r="K978" s="352"/>
      <c r="L978" s="352"/>
      <c r="M978" s="352"/>
      <c r="N978" s="352"/>
      <c r="O978" s="352"/>
      <c r="P978" s="352"/>
      <c r="Q978" s="352"/>
      <c r="R978" s="352"/>
      <c r="S978" s="352"/>
      <c r="T978" s="242" t="s">
        <v>1375</v>
      </c>
      <c r="U978" s="227" t="s">
        <v>784</v>
      </c>
      <c r="V978" s="227" t="s">
        <v>1376</v>
      </c>
      <c r="W978" s="227" t="s">
        <v>1702</v>
      </c>
      <c r="X978" s="228" t="s">
        <v>1114</v>
      </c>
      <c r="Y978" s="222" t="s">
        <v>1368</v>
      </c>
      <c r="Z978" s="227">
        <v>4.4999999999999998E-2</v>
      </c>
      <c r="AA978" s="272">
        <v>0</v>
      </c>
      <c r="AB978" s="352"/>
      <c r="AC978" s="352"/>
      <c r="AD978" s="352"/>
      <c r="AE978" s="352"/>
      <c r="AF978" s="352"/>
      <c r="AG978" s="352"/>
      <c r="AH978" s="352"/>
    </row>
    <row r="979" spans="1:34" s="221" customFormat="1">
      <c r="A979" s="352" t="s">
        <v>2268</v>
      </c>
      <c r="B979" s="352" t="s">
        <v>2591</v>
      </c>
      <c r="C979" s="352" t="s">
        <v>2543</v>
      </c>
      <c r="D979" s="352" t="s">
        <v>1814</v>
      </c>
      <c r="E979" s="352" t="s">
        <v>1817</v>
      </c>
      <c r="F979" s="352">
        <v>0.05</v>
      </c>
      <c r="G979" s="352">
        <v>0</v>
      </c>
      <c r="H979" s="352">
        <v>3</v>
      </c>
      <c r="I979" s="189" t="s">
        <v>224</v>
      </c>
      <c r="J979" s="352"/>
      <c r="K979" s="352"/>
      <c r="L979" s="352"/>
      <c r="M979" s="352"/>
      <c r="N979" s="352"/>
      <c r="O979" s="352"/>
      <c r="P979" s="352"/>
      <c r="Q979" s="352"/>
      <c r="R979" s="352"/>
      <c r="S979" s="352"/>
      <c r="T979" s="242" t="s">
        <v>1375</v>
      </c>
      <c r="U979" s="227" t="s">
        <v>784</v>
      </c>
      <c r="V979" s="227" t="s">
        <v>1376</v>
      </c>
      <c r="W979" s="227" t="s">
        <v>1814</v>
      </c>
      <c r="X979" s="228" t="s">
        <v>1817</v>
      </c>
      <c r="Y979" s="222"/>
      <c r="Z979" s="227">
        <v>0.05</v>
      </c>
      <c r="AA979" s="272">
        <v>0</v>
      </c>
      <c r="AB979" s="352"/>
      <c r="AC979" s="352"/>
      <c r="AD979" s="352"/>
      <c r="AE979" s="352"/>
      <c r="AF979" s="352"/>
      <c r="AG979" s="352"/>
      <c r="AH979" s="352"/>
    </row>
    <row r="980" spans="1:34" s="221" customFormat="1">
      <c r="A980" s="352" t="s">
        <v>2269</v>
      </c>
      <c r="B980" s="352" t="s">
        <v>2591</v>
      </c>
      <c r="C980" s="352" t="s">
        <v>2543</v>
      </c>
      <c r="D980" s="352" t="s">
        <v>1814</v>
      </c>
      <c r="E980" s="352" t="s">
        <v>2251</v>
      </c>
      <c r="F980" s="352">
        <v>2.5000000000000001E-2</v>
      </c>
      <c r="G980" s="352">
        <v>0</v>
      </c>
      <c r="H980" s="352">
        <v>3</v>
      </c>
      <c r="I980" s="189" t="s">
        <v>231</v>
      </c>
      <c r="J980" s="352"/>
      <c r="K980" s="352"/>
      <c r="L980" s="352"/>
      <c r="M980" s="352"/>
      <c r="N980" s="352"/>
      <c r="O980" s="352"/>
      <c r="P980" s="352"/>
      <c r="Q980" s="352"/>
      <c r="R980" s="352"/>
      <c r="S980" s="352"/>
      <c r="T980" s="242" t="s">
        <v>1375</v>
      </c>
      <c r="U980" s="227" t="s">
        <v>784</v>
      </c>
      <c r="V980" s="227" t="s">
        <v>1376</v>
      </c>
      <c r="W980" s="227" t="s">
        <v>1814</v>
      </c>
      <c r="X980" s="228" t="s">
        <v>2251</v>
      </c>
      <c r="Y980" s="222"/>
      <c r="Z980" s="227">
        <v>2.5000000000000001E-2</v>
      </c>
      <c r="AA980" s="272">
        <v>0</v>
      </c>
      <c r="AB980" s="352"/>
      <c r="AC980" s="352"/>
      <c r="AD980" s="352"/>
      <c r="AE980" s="352"/>
      <c r="AF980" s="352"/>
      <c r="AG980" s="352"/>
      <c r="AH980" s="352"/>
    </row>
    <row r="981" spans="1:34" s="221" customFormat="1">
      <c r="A981" s="352" t="s">
        <v>2270</v>
      </c>
      <c r="B981" s="352" t="s">
        <v>2591</v>
      </c>
      <c r="C981" s="352" t="s">
        <v>2543</v>
      </c>
      <c r="D981" s="352" t="s">
        <v>1814</v>
      </c>
      <c r="E981" s="352" t="s">
        <v>2253</v>
      </c>
      <c r="F981" s="223">
        <v>1.2500000000000001E-2</v>
      </c>
      <c r="G981" s="352">
        <v>0</v>
      </c>
      <c r="H981" s="352">
        <v>3</v>
      </c>
      <c r="I981" s="189" t="s">
        <v>1081</v>
      </c>
      <c r="J981" s="352"/>
      <c r="K981" s="352"/>
      <c r="L981" s="352"/>
      <c r="M981" s="352"/>
      <c r="N981" s="352"/>
      <c r="O981" s="352"/>
      <c r="P981" s="352"/>
      <c r="Q981" s="352"/>
      <c r="R981" s="352"/>
      <c r="S981" s="352"/>
      <c r="T981" s="242" t="s">
        <v>1375</v>
      </c>
      <c r="U981" s="227" t="s">
        <v>784</v>
      </c>
      <c r="V981" s="227" t="s">
        <v>1376</v>
      </c>
      <c r="W981" s="227" t="s">
        <v>1814</v>
      </c>
      <c r="X981" s="228" t="s">
        <v>2253</v>
      </c>
      <c r="Y981" s="222"/>
      <c r="Z981" s="227">
        <v>1.2500000000000001E-2</v>
      </c>
      <c r="AA981" s="272">
        <v>0</v>
      </c>
      <c r="AB981" s="352"/>
      <c r="AC981" s="352"/>
      <c r="AD981" s="352"/>
      <c r="AE981" s="352"/>
      <c r="AF981" s="352"/>
      <c r="AG981" s="352"/>
      <c r="AH981" s="352"/>
    </row>
    <row r="982" spans="1:34" s="221" customFormat="1">
      <c r="A982" s="352" t="s">
        <v>2271</v>
      </c>
      <c r="B982" s="352" t="s">
        <v>2591</v>
      </c>
      <c r="C982" s="352" t="s">
        <v>2543</v>
      </c>
      <c r="D982" s="352" t="s">
        <v>1814</v>
      </c>
      <c r="E982" s="352" t="s">
        <v>1818</v>
      </c>
      <c r="F982" s="352">
        <v>3.7499999999999999E-2</v>
      </c>
      <c r="G982" s="352">
        <v>0</v>
      </c>
      <c r="H982" s="352">
        <v>3</v>
      </c>
      <c r="I982" s="189" t="s">
        <v>250</v>
      </c>
      <c r="J982" s="352"/>
      <c r="K982" s="352"/>
      <c r="L982" s="352"/>
      <c r="M982" s="352"/>
      <c r="N982" s="352"/>
      <c r="O982" s="352"/>
      <c r="P982" s="352"/>
      <c r="Q982" s="352"/>
      <c r="R982" s="352"/>
      <c r="S982" s="352"/>
      <c r="T982" s="242" t="s">
        <v>1375</v>
      </c>
      <c r="U982" s="227" t="s">
        <v>784</v>
      </c>
      <c r="V982" s="227" t="s">
        <v>1376</v>
      </c>
      <c r="W982" s="227" t="s">
        <v>1814</v>
      </c>
      <c r="X982" s="228" t="s">
        <v>1818</v>
      </c>
      <c r="Y982" s="222" t="s">
        <v>1373</v>
      </c>
      <c r="Z982" s="227">
        <v>3.7499999999999999E-2</v>
      </c>
      <c r="AA982" s="272">
        <v>0</v>
      </c>
      <c r="AB982" s="352"/>
      <c r="AC982" s="352"/>
      <c r="AD982" s="352"/>
      <c r="AE982" s="352"/>
      <c r="AF982" s="352"/>
      <c r="AG982" s="352"/>
      <c r="AH982" s="352"/>
    </row>
    <row r="983" spans="1:34" s="221" customFormat="1">
      <c r="A983" s="352" t="s">
        <v>2272</v>
      </c>
      <c r="B983" s="352" t="s">
        <v>2591</v>
      </c>
      <c r="C983" s="352" t="s">
        <v>2543</v>
      </c>
      <c r="D983" s="352" t="s">
        <v>1814</v>
      </c>
      <c r="E983" s="352" t="s">
        <v>2256</v>
      </c>
      <c r="F983" s="352">
        <v>3.7499999999999999E-2</v>
      </c>
      <c r="G983" s="352">
        <v>0</v>
      </c>
      <c r="H983" s="352">
        <v>3</v>
      </c>
      <c r="I983" s="189" t="s">
        <v>231</v>
      </c>
      <c r="J983" s="352"/>
      <c r="K983" s="352"/>
      <c r="L983" s="352"/>
      <c r="M983" s="352"/>
      <c r="N983" s="352"/>
      <c r="O983" s="352"/>
      <c r="P983" s="352"/>
      <c r="Q983" s="352"/>
      <c r="R983" s="352"/>
      <c r="S983" s="352"/>
      <c r="T983" s="242" t="s">
        <v>1375</v>
      </c>
      <c r="U983" s="227" t="s">
        <v>784</v>
      </c>
      <c r="V983" s="227" t="s">
        <v>1376</v>
      </c>
      <c r="W983" s="227" t="s">
        <v>1814</v>
      </c>
      <c r="X983" s="228" t="s">
        <v>2256</v>
      </c>
      <c r="Y983" s="222" t="s">
        <v>1373</v>
      </c>
      <c r="Z983" s="227">
        <v>3.7499999999999999E-2</v>
      </c>
      <c r="AA983" s="272">
        <v>0</v>
      </c>
      <c r="AB983" s="352"/>
      <c r="AC983" s="352"/>
      <c r="AD983" s="352"/>
      <c r="AE983" s="352"/>
      <c r="AF983" s="352"/>
      <c r="AG983" s="352"/>
      <c r="AH983" s="352"/>
    </row>
    <row r="984" spans="1:34" s="221" customFormat="1">
      <c r="A984" s="352" t="s">
        <v>2273</v>
      </c>
      <c r="B984" s="352" t="s">
        <v>2591</v>
      </c>
      <c r="C984" s="352" t="s">
        <v>2543</v>
      </c>
      <c r="D984" s="352" t="s">
        <v>1814</v>
      </c>
      <c r="E984" s="352" t="s">
        <v>2258</v>
      </c>
      <c r="F984" s="352">
        <v>3.7499999999999999E-2</v>
      </c>
      <c r="G984" s="352">
        <v>0</v>
      </c>
      <c r="H984" s="352">
        <v>3</v>
      </c>
      <c r="I984" s="189" t="s">
        <v>1081</v>
      </c>
      <c r="J984" s="352"/>
      <c r="K984" s="352"/>
      <c r="L984" s="352"/>
      <c r="M984" s="352"/>
      <c r="N984" s="352"/>
      <c r="O984" s="352"/>
      <c r="P984" s="352"/>
      <c r="Q984" s="352"/>
      <c r="R984" s="352"/>
      <c r="S984" s="352"/>
      <c r="T984" s="242" t="s">
        <v>1375</v>
      </c>
      <c r="U984" s="227" t="s">
        <v>784</v>
      </c>
      <c r="V984" s="227" t="s">
        <v>1376</v>
      </c>
      <c r="W984" s="227" t="s">
        <v>1814</v>
      </c>
      <c r="X984" s="228" t="s">
        <v>2258</v>
      </c>
      <c r="Y984" s="222" t="s">
        <v>1373</v>
      </c>
      <c r="Z984" s="227">
        <v>3.7499999999999999E-2</v>
      </c>
      <c r="AA984" s="272">
        <v>0</v>
      </c>
      <c r="AB984" s="352"/>
      <c r="AC984" s="352"/>
      <c r="AD984" s="352"/>
      <c r="AE984" s="352"/>
      <c r="AF984" s="352"/>
      <c r="AG984" s="352"/>
      <c r="AH984" s="352"/>
    </row>
    <row r="985" spans="1:34" s="221" customFormat="1">
      <c r="A985" s="352" t="s">
        <v>2274</v>
      </c>
      <c r="B985" s="352" t="s">
        <v>2591</v>
      </c>
      <c r="C985" s="352" t="s">
        <v>2543</v>
      </c>
      <c r="D985" s="352" t="s">
        <v>1814</v>
      </c>
      <c r="E985" s="352" t="s">
        <v>1819</v>
      </c>
      <c r="F985" s="352">
        <v>2.5000000000000001E-2</v>
      </c>
      <c r="G985" s="352">
        <v>0</v>
      </c>
      <c r="H985" s="352">
        <v>3</v>
      </c>
      <c r="I985" s="189" t="s">
        <v>253</v>
      </c>
      <c r="J985" s="352"/>
      <c r="K985" s="352"/>
      <c r="L985" s="352"/>
      <c r="M985" s="352"/>
      <c r="N985" s="352"/>
      <c r="O985" s="352"/>
      <c r="P985" s="352"/>
      <c r="Q985" s="352"/>
      <c r="R985" s="352"/>
      <c r="S985" s="352"/>
      <c r="T985" s="242" t="s">
        <v>1375</v>
      </c>
      <c r="U985" s="227" t="s">
        <v>784</v>
      </c>
      <c r="V985" s="227" t="s">
        <v>1376</v>
      </c>
      <c r="W985" s="227" t="s">
        <v>1814</v>
      </c>
      <c r="X985" s="228" t="s">
        <v>1819</v>
      </c>
      <c r="Y985" s="222" t="s">
        <v>1669</v>
      </c>
      <c r="Z985" s="227">
        <v>2.5000000000000001E-2</v>
      </c>
      <c r="AA985" s="272">
        <v>0</v>
      </c>
      <c r="AB985" s="352"/>
      <c r="AC985" s="352"/>
      <c r="AD985" s="352"/>
      <c r="AE985" s="352"/>
      <c r="AF985" s="352"/>
      <c r="AG985" s="352"/>
      <c r="AH985" s="352"/>
    </row>
    <row r="986" spans="1:34" s="221" customFormat="1">
      <c r="A986" s="352" t="s">
        <v>2275</v>
      </c>
      <c r="B986" s="352" t="s">
        <v>2591</v>
      </c>
      <c r="C986" s="352" t="s">
        <v>2543</v>
      </c>
      <c r="D986" s="352" t="s">
        <v>1814</v>
      </c>
      <c r="E986" s="352" t="s">
        <v>2261</v>
      </c>
      <c r="F986" s="352">
        <v>2.5000000000000001E-2</v>
      </c>
      <c r="G986" s="352">
        <v>0</v>
      </c>
      <c r="H986" s="352">
        <v>3</v>
      </c>
      <c r="I986" s="189" t="s">
        <v>231</v>
      </c>
      <c r="J986" s="352"/>
      <c r="K986" s="352"/>
      <c r="L986" s="352"/>
      <c r="M986" s="352"/>
      <c r="N986" s="352"/>
      <c r="O986" s="352"/>
      <c r="P986" s="352"/>
      <c r="Q986" s="352"/>
      <c r="R986" s="352"/>
      <c r="S986" s="352"/>
      <c r="T986" s="242" t="s">
        <v>1375</v>
      </c>
      <c r="U986" s="227" t="s">
        <v>784</v>
      </c>
      <c r="V986" s="227" t="s">
        <v>1376</v>
      </c>
      <c r="W986" s="227" t="s">
        <v>1814</v>
      </c>
      <c r="X986" s="228" t="s">
        <v>2261</v>
      </c>
      <c r="Y986" s="222" t="s">
        <v>1669</v>
      </c>
      <c r="Z986" s="227">
        <v>2.5000000000000001E-2</v>
      </c>
      <c r="AA986" s="272">
        <v>0</v>
      </c>
      <c r="AB986" s="352"/>
      <c r="AC986" s="352"/>
      <c r="AD986" s="352"/>
      <c r="AE986" s="352"/>
      <c r="AF986" s="352"/>
      <c r="AG986" s="352"/>
      <c r="AH986" s="352"/>
    </row>
    <row r="987" spans="1:34" s="221" customFormat="1">
      <c r="A987" s="352" t="s">
        <v>2276</v>
      </c>
      <c r="B987" s="352" t="s">
        <v>2591</v>
      </c>
      <c r="C987" s="352" t="s">
        <v>2543</v>
      </c>
      <c r="D987" s="352" t="s">
        <v>1814</v>
      </c>
      <c r="E987" s="352" t="s">
        <v>2263</v>
      </c>
      <c r="F987" s="352">
        <v>2.5000000000000001E-2</v>
      </c>
      <c r="G987" s="352">
        <v>0</v>
      </c>
      <c r="H987" s="352">
        <v>3</v>
      </c>
      <c r="I987" s="189" t="s">
        <v>1081</v>
      </c>
      <c r="J987" s="352"/>
      <c r="K987" s="352"/>
      <c r="L987" s="352"/>
      <c r="M987" s="352"/>
      <c r="N987" s="352"/>
      <c r="O987" s="352"/>
      <c r="P987" s="352"/>
      <c r="Q987" s="352"/>
      <c r="R987" s="352"/>
      <c r="S987" s="352"/>
      <c r="T987" s="242" t="s">
        <v>1375</v>
      </c>
      <c r="U987" s="227" t="s">
        <v>784</v>
      </c>
      <c r="V987" s="227" t="s">
        <v>1376</v>
      </c>
      <c r="W987" s="227" t="s">
        <v>1814</v>
      </c>
      <c r="X987" s="228" t="s">
        <v>2263</v>
      </c>
      <c r="Y987" s="222" t="s">
        <v>1669</v>
      </c>
      <c r="Z987" s="227">
        <v>2.5000000000000001E-2</v>
      </c>
      <c r="AA987" s="272">
        <v>0</v>
      </c>
      <c r="AB987" s="352"/>
      <c r="AC987" s="352"/>
      <c r="AD987" s="352"/>
      <c r="AE987" s="352"/>
      <c r="AF987" s="352"/>
      <c r="AG987" s="352"/>
      <c r="AH987" s="352"/>
    </row>
    <row r="988" spans="1:34" s="221" customFormat="1">
      <c r="A988" s="352" t="s">
        <v>2277</v>
      </c>
      <c r="B988" s="352" t="s">
        <v>2591</v>
      </c>
      <c r="C988" s="352" t="s">
        <v>2543</v>
      </c>
      <c r="D988" s="352" t="s">
        <v>1814</v>
      </c>
      <c r="E988" s="352" t="s">
        <v>1813</v>
      </c>
      <c r="F988" s="352">
        <v>1.2500000000000001E-2</v>
      </c>
      <c r="G988" s="352">
        <v>0</v>
      </c>
      <c r="H988" s="352">
        <v>3</v>
      </c>
      <c r="I988" s="189" t="s">
        <v>1898</v>
      </c>
      <c r="J988" s="352"/>
      <c r="K988" s="352"/>
      <c r="L988" s="352"/>
      <c r="M988" s="352"/>
      <c r="N988" s="352"/>
      <c r="O988" s="352"/>
      <c r="P988" s="352"/>
      <c r="Q988" s="352"/>
      <c r="R988" s="352"/>
      <c r="S988" s="352"/>
      <c r="T988" s="242" t="s">
        <v>1375</v>
      </c>
      <c r="U988" s="227" t="s">
        <v>784</v>
      </c>
      <c r="V988" s="227" t="s">
        <v>1376</v>
      </c>
      <c r="W988" s="227" t="s">
        <v>1814</v>
      </c>
      <c r="X988" s="228" t="s">
        <v>1813</v>
      </c>
      <c r="Y988" s="222" t="s">
        <v>1859</v>
      </c>
      <c r="Z988" s="227">
        <v>1.2500000000000001E-2</v>
      </c>
      <c r="AA988" s="272">
        <v>0</v>
      </c>
      <c r="AB988" s="352"/>
      <c r="AC988" s="352"/>
      <c r="AD988" s="352"/>
      <c r="AE988" s="352"/>
      <c r="AF988" s="352"/>
      <c r="AG988" s="352"/>
      <c r="AH988" s="352"/>
    </row>
    <row r="989" spans="1:34" s="221" customFormat="1">
      <c r="A989" s="352" t="s">
        <v>2278</v>
      </c>
      <c r="B989" s="352" t="s">
        <v>2591</v>
      </c>
      <c r="C989" s="352" t="s">
        <v>2543</v>
      </c>
      <c r="D989" s="352" t="s">
        <v>1814</v>
      </c>
      <c r="E989" s="352" t="s">
        <v>1815</v>
      </c>
      <c r="F989" s="352">
        <v>1.2500000000000001E-2</v>
      </c>
      <c r="G989" s="352">
        <v>0</v>
      </c>
      <c r="H989" s="352">
        <v>3</v>
      </c>
      <c r="I989" s="189" t="s">
        <v>231</v>
      </c>
      <c r="J989" s="352"/>
      <c r="K989" s="352"/>
      <c r="L989" s="352"/>
      <c r="M989" s="352"/>
      <c r="N989" s="352"/>
      <c r="O989" s="352"/>
      <c r="P989" s="352"/>
      <c r="Q989" s="352"/>
      <c r="R989" s="352"/>
      <c r="S989" s="352"/>
      <c r="T989" s="242" t="s">
        <v>1375</v>
      </c>
      <c r="U989" s="227" t="s">
        <v>784</v>
      </c>
      <c r="V989" s="227" t="s">
        <v>1376</v>
      </c>
      <c r="W989" s="227" t="s">
        <v>1814</v>
      </c>
      <c r="X989" s="228" t="s">
        <v>1815</v>
      </c>
      <c r="Y989" s="222" t="s">
        <v>1859</v>
      </c>
      <c r="Z989" s="227">
        <v>1.2500000000000001E-2</v>
      </c>
      <c r="AA989" s="272">
        <v>0</v>
      </c>
      <c r="AB989" s="352"/>
      <c r="AC989" s="352"/>
      <c r="AD989" s="352"/>
      <c r="AE989" s="352"/>
      <c r="AF989" s="352"/>
      <c r="AG989" s="352"/>
      <c r="AH989" s="352"/>
    </row>
    <row r="990" spans="1:34" s="221" customFormat="1">
      <c r="A990" s="352" t="s">
        <v>2279</v>
      </c>
      <c r="B990" s="352" t="s">
        <v>2591</v>
      </c>
      <c r="C990" s="352" t="s">
        <v>2543</v>
      </c>
      <c r="D990" s="352" t="s">
        <v>1814</v>
      </c>
      <c r="E990" s="352" t="s">
        <v>2267</v>
      </c>
      <c r="F990" s="352">
        <v>1.2500000000000001E-2</v>
      </c>
      <c r="G990" s="352">
        <v>0</v>
      </c>
      <c r="H990" s="352">
        <v>3</v>
      </c>
      <c r="I990" s="189" t="s">
        <v>1081</v>
      </c>
      <c r="J990" s="352"/>
      <c r="K990" s="352"/>
      <c r="L990" s="352"/>
      <c r="M990" s="352"/>
      <c r="N990" s="352"/>
      <c r="O990" s="352"/>
      <c r="P990" s="352"/>
      <c r="Q990" s="352"/>
      <c r="R990" s="352"/>
      <c r="S990" s="352"/>
      <c r="T990" s="242" t="s">
        <v>1375</v>
      </c>
      <c r="U990" s="227" t="s">
        <v>784</v>
      </c>
      <c r="V990" s="227" t="s">
        <v>1376</v>
      </c>
      <c r="W990" s="227" t="s">
        <v>1814</v>
      </c>
      <c r="X990" s="228" t="s">
        <v>2267</v>
      </c>
      <c r="Y990" s="222" t="s">
        <v>1859</v>
      </c>
      <c r="Z990" s="227">
        <v>1.2500000000000001E-2</v>
      </c>
      <c r="AA990" s="272">
        <v>0</v>
      </c>
      <c r="AB990" s="352"/>
      <c r="AC990" s="352"/>
      <c r="AD990" s="352"/>
      <c r="AE990" s="352"/>
      <c r="AF990" s="352"/>
      <c r="AG990" s="352"/>
      <c r="AH990" s="352"/>
    </row>
    <row r="991" spans="1:34" s="221" customFormat="1">
      <c r="A991" s="352" t="s">
        <v>1151</v>
      </c>
      <c r="B991" s="352" t="s">
        <v>2592</v>
      </c>
      <c r="C991" s="352" t="s">
        <v>2544</v>
      </c>
      <c r="D991" s="352" t="s">
        <v>1755</v>
      </c>
      <c r="E991" s="352" t="s">
        <v>1754</v>
      </c>
      <c r="F991" s="352">
        <v>1.34</v>
      </c>
      <c r="G991" s="352">
        <v>0.2</v>
      </c>
      <c r="H991" s="352">
        <v>2.58</v>
      </c>
      <c r="I991" s="189" t="s">
        <v>1520</v>
      </c>
      <c r="J991" s="352"/>
      <c r="K991" s="352"/>
      <c r="L991" s="352"/>
      <c r="M991" s="352"/>
      <c r="N991" s="352"/>
      <c r="O991" s="352"/>
      <c r="P991" s="352"/>
      <c r="Q991" s="352"/>
      <c r="R991" s="352"/>
      <c r="S991" s="352"/>
      <c r="T991" s="242" t="s">
        <v>1375</v>
      </c>
      <c r="U991" s="227" t="s">
        <v>1372</v>
      </c>
      <c r="V991" s="227" t="s">
        <v>1376</v>
      </c>
      <c r="W991" s="227" t="s">
        <v>1755</v>
      </c>
      <c r="X991" s="228" t="s">
        <v>1754</v>
      </c>
      <c r="Y991" s="222"/>
      <c r="Z991" s="227">
        <v>1.34</v>
      </c>
      <c r="AA991" s="272">
        <v>0.2</v>
      </c>
      <c r="AB991" s="352"/>
      <c r="AC991" s="352"/>
      <c r="AD991" s="352"/>
      <c r="AE991" s="352"/>
      <c r="AF991" s="352"/>
      <c r="AG991" s="352"/>
      <c r="AH991" s="352"/>
    </row>
    <row r="992" spans="1:34" s="221" customFormat="1">
      <c r="A992" s="352" t="s">
        <v>1152</v>
      </c>
      <c r="B992" s="352" t="s">
        <v>2592</v>
      </c>
      <c r="C992" s="352" t="s">
        <v>2544</v>
      </c>
      <c r="D992" s="352" t="s">
        <v>0</v>
      </c>
      <c r="E992" s="352" t="s">
        <v>5</v>
      </c>
      <c r="F992" s="352">
        <v>1.2</v>
      </c>
      <c r="G992" s="352">
        <v>0.2</v>
      </c>
      <c r="H992" s="352">
        <v>2.58</v>
      </c>
      <c r="I992" s="189" t="s">
        <v>1520</v>
      </c>
      <c r="J992" s="352"/>
      <c r="K992" s="352"/>
      <c r="L992" s="352"/>
      <c r="M992" s="352"/>
      <c r="N992" s="352"/>
      <c r="O992" s="352"/>
      <c r="P992" s="352"/>
      <c r="Q992" s="352"/>
      <c r="R992" s="352"/>
      <c r="S992" s="352"/>
      <c r="T992" s="242" t="s">
        <v>1375</v>
      </c>
      <c r="U992" s="227" t="s">
        <v>1372</v>
      </c>
      <c r="V992" s="227" t="s">
        <v>1376</v>
      </c>
      <c r="W992" s="227" t="s">
        <v>0</v>
      </c>
      <c r="X992" s="228" t="s">
        <v>5</v>
      </c>
      <c r="Y992" s="222"/>
      <c r="Z992" s="227">
        <v>1.2</v>
      </c>
      <c r="AA992" s="272">
        <v>0.2</v>
      </c>
      <c r="AB992" s="352"/>
      <c r="AC992" s="352"/>
      <c r="AD992" s="352"/>
      <c r="AE992" s="352"/>
      <c r="AF992" s="352"/>
      <c r="AG992" s="352"/>
      <c r="AH992" s="352"/>
    </row>
    <row r="993" spans="1:34" s="221" customFormat="1">
      <c r="A993" s="352" t="s">
        <v>1153</v>
      </c>
      <c r="B993" s="352" t="s">
        <v>2592</v>
      </c>
      <c r="C993" s="352" t="s">
        <v>2544</v>
      </c>
      <c r="D993" s="352" t="s">
        <v>7</v>
      </c>
      <c r="E993" s="352" t="s">
        <v>130</v>
      </c>
      <c r="F993" s="352">
        <v>1.02</v>
      </c>
      <c r="G993" s="352">
        <v>0.2</v>
      </c>
      <c r="H993" s="352">
        <v>2.58</v>
      </c>
      <c r="I993" s="189" t="s">
        <v>1520</v>
      </c>
      <c r="J993" s="352"/>
      <c r="K993" s="352"/>
      <c r="L993" s="352"/>
      <c r="M993" s="352"/>
      <c r="N993" s="352"/>
      <c r="O993" s="352"/>
      <c r="P993" s="352"/>
      <c r="Q993" s="352"/>
      <c r="R993" s="352"/>
      <c r="S993" s="352"/>
      <c r="T993" s="242" t="s">
        <v>1375</v>
      </c>
      <c r="U993" s="227" t="s">
        <v>1372</v>
      </c>
      <c r="V993" s="227" t="s">
        <v>1376</v>
      </c>
      <c r="W993" s="227" t="s">
        <v>7</v>
      </c>
      <c r="X993" s="228" t="s">
        <v>130</v>
      </c>
      <c r="Y993" s="222"/>
      <c r="Z993" s="227">
        <v>1.02</v>
      </c>
      <c r="AA993" s="272">
        <v>0.2</v>
      </c>
      <c r="AB993" s="352"/>
      <c r="AC993" s="352"/>
      <c r="AD993" s="352"/>
      <c r="AE993" s="352"/>
      <c r="AF993" s="352"/>
      <c r="AG993" s="352"/>
      <c r="AH993" s="352"/>
    </row>
    <row r="994" spans="1:34" s="221" customFormat="1">
      <c r="A994" s="352" t="s">
        <v>1154</v>
      </c>
      <c r="B994" s="352" t="s">
        <v>2592</v>
      </c>
      <c r="C994" s="352" t="s">
        <v>2544</v>
      </c>
      <c r="D994" s="352" t="s">
        <v>7</v>
      </c>
      <c r="E994" s="352" t="s">
        <v>131</v>
      </c>
      <c r="F994" s="352">
        <v>1.02</v>
      </c>
      <c r="G994" s="352">
        <v>0.2</v>
      </c>
      <c r="H994" s="352">
        <v>2.58</v>
      </c>
      <c r="I994" s="189" t="s">
        <v>1520</v>
      </c>
      <c r="J994" s="352"/>
      <c r="K994" s="352"/>
      <c r="L994" s="352"/>
      <c r="M994" s="352"/>
      <c r="N994" s="352"/>
      <c r="O994" s="352"/>
      <c r="P994" s="352"/>
      <c r="Q994" s="352"/>
      <c r="R994" s="352"/>
      <c r="S994" s="352"/>
      <c r="T994" s="242" t="s">
        <v>1375</v>
      </c>
      <c r="U994" s="227" t="s">
        <v>1372</v>
      </c>
      <c r="V994" s="227" t="s">
        <v>1376</v>
      </c>
      <c r="W994" s="227" t="s">
        <v>7</v>
      </c>
      <c r="X994" s="228" t="s">
        <v>131</v>
      </c>
      <c r="Y994" s="222"/>
      <c r="Z994" s="227">
        <v>1.02</v>
      </c>
      <c r="AA994" s="272">
        <v>0.2</v>
      </c>
      <c r="AB994" s="352"/>
      <c r="AC994" s="352"/>
      <c r="AD994" s="352"/>
      <c r="AE994" s="352"/>
      <c r="AF994" s="352"/>
      <c r="AG994" s="352"/>
      <c r="AH994" s="352"/>
    </row>
    <row r="995" spans="1:34" s="221" customFormat="1">
      <c r="A995" s="352" t="s">
        <v>1155</v>
      </c>
      <c r="B995" s="352" t="s">
        <v>2592</v>
      </c>
      <c r="C995" s="352" t="s">
        <v>2544</v>
      </c>
      <c r="D995" s="352" t="s">
        <v>29</v>
      </c>
      <c r="E995" s="352" t="s">
        <v>30</v>
      </c>
      <c r="F995" s="352">
        <v>0.7</v>
      </c>
      <c r="G995" s="352">
        <v>0.2</v>
      </c>
      <c r="H995" s="352">
        <v>2.58</v>
      </c>
      <c r="I995" s="189" t="s">
        <v>1520</v>
      </c>
      <c r="J995" s="352"/>
      <c r="K995" s="352"/>
      <c r="L995" s="352"/>
      <c r="M995" s="352"/>
      <c r="N995" s="352"/>
      <c r="O995" s="352"/>
      <c r="P995" s="352"/>
      <c r="Q995" s="352"/>
      <c r="R995" s="352"/>
      <c r="S995" s="352"/>
      <c r="T995" s="242" t="s">
        <v>1375</v>
      </c>
      <c r="U995" s="227" t="s">
        <v>1372</v>
      </c>
      <c r="V995" s="227" t="s">
        <v>1376</v>
      </c>
      <c r="W995" s="227" t="s">
        <v>29</v>
      </c>
      <c r="X995" s="228" t="s">
        <v>30</v>
      </c>
      <c r="Y995" s="222"/>
      <c r="Z995" s="227">
        <v>0.7</v>
      </c>
      <c r="AA995" s="272">
        <v>0.2</v>
      </c>
      <c r="AB995" s="352"/>
      <c r="AC995" s="352"/>
      <c r="AD995" s="352"/>
      <c r="AE995" s="352"/>
      <c r="AF995" s="352"/>
      <c r="AG995" s="352"/>
      <c r="AH995" s="352"/>
    </row>
    <row r="996" spans="1:34" s="221" customFormat="1">
      <c r="A996" s="352" t="s">
        <v>1156</v>
      </c>
      <c r="B996" s="352" t="s">
        <v>2592</v>
      </c>
      <c r="C996" s="352" t="s">
        <v>2544</v>
      </c>
      <c r="D996" s="352" t="s">
        <v>31</v>
      </c>
      <c r="E996" s="352" t="s">
        <v>176</v>
      </c>
      <c r="F996" s="352">
        <v>0.5</v>
      </c>
      <c r="G996" s="352">
        <v>0.2</v>
      </c>
      <c r="H996" s="352">
        <v>2.58</v>
      </c>
      <c r="I996" s="189" t="s">
        <v>1520</v>
      </c>
      <c r="J996" s="352"/>
      <c r="K996" s="352"/>
      <c r="L996" s="352"/>
      <c r="M996" s="352"/>
      <c r="N996" s="352"/>
      <c r="O996" s="352"/>
      <c r="P996" s="352"/>
      <c r="Q996" s="352"/>
      <c r="R996" s="352"/>
      <c r="S996" s="352"/>
      <c r="T996" s="242" t="s">
        <v>1375</v>
      </c>
      <c r="U996" s="227" t="s">
        <v>1372</v>
      </c>
      <c r="V996" s="227" t="s">
        <v>1376</v>
      </c>
      <c r="W996" s="227" t="s">
        <v>31</v>
      </c>
      <c r="X996" s="228" t="s">
        <v>176</v>
      </c>
      <c r="Y996" s="222"/>
      <c r="Z996" s="227">
        <v>0.5</v>
      </c>
      <c r="AA996" s="272">
        <v>0.2</v>
      </c>
      <c r="AB996" s="352"/>
      <c r="AC996" s="352"/>
      <c r="AD996" s="352"/>
      <c r="AE996" s="352"/>
      <c r="AF996" s="352"/>
      <c r="AG996" s="352"/>
      <c r="AH996" s="352"/>
    </row>
    <row r="997" spans="1:34" s="221" customFormat="1">
      <c r="A997" s="352" t="s">
        <v>1157</v>
      </c>
      <c r="B997" s="352" t="s">
        <v>2592</v>
      </c>
      <c r="C997" s="352" t="s">
        <v>2544</v>
      </c>
      <c r="D997" s="352" t="s">
        <v>31</v>
      </c>
      <c r="E997" s="352" t="s">
        <v>182</v>
      </c>
      <c r="F997" s="352">
        <v>0.5</v>
      </c>
      <c r="G997" s="352">
        <v>0.2</v>
      </c>
      <c r="H997" s="352">
        <v>2.58</v>
      </c>
      <c r="I997" s="189" t="s">
        <v>1520</v>
      </c>
      <c r="J997" s="352"/>
      <c r="K997" s="352"/>
      <c r="L997" s="352"/>
      <c r="M997" s="352"/>
      <c r="N997" s="352"/>
      <c r="O997" s="352"/>
      <c r="P997" s="352"/>
      <c r="Q997" s="352"/>
      <c r="R997" s="352"/>
      <c r="S997" s="352"/>
      <c r="T997" s="242" t="s">
        <v>1375</v>
      </c>
      <c r="U997" s="227" t="s">
        <v>1372</v>
      </c>
      <c r="V997" s="227" t="s">
        <v>1376</v>
      </c>
      <c r="W997" s="227" t="s">
        <v>31</v>
      </c>
      <c r="X997" s="228" t="s">
        <v>182</v>
      </c>
      <c r="Y997" s="222"/>
      <c r="Z997" s="227">
        <v>0.5</v>
      </c>
      <c r="AA997" s="272">
        <v>0.2</v>
      </c>
      <c r="AB997" s="352"/>
      <c r="AC997" s="352"/>
      <c r="AD997" s="352"/>
      <c r="AE997" s="352"/>
      <c r="AF997" s="352"/>
      <c r="AG997" s="352"/>
      <c r="AH997" s="352"/>
    </row>
    <row r="998" spans="1:34" s="221" customFormat="1">
      <c r="A998" s="352" t="s">
        <v>1158</v>
      </c>
      <c r="B998" s="352" t="s">
        <v>2592</v>
      </c>
      <c r="C998" s="352" t="s">
        <v>2544</v>
      </c>
      <c r="D998" s="352" t="s">
        <v>32</v>
      </c>
      <c r="E998" s="352" t="s">
        <v>33</v>
      </c>
      <c r="F998" s="352">
        <v>0.5</v>
      </c>
      <c r="G998" s="352">
        <v>0.2</v>
      </c>
      <c r="H998" s="352">
        <v>2.58</v>
      </c>
      <c r="I998" s="189" t="s">
        <v>1520</v>
      </c>
      <c r="J998" s="352"/>
      <c r="K998" s="352"/>
      <c r="L998" s="352"/>
      <c r="M998" s="352"/>
      <c r="N998" s="352"/>
      <c r="O998" s="352"/>
      <c r="P998" s="352"/>
      <c r="Q998" s="352"/>
      <c r="R998" s="352"/>
      <c r="S998" s="352"/>
      <c r="T998" s="242" t="s">
        <v>1375</v>
      </c>
      <c r="U998" s="227" t="s">
        <v>1372</v>
      </c>
      <c r="V998" s="227" t="s">
        <v>1376</v>
      </c>
      <c r="W998" s="227" t="s">
        <v>32</v>
      </c>
      <c r="X998" s="228" t="s">
        <v>33</v>
      </c>
      <c r="Y998" s="222"/>
      <c r="Z998" s="227">
        <v>0.5</v>
      </c>
      <c r="AA998" s="272">
        <v>0.2</v>
      </c>
      <c r="AB998" s="352"/>
      <c r="AC998" s="352"/>
      <c r="AD998" s="352"/>
      <c r="AE998" s="352"/>
      <c r="AF998" s="352"/>
      <c r="AG998" s="352"/>
      <c r="AH998" s="352"/>
    </row>
    <row r="999" spans="1:34" s="221" customFormat="1">
      <c r="A999" s="352" t="s">
        <v>1159</v>
      </c>
      <c r="B999" s="352" t="s">
        <v>2592</v>
      </c>
      <c r="C999" s="352" t="s">
        <v>2544</v>
      </c>
      <c r="D999" s="352" t="s">
        <v>35</v>
      </c>
      <c r="E999" s="352" t="s">
        <v>112</v>
      </c>
      <c r="F999" s="352">
        <v>0.4</v>
      </c>
      <c r="G999" s="352">
        <v>0.08</v>
      </c>
      <c r="H999" s="352">
        <v>2.58</v>
      </c>
      <c r="I999" s="189" t="s">
        <v>1520</v>
      </c>
      <c r="J999" s="352"/>
      <c r="K999" s="352"/>
      <c r="L999" s="352"/>
      <c r="M999" s="352"/>
      <c r="N999" s="352"/>
      <c r="O999" s="352"/>
      <c r="P999" s="352"/>
      <c r="Q999" s="352"/>
      <c r="R999" s="352"/>
      <c r="S999" s="352"/>
      <c r="T999" s="242" t="s">
        <v>1375</v>
      </c>
      <c r="U999" s="227" t="s">
        <v>1372</v>
      </c>
      <c r="V999" s="227" t="s">
        <v>1376</v>
      </c>
      <c r="W999" s="227" t="s">
        <v>35</v>
      </c>
      <c r="X999" s="228" t="s">
        <v>112</v>
      </c>
      <c r="Y999" s="222"/>
      <c r="Z999" s="227">
        <v>0.4</v>
      </c>
      <c r="AA999" s="272">
        <v>0.08</v>
      </c>
      <c r="AB999" s="352"/>
      <c r="AC999" s="352"/>
      <c r="AD999" s="352"/>
      <c r="AE999" s="352"/>
      <c r="AF999" s="352"/>
      <c r="AG999" s="352"/>
      <c r="AH999" s="352"/>
    </row>
    <row r="1000" spans="1:34" s="221" customFormat="1">
      <c r="A1000" s="352" t="s">
        <v>1160</v>
      </c>
      <c r="B1000" s="352" t="s">
        <v>2592</v>
      </c>
      <c r="C1000" s="352" t="s">
        <v>2544</v>
      </c>
      <c r="D1000" s="352" t="s">
        <v>35</v>
      </c>
      <c r="E1000" s="352" t="s">
        <v>99</v>
      </c>
      <c r="F1000" s="352">
        <v>0.2</v>
      </c>
      <c r="G1000" s="352">
        <v>0.04</v>
      </c>
      <c r="H1000" s="352">
        <v>2.58</v>
      </c>
      <c r="I1000" s="189" t="s">
        <v>231</v>
      </c>
      <c r="J1000" s="352" t="s">
        <v>232</v>
      </c>
      <c r="K1000" s="352"/>
      <c r="L1000" s="352"/>
      <c r="M1000" s="352"/>
      <c r="N1000" s="352"/>
      <c r="O1000" s="352"/>
      <c r="P1000" s="352"/>
      <c r="Q1000" s="352"/>
      <c r="R1000" s="352"/>
      <c r="S1000" s="352"/>
      <c r="T1000" s="242" t="s">
        <v>1375</v>
      </c>
      <c r="U1000" s="227" t="s">
        <v>1372</v>
      </c>
      <c r="V1000" s="227" t="s">
        <v>1376</v>
      </c>
      <c r="W1000" s="227" t="s">
        <v>35</v>
      </c>
      <c r="X1000" s="228" t="s">
        <v>99</v>
      </c>
      <c r="Y1000" s="222"/>
      <c r="Z1000" s="227">
        <v>0.2</v>
      </c>
      <c r="AA1000" s="272">
        <v>0.04</v>
      </c>
      <c r="AB1000" s="352"/>
      <c r="AC1000" s="352"/>
      <c r="AD1000" s="352"/>
      <c r="AE1000" s="352"/>
      <c r="AF1000" s="352"/>
      <c r="AG1000" s="352"/>
      <c r="AH1000" s="352"/>
    </row>
    <row r="1001" spans="1:34" s="221" customFormat="1">
      <c r="A1001" s="352" t="s">
        <v>1161</v>
      </c>
      <c r="B1001" s="352" t="s">
        <v>2592</v>
      </c>
      <c r="C1001" s="352" t="s">
        <v>2544</v>
      </c>
      <c r="D1001" s="352" t="s">
        <v>35</v>
      </c>
      <c r="E1001" s="352" t="s">
        <v>115</v>
      </c>
      <c r="F1001" s="352">
        <v>0.4</v>
      </c>
      <c r="G1001" s="352">
        <v>0.08</v>
      </c>
      <c r="H1001" s="352">
        <v>2.58</v>
      </c>
      <c r="I1001" s="189" t="s">
        <v>1520</v>
      </c>
      <c r="J1001" s="352"/>
      <c r="K1001" s="352"/>
      <c r="L1001" s="352"/>
      <c r="M1001" s="352"/>
      <c r="N1001" s="352"/>
      <c r="O1001" s="352"/>
      <c r="P1001" s="352"/>
      <c r="Q1001" s="352"/>
      <c r="R1001" s="352"/>
      <c r="S1001" s="352"/>
      <c r="T1001" s="242" t="s">
        <v>1375</v>
      </c>
      <c r="U1001" s="227" t="s">
        <v>1372</v>
      </c>
      <c r="V1001" s="227" t="s">
        <v>1376</v>
      </c>
      <c r="W1001" s="227" t="s">
        <v>35</v>
      </c>
      <c r="X1001" s="228" t="s">
        <v>115</v>
      </c>
      <c r="Y1001" s="222"/>
      <c r="Z1001" s="227">
        <v>0.4</v>
      </c>
      <c r="AA1001" s="272">
        <v>0.08</v>
      </c>
      <c r="AB1001" s="352"/>
      <c r="AC1001" s="352"/>
      <c r="AD1001" s="352"/>
      <c r="AE1001" s="352"/>
      <c r="AF1001" s="352"/>
      <c r="AG1001" s="352"/>
      <c r="AH1001" s="352"/>
    </row>
    <row r="1002" spans="1:34" s="221" customFormat="1">
      <c r="A1002" s="352" t="s">
        <v>1162</v>
      </c>
      <c r="B1002" s="352" t="s">
        <v>2592</v>
      </c>
      <c r="C1002" s="352" t="s">
        <v>2544</v>
      </c>
      <c r="D1002" s="352" t="s">
        <v>35</v>
      </c>
      <c r="E1002" s="352" t="s">
        <v>102</v>
      </c>
      <c r="F1002" s="352">
        <v>0.2</v>
      </c>
      <c r="G1002" s="352">
        <v>0.04</v>
      </c>
      <c r="H1002" s="352">
        <v>2.58</v>
      </c>
      <c r="I1002" s="189" t="s">
        <v>231</v>
      </c>
      <c r="J1002" s="352" t="s">
        <v>232</v>
      </c>
      <c r="K1002" s="352"/>
      <c r="L1002" s="352"/>
      <c r="M1002" s="352"/>
      <c r="N1002" s="352"/>
      <c r="O1002" s="352"/>
      <c r="P1002" s="352"/>
      <c r="Q1002" s="352"/>
      <c r="R1002" s="352"/>
      <c r="S1002" s="352"/>
      <c r="T1002" s="242" t="s">
        <v>1375</v>
      </c>
      <c r="U1002" s="227" t="s">
        <v>1372</v>
      </c>
      <c r="V1002" s="227" t="s">
        <v>1376</v>
      </c>
      <c r="W1002" s="227" t="s">
        <v>35</v>
      </c>
      <c r="X1002" s="228" t="s">
        <v>102</v>
      </c>
      <c r="Y1002" s="222"/>
      <c r="Z1002" s="227">
        <v>0.2</v>
      </c>
      <c r="AA1002" s="272">
        <v>0.04</v>
      </c>
      <c r="AB1002" s="352"/>
      <c r="AC1002" s="352"/>
      <c r="AD1002" s="352"/>
      <c r="AE1002" s="352"/>
      <c r="AF1002" s="352"/>
      <c r="AG1002" s="352"/>
      <c r="AH1002" s="352"/>
    </row>
    <row r="1003" spans="1:34" s="221" customFormat="1">
      <c r="A1003" s="352" t="s">
        <v>1163</v>
      </c>
      <c r="B1003" s="352" t="s">
        <v>2592</v>
      </c>
      <c r="C1003" s="352" t="s">
        <v>2544</v>
      </c>
      <c r="D1003" s="352" t="s">
        <v>35</v>
      </c>
      <c r="E1003" s="352" t="s">
        <v>1164</v>
      </c>
      <c r="F1003" s="352">
        <v>0.3</v>
      </c>
      <c r="G1003" s="352">
        <v>0.06</v>
      </c>
      <c r="H1003" s="352">
        <v>2.58</v>
      </c>
      <c r="I1003" s="189" t="s">
        <v>1520</v>
      </c>
      <c r="J1003" s="352" t="s">
        <v>236</v>
      </c>
      <c r="K1003" s="352"/>
      <c r="L1003" s="352"/>
      <c r="M1003" s="352"/>
      <c r="N1003" s="352"/>
      <c r="O1003" s="352"/>
      <c r="P1003" s="352"/>
      <c r="Q1003" s="352"/>
      <c r="R1003" s="352"/>
      <c r="S1003" s="352"/>
      <c r="T1003" s="242" t="s">
        <v>1375</v>
      </c>
      <c r="U1003" s="227" t="s">
        <v>1372</v>
      </c>
      <c r="V1003" s="227" t="s">
        <v>1376</v>
      </c>
      <c r="W1003" s="227" t="s">
        <v>35</v>
      </c>
      <c r="X1003" s="228" t="s">
        <v>1164</v>
      </c>
      <c r="Y1003" s="222" t="s">
        <v>236</v>
      </c>
      <c r="Z1003" s="227">
        <v>0.3</v>
      </c>
      <c r="AA1003" s="272">
        <v>0.06</v>
      </c>
      <c r="AB1003" s="352"/>
      <c r="AC1003" s="352"/>
      <c r="AD1003" s="352"/>
      <c r="AE1003" s="352"/>
      <c r="AF1003" s="352"/>
      <c r="AG1003" s="352"/>
      <c r="AH1003" s="352"/>
    </row>
    <row r="1004" spans="1:34" s="221" customFormat="1">
      <c r="A1004" s="352" t="s">
        <v>1165</v>
      </c>
      <c r="B1004" s="352" t="s">
        <v>2592</v>
      </c>
      <c r="C1004" s="352" t="s">
        <v>2544</v>
      </c>
      <c r="D1004" s="352" t="s">
        <v>35</v>
      </c>
      <c r="E1004" s="352" t="s">
        <v>1166</v>
      </c>
      <c r="F1004" s="352">
        <v>0.3</v>
      </c>
      <c r="G1004" s="352">
        <v>0.06</v>
      </c>
      <c r="H1004" s="352">
        <v>2.58</v>
      </c>
      <c r="I1004" s="189" t="s">
        <v>231</v>
      </c>
      <c r="J1004" s="352" t="s">
        <v>2488</v>
      </c>
      <c r="K1004" s="352"/>
      <c r="L1004" s="352"/>
      <c r="M1004" s="352"/>
      <c r="N1004" s="352"/>
      <c r="O1004" s="352"/>
      <c r="P1004" s="352"/>
      <c r="Q1004" s="352"/>
      <c r="R1004" s="352"/>
      <c r="S1004" s="352"/>
      <c r="T1004" s="242" t="s">
        <v>1375</v>
      </c>
      <c r="U1004" s="227" t="s">
        <v>1372</v>
      </c>
      <c r="V1004" s="227" t="s">
        <v>1376</v>
      </c>
      <c r="W1004" s="227" t="s">
        <v>35</v>
      </c>
      <c r="X1004" s="228" t="s">
        <v>1166</v>
      </c>
      <c r="Y1004" s="222" t="s">
        <v>236</v>
      </c>
      <c r="Z1004" s="227">
        <v>0.3</v>
      </c>
      <c r="AA1004" s="272">
        <v>0.06</v>
      </c>
      <c r="AB1004" s="352"/>
      <c r="AC1004" s="352"/>
      <c r="AD1004" s="352"/>
      <c r="AE1004" s="352"/>
      <c r="AF1004" s="352"/>
      <c r="AG1004" s="352"/>
      <c r="AH1004" s="352"/>
    </row>
    <row r="1005" spans="1:34" s="221" customFormat="1">
      <c r="A1005" s="352" t="s">
        <v>1167</v>
      </c>
      <c r="B1005" s="352" t="s">
        <v>2592</v>
      </c>
      <c r="C1005" s="352" t="s">
        <v>2544</v>
      </c>
      <c r="D1005" s="352" t="s">
        <v>35</v>
      </c>
      <c r="E1005" s="352" t="s">
        <v>1168</v>
      </c>
      <c r="F1005" s="352">
        <v>0.2</v>
      </c>
      <c r="G1005" s="352">
        <v>0.04</v>
      </c>
      <c r="H1005" s="352">
        <v>2.58</v>
      </c>
      <c r="I1005" s="189" t="s">
        <v>1520</v>
      </c>
      <c r="J1005" s="352" t="s">
        <v>239</v>
      </c>
      <c r="K1005" s="352"/>
      <c r="L1005" s="352"/>
      <c r="M1005" s="352"/>
      <c r="N1005" s="352"/>
      <c r="O1005" s="352"/>
      <c r="P1005" s="352"/>
      <c r="Q1005" s="352"/>
      <c r="R1005" s="352"/>
      <c r="S1005" s="352"/>
      <c r="T1005" s="242" t="s">
        <v>1375</v>
      </c>
      <c r="U1005" s="227" t="s">
        <v>1372</v>
      </c>
      <c r="V1005" s="227" t="s">
        <v>1376</v>
      </c>
      <c r="W1005" s="227" t="s">
        <v>35</v>
      </c>
      <c r="X1005" s="228" t="s">
        <v>1168</v>
      </c>
      <c r="Y1005" s="222" t="s">
        <v>239</v>
      </c>
      <c r="Z1005" s="227">
        <v>0.2</v>
      </c>
      <c r="AA1005" s="272">
        <v>0.04</v>
      </c>
      <c r="AB1005" s="352"/>
      <c r="AC1005" s="352"/>
      <c r="AD1005" s="352"/>
      <c r="AE1005" s="352"/>
      <c r="AF1005" s="352"/>
      <c r="AG1005" s="352"/>
      <c r="AH1005" s="352"/>
    </row>
    <row r="1006" spans="1:34" s="221" customFormat="1">
      <c r="A1006" s="352" t="s">
        <v>1169</v>
      </c>
      <c r="B1006" s="352" t="s">
        <v>2592</v>
      </c>
      <c r="C1006" s="352" t="s">
        <v>2544</v>
      </c>
      <c r="D1006" s="352" t="s">
        <v>35</v>
      </c>
      <c r="E1006" s="352" t="s">
        <v>1170</v>
      </c>
      <c r="F1006" s="352">
        <v>0.2</v>
      </c>
      <c r="G1006" s="352">
        <v>0.04</v>
      </c>
      <c r="H1006" s="352">
        <v>2.58</v>
      </c>
      <c r="I1006" s="189" t="s">
        <v>231</v>
      </c>
      <c r="J1006" s="352" t="s">
        <v>2489</v>
      </c>
      <c r="K1006" s="352"/>
      <c r="L1006" s="352"/>
      <c r="M1006" s="352"/>
      <c r="N1006" s="352"/>
      <c r="O1006" s="352"/>
      <c r="P1006" s="352"/>
      <c r="Q1006" s="352"/>
      <c r="R1006" s="352"/>
      <c r="S1006" s="352"/>
      <c r="T1006" s="242" t="s">
        <v>1375</v>
      </c>
      <c r="U1006" s="227" t="s">
        <v>1372</v>
      </c>
      <c r="V1006" s="227" t="s">
        <v>1376</v>
      </c>
      <c r="W1006" s="227" t="s">
        <v>35</v>
      </c>
      <c r="X1006" s="228" t="s">
        <v>1170</v>
      </c>
      <c r="Y1006" s="222" t="s">
        <v>239</v>
      </c>
      <c r="Z1006" s="227">
        <v>0.2</v>
      </c>
      <c r="AA1006" s="272">
        <v>0.04</v>
      </c>
      <c r="AB1006" s="352"/>
      <c r="AC1006" s="352"/>
      <c r="AD1006" s="352"/>
      <c r="AE1006" s="352"/>
      <c r="AF1006" s="352"/>
      <c r="AG1006" s="352"/>
      <c r="AH1006" s="352"/>
    </row>
    <row r="1007" spans="1:34" s="221" customFormat="1">
      <c r="A1007" s="352" t="s">
        <v>1171</v>
      </c>
      <c r="B1007" s="352" t="s">
        <v>2592</v>
      </c>
      <c r="C1007" s="352" t="s">
        <v>2544</v>
      </c>
      <c r="D1007" s="352" t="s">
        <v>35</v>
      </c>
      <c r="E1007" s="352" t="s">
        <v>1172</v>
      </c>
      <c r="F1007" s="352">
        <v>0.1</v>
      </c>
      <c r="G1007" s="352">
        <v>0.02</v>
      </c>
      <c r="H1007" s="352">
        <v>2.58</v>
      </c>
      <c r="I1007" s="189" t="s">
        <v>1520</v>
      </c>
      <c r="J1007" s="352" t="s">
        <v>242</v>
      </c>
      <c r="K1007" s="352"/>
      <c r="L1007" s="352"/>
      <c r="M1007" s="352"/>
      <c r="N1007" s="352"/>
      <c r="O1007" s="352"/>
      <c r="P1007" s="352"/>
      <c r="Q1007" s="352"/>
      <c r="R1007" s="352"/>
      <c r="S1007" s="352"/>
      <c r="T1007" s="242" t="s">
        <v>1375</v>
      </c>
      <c r="U1007" s="227" t="s">
        <v>1372</v>
      </c>
      <c r="V1007" s="227" t="s">
        <v>1376</v>
      </c>
      <c r="W1007" s="227" t="s">
        <v>35</v>
      </c>
      <c r="X1007" s="228" t="s">
        <v>1172</v>
      </c>
      <c r="Y1007" s="222" t="s">
        <v>242</v>
      </c>
      <c r="Z1007" s="227">
        <v>0.1</v>
      </c>
      <c r="AA1007" s="272">
        <v>0.02</v>
      </c>
      <c r="AB1007" s="352"/>
      <c r="AC1007" s="352"/>
      <c r="AD1007" s="352"/>
      <c r="AE1007" s="352"/>
      <c r="AF1007" s="352"/>
      <c r="AG1007" s="352"/>
      <c r="AH1007" s="352"/>
    </row>
    <row r="1008" spans="1:34" s="221" customFormat="1">
      <c r="A1008" s="352" t="s">
        <v>1173</v>
      </c>
      <c r="B1008" s="352" t="s">
        <v>2592</v>
      </c>
      <c r="C1008" s="352" t="s">
        <v>2544</v>
      </c>
      <c r="D1008" s="352" t="s">
        <v>35</v>
      </c>
      <c r="E1008" s="352" t="s">
        <v>1174</v>
      </c>
      <c r="F1008" s="352">
        <v>0.1</v>
      </c>
      <c r="G1008" s="352">
        <v>0.02</v>
      </c>
      <c r="H1008" s="352">
        <v>2.58</v>
      </c>
      <c r="I1008" s="189" t="s">
        <v>231</v>
      </c>
      <c r="J1008" s="352" t="s">
        <v>2490</v>
      </c>
      <c r="K1008" s="352"/>
      <c r="L1008" s="352"/>
      <c r="M1008" s="352"/>
      <c r="N1008" s="352"/>
      <c r="O1008" s="352"/>
      <c r="P1008" s="352"/>
      <c r="Q1008" s="352"/>
      <c r="R1008" s="352"/>
      <c r="S1008" s="352"/>
      <c r="T1008" s="242" t="s">
        <v>1375</v>
      </c>
      <c r="U1008" s="227" t="s">
        <v>1372</v>
      </c>
      <c r="V1008" s="227" t="s">
        <v>1376</v>
      </c>
      <c r="W1008" s="227" t="s">
        <v>35</v>
      </c>
      <c r="X1008" s="228" t="s">
        <v>1174</v>
      </c>
      <c r="Y1008" s="222" t="s">
        <v>242</v>
      </c>
      <c r="Z1008" s="227">
        <v>0.1</v>
      </c>
      <c r="AA1008" s="272">
        <v>0.02</v>
      </c>
      <c r="AB1008" s="352"/>
      <c r="AC1008" s="352"/>
      <c r="AD1008" s="352"/>
      <c r="AE1008" s="352"/>
      <c r="AF1008" s="352"/>
      <c r="AG1008" s="352"/>
      <c r="AH1008" s="352"/>
    </row>
    <row r="1009" spans="1:34" s="221" customFormat="1">
      <c r="A1009" s="352" t="s">
        <v>1175</v>
      </c>
      <c r="B1009" s="352" t="s">
        <v>2592</v>
      </c>
      <c r="C1009" s="352" t="s">
        <v>2544</v>
      </c>
      <c r="D1009" s="352" t="s">
        <v>35</v>
      </c>
      <c r="E1009" s="352" t="s">
        <v>1176</v>
      </c>
      <c r="F1009" s="352">
        <v>0.3</v>
      </c>
      <c r="G1009" s="352">
        <v>0.06</v>
      </c>
      <c r="H1009" s="352">
        <v>2.58</v>
      </c>
      <c r="I1009" s="189" t="s">
        <v>1520</v>
      </c>
      <c r="J1009" s="352" t="s">
        <v>236</v>
      </c>
      <c r="K1009" s="352"/>
      <c r="L1009" s="352"/>
      <c r="M1009" s="352"/>
      <c r="N1009" s="352"/>
      <c r="O1009" s="352"/>
      <c r="P1009" s="352"/>
      <c r="Q1009" s="352"/>
      <c r="R1009" s="352"/>
      <c r="S1009" s="352"/>
      <c r="T1009" s="242" t="s">
        <v>1375</v>
      </c>
      <c r="U1009" s="227" t="s">
        <v>1372</v>
      </c>
      <c r="V1009" s="227" t="s">
        <v>1376</v>
      </c>
      <c r="W1009" s="227" t="s">
        <v>35</v>
      </c>
      <c r="X1009" s="228" t="s">
        <v>1176</v>
      </c>
      <c r="Y1009" s="222" t="s">
        <v>236</v>
      </c>
      <c r="Z1009" s="227">
        <v>0.3</v>
      </c>
      <c r="AA1009" s="272">
        <v>0.06</v>
      </c>
      <c r="AB1009" s="352"/>
      <c r="AC1009" s="352"/>
      <c r="AD1009" s="352"/>
      <c r="AE1009" s="352"/>
      <c r="AF1009" s="352"/>
      <c r="AG1009" s="352"/>
      <c r="AH1009" s="352"/>
    </row>
    <row r="1010" spans="1:34" s="221" customFormat="1">
      <c r="A1010" s="352" t="s">
        <v>1177</v>
      </c>
      <c r="B1010" s="352" t="s">
        <v>2592</v>
      </c>
      <c r="C1010" s="352" t="s">
        <v>2544</v>
      </c>
      <c r="D1010" s="352" t="s">
        <v>35</v>
      </c>
      <c r="E1010" s="352" t="s">
        <v>1178</v>
      </c>
      <c r="F1010" s="352">
        <v>0.3</v>
      </c>
      <c r="G1010" s="352">
        <v>0.06</v>
      </c>
      <c r="H1010" s="352">
        <v>2.58</v>
      </c>
      <c r="I1010" s="189" t="s">
        <v>231</v>
      </c>
      <c r="J1010" s="352" t="s">
        <v>2488</v>
      </c>
      <c r="K1010" s="352"/>
      <c r="L1010" s="352"/>
      <c r="M1010" s="352"/>
      <c r="N1010" s="352"/>
      <c r="O1010" s="352"/>
      <c r="P1010" s="352"/>
      <c r="Q1010" s="352"/>
      <c r="R1010" s="352"/>
      <c r="S1010" s="352"/>
      <c r="T1010" s="242" t="s">
        <v>1375</v>
      </c>
      <c r="U1010" s="227" t="s">
        <v>1372</v>
      </c>
      <c r="V1010" s="227" t="s">
        <v>1376</v>
      </c>
      <c r="W1010" s="227" t="s">
        <v>35</v>
      </c>
      <c r="X1010" s="228" t="s">
        <v>1178</v>
      </c>
      <c r="Y1010" s="222" t="s">
        <v>236</v>
      </c>
      <c r="Z1010" s="227">
        <v>0.3</v>
      </c>
      <c r="AA1010" s="272">
        <v>0.06</v>
      </c>
      <c r="AB1010" s="352"/>
      <c r="AC1010" s="352"/>
      <c r="AD1010" s="352"/>
      <c r="AE1010" s="352"/>
      <c r="AF1010" s="352"/>
      <c r="AG1010" s="352"/>
      <c r="AH1010" s="352"/>
    </row>
    <row r="1011" spans="1:34" s="221" customFormat="1">
      <c r="A1011" s="352" t="s">
        <v>1179</v>
      </c>
      <c r="B1011" s="352" t="s">
        <v>2592</v>
      </c>
      <c r="C1011" s="352" t="s">
        <v>2544</v>
      </c>
      <c r="D1011" s="352" t="s">
        <v>35</v>
      </c>
      <c r="E1011" s="352" t="s">
        <v>1180</v>
      </c>
      <c r="F1011" s="352">
        <v>0.2</v>
      </c>
      <c r="G1011" s="352">
        <v>0.04</v>
      </c>
      <c r="H1011" s="352">
        <v>2.58</v>
      </c>
      <c r="I1011" s="189" t="s">
        <v>1520</v>
      </c>
      <c r="J1011" s="352" t="s">
        <v>239</v>
      </c>
      <c r="K1011" s="352"/>
      <c r="L1011" s="352"/>
      <c r="M1011" s="352"/>
      <c r="N1011" s="352"/>
      <c r="O1011" s="352"/>
      <c r="P1011" s="352"/>
      <c r="Q1011" s="352"/>
      <c r="R1011" s="352"/>
      <c r="S1011" s="352"/>
      <c r="T1011" s="242" t="s">
        <v>1375</v>
      </c>
      <c r="U1011" s="227" t="s">
        <v>1372</v>
      </c>
      <c r="V1011" s="227" t="s">
        <v>1376</v>
      </c>
      <c r="W1011" s="227" t="s">
        <v>35</v>
      </c>
      <c r="X1011" s="228" t="s">
        <v>1180</v>
      </c>
      <c r="Y1011" s="222" t="s">
        <v>239</v>
      </c>
      <c r="Z1011" s="227">
        <v>0.2</v>
      </c>
      <c r="AA1011" s="272">
        <v>0.04</v>
      </c>
      <c r="AB1011" s="352"/>
      <c r="AC1011" s="352"/>
      <c r="AD1011" s="352"/>
      <c r="AE1011" s="352"/>
      <c r="AF1011" s="352"/>
      <c r="AG1011" s="352"/>
      <c r="AH1011" s="352"/>
    </row>
    <row r="1012" spans="1:34" s="221" customFormat="1">
      <c r="A1012" s="352" t="s">
        <v>1181</v>
      </c>
      <c r="B1012" s="352" t="s">
        <v>2592</v>
      </c>
      <c r="C1012" s="352" t="s">
        <v>2544</v>
      </c>
      <c r="D1012" s="352" t="s">
        <v>35</v>
      </c>
      <c r="E1012" s="352" t="s">
        <v>1182</v>
      </c>
      <c r="F1012" s="352">
        <v>0.2</v>
      </c>
      <c r="G1012" s="352">
        <v>0.04</v>
      </c>
      <c r="H1012" s="352">
        <v>2.58</v>
      </c>
      <c r="I1012" s="189" t="s">
        <v>231</v>
      </c>
      <c r="J1012" s="352" t="s">
        <v>2489</v>
      </c>
      <c r="K1012" s="352"/>
      <c r="L1012" s="352"/>
      <c r="M1012" s="352"/>
      <c r="N1012" s="352"/>
      <c r="O1012" s="352"/>
      <c r="P1012" s="352"/>
      <c r="Q1012" s="352"/>
      <c r="R1012" s="352"/>
      <c r="S1012" s="352"/>
      <c r="T1012" s="242" t="s">
        <v>1375</v>
      </c>
      <c r="U1012" s="227" t="s">
        <v>1372</v>
      </c>
      <c r="V1012" s="227" t="s">
        <v>1376</v>
      </c>
      <c r="W1012" s="227" t="s">
        <v>35</v>
      </c>
      <c r="X1012" s="228" t="s">
        <v>1182</v>
      </c>
      <c r="Y1012" s="222" t="s">
        <v>239</v>
      </c>
      <c r="Z1012" s="227">
        <v>0.2</v>
      </c>
      <c r="AA1012" s="272">
        <v>0.04</v>
      </c>
      <c r="AB1012" s="352"/>
      <c r="AC1012" s="352"/>
      <c r="AD1012" s="352"/>
      <c r="AE1012" s="352"/>
      <c r="AF1012" s="352"/>
      <c r="AG1012" s="352"/>
      <c r="AH1012" s="352"/>
    </row>
    <row r="1013" spans="1:34" s="221" customFormat="1">
      <c r="A1013" s="352" t="s">
        <v>1183</v>
      </c>
      <c r="B1013" s="352" t="s">
        <v>2592</v>
      </c>
      <c r="C1013" s="352" t="s">
        <v>2544</v>
      </c>
      <c r="D1013" s="352" t="s">
        <v>35</v>
      </c>
      <c r="E1013" s="352" t="s">
        <v>1184</v>
      </c>
      <c r="F1013" s="352">
        <v>0.1</v>
      </c>
      <c r="G1013" s="352">
        <v>0.02</v>
      </c>
      <c r="H1013" s="352">
        <v>2.58</v>
      </c>
      <c r="I1013" s="189" t="s">
        <v>1520</v>
      </c>
      <c r="J1013" s="352" t="s">
        <v>242</v>
      </c>
      <c r="K1013" s="352"/>
      <c r="L1013" s="352"/>
      <c r="M1013" s="352"/>
      <c r="N1013" s="352"/>
      <c r="O1013" s="352"/>
      <c r="P1013" s="352"/>
      <c r="Q1013" s="352"/>
      <c r="R1013" s="352"/>
      <c r="S1013" s="352"/>
      <c r="T1013" s="242" t="s">
        <v>1375</v>
      </c>
      <c r="U1013" s="227" t="s">
        <v>1372</v>
      </c>
      <c r="V1013" s="227" t="s">
        <v>1376</v>
      </c>
      <c r="W1013" s="227" t="s">
        <v>35</v>
      </c>
      <c r="X1013" s="228" t="s">
        <v>1184</v>
      </c>
      <c r="Y1013" s="222" t="s">
        <v>242</v>
      </c>
      <c r="Z1013" s="227">
        <v>0.1</v>
      </c>
      <c r="AA1013" s="272">
        <v>0.02</v>
      </c>
      <c r="AB1013" s="352"/>
      <c r="AC1013" s="352"/>
      <c r="AD1013" s="352"/>
      <c r="AE1013" s="352"/>
      <c r="AF1013" s="352"/>
      <c r="AG1013" s="352"/>
      <c r="AH1013" s="352"/>
    </row>
    <row r="1014" spans="1:34" s="221" customFormat="1">
      <c r="A1014" s="352" t="s">
        <v>1185</v>
      </c>
      <c r="B1014" s="352" t="s">
        <v>2592</v>
      </c>
      <c r="C1014" s="352" t="s">
        <v>2544</v>
      </c>
      <c r="D1014" s="352" t="s">
        <v>35</v>
      </c>
      <c r="E1014" s="352" t="s">
        <v>1186</v>
      </c>
      <c r="F1014" s="352">
        <v>0.1</v>
      </c>
      <c r="G1014" s="352">
        <v>0.02</v>
      </c>
      <c r="H1014" s="352">
        <v>2.58</v>
      </c>
      <c r="I1014" s="189" t="s">
        <v>231</v>
      </c>
      <c r="J1014" s="352" t="s">
        <v>2490</v>
      </c>
      <c r="K1014" s="352"/>
      <c r="L1014" s="352"/>
      <c r="M1014" s="352"/>
      <c r="N1014" s="352"/>
      <c r="O1014" s="352"/>
      <c r="P1014" s="352"/>
      <c r="Q1014" s="352"/>
      <c r="R1014" s="352"/>
      <c r="S1014" s="352"/>
      <c r="T1014" s="242" t="s">
        <v>1375</v>
      </c>
      <c r="U1014" s="227" t="s">
        <v>1372</v>
      </c>
      <c r="V1014" s="227" t="s">
        <v>1376</v>
      </c>
      <c r="W1014" s="227" t="s">
        <v>35</v>
      </c>
      <c r="X1014" s="228" t="s">
        <v>1186</v>
      </c>
      <c r="Y1014" s="222" t="s">
        <v>242</v>
      </c>
      <c r="Z1014" s="227">
        <v>0.1</v>
      </c>
      <c r="AA1014" s="272">
        <v>0.02</v>
      </c>
      <c r="AB1014" s="352"/>
      <c r="AC1014" s="352"/>
      <c r="AD1014" s="352"/>
      <c r="AE1014" s="352"/>
      <c r="AF1014" s="352"/>
      <c r="AG1014" s="352"/>
      <c r="AH1014" s="352"/>
    </row>
    <row r="1015" spans="1:34" s="221" customFormat="1">
      <c r="A1015" s="352" t="s">
        <v>1187</v>
      </c>
      <c r="B1015" s="352" t="s">
        <v>2592</v>
      </c>
      <c r="C1015" s="352" t="s">
        <v>2544</v>
      </c>
      <c r="D1015" s="352" t="s">
        <v>15</v>
      </c>
      <c r="E1015" s="352" t="s">
        <v>119</v>
      </c>
      <c r="F1015" s="352">
        <v>0.28000000000000003</v>
      </c>
      <c r="G1015" s="352">
        <v>5.1999999999999998E-2</v>
      </c>
      <c r="H1015" s="352">
        <v>2.58</v>
      </c>
      <c r="I1015" s="189" t="s">
        <v>1520</v>
      </c>
      <c r="J1015" s="352"/>
      <c r="K1015" s="352"/>
      <c r="L1015" s="352"/>
      <c r="M1015" s="352"/>
      <c r="N1015" s="352"/>
      <c r="O1015" s="352"/>
      <c r="P1015" s="352"/>
      <c r="Q1015" s="352"/>
      <c r="R1015" s="352"/>
      <c r="S1015" s="352"/>
      <c r="T1015" s="242" t="s">
        <v>1375</v>
      </c>
      <c r="U1015" s="227" t="s">
        <v>1372</v>
      </c>
      <c r="V1015" s="227" t="s">
        <v>1376</v>
      </c>
      <c r="W1015" s="227" t="s">
        <v>15</v>
      </c>
      <c r="X1015" s="228" t="s">
        <v>119</v>
      </c>
      <c r="Y1015" s="222"/>
      <c r="Z1015" s="227">
        <v>0.28000000000000003</v>
      </c>
      <c r="AA1015" s="272">
        <v>5.1999999999999998E-2</v>
      </c>
      <c r="AB1015" s="352"/>
      <c r="AC1015" s="352"/>
      <c r="AD1015" s="352"/>
      <c r="AE1015" s="352"/>
      <c r="AF1015" s="352"/>
      <c r="AG1015" s="352"/>
      <c r="AH1015" s="352"/>
    </row>
    <row r="1016" spans="1:34" s="221" customFormat="1">
      <c r="A1016" s="352" t="s">
        <v>1188</v>
      </c>
      <c r="B1016" s="352" t="s">
        <v>2592</v>
      </c>
      <c r="C1016" s="352" t="s">
        <v>2544</v>
      </c>
      <c r="D1016" s="352" t="s">
        <v>15</v>
      </c>
      <c r="E1016" s="352" t="s">
        <v>106</v>
      </c>
      <c r="F1016" s="352">
        <v>0.14000000000000001</v>
      </c>
      <c r="G1016" s="352">
        <v>2.5999999999999999E-2</v>
      </c>
      <c r="H1016" s="352">
        <v>2.58</v>
      </c>
      <c r="I1016" s="189" t="s">
        <v>231</v>
      </c>
      <c r="J1016" s="352" t="s">
        <v>232</v>
      </c>
      <c r="K1016" s="352"/>
      <c r="L1016" s="352"/>
      <c r="M1016" s="352"/>
      <c r="N1016" s="352"/>
      <c r="O1016" s="352"/>
      <c r="P1016" s="352"/>
      <c r="Q1016" s="352"/>
      <c r="R1016" s="352"/>
      <c r="S1016" s="352"/>
      <c r="T1016" s="242" t="s">
        <v>1375</v>
      </c>
      <c r="U1016" s="227" t="s">
        <v>1372</v>
      </c>
      <c r="V1016" s="227" t="s">
        <v>1376</v>
      </c>
      <c r="W1016" s="227" t="s">
        <v>15</v>
      </c>
      <c r="X1016" s="228" t="s">
        <v>106</v>
      </c>
      <c r="Y1016" s="222"/>
      <c r="Z1016" s="227">
        <v>0.14000000000000001</v>
      </c>
      <c r="AA1016" s="272">
        <v>2.5999999999999999E-2</v>
      </c>
      <c r="AB1016" s="352"/>
      <c r="AC1016" s="352"/>
      <c r="AD1016" s="352"/>
      <c r="AE1016" s="352"/>
      <c r="AF1016" s="352"/>
      <c r="AG1016" s="352"/>
      <c r="AH1016" s="352"/>
    </row>
    <row r="1017" spans="1:34" s="221" customFormat="1">
      <c r="A1017" s="352" t="s">
        <v>1189</v>
      </c>
      <c r="B1017" s="352" t="s">
        <v>2592</v>
      </c>
      <c r="C1017" s="352" t="s">
        <v>2544</v>
      </c>
      <c r="D1017" s="352" t="s">
        <v>15</v>
      </c>
      <c r="E1017" s="352" t="s">
        <v>120</v>
      </c>
      <c r="F1017" s="352">
        <v>0.28000000000000003</v>
      </c>
      <c r="G1017" s="352">
        <v>5.1999999999999998E-2</v>
      </c>
      <c r="H1017" s="352">
        <v>2.58</v>
      </c>
      <c r="I1017" s="189" t="s">
        <v>1520</v>
      </c>
      <c r="J1017" s="352"/>
      <c r="K1017" s="352"/>
      <c r="L1017" s="352"/>
      <c r="M1017" s="352"/>
      <c r="N1017" s="352"/>
      <c r="O1017" s="352"/>
      <c r="P1017" s="352"/>
      <c r="Q1017" s="352"/>
      <c r="R1017" s="352"/>
      <c r="S1017" s="352"/>
      <c r="T1017" s="242" t="s">
        <v>1375</v>
      </c>
      <c r="U1017" s="227" t="s">
        <v>1372</v>
      </c>
      <c r="V1017" s="227" t="s">
        <v>1376</v>
      </c>
      <c r="W1017" s="227" t="s">
        <v>15</v>
      </c>
      <c r="X1017" s="228" t="s">
        <v>120</v>
      </c>
      <c r="Y1017" s="222"/>
      <c r="Z1017" s="227">
        <v>0.28000000000000003</v>
      </c>
      <c r="AA1017" s="272">
        <v>5.1999999999999998E-2</v>
      </c>
      <c r="AB1017" s="352"/>
      <c r="AC1017" s="352"/>
      <c r="AD1017" s="352"/>
      <c r="AE1017" s="352"/>
      <c r="AF1017" s="352"/>
      <c r="AG1017" s="352"/>
      <c r="AH1017" s="352"/>
    </row>
    <row r="1018" spans="1:34" s="221" customFormat="1">
      <c r="A1018" s="352" t="s">
        <v>1190</v>
      </c>
      <c r="B1018" s="352" t="s">
        <v>2592</v>
      </c>
      <c r="C1018" s="352" t="s">
        <v>2544</v>
      </c>
      <c r="D1018" s="352" t="s">
        <v>15</v>
      </c>
      <c r="E1018" s="352" t="s">
        <v>107</v>
      </c>
      <c r="F1018" s="352">
        <v>0.14000000000000001</v>
      </c>
      <c r="G1018" s="352">
        <v>2.5999999999999999E-2</v>
      </c>
      <c r="H1018" s="352">
        <v>2.58</v>
      </c>
      <c r="I1018" s="189" t="s">
        <v>231</v>
      </c>
      <c r="J1018" s="352" t="s">
        <v>232</v>
      </c>
      <c r="K1018" s="352"/>
      <c r="L1018" s="352"/>
      <c r="M1018" s="352"/>
      <c r="N1018" s="352"/>
      <c r="O1018" s="352"/>
      <c r="P1018" s="352"/>
      <c r="Q1018" s="352"/>
      <c r="R1018" s="352"/>
      <c r="S1018" s="352"/>
      <c r="T1018" s="242" t="s">
        <v>1375</v>
      </c>
      <c r="U1018" s="227" t="s">
        <v>1372</v>
      </c>
      <c r="V1018" s="227" t="s">
        <v>1376</v>
      </c>
      <c r="W1018" s="227" t="s">
        <v>15</v>
      </c>
      <c r="X1018" s="228" t="s">
        <v>107</v>
      </c>
      <c r="Y1018" s="222"/>
      <c r="Z1018" s="227">
        <v>0.14000000000000001</v>
      </c>
      <c r="AA1018" s="272">
        <v>2.5999999999999999E-2</v>
      </c>
      <c r="AB1018" s="352"/>
      <c r="AC1018" s="352"/>
      <c r="AD1018" s="352"/>
      <c r="AE1018" s="352"/>
      <c r="AF1018" s="352"/>
      <c r="AG1018" s="352"/>
      <c r="AH1018" s="352"/>
    </row>
    <row r="1019" spans="1:34" s="221" customFormat="1">
      <c r="A1019" s="352" t="s">
        <v>1191</v>
      </c>
      <c r="B1019" s="352" t="s">
        <v>2592</v>
      </c>
      <c r="C1019" s="352" t="s">
        <v>2544</v>
      </c>
      <c r="D1019" s="352" t="s">
        <v>15</v>
      </c>
      <c r="E1019" s="352" t="s">
        <v>1192</v>
      </c>
      <c r="F1019" s="352">
        <v>0.21</v>
      </c>
      <c r="G1019" s="352">
        <v>3.9E-2</v>
      </c>
      <c r="H1019" s="352">
        <v>2.58</v>
      </c>
      <c r="I1019" s="189" t="s">
        <v>1520</v>
      </c>
      <c r="J1019" s="352" t="s">
        <v>236</v>
      </c>
      <c r="K1019" s="352"/>
      <c r="L1019" s="352"/>
      <c r="M1019" s="352"/>
      <c r="N1019" s="352"/>
      <c r="O1019" s="352"/>
      <c r="P1019" s="352"/>
      <c r="Q1019" s="352"/>
      <c r="R1019" s="352"/>
      <c r="S1019" s="352"/>
      <c r="T1019" s="242" t="s">
        <v>1375</v>
      </c>
      <c r="U1019" s="227" t="s">
        <v>1372</v>
      </c>
      <c r="V1019" s="227" t="s">
        <v>1376</v>
      </c>
      <c r="W1019" s="227" t="s">
        <v>15</v>
      </c>
      <c r="X1019" s="228" t="s">
        <v>1192</v>
      </c>
      <c r="Y1019" s="222" t="s">
        <v>236</v>
      </c>
      <c r="Z1019" s="227">
        <v>0.21</v>
      </c>
      <c r="AA1019" s="272">
        <v>3.9E-2</v>
      </c>
      <c r="AB1019" s="352"/>
      <c r="AC1019" s="352"/>
      <c r="AD1019" s="352"/>
      <c r="AE1019" s="352"/>
      <c r="AF1019" s="352"/>
      <c r="AG1019" s="352"/>
      <c r="AH1019" s="352"/>
    </row>
    <row r="1020" spans="1:34" s="221" customFormat="1">
      <c r="A1020" s="352" t="s">
        <v>1193</v>
      </c>
      <c r="B1020" s="352" t="s">
        <v>2592</v>
      </c>
      <c r="C1020" s="352" t="s">
        <v>2544</v>
      </c>
      <c r="D1020" s="352" t="s">
        <v>15</v>
      </c>
      <c r="E1020" s="352" t="s">
        <v>1194</v>
      </c>
      <c r="F1020" s="352">
        <v>0.21</v>
      </c>
      <c r="G1020" s="352">
        <v>3.9E-2</v>
      </c>
      <c r="H1020" s="352">
        <v>2.58</v>
      </c>
      <c r="I1020" s="189" t="s">
        <v>231</v>
      </c>
      <c r="J1020" s="352" t="s">
        <v>2488</v>
      </c>
      <c r="K1020" s="352"/>
      <c r="L1020" s="352"/>
      <c r="M1020" s="352"/>
      <c r="N1020" s="352"/>
      <c r="O1020" s="352"/>
      <c r="P1020" s="352"/>
      <c r="Q1020" s="352"/>
      <c r="R1020" s="352"/>
      <c r="S1020" s="352"/>
      <c r="T1020" s="242" t="s">
        <v>1375</v>
      </c>
      <c r="U1020" s="227" t="s">
        <v>1372</v>
      </c>
      <c r="V1020" s="227" t="s">
        <v>1376</v>
      </c>
      <c r="W1020" s="227" t="s">
        <v>15</v>
      </c>
      <c r="X1020" s="228" t="s">
        <v>1194</v>
      </c>
      <c r="Y1020" s="222" t="s">
        <v>236</v>
      </c>
      <c r="Z1020" s="227">
        <v>0.21</v>
      </c>
      <c r="AA1020" s="272">
        <v>3.9E-2</v>
      </c>
      <c r="AB1020" s="352"/>
      <c r="AC1020" s="352"/>
      <c r="AD1020" s="352"/>
      <c r="AE1020" s="352"/>
      <c r="AF1020" s="352"/>
      <c r="AG1020" s="352"/>
      <c r="AH1020" s="352"/>
    </row>
    <row r="1021" spans="1:34" s="221" customFormat="1">
      <c r="A1021" s="352" t="s">
        <v>1195</v>
      </c>
      <c r="B1021" s="352" t="s">
        <v>2592</v>
      </c>
      <c r="C1021" s="352" t="s">
        <v>2544</v>
      </c>
      <c r="D1021" s="352" t="s">
        <v>15</v>
      </c>
      <c r="E1021" s="352" t="s">
        <v>1196</v>
      </c>
      <c r="F1021" s="352">
        <v>0.21</v>
      </c>
      <c r="G1021" s="352">
        <v>3.9E-2</v>
      </c>
      <c r="H1021" s="352">
        <v>2.58</v>
      </c>
      <c r="I1021" s="189" t="s">
        <v>1520</v>
      </c>
      <c r="J1021" s="352" t="s">
        <v>236</v>
      </c>
      <c r="K1021" s="352"/>
      <c r="L1021" s="352"/>
      <c r="M1021" s="352"/>
      <c r="N1021" s="352"/>
      <c r="O1021" s="352"/>
      <c r="P1021" s="352"/>
      <c r="Q1021" s="352"/>
      <c r="R1021" s="352"/>
      <c r="S1021" s="352"/>
      <c r="T1021" s="242" t="s">
        <v>1375</v>
      </c>
      <c r="U1021" s="227" t="s">
        <v>1372</v>
      </c>
      <c r="V1021" s="227" t="s">
        <v>1376</v>
      </c>
      <c r="W1021" s="227" t="s">
        <v>15</v>
      </c>
      <c r="X1021" s="228" t="s">
        <v>1196</v>
      </c>
      <c r="Y1021" s="222" t="s">
        <v>236</v>
      </c>
      <c r="Z1021" s="227">
        <v>0.21</v>
      </c>
      <c r="AA1021" s="272">
        <v>3.9E-2</v>
      </c>
      <c r="AB1021" s="352"/>
      <c r="AC1021" s="352"/>
      <c r="AD1021" s="352"/>
      <c r="AE1021" s="352"/>
      <c r="AF1021" s="352"/>
      <c r="AG1021" s="352"/>
      <c r="AH1021" s="352"/>
    </row>
    <row r="1022" spans="1:34" s="221" customFormat="1">
      <c r="A1022" s="352" t="s">
        <v>1197</v>
      </c>
      <c r="B1022" s="352" t="s">
        <v>2592</v>
      </c>
      <c r="C1022" s="352" t="s">
        <v>2544</v>
      </c>
      <c r="D1022" s="352" t="s">
        <v>15</v>
      </c>
      <c r="E1022" s="352" t="s">
        <v>1198</v>
      </c>
      <c r="F1022" s="352">
        <v>0.21</v>
      </c>
      <c r="G1022" s="352">
        <v>3.9E-2</v>
      </c>
      <c r="H1022" s="352">
        <v>2.58</v>
      </c>
      <c r="I1022" s="189" t="s">
        <v>231</v>
      </c>
      <c r="J1022" s="352" t="s">
        <v>2488</v>
      </c>
      <c r="K1022" s="352"/>
      <c r="L1022" s="352"/>
      <c r="M1022" s="352"/>
      <c r="N1022" s="352"/>
      <c r="O1022" s="352"/>
      <c r="P1022" s="352"/>
      <c r="Q1022" s="352"/>
      <c r="R1022" s="352"/>
      <c r="S1022" s="352"/>
      <c r="T1022" s="242" t="s">
        <v>1375</v>
      </c>
      <c r="U1022" s="227" t="s">
        <v>1372</v>
      </c>
      <c r="V1022" s="227" t="s">
        <v>1376</v>
      </c>
      <c r="W1022" s="227" t="s">
        <v>15</v>
      </c>
      <c r="X1022" s="228" t="s">
        <v>1198</v>
      </c>
      <c r="Y1022" s="222" t="s">
        <v>236</v>
      </c>
      <c r="Z1022" s="227">
        <v>0.21</v>
      </c>
      <c r="AA1022" s="272">
        <v>3.9E-2</v>
      </c>
      <c r="AB1022" s="352"/>
      <c r="AC1022" s="352"/>
      <c r="AD1022" s="352"/>
      <c r="AE1022" s="352"/>
      <c r="AF1022" s="352"/>
      <c r="AG1022" s="352"/>
      <c r="AH1022" s="352"/>
    </row>
    <row r="1023" spans="1:34" s="221" customFormat="1">
      <c r="A1023" s="352" t="s">
        <v>1199</v>
      </c>
      <c r="B1023" s="352" t="s">
        <v>2592</v>
      </c>
      <c r="C1023" s="352" t="s">
        <v>2544</v>
      </c>
      <c r="D1023" s="352" t="s">
        <v>15</v>
      </c>
      <c r="E1023" s="352" t="s">
        <v>1200</v>
      </c>
      <c r="F1023" s="352">
        <v>0.14000000000000001</v>
      </c>
      <c r="G1023" s="352">
        <v>2.5999999999999999E-2</v>
      </c>
      <c r="H1023" s="352">
        <v>2.58</v>
      </c>
      <c r="I1023" s="189" t="s">
        <v>1520</v>
      </c>
      <c r="J1023" s="352" t="s">
        <v>239</v>
      </c>
      <c r="K1023" s="352"/>
      <c r="L1023" s="352"/>
      <c r="M1023" s="352"/>
      <c r="N1023" s="352"/>
      <c r="O1023" s="352"/>
      <c r="P1023" s="352"/>
      <c r="Q1023" s="352"/>
      <c r="R1023" s="352"/>
      <c r="S1023" s="352"/>
      <c r="T1023" s="242" t="s">
        <v>1375</v>
      </c>
      <c r="U1023" s="227" t="s">
        <v>1372</v>
      </c>
      <c r="V1023" s="227" t="s">
        <v>1376</v>
      </c>
      <c r="W1023" s="227" t="s">
        <v>15</v>
      </c>
      <c r="X1023" s="228" t="s">
        <v>1200</v>
      </c>
      <c r="Y1023" s="222" t="s">
        <v>239</v>
      </c>
      <c r="Z1023" s="227">
        <v>0.14000000000000001</v>
      </c>
      <c r="AA1023" s="272">
        <v>2.5999999999999999E-2</v>
      </c>
      <c r="AB1023" s="352"/>
      <c r="AC1023" s="352"/>
      <c r="AD1023" s="352"/>
      <c r="AE1023" s="352"/>
      <c r="AF1023" s="352"/>
      <c r="AG1023" s="352"/>
      <c r="AH1023" s="352"/>
    </row>
    <row r="1024" spans="1:34" s="221" customFormat="1">
      <c r="A1024" s="352" t="s">
        <v>1201</v>
      </c>
      <c r="B1024" s="352" t="s">
        <v>2592</v>
      </c>
      <c r="C1024" s="352" t="s">
        <v>2544</v>
      </c>
      <c r="D1024" s="352" t="s">
        <v>15</v>
      </c>
      <c r="E1024" s="352" t="s">
        <v>1202</v>
      </c>
      <c r="F1024" s="352">
        <v>0.14000000000000001</v>
      </c>
      <c r="G1024" s="352">
        <v>2.5999999999999999E-2</v>
      </c>
      <c r="H1024" s="352">
        <v>2.58</v>
      </c>
      <c r="I1024" s="189" t="s">
        <v>231</v>
      </c>
      <c r="J1024" s="352" t="s">
        <v>2489</v>
      </c>
      <c r="K1024" s="352"/>
      <c r="L1024" s="352"/>
      <c r="M1024" s="352"/>
      <c r="N1024" s="352"/>
      <c r="O1024" s="352"/>
      <c r="P1024" s="352"/>
      <c r="Q1024" s="352"/>
      <c r="R1024" s="352"/>
      <c r="S1024" s="352"/>
      <c r="T1024" s="242" t="s">
        <v>1375</v>
      </c>
      <c r="U1024" s="227" t="s">
        <v>1372</v>
      </c>
      <c r="V1024" s="227" t="s">
        <v>1376</v>
      </c>
      <c r="W1024" s="227" t="s">
        <v>15</v>
      </c>
      <c r="X1024" s="228" t="s">
        <v>1202</v>
      </c>
      <c r="Y1024" s="222" t="s">
        <v>239</v>
      </c>
      <c r="Z1024" s="227">
        <v>0.14000000000000001</v>
      </c>
      <c r="AA1024" s="272">
        <v>2.5999999999999999E-2</v>
      </c>
      <c r="AB1024" s="352"/>
      <c r="AC1024" s="352"/>
      <c r="AD1024" s="352"/>
      <c r="AE1024" s="352"/>
      <c r="AF1024" s="352"/>
      <c r="AG1024" s="352"/>
      <c r="AH1024" s="352"/>
    </row>
    <row r="1025" spans="1:34" s="221" customFormat="1">
      <c r="A1025" s="352" t="s">
        <v>1203</v>
      </c>
      <c r="B1025" s="352" t="s">
        <v>2592</v>
      </c>
      <c r="C1025" s="352" t="s">
        <v>2544</v>
      </c>
      <c r="D1025" s="352" t="s">
        <v>15</v>
      </c>
      <c r="E1025" s="352" t="s">
        <v>1204</v>
      </c>
      <c r="F1025" s="352">
        <v>0.14000000000000001</v>
      </c>
      <c r="G1025" s="352">
        <v>2.5999999999999999E-2</v>
      </c>
      <c r="H1025" s="352">
        <v>2.58</v>
      </c>
      <c r="I1025" s="189" t="s">
        <v>1520</v>
      </c>
      <c r="J1025" s="352" t="s">
        <v>239</v>
      </c>
      <c r="K1025" s="352"/>
      <c r="L1025" s="352"/>
      <c r="M1025" s="352"/>
      <c r="N1025" s="352"/>
      <c r="O1025" s="352"/>
      <c r="P1025" s="352"/>
      <c r="Q1025" s="352"/>
      <c r="R1025" s="352"/>
      <c r="S1025" s="352"/>
      <c r="T1025" s="242" t="s">
        <v>1375</v>
      </c>
      <c r="U1025" s="227" t="s">
        <v>1372</v>
      </c>
      <c r="V1025" s="227" t="s">
        <v>1376</v>
      </c>
      <c r="W1025" s="227" t="s">
        <v>15</v>
      </c>
      <c r="X1025" s="228" t="s">
        <v>1204</v>
      </c>
      <c r="Y1025" s="222" t="s">
        <v>239</v>
      </c>
      <c r="Z1025" s="227">
        <v>0.14000000000000001</v>
      </c>
      <c r="AA1025" s="272">
        <v>2.5999999999999999E-2</v>
      </c>
      <c r="AB1025" s="352"/>
      <c r="AC1025" s="352"/>
      <c r="AD1025" s="352"/>
      <c r="AE1025" s="352"/>
      <c r="AF1025" s="352"/>
      <c r="AG1025" s="352"/>
      <c r="AH1025" s="352"/>
    </row>
    <row r="1026" spans="1:34" s="221" customFormat="1">
      <c r="A1026" s="352" t="s">
        <v>1205</v>
      </c>
      <c r="B1026" s="352" t="s">
        <v>2592</v>
      </c>
      <c r="C1026" s="352" t="s">
        <v>2544</v>
      </c>
      <c r="D1026" s="352" t="s">
        <v>15</v>
      </c>
      <c r="E1026" s="352" t="s">
        <v>1206</v>
      </c>
      <c r="F1026" s="352">
        <v>0.14000000000000001</v>
      </c>
      <c r="G1026" s="352">
        <v>2.5999999999999999E-2</v>
      </c>
      <c r="H1026" s="352">
        <v>2.58</v>
      </c>
      <c r="I1026" s="189" t="s">
        <v>231</v>
      </c>
      <c r="J1026" s="352" t="s">
        <v>2489</v>
      </c>
      <c r="K1026" s="352"/>
      <c r="L1026" s="352"/>
      <c r="M1026" s="352"/>
      <c r="N1026" s="352"/>
      <c r="O1026" s="352"/>
      <c r="P1026" s="352"/>
      <c r="Q1026" s="352"/>
      <c r="R1026" s="352"/>
      <c r="S1026" s="352"/>
      <c r="T1026" s="242" t="s">
        <v>1375</v>
      </c>
      <c r="U1026" s="227" t="s">
        <v>1372</v>
      </c>
      <c r="V1026" s="227" t="s">
        <v>1376</v>
      </c>
      <c r="W1026" s="227" t="s">
        <v>15</v>
      </c>
      <c r="X1026" s="228" t="s">
        <v>1206</v>
      </c>
      <c r="Y1026" s="222" t="s">
        <v>239</v>
      </c>
      <c r="Z1026" s="227">
        <v>0.14000000000000001</v>
      </c>
      <c r="AA1026" s="272">
        <v>2.5999999999999999E-2</v>
      </c>
      <c r="AB1026" s="352"/>
      <c r="AC1026" s="352"/>
      <c r="AD1026" s="352"/>
      <c r="AE1026" s="352"/>
      <c r="AF1026" s="352"/>
      <c r="AG1026" s="352"/>
      <c r="AH1026" s="352"/>
    </row>
    <row r="1027" spans="1:34" s="221" customFormat="1">
      <c r="A1027" s="352" t="s">
        <v>1207</v>
      </c>
      <c r="B1027" s="352" t="s">
        <v>2592</v>
      </c>
      <c r="C1027" s="352" t="s">
        <v>2544</v>
      </c>
      <c r="D1027" s="352" t="s">
        <v>15</v>
      </c>
      <c r="E1027" s="352" t="s">
        <v>1208</v>
      </c>
      <c r="F1027" s="352">
        <v>7.0000000000000007E-2</v>
      </c>
      <c r="G1027" s="352">
        <v>1.2999999999999999E-2</v>
      </c>
      <c r="H1027" s="352">
        <v>2.58</v>
      </c>
      <c r="I1027" s="189" t="s">
        <v>1520</v>
      </c>
      <c r="J1027" s="352" t="s">
        <v>242</v>
      </c>
      <c r="K1027" s="352"/>
      <c r="L1027" s="352"/>
      <c r="M1027" s="352"/>
      <c r="N1027" s="352"/>
      <c r="O1027" s="352"/>
      <c r="P1027" s="352"/>
      <c r="Q1027" s="352"/>
      <c r="R1027" s="352"/>
      <c r="S1027" s="352"/>
      <c r="T1027" s="242" t="s">
        <v>1375</v>
      </c>
      <c r="U1027" s="227" t="s">
        <v>1372</v>
      </c>
      <c r="V1027" s="227" t="s">
        <v>1376</v>
      </c>
      <c r="W1027" s="227" t="s">
        <v>15</v>
      </c>
      <c r="X1027" s="228" t="s">
        <v>1208</v>
      </c>
      <c r="Y1027" s="222" t="s">
        <v>242</v>
      </c>
      <c r="Z1027" s="227">
        <v>7.0000000000000007E-2</v>
      </c>
      <c r="AA1027" s="272">
        <v>1.2999999999999999E-2</v>
      </c>
      <c r="AB1027" s="352"/>
      <c r="AC1027" s="352"/>
      <c r="AD1027" s="352"/>
      <c r="AE1027" s="352"/>
      <c r="AF1027" s="352"/>
      <c r="AG1027" s="352"/>
      <c r="AH1027" s="352"/>
    </row>
    <row r="1028" spans="1:34" s="221" customFormat="1">
      <c r="A1028" s="352" t="s">
        <v>1209</v>
      </c>
      <c r="B1028" s="352" t="s">
        <v>2592</v>
      </c>
      <c r="C1028" s="352" t="s">
        <v>2544</v>
      </c>
      <c r="D1028" s="352" t="s">
        <v>15</v>
      </c>
      <c r="E1028" s="352" t="s">
        <v>1210</v>
      </c>
      <c r="F1028" s="352">
        <v>7.0000000000000007E-2</v>
      </c>
      <c r="G1028" s="352">
        <v>1.2999999999999999E-2</v>
      </c>
      <c r="H1028" s="352">
        <v>2.58</v>
      </c>
      <c r="I1028" s="189" t="s">
        <v>231</v>
      </c>
      <c r="J1028" s="352" t="s">
        <v>2490</v>
      </c>
      <c r="K1028" s="352"/>
      <c r="L1028" s="352"/>
      <c r="M1028" s="352"/>
      <c r="N1028" s="352"/>
      <c r="O1028" s="352"/>
      <c r="P1028" s="352"/>
      <c r="Q1028" s="352"/>
      <c r="R1028" s="352"/>
      <c r="S1028" s="352"/>
      <c r="T1028" s="242" t="s">
        <v>1375</v>
      </c>
      <c r="U1028" s="227" t="s">
        <v>1372</v>
      </c>
      <c r="V1028" s="227" t="s">
        <v>1376</v>
      </c>
      <c r="W1028" s="227" t="s">
        <v>15</v>
      </c>
      <c r="X1028" s="228" t="s">
        <v>1210</v>
      </c>
      <c r="Y1028" s="222" t="s">
        <v>242</v>
      </c>
      <c r="Z1028" s="227">
        <v>7.0000000000000007E-2</v>
      </c>
      <c r="AA1028" s="272">
        <v>1.2999999999999999E-2</v>
      </c>
      <c r="AB1028" s="352"/>
      <c r="AC1028" s="352"/>
      <c r="AD1028" s="352"/>
      <c r="AE1028" s="352"/>
      <c r="AF1028" s="352"/>
      <c r="AG1028" s="352"/>
      <c r="AH1028" s="352"/>
    </row>
    <row r="1029" spans="1:34" s="221" customFormat="1">
      <c r="A1029" s="352" t="s">
        <v>1211</v>
      </c>
      <c r="B1029" s="352" t="s">
        <v>2592</v>
      </c>
      <c r="C1029" s="352" t="s">
        <v>2544</v>
      </c>
      <c r="D1029" s="352" t="s">
        <v>15</v>
      </c>
      <c r="E1029" s="352" t="s">
        <v>1212</v>
      </c>
      <c r="F1029" s="352">
        <v>7.0000000000000007E-2</v>
      </c>
      <c r="G1029" s="352">
        <v>1.2999999999999999E-2</v>
      </c>
      <c r="H1029" s="352">
        <v>2.58</v>
      </c>
      <c r="I1029" s="189" t="s">
        <v>1520</v>
      </c>
      <c r="J1029" s="352" t="s">
        <v>242</v>
      </c>
      <c r="K1029" s="352"/>
      <c r="L1029" s="352"/>
      <c r="M1029" s="352"/>
      <c r="N1029" s="352"/>
      <c r="O1029" s="352"/>
      <c r="P1029" s="352"/>
      <c r="Q1029" s="352"/>
      <c r="R1029" s="352"/>
      <c r="S1029" s="352"/>
      <c r="T1029" s="242" t="s">
        <v>1375</v>
      </c>
      <c r="U1029" s="227" t="s">
        <v>1372</v>
      </c>
      <c r="V1029" s="227" t="s">
        <v>1376</v>
      </c>
      <c r="W1029" s="227" t="s">
        <v>15</v>
      </c>
      <c r="X1029" s="228" t="s">
        <v>1212</v>
      </c>
      <c r="Y1029" s="222" t="s">
        <v>242</v>
      </c>
      <c r="Z1029" s="227">
        <v>7.0000000000000007E-2</v>
      </c>
      <c r="AA1029" s="272">
        <v>1.2999999999999999E-2</v>
      </c>
      <c r="AB1029" s="352"/>
      <c r="AC1029" s="352"/>
      <c r="AD1029" s="352"/>
      <c r="AE1029" s="352"/>
      <c r="AF1029" s="352"/>
      <c r="AG1029" s="352"/>
      <c r="AH1029" s="352"/>
    </row>
    <row r="1030" spans="1:34" s="221" customFormat="1">
      <c r="A1030" s="352" t="s">
        <v>1213</v>
      </c>
      <c r="B1030" s="352" t="s">
        <v>2592</v>
      </c>
      <c r="C1030" s="352" t="s">
        <v>2544</v>
      </c>
      <c r="D1030" s="352" t="s">
        <v>15</v>
      </c>
      <c r="E1030" s="352" t="s">
        <v>1214</v>
      </c>
      <c r="F1030" s="352">
        <v>7.0000000000000007E-2</v>
      </c>
      <c r="G1030" s="352">
        <v>1.2999999999999999E-2</v>
      </c>
      <c r="H1030" s="352">
        <v>2.58</v>
      </c>
      <c r="I1030" s="189" t="s">
        <v>231</v>
      </c>
      <c r="J1030" s="352" t="s">
        <v>2490</v>
      </c>
      <c r="K1030" s="352"/>
      <c r="L1030" s="352"/>
      <c r="M1030" s="352"/>
      <c r="N1030" s="352"/>
      <c r="O1030" s="352"/>
      <c r="P1030" s="352"/>
      <c r="Q1030" s="352"/>
      <c r="R1030" s="352"/>
      <c r="S1030" s="352"/>
      <c r="T1030" s="242" t="s">
        <v>1375</v>
      </c>
      <c r="U1030" s="227" t="s">
        <v>1372</v>
      </c>
      <c r="V1030" s="227" t="s">
        <v>1376</v>
      </c>
      <c r="W1030" s="227" t="s">
        <v>15</v>
      </c>
      <c r="X1030" s="228" t="s">
        <v>1214</v>
      </c>
      <c r="Y1030" s="222" t="s">
        <v>242</v>
      </c>
      <c r="Z1030" s="227">
        <v>7.0000000000000007E-2</v>
      </c>
      <c r="AA1030" s="272">
        <v>1.2999999999999999E-2</v>
      </c>
      <c r="AB1030" s="352"/>
      <c r="AC1030" s="352"/>
      <c r="AD1030" s="352"/>
      <c r="AE1030" s="352"/>
      <c r="AF1030" s="352"/>
      <c r="AG1030" s="352"/>
      <c r="AH1030" s="352"/>
    </row>
    <row r="1031" spans="1:34" s="221" customFormat="1">
      <c r="A1031" s="352" t="s">
        <v>1215</v>
      </c>
      <c r="B1031" s="352" t="s">
        <v>2592</v>
      </c>
      <c r="C1031" s="352" t="s">
        <v>2544</v>
      </c>
      <c r="D1031" s="352" t="s">
        <v>1526</v>
      </c>
      <c r="E1031" s="352" t="s">
        <v>1216</v>
      </c>
      <c r="F1031" s="352">
        <v>0.14000000000000001</v>
      </c>
      <c r="G1031" s="352">
        <v>1.2999999999999999E-2</v>
      </c>
      <c r="H1031" s="352">
        <v>2.58</v>
      </c>
      <c r="I1031" s="189" t="s">
        <v>1684</v>
      </c>
      <c r="J1031" s="352"/>
      <c r="K1031" s="352"/>
      <c r="L1031" s="352"/>
      <c r="M1031" s="352"/>
      <c r="N1031" s="352"/>
      <c r="O1031" s="352"/>
      <c r="P1031" s="352"/>
      <c r="Q1031" s="352"/>
      <c r="R1031" s="352"/>
      <c r="S1031" s="352"/>
      <c r="T1031" s="242" t="s">
        <v>1375</v>
      </c>
      <c r="U1031" s="227" t="s">
        <v>1372</v>
      </c>
      <c r="V1031" s="227" t="s">
        <v>1376</v>
      </c>
      <c r="W1031" s="227" t="s">
        <v>1526</v>
      </c>
      <c r="X1031" s="228" t="s">
        <v>1216</v>
      </c>
      <c r="Y1031" s="222"/>
      <c r="Z1031" s="227">
        <v>0.14000000000000001</v>
      </c>
      <c r="AA1031" s="272">
        <v>1.2999999999999999E-2</v>
      </c>
      <c r="AB1031" s="352"/>
      <c r="AC1031" s="352"/>
      <c r="AD1031" s="352"/>
      <c r="AE1031" s="352"/>
      <c r="AF1031" s="352"/>
      <c r="AG1031" s="352"/>
      <c r="AH1031" s="352"/>
    </row>
    <row r="1032" spans="1:34" s="221" customFormat="1">
      <c r="A1032" s="352" t="s">
        <v>1217</v>
      </c>
      <c r="B1032" s="352" t="s">
        <v>2592</v>
      </c>
      <c r="C1032" s="352" t="s">
        <v>2544</v>
      </c>
      <c r="D1032" s="352" t="s">
        <v>1526</v>
      </c>
      <c r="E1032" s="352" t="s">
        <v>1218</v>
      </c>
      <c r="F1032" s="352">
        <v>0.14000000000000001</v>
      </c>
      <c r="G1032" s="352">
        <v>1.2999999999999999E-2</v>
      </c>
      <c r="H1032" s="352">
        <v>2.58</v>
      </c>
      <c r="I1032" s="189" t="s">
        <v>1684</v>
      </c>
      <c r="J1032" s="352"/>
      <c r="K1032" s="352"/>
      <c r="L1032" s="352"/>
      <c r="M1032" s="352"/>
      <c r="N1032" s="352"/>
      <c r="O1032" s="352"/>
      <c r="P1032" s="352"/>
      <c r="Q1032" s="352"/>
      <c r="R1032" s="352"/>
      <c r="S1032" s="352"/>
      <c r="T1032" s="242" t="s">
        <v>1375</v>
      </c>
      <c r="U1032" s="227" t="s">
        <v>1372</v>
      </c>
      <c r="V1032" s="227" t="s">
        <v>1376</v>
      </c>
      <c r="W1032" s="227" t="s">
        <v>1526</v>
      </c>
      <c r="X1032" s="228" t="s">
        <v>1218</v>
      </c>
      <c r="Y1032" s="222"/>
      <c r="Z1032" s="227">
        <v>0.14000000000000001</v>
      </c>
      <c r="AA1032" s="272">
        <v>1.2999999999999999E-2</v>
      </c>
      <c r="AB1032" s="352"/>
      <c r="AC1032" s="470"/>
      <c r="AD1032" s="352"/>
      <c r="AE1032" s="352"/>
      <c r="AF1032" s="352"/>
      <c r="AG1032" s="352"/>
      <c r="AH1032" s="352"/>
    </row>
    <row r="1033" spans="1:34" s="221" customFormat="1">
      <c r="A1033" s="352" t="s">
        <v>1219</v>
      </c>
      <c r="B1033" s="352" t="s">
        <v>2592</v>
      </c>
      <c r="C1033" s="352" t="s">
        <v>2544</v>
      </c>
      <c r="D1033" s="352" t="s">
        <v>1526</v>
      </c>
      <c r="E1033" s="352" t="s">
        <v>1220</v>
      </c>
      <c r="F1033" s="352">
        <v>7.0000000000000007E-2</v>
      </c>
      <c r="G1033" s="352">
        <v>6.4999999999999997E-3</v>
      </c>
      <c r="H1033" s="352">
        <v>2.58</v>
      </c>
      <c r="I1033" s="189" t="s">
        <v>231</v>
      </c>
      <c r="J1033" s="352" t="s">
        <v>232</v>
      </c>
      <c r="K1033" s="352"/>
      <c r="L1033" s="352"/>
      <c r="M1033" s="352"/>
      <c r="N1033" s="352"/>
      <c r="O1033" s="352"/>
      <c r="P1033" s="352"/>
      <c r="Q1033" s="352"/>
      <c r="R1033" s="352"/>
      <c r="S1033" s="352"/>
      <c r="T1033" s="242" t="s">
        <v>1375</v>
      </c>
      <c r="U1033" s="227" t="s">
        <v>1372</v>
      </c>
      <c r="V1033" s="227" t="s">
        <v>1376</v>
      </c>
      <c r="W1033" s="227" t="s">
        <v>1526</v>
      </c>
      <c r="X1033" s="228" t="s">
        <v>1220</v>
      </c>
      <c r="Y1033" s="227"/>
      <c r="Z1033" s="227">
        <v>7.0000000000000007E-2</v>
      </c>
      <c r="AA1033" s="272">
        <v>6.4999999999999997E-3</v>
      </c>
      <c r="AB1033" s="352"/>
      <c r="AC1033" s="470"/>
      <c r="AD1033" s="352"/>
      <c r="AE1033" s="352"/>
      <c r="AF1033" s="352"/>
      <c r="AG1033" s="352"/>
      <c r="AH1033" s="352"/>
    </row>
    <row r="1034" spans="1:34" s="221" customFormat="1">
      <c r="A1034" s="352" t="s">
        <v>1221</v>
      </c>
      <c r="B1034" s="352" t="s">
        <v>2592</v>
      </c>
      <c r="C1034" s="352" t="s">
        <v>2544</v>
      </c>
      <c r="D1034" s="352" t="s">
        <v>1526</v>
      </c>
      <c r="E1034" s="352" t="s">
        <v>1222</v>
      </c>
      <c r="F1034" s="352">
        <v>7.0000000000000007E-2</v>
      </c>
      <c r="G1034" s="352">
        <v>6.4999999999999997E-3</v>
      </c>
      <c r="H1034" s="352">
        <v>2.58</v>
      </c>
      <c r="I1034" s="189" t="s">
        <v>231</v>
      </c>
      <c r="J1034" s="352" t="s">
        <v>232</v>
      </c>
      <c r="K1034" s="352"/>
      <c r="L1034" s="352"/>
      <c r="M1034" s="352"/>
      <c r="N1034" s="352"/>
      <c r="O1034" s="352"/>
      <c r="P1034" s="352"/>
      <c r="Q1034" s="352"/>
      <c r="R1034" s="352"/>
      <c r="S1034" s="352"/>
      <c r="T1034" s="242" t="s">
        <v>1375</v>
      </c>
      <c r="U1034" s="227" t="s">
        <v>1372</v>
      </c>
      <c r="V1034" s="227" t="s">
        <v>1376</v>
      </c>
      <c r="W1034" s="227" t="s">
        <v>1526</v>
      </c>
      <c r="X1034" s="228" t="s">
        <v>1222</v>
      </c>
      <c r="Y1034" s="227"/>
      <c r="Z1034" s="227">
        <v>7.0000000000000007E-2</v>
      </c>
      <c r="AA1034" s="272">
        <v>6.4999999999999997E-3</v>
      </c>
      <c r="AB1034" s="470"/>
      <c r="AC1034" s="474"/>
      <c r="AD1034" s="352"/>
      <c r="AE1034" s="352"/>
      <c r="AF1034" s="352"/>
      <c r="AG1034" s="352"/>
      <c r="AH1034" s="352"/>
    </row>
    <row r="1035" spans="1:34" s="221" customFormat="1">
      <c r="A1035" s="352" t="s">
        <v>1223</v>
      </c>
      <c r="B1035" s="352" t="s">
        <v>2592</v>
      </c>
      <c r="C1035" s="352" t="s">
        <v>2544</v>
      </c>
      <c r="D1035" s="352" t="s">
        <v>1526</v>
      </c>
      <c r="E1035" s="352" t="s">
        <v>1224</v>
      </c>
      <c r="F1035" s="352">
        <v>3.5000000000000003E-2</v>
      </c>
      <c r="G1035" s="352">
        <v>3.2499999999999999E-3</v>
      </c>
      <c r="H1035" s="352">
        <v>2.58</v>
      </c>
      <c r="I1035" s="189" t="s">
        <v>1081</v>
      </c>
      <c r="J1035" s="352" t="s">
        <v>1082</v>
      </c>
      <c r="K1035" s="352"/>
      <c r="L1035" s="352"/>
      <c r="M1035" s="352"/>
      <c r="N1035" s="352"/>
      <c r="O1035" s="352"/>
      <c r="P1035" s="352"/>
      <c r="Q1035" s="352"/>
      <c r="R1035" s="352"/>
      <c r="S1035" s="352"/>
      <c r="T1035" s="242" t="s">
        <v>1375</v>
      </c>
      <c r="U1035" s="227" t="s">
        <v>1372</v>
      </c>
      <c r="V1035" s="227" t="s">
        <v>1376</v>
      </c>
      <c r="W1035" s="227" t="s">
        <v>1526</v>
      </c>
      <c r="X1035" s="228" t="s">
        <v>1224</v>
      </c>
      <c r="Y1035" s="475"/>
      <c r="Z1035" s="227">
        <v>3.5000000000000003E-2</v>
      </c>
      <c r="AA1035" s="272">
        <v>3.2499999999999999E-3</v>
      </c>
      <c r="AB1035" s="470"/>
      <c r="AC1035" s="474"/>
      <c r="AD1035" s="352"/>
      <c r="AE1035" s="352"/>
      <c r="AF1035" s="352"/>
      <c r="AG1035" s="352"/>
      <c r="AH1035" s="352"/>
    </row>
    <row r="1036" spans="1:34" s="221" customFormat="1">
      <c r="A1036" s="352" t="s">
        <v>1225</v>
      </c>
      <c r="B1036" s="352" t="s">
        <v>2592</v>
      </c>
      <c r="C1036" s="352" t="s">
        <v>2544</v>
      </c>
      <c r="D1036" s="352" t="s">
        <v>1526</v>
      </c>
      <c r="E1036" s="352" t="s">
        <v>1226</v>
      </c>
      <c r="F1036" s="352">
        <v>3.5000000000000003E-2</v>
      </c>
      <c r="G1036" s="352">
        <v>3.2499999999999999E-3</v>
      </c>
      <c r="H1036" s="352">
        <v>2.58</v>
      </c>
      <c r="I1036" s="189" t="s">
        <v>1081</v>
      </c>
      <c r="J1036" s="352" t="s">
        <v>1082</v>
      </c>
      <c r="K1036" s="352"/>
      <c r="L1036" s="352"/>
      <c r="M1036" s="352"/>
      <c r="N1036" s="352"/>
      <c r="O1036" s="352"/>
      <c r="P1036" s="352"/>
      <c r="Q1036" s="352"/>
      <c r="R1036" s="352"/>
      <c r="S1036" s="352"/>
      <c r="T1036" s="242" t="s">
        <v>1375</v>
      </c>
      <c r="U1036" s="227" t="s">
        <v>1372</v>
      </c>
      <c r="V1036" s="227" t="s">
        <v>1376</v>
      </c>
      <c r="W1036" s="227" t="s">
        <v>1526</v>
      </c>
      <c r="X1036" s="228" t="s">
        <v>1226</v>
      </c>
      <c r="Y1036" s="475"/>
      <c r="Z1036" s="227">
        <v>3.5000000000000003E-2</v>
      </c>
      <c r="AA1036" s="272">
        <v>3.2499999999999999E-3</v>
      </c>
      <c r="AB1036" s="474"/>
      <c r="AC1036" s="474"/>
      <c r="AD1036" s="352"/>
      <c r="AE1036" s="352"/>
      <c r="AF1036" s="352"/>
      <c r="AG1036" s="352"/>
      <c r="AH1036" s="352"/>
    </row>
    <row r="1037" spans="1:34" s="221" customFormat="1">
      <c r="A1037" s="352" t="s">
        <v>1227</v>
      </c>
      <c r="B1037" s="352" t="s">
        <v>2592</v>
      </c>
      <c r="C1037" s="352" t="s">
        <v>2544</v>
      </c>
      <c r="D1037" s="352" t="s">
        <v>1526</v>
      </c>
      <c r="E1037" s="352" t="s">
        <v>1589</v>
      </c>
      <c r="F1037" s="352">
        <v>7.0000000000000007E-2</v>
      </c>
      <c r="G1037" s="352">
        <v>6.4999999999999997E-3</v>
      </c>
      <c r="H1037" s="352">
        <v>2.58</v>
      </c>
      <c r="I1037" s="189" t="s">
        <v>231</v>
      </c>
      <c r="J1037" s="352" t="s">
        <v>2490</v>
      </c>
      <c r="K1037" s="352"/>
      <c r="L1037" s="352"/>
      <c r="M1037" s="352"/>
      <c r="N1037" s="352"/>
      <c r="O1037" s="352"/>
      <c r="P1037" s="352"/>
      <c r="Q1037" s="352"/>
      <c r="R1037" s="352"/>
      <c r="S1037" s="352"/>
      <c r="T1037" s="242" t="s">
        <v>1375</v>
      </c>
      <c r="U1037" s="227" t="s">
        <v>1372</v>
      </c>
      <c r="V1037" s="227" t="s">
        <v>1376</v>
      </c>
      <c r="W1037" s="227" t="s">
        <v>1526</v>
      </c>
      <c r="X1037" s="228" t="s">
        <v>1589</v>
      </c>
      <c r="Y1037" s="222" t="s">
        <v>1825</v>
      </c>
      <c r="Z1037" s="227">
        <v>7.0000000000000007E-2</v>
      </c>
      <c r="AA1037" s="272">
        <v>6.4999999999999997E-3</v>
      </c>
      <c r="AB1037" s="474"/>
      <c r="AC1037" s="474"/>
      <c r="AD1037" s="352"/>
      <c r="AE1037" s="352"/>
      <c r="AF1037" s="352"/>
      <c r="AG1037" s="352"/>
      <c r="AH1037" s="352"/>
    </row>
    <row r="1038" spans="1:34" s="221" customFormat="1">
      <c r="A1038" s="352" t="s">
        <v>1228</v>
      </c>
      <c r="B1038" s="352" t="s">
        <v>2592</v>
      </c>
      <c r="C1038" s="352" t="s">
        <v>2544</v>
      </c>
      <c r="D1038" s="352" t="s">
        <v>1526</v>
      </c>
      <c r="E1038" s="352" t="s">
        <v>1590</v>
      </c>
      <c r="F1038" s="352">
        <v>7.0000000000000007E-2</v>
      </c>
      <c r="G1038" s="352">
        <v>6.4999999999999997E-3</v>
      </c>
      <c r="H1038" s="352">
        <v>2.58</v>
      </c>
      <c r="I1038" s="189" t="s">
        <v>231</v>
      </c>
      <c r="J1038" s="352" t="s">
        <v>2490</v>
      </c>
      <c r="K1038" s="352"/>
      <c r="L1038" s="352"/>
      <c r="M1038" s="352"/>
      <c r="N1038" s="352"/>
      <c r="O1038" s="352"/>
      <c r="P1038" s="352"/>
      <c r="Q1038" s="352"/>
      <c r="R1038" s="352"/>
      <c r="S1038" s="352"/>
      <c r="T1038" s="242" t="s">
        <v>1375</v>
      </c>
      <c r="U1038" s="227" t="s">
        <v>1372</v>
      </c>
      <c r="V1038" s="227" t="s">
        <v>1376</v>
      </c>
      <c r="W1038" s="227" t="s">
        <v>1526</v>
      </c>
      <c r="X1038" s="228" t="s">
        <v>1590</v>
      </c>
      <c r="Y1038" s="222" t="s">
        <v>1825</v>
      </c>
      <c r="Z1038" s="227">
        <v>7.0000000000000007E-2</v>
      </c>
      <c r="AA1038" s="272">
        <v>6.4999999999999997E-3</v>
      </c>
      <c r="AB1038" s="474"/>
      <c r="AC1038" s="474"/>
      <c r="AD1038" s="352"/>
      <c r="AE1038" s="352"/>
      <c r="AF1038" s="352"/>
      <c r="AG1038" s="352"/>
      <c r="AH1038" s="352"/>
    </row>
    <row r="1039" spans="1:34" s="221" customFormat="1">
      <c r="A1039" s="352" t="s">
        <v>1229</v>
      </c>
      <c r="B1039" s="352" t="s">
        <v>2592</v>
      </c>
      <c r="C1039" s="352" t="s">
        <v>2544</v>
      </c>
      <c r="D1039" s="352" t="s">
        <v>1526</v>
      </c>
      <c r="E1039" s="352" t="s">
        <v>1591</v>
      </c>
      <c r="F1039" s="352">
        <v>7.0000000000000007E-2</v>
      </c>
      <c r="G1039" s="352">
        <v>6.4999999999999997E-3</v>
      </c>
      <c r="H1039" s="352">
        <v>2.58</v>
      </c>
      <c r="I1039" s="189" t="s">
        <v>1684</v>
      </c>
      <c r="J1039" s="352" t="s">
        <v>242</v>
      </c>
      <c r="K1039" s="352"/>
      <c r="L1039" s="352"/>
      <c r="M1039" s="352"/>
      <c r="N1039" s="352"/>
      <c r="O1039" s="352"/>
      <c r="P1039" s="352"/>
      <c r="Q1039" s="352"/>
      <c r="R1039" s="352"/>
      <c r="S1039" s="352"/>
      <c r="T1039" s="242" t="s">
        <v>1375</v>
      </c>
      <c r="U1039" s="227" t="s">
        <v>1372</v>
      </c>
      <c r="V1039" s="227" t="s">
        <v>1376</v>
      </c>
      <c r="W1039" s="227" t="s">
        <v>1526</v>
      </c>
      <c r="X1039" s="228" t="s">
        <v>1591</v>
      </c>
      <c r="Y1039" s="222" t="s">
        <v>1825</v>
      </c>
      <c r="Z1039" s="227">
        <v>7.0000000000000007E-2</v>
      </c>
      <c r="AA1039" s="272">
        <v>6.4999999999999997E-3</v>
      </c>
      <c r="AB1039" s="474"/>
      <c r="AC1039" s="474"/>
      <c r="AD1039" s="352"/>
      <c r="AE1039" s="352"/>
      <c r="AF1039" s="352"/>
      <c r="AG1039" s="352"/>
      <c r="AH1039" s="352"/>
    </row>
    <row r="1040" spans="1:34" s="221" customFormat="1">
      <c r="A1040" s="352" t="s">
        <v>1230</v>
      </c>
      <c r="B1040" s="352" t="s">
        <v>2592</v>
      </c>
      <c r="C1040" s="352" t="s">
        <v>2544</v>
      </c>
      <c r="D1040" s="352" t="s">
        <v>1526</v>
      </c>
      <c r="E1040" s="352" t="s">
        <v>1592</v>
      </c>
      <c r="F1040" s="352">
        <v>7.0000000000000007E-2</v>
      </c>
      <c r="G1040" s="352">
        <v>6.4999999999999997E-3</v>
      </c>
      <c r="H1040" s="352">
        <v>2.58</v>
      </c>
      <c r="I1040" s="189" t="s">
        <v>1684</v>
      </c>
      <c r="J1040" s="352" t="s">
        <v>242</v>
      </c>
      <c r="K1040" s="352"/>
      <c r="L1040" s="352"/>
      <c r="M1040" s="352"/>
      <c r="N1040" s="352"/>
      <c r="O1040" s="352"/>
      <c r="P1040" s="352"/>
      <c r="Q1040" s="352"/>
      <c r="R1040" s="352"/>
      <c r="S1040" s="352"/>
      <c r="T1040" s="242" t="s">
        <v>1375</v>
      </c>
      <c r="U1040" s="227" t="s">
        <v>1372</v>
      </c>
      <c r="V1040" s="227" t="s">
        <v>1376</v>
      </c>
      <c r="W1040" s="227" t="s">
        <v>1526</v>
      </c>
      <c r="X1040" s="228" t="s">
        <v>1592</v>
      </c>
      <c r="Y1040" s="222" t="s">
        <v>1825</v>
      </c>
      <c r="Z1040" s="227">
        <v>7.0000000000000007E-2</v>
      </c>
      <c r="AA1040" s="272">
        <v>6.4999999999999997E-3</v>
      </c>
      <c r="AB1040" s="474"/>
      <c r="AC1040" s="474"/>
      <c r="AD1040" s="352"/>
      <c r="AE1040" s="352"/>
      <c r="AF1040" s="352"/>
      <c r="AG1040" s="352"/>
      <c r="AH1040" s="352"/>
    </row>
    <row r="1041" spans="1:34" s="221" customFormat="1">
      <c r="A1041" s="352" t="s">
        <v>1231</v>
      </c>
      <c r="B1041" s="352" t="s">
        <v>2592</v>
      </c>
      <c r="C1041" s="352" t="s">
        <v>2544</v>
      </c>
      <c r="D1041" s="352" t="s">
        <v>1526</v>
      </c>
      <c r="E1041" s="352" t="s">
        <v>1232</v>
      </c>
      <c r="F1041" s="352">
        <v>7.0000000000000007E-2</v>
      </c>
      <c r="G1041" s="352">
        <v>6.4999999999999997E-3</v>
      </c>
      <c r="H1041" s="352">
        <v>2.58</v>
      </c>
      <c r="I1041" s="189" t="s">
        <v>1081</v>
      </c>
      <c r="J1041" s="352" t="s">
        <v>2539</v>
      </c>
      <c r="K1041" s="352"/>
      <c r="L1041" s="352"/>
      <c r="M1041" s="352"/>
      <c r="N1041" s="352"/>
      <c r="O1041" s="352"/>
      <c r="P1041" s="352"/>
      <c r="Q1041" s="352"/>
      <c r="R1041" s="352"/>
      <c r="S1041" s="352"/>
      <c r="T1041" s="242" t="s">
        <v>1375</v>
      </c>
      <c r="U1041" s="227" t="s">
        <v>1372</v>
      </c>
      <c r="V1041" s="227" t="s">
        <v>1376</v>
      </c>
      <c r="W1041" s="227" t="s">
        <v>1526</v>
      </c>
      <c r="X1041" s="228" t="s">
        <v>1232</v>
      </c>
      <c r="Y1041" s="222" t="s">
        <v>1825</v>
      </c>
      <c r="Z1041" s="227">
        <v>7.0000000000000007E-2</v>
      </c>
      <c r="AA1041" s="272">
        <v>6.4999999999999997E-3</v>
      </c>
      <c r="AB1041" s="474"/>
      <c r="AC1041" s="474"/>
      <c r="AD1041" s="352"/>
      <c r="AE1041" s="352"/>
      <c r="AF1041" s="352"/>
      <c r="AG1041" s="352"/>
      <c r="AH1041" s="352"/>
    </row>
    <row r="1042" spans="1:34" s="221" customFormat="1">
      <c r="A1042" s="352" t="s">
        <v>1233</v>
      </c>
      <c r="B1042" s="352" t="s">
        <v>2592</v>
      </c>
      <c r="C1042" s="352" t="s">
        <v>2544</v>
      </c>
      <c r="D1042" s="352" t="s">
        <v>1526</v>
      </c>
      <c r="E1042" s="352" t="s">
        <v>1234</v>
      </c>
      <c r="F1042" s="352">
        <v>7.0000000000000007E-2</v>
      </c>
      <c r="G1042" s="352">
        <v>6.4999999999999997E-3</v>
      </c>
      <c r="H1042" s="352">
        <v>2.58</v>
      </c>
      <c r="I1042" s="189" t="s">
        <v>1081</v>
      </c>
      <c r="J1042" s="352" t="s">
        <v>2539</v>
      </c>
      <c r="K1042" s="352"/>
      <c r="L1042" s="352"/>
      <c r="M1042" s="352"/>
      <c r="N1042" s="352"/>
      <c r="O1042" s="352"/>
      <c r="P1042" s="352"/>
      <c r="Q1042" s="352"/>
      <c r="R1042" s="352"/>
      <c r="S1042" s="352"/>
      <c r="T1042" s="242" t="s">
        <v>1375</v>
      </c>
      <c r="U1042" s="227" t="s">
        <v>1372</v>
      </c>
      <c r="V1042" s="227" t="s">
        <v>1376</v>
      </c>
      <c r="W1042" s="227" t="s">
        <v>1526</v>
      </c>
      <c r="X1042" s="228" t="s">
        <v>1234</v>
      </c>
      <c r="Y1042" s="222" t="s">
        <v>1825</v>
      </c>
      <c r="Z1042" s="227">
        <v>7.0000000000000007E-2</v>
      </c>
      <c r="AA1042" s="272">
        <v>6.4999999999999997E-3</v>
      </c>
      <c r="AB1042" s="474"/>
      <c r="AC1042" s="474"/>
      <c r="AD1042" s="352"/>
      <c r="AE1042" s="352"/>
      <c r="AF1042" s="352"/>
      <c r="AG1042" s="352"/>
      <c r="AH1042" s="352"/>
    </row>
    <row r="1043" spans="1:34" s="221" customFormat="1">
      <c r="A1043" s="352" t="s">
        <v>1235</v>
      </c>
      <c r="B1043" s="352" t="s">
        <v>2592</v>
      </c>
      <c r="C1043" s="352" t="s">
        <v>2544</v>
      </c>
      <c r="D1043" s="352" t="s">
        <v>1526</v>
      </c>
      <c r="E1043" s="352" t="s">
        <v>1593</v>
      </c>
      <c r="F1043" s="352">
        <v>3.5000000000000003E-2</v>
      </c>
      <c r="G1043" s="352">
        <v>3.2499999999999999E-3</v>
      </c>
      <c r="H1043" s="352">
        <v>2.58</v>
      </c>
      <c r="I1043" s="189" t="s">
        <v>231</v>
      </c>
      <c r="J1043" s="352" t="s">
        <v>2504</v>
      </c>
      <c r="K1043" s="352"/>
      <c r="L1043" s="352"/>
      <c r="M1043" s="352"/>
      <c r="N1043" s="352"/>
      <c r="O1043" s="352"/>
      <c r="P1043" s="352"/>
      <c r="Q1043" s="352"/>
      <c r="R1043" s="352"/>
      <c r="S1043" s="352"/>
      <c r="T1043" s="242" t="s">
        <v>1375</v>
      </c>
      <c r="U1043" s="227" t="s">
        <v>1372</v>
      </c>
      <c r="V1043" s="227" t="s">
        <v>1376</v>
      </c>
      <c r="W1043" s="227" t="s">
        <v>1526</v>
      </c>
      <c r="X1043" s="228" t="s">
        <v>1593</v>
      </c>
      <c r="Y1043" s="222" t="s">
        <v>2081</v>
      </c>
      <c r="Z1043" s="227">
        <v>3.5000000000000003E-2</v>
      </c>
      <c r="AA1043" s="272">
        <v>3.2499999999999999E-3</v>
      </c>
      <c r="AB1043" s="474"/>
      <c r="AC1043" s="474"/>
      <c r="AD1043" s="352"/>
      <c r="AE1043" s="352"/>
      <c r="AF1043" s="352"/>
      <c r="AG1043" s="352"/>
      <c r="AH1043" s="352"/>
    </row>
    <row r="1044" spans="1:34" s="221" customFormat="1">
      <c r="A1044" s="352" t="s">
        <v>1236</v>
      </c>
      <c r="B1044" s="352" t="s">
        <v>2592</v>
      </c>
      <c r="C1044" s="352" t="s">
        <v>2544</v>
      </c>
      <c r="D1044" s="352" t="s">
        <v>1526</v>
      </c>
      <c r="E1044" s="352" t="s">
        <v>1594</v>
      </c>
      <c r="F1044" s="352">
        <v>3.5000000000000003E-2</v>
      </c>
      <c r="G1044" s="352">
        <v>3.2499999999999999E-3</v>
      </c>
      <c r="H1044" s="352">
        <v>2.58</v>
      </c>
      <c r="I1044" s="189" t="s">
        <v>231</v>
      </c>
      <c r="J1044" s="352" t="s">
        <v>2504</v>
      </c>
      <c r="K1044" s="352"/>
      <c r="L1044" s="352"/>
      <c r="M1044" s="352"/>
      <c r="N1044" s="352"/>
      <c r="O1044" s="352"/>
      <c r="P1044" s="352"/>
      <c r="Q1044" s="352"/>
      <c r="R1044" s="352"/>
      <c r="S1044" s="352"/>
      <c r="T1044" s="242" t="s">
        <v>1375</v>
      </c>
      <c r="U1044" s="227" t="s">
        <v>1372</v>
      </c>
      <c r="V1044" s="227" t="s">
        <v>1376</v>
      </c>
      <c r="W1044" s="227" t="s">
        <v>1526</v>
      </c>
      <c r="X1044" s="228" t="s">
        <v>1594</v>
      </c>
      <c r="Y1044" s="222" t="s">
        <v>2081</v>
      </c>
      <c r="Z1044" s="227">
        <v>3.5000000000000003E-2</v>
      </c>
      <c r="AA1044" s="272">
        <v>3.2499999999999999E-3</v>
      </c>
      <c r="AB1044" s="474"/>
      <c r="AC1044" s="474"/>
      <c r="AD1044" s="352"/>
      <c r="AE1044" s="352"/>
      <c r="AF1044" s="352"/>
      <c r="AG1044" s="352"/>
      <c r="AH1044" s="352"/>
    </row>
    <row r="1045" spans="1:34" s="221" customFormat="1">
      <c r="A1045" s="352" t="s">
        <v>1237</v>
      </c>
      <c r="B1045" s="352" t="s">
        <v>2592</v>
      </c>
      <c r="C1045" s="352" t="s">
        <v>2544</v>
      </c>
      <c r="D1045" s="352" t="s">
        <v>1526</v>
      </c>
      <c r="E1045" s="352" t="s">
        <v>1595</v>
      </c>
      <c r="F1045" s="352">
        <v>3.5000000000000003E-2</v>
      </c>
      <c r="G1045" s="352">
        <v>3.2499999999999999E-3</v>
      </c>
      <c r="H1045" s="352">
        <v>2.58</v>
      </c>
      <c r="I1045" s="189" t="s">
        <v>1684</v>
      </c>
      <c r="J1045" s="352" t="s">
        <v>525</v>
      </c>
      <c r="K1045" s="352"/>
      <c r="L1045" s="352"/>
      <c r="M1045" s="352"/>
      <c r="N1045" s="352"/>
      <c r="O1045" s="352"/>
      <c r="P1045" s="352"/>
      <c r="Q1045" s="352"/>
      <c r="R1045" s="352"/>
      <c r="S1045" s="352"/>
      <c r="T1045" s="242" t="s">
        <v>1375</v>
      </c>
      <c r="U1045" s="227" t="s">
        <v>1372</v>
      </c>
      <c r="V1045" s="227" t="s">
        <v>1376</v>
      </c>
      <c r="W1045" s="227" t="s">
        <v>1526</v>
      </c>
      <c r="X1045" s="228" t="s">
        <v>1595</v>
      </c>
      <c r="Y1045" s="222" t="s">
        <v>2081</v>
      </c>
      <c r="Z1045" s="227">
        <v>3.5000000000000003E-2</v>
      </c>
      <c r="AA1045" s="272">
        <v>3.2499999999999999E-3</v>
      </c>
      <c r="AB1045" s="474"/>
      <c r="AC1045" s="474"/>
      <c r="AD1045" s="352"/>
      <c r="AE1045" s="352"/>
      <c r="AF1045" s="352"/>
      <c r="AG1045" s="352"/>
      <c r="AH1045" s="352"/>
    </row>
    <row r="1046" spans="1:34" s="221" customFormat="1">
      <c r="A1046" s="352" t="s">
        <v>1238</v>
      </c>
      <c r="B1046" s="352" t="s">
        <v>2592</v>
      </c>
      <c r="C1046" s="352" t="s">
        <v>2544</v>
      </c>
      <c r="D1046" s="352" t="s">
        <v>1526</v>
      </c>
      <c r="E1046" s="352" t="s">
        <v>1596</v>
      </c>
      <c r="F1046" s="352">
        <v>3.5000000000000003E-2</v>
      </c>
      <c r="G1046" s="352">
        <v>3.2499999999999999E-3</v>
      </c>
      <c r="H1046" s="352">
        <v>2.58</v>
      </c>
      <c r="I1046" s="189" t="s">
        <v>1684</v>
      </c>
      <c r="J1046" s="352" t="s">
        <v>525</v>
      </c>
      <c r="K1046" s="352"/>
      <c r="L1046" s="352"/>
      <c r="M1046" s="352"/>
      <c r="N1046" s="352"/>
      <c r="O1046" s="352"/>
      <c r="P1046" s="352"/>
      <c r="Q1046" s="352"/>
      <c r="R1046" s="352"/>
      <c r="S1046" s="352"/>
      <c r="T1046" s="242" t="s">
        <v>1375</v>
      </c>
      <c r="U1046" s="227" t="s">
        <v>1372</v>
      </c>
      <c r="V1046" s="227" t="s">
        <v>1376</v>
      </c>
      <c r="W1046" s="227" t="s">
        <v>1526</v>
      </c>
      <c r="X1046" s="228" t="s">
        <v>1596</v>
      </c>
      <c r="Y1046" s="222" t="s">
        <v>2081</v>
      </c>
      <c r="Z1046" s="227">
        <v>3.5000000000000003E-2</v>
      </c>
      <c r="AA1046" s="272">
        <v>3.2499999999999999E-3</v>
      </c>
      <c r="AB1046" s="474"/>
      <c r="AC1046" s="474"/>
      <c r="AD1046" s="352"/>
      <c r="AE1046" s="352"/>
      <c r="AF1046" s="352"/>
      <c r="AG1046" s="352"/>
      <c r="AH1046" s="352"/>
    </row>
    <row r="1047" spans="1:34" s="221" customFormat="1">
      <c r="A1047" s="352" t="s">
        <v>1239</v>
      </c>
      <c r="B1047" s="352" t="s">
        <v>2592</v>
      </c>
      <c r="C1047" s="352" t="s">
        <v>2544</v>
      </c>
      <c r="D1047" s="352" t="s">
        <v>1526</v>
      </c>
      <c r="E1047" s="352" t="s">
        <v>1240</v>
      </c>
      <c r="F1047" s="352">
        <v>3.5000000000000003E-2</v>
      </c>
      <c r="G1047" s="352">
        <v>3.2499999999999999E-3</v>
      </c>
      <c r="H1047" s="352">
        <v>2.58</v>
      </c>
      <c r="I1047" s="189" t="s">
        <v>1081</v>
      </c>
      <c r="J1047" s="352" t="s">
        <v>2540</v>
      </c>
      <c r="K1047" s="352"/>
      <c r="L1047" s="352"/>
      <c r="M1047" s="352"/>
      <c r="N1047" s="352"/>
      <c r="O1047" s="352"/>
      <c r="P1047" s="352"/>
      <c r="Q1047" s="352"/>
      <c r="R1047" s="352"/>
      <c r="S1047" s="352"/>
      <c r="T1047" s="242" t="s">
        <v>1375</v>
      </c>
      <c r="U1047" s="227" t="s">
        <v>1372</v>
      </c>
      <c r="V1047" s="227" t="s">
        <v>1376</v>
      </c>
      <c r="W1047" s="227" t="s">
        <v>1526</v>
      </c>
      <c r="X1047" s="228" t="s">
        <v>1240</v>
      </c>
      <c r="Y1047" s="222" t="s">
        <v>2081</v>
      </c>
      <c r="Z1047" s="227">
        <v>3.5000000000000003E-2</v>
      </c>
      <c r="AA1047" s="272">
        <v>3.2499999999999999E-3</v>
      </c>
      <c r="AB1047" s="474"/>
      <c r="AC1047" s="474"/>
      <c r="AD1047" s="352"/>
      <c r="AE1047" s="352"/>
      <c r="AF1047" s="352"/>
      <c r="AG1047" s="352"/>
      <c r="AH1047" s="352"/>
    </row>
    <row r="1048" spans="1:34" s="221" customFormat="1">
      <c r="A1048" s="352" t="s">
        <v>1241</v>
      </c>
      <c r="B1048" s="352" t="s">
        <v>2592</v>
      </c>
      <c r="C1048" s="352" t="s">
        <v>2544</v>
      </c>
      <c r="D1048" s="352" t="s">
        <v>1526</v>
      </c>
      <c r="E1048" s="352" t="s">
        <v>1242</v>
      </c>
      <c r="F1048" s="352">
        <v>3.5000000000000003E-2</v>
      </c>
      <c r="G1048" s="352">
        <v>3.2499999999999999E-3</v>
      </c>
      <c r="H1048" s="352">
        <v>2.58</v>
      </c>
      <c r="I1048" s="189" t="s">
        <v>1081</v>
      </c>
      <c r="J1048" s="352" t="s">
        <v>2540</v>
      </c>
      <c r="K1048" s="352"/>
      <c r="L1048" s="352"/>
      <c r="M1048" s="352"/>
      <c r="N1048" s="352"/>
      <c r="O1048" s="352"/>
      <c r="P1048" s="352"/>
      <c r="Q1048" s="352"/>
      <c r="R1048" s="352"/>
      <c r="S1048" s="352"/>
      <c r="T1048" s="242" t="s">
        <v>1375</v>
      </c>
      <c r="U1048" s="227" t="s">
        <v>1372</v>
      </c>
      <c r="V1048" s="227" t="s">
        <v>1376</v>
      </c>
      <c r="W1048" s="227" t="s">
        <v>1526</v>
      </c>
      <c r="X1048" s="228" t="s">
        <v>1242</v>
      </c>
      <c r="Y1048" s="222" t="s">
        <v>2081</v>
      </c>
      <c r="Z1048" s="227">
        <v>3.5000000000000003E-2</v>
      </c>
      <c r="AA1048" s="272">
        <v>3.2499999999999999E-3</v>
      </c>
      <c r="AB1048" s="474"/>
      <c r="AC1048" s="474"/>
      <c r="AD1048" s="352"/>
      <c r="AE1048" s="352"/>
      <c r="AF1048" s="352"/>
      <c r="AG1048" s="352"/>
      <c r="AH1048" s="352"/>
    </row>
    <row r="1049" spans="1:34" s="221" customFormat="1">
      <c r="A1049" s="352" t="s">
        <v>1243</v>
      </c>
      <c r="B1049" s="352" t="s">
        <v>2592</v>
      </c>
      <c r="C1049" s="352" t="s">
        <v>2544</v>
      </c>
      <c r="D1049" s="352" t="s">
        <v>1702</v>
      </c>
      <c r="E1049" s="352" t="s">
        <v>1244</v>
      </c>
      <c r="F1049" s="352">
        <v>0.08</v>
      </c>
      <c r="G1049" s="352">
        <v>5.0000000000000001E-3</v>
      </c>
      <c r="H1049" s="352">
        <v>2.58</v>
      </c>
      <c r="I1049" s="189" t="s">
        <v>2505</v>
      </c>
      <c r="J1049" s="352"/>
      <c r="K1049" s="352"/>
      <c r="L1049" s="352"/>
      <c r="M1049" s="352"/>
      <c r="N1049" s="352"/>
      <c r="O1049" s="352"/>
      <c r="P1049" s="352"/>
      <c r="Q1049" s="352"/>
      <c r="R1049" s="352"/>
      <c r="S1049" s="352"/>
      <c r="T1049" s="242" t="s">
        <v>1375</v>
      </c>
      <c r="U1049" s="227" t="s">
        <v>1372</v>
      </c>
      <c r="V1049" s="227" t="s">
        <v>1376</v>
      </c>
      <c r="W1049" s="227" t="s">
        <v>1702</v>
      </c>
      <c r="X1049" s="228" t="s">
        <v>1244</v>
      </c>
      <c r="Y1049" s="228"/>
      <c r="Z1049" s="227">
        <v>0.08</v>
      </c>
      <c r="AA1049" s="272">
        <v>5.0000000000000001E-3</v>
      </c>
      <c r="AB1049" s="474"/>
      <c r="AC1049" s="474"/>
      <c r="AD1049" s="352"/>
      <c r="AE1049" s="352"/>
      <c r="AF1049" s="352"/>
      <c r="AG1049" s="352"/>
      <c r="AH1049" s="352"/>
    </row>
    <row r="1050" spans="1:34" s="221" customFormat="1">
      <c r="A1050" s="352" t="s">
        <v>1245</v>
      </c>
      <c r="B1050" s="352" t="s">
        <v>2592</v>
      </c>
      <c r="C1050" s="352" t="s">
        <v>2544</v>
      </c>
      <c r="D1050" s="352" t="s">
        <v>1702</v>
      </c>
      <c r="E1050" s="352" t="s">
        <v>1246</v>
      </c>
      <c r="F1050" s="352">
        <v>0.04</v>
      </c>
      <c r="G1050" s="352">
        <v>2.5000000000000001E-3</v>
      </c>
      <c r="H1050" s="352">
        <v>2.58</v>
      </c>
      <c r="I1050" s="189" t="s">
        <v>231</v>
      </c>
      <c r="J1050" s="352" t="s">
        <v>232</v>
      </c>
      <c r="K1050" s="352"/>
      <c r="L1050" s="352"/>
      <c r="M1050" s="352"/>
      <c r="N1050" s="352"/>
      <c r="O1050" s="352"/>
      <c r="P1050" s="352"/>
      <c r="Q1050" s="352"/>
      <c r="R1050" s="352"/>
      <c r="S1050" s="352"/>
      <c r="T1050" s="242" t="s">
        <v>1375</v>
      </c>
      <c r="U1050" s="227" t="s">
        <v>1372</v>
      </c>
      <c r="V1050" s="227" t="s">
        <v>1376</v>
      </c>
      <c r="W1050" s="227" t="s">
        <v>1702</v>
      </c>
      <c r="X1050" s="228" t="s">
        <v>1246</v>
      </c>
      <c r="Y1050" s="475"/>
      <c r="Z1050" s="227">
        <v>0.04</v>
      </c>
      <c r="AA1050" s="272">
        <v>2.5000000000000001E-3</v>
      </c>
      <c r="AB1050" s="474"/>
      <c r="AC1050" s="474"/>
      <c r="AD1050" s="352"/>
      <c r="AE1050" s="352"/>
      <c r="AF1050" s="352"/>
      <c r="AG1050" s="352"/>
      <c r="AH1050" s="352"/>
    </row>
    <row r="1051" spans="1:34" s="221" customFormat="1">
      <c r="A1051" s="352" t="s">
        <v>1247</v>
      </c>
      <c r="B1051" s="352" t="s">
        <v>2592</v>
      </c>
      <c r="C1051" s="352" t="s">
        <v>2544</v>
      </c>
      <c r="D1051" s="352" t="s">
        <v>1702</v>
      </c>
      <c r="E1051" s="352" t="s">
        <v>1248</v>
      </c>
      <c r="F1051" s="352">
        <v>0.02</v>
      </c>
      <c r="G1051" s="352">
        <v>1.25E-3</v>
      </c>
      <c r="H1051" s="352">
        <v>2.58</v>
      </c>
      <c r="I1051" s="189" t="s">
        <v>1081</v>
      </c>
      <c r="J1051" s="352" t="s">
        <v>1082</v>
      </c>
      <c r="K1051" s="352"/>
      <c r="L1051" s="352"/>
      <c r="M1051" s="352"/>
      <c r="N1051" s="352"/>
      <c r="O1051" s="352"/>
      <c r="P1051" s="352"/>
      <c r="Q1051" s="352"/>
      <c r="R1051" s="352"/>
      <c r="S1051" s="352"/>
      <c r="T1051" s="242" t="s">
        <v>1375</v>
      </c>
      <c r="U1051" s="227" t="s">
        <v>1372</v>
      </c>
      <c r="V1051" s="227" t="s">
        <v>1376</v>
      </c>
      <c r="W1051" s="227" t="s">
        <v>1702</v>
      </c>
      <c r="X1051" s="228" t="s">
        <v>1248</v>
      </c>
      <c r="Y1051" s="475"/>
      <c r="Z1051" s="227">
        <v>0.02</v>
      </c>
      <c r="AA1051" s="272">
        <v>1.25E-3</v>
      </c>
      <c r="AB1051" s="474"/>
      <c r="AC1051" s="468"/>
      <c r="AD1051" s="352"/>
      <c r="AE1051" s="352"/>
      <c r="AF1051" s="352"/>
      <c r="AG1051" s="352"/>
      <c r="AH1051" s="352"/>
    </row>
    <row r="1052" spans="1:34" s="221" customFormat="1">
      <c r="A1052" s="352" t="s">
        <v>1249</v>
      </c>
      <c r="B1052" s="352" t="s">
        <v>2592</v>
      </c>
      <c r="C1052" s="352" t="s">
        <v>2544</v>
      </c>
      <c r="D1052" s="352" t="s">
        <v>1702</v>
      </c>
      <c r="E1052" s="352" t="s">
        <v>1250</v>
      </c>
      <c r="F1052" s="352">
        <v>0.08</v>
      </c>
      <c r="G1052" s="352">
        <v>5.0000000000000001E-3</v>
      </c>
      <c r="H1052" s="352">
        <v>2.58</v>
      </c>
      <c r="I1052" s="189" t="s">
        <v>2505</v>
      </c>
      <c r="J1052" s="352"/>
      <c r="K1052" s="352"/>
      <c r="L1052" s="352"/>
      <c r="M1052" s="352"/>
      <c r="N1052" s="352"/>
      <c r="O1052" s="352"/>
      <c r="P1052" s="352"/>
      <c r="Q1052" s="352"/>
      <c r="R1052" s="352"/>
      <c r="S1052" s="352"/>
      <c r="T1052" s="242" t="s">
        <v>1375</v>
      </c>
      <c r="U1052" s="227" t="s">
        <v>1372</v>
      </c>
      <c r="V1052" s="227" t="s">
        <v>1376</v>
      </c>
      <c r="W1052" s="227" t="s">
        <v>1702</v>
      </c>
      <c r="X1052" s="228" t="s">
        <v>1250</v>
      </c>
      <c r="Y1052" s="476"/>
      <c r="Z1052" s="227">
        <v>0.08</v>
      </c>
      <c r="AA1052" s="272">
        <v>5.0000000000000001E-3</v>
      </c>
      <c r="AB1052" s="474"/>
      <c r="AC1052" s="477"/>
      <c r="AD1052" s="352"/>
      <c r="AE1052" s="352"/>
      <c r="AF1052" s="352"/>
      <c r="AG1052" s="352"/>
      <c r="AH1052" s="352"/>
    </row>
    <row r="1053" spans="1:34" s="221" customFormat="1">
      <c r="A1053" s="352" t="s">
        <v>1251</v>
      </c>
      <c r="B1053" s="352" t="s">
        <v>2592</v>
      </c>
      <c r="C1053" s="352" t="s">
        <v>2544</v>
      </c>
      <c r="D1053" s="352" t="s">
        <v>1702</v>
      </c>
      <c r="E1053" s="352" t="s">
        <v>1252</v>
      </c>
      <c r="F1053" s="352">
        <v>0.04</v>
      </c>
      <c r="G1053" s="352">
        <v>2.5000000000000001E-3</v>
      </c>
      <c r="H1053" s="352">
        <v>2.58</v>
      </c>
      <c r="I1053" s="189" t="s">
        <v>231</v>
      </c>
      <c r="J1053" s="352" t="s">
        <v>232</v>
      </c>
      <c r="K1053" s="352"/>
      <c r="L1053" s="352"/>
      <c r="M1053" s="352"/>
      <c r="N1053" s="352"/>
      <c r="O1053" s="352"/>
      <c r="P1053" s="352"/>
      <c r="Q1053" s="352"/>
      <c r="R1053" s="352"/>
      <c r="S1053" s="352"/>
      <c r="T1053" s="242" t="s">
        <v>1375</v>
      </c>
      <c r="U1053" s="227" t="s">
        <v>1372</v>
      </c>
      <c r="V1053" s="227" t="s">
        <v>1376</v>
      </c>
      <c r="W1053" s="227" t="s">
        <v>1702</v>
      </c>
      <c r="X1053" s="228" t="s">
        <v>1252</v>
      </c>
      <c r="Y1053" s="228"/>
      <c r="Z1053" s="227">
        <v>0.04</v>
      </c>
      <c r="AA1053" s="272">
        <v>2.5000000000000001E-3</v>
      </c>
      <c r="AB1053" s="468"/>
      <c r="AC1053" s="477"/>
      <c r="AD1053" s="352"/>
      <c r="AE1053" s="352"/>
      <c r="AF1053" s="352"/>
      <c r="AG1053" s="352"/>
      <c r="AH1053" s="352"/>
    </row>
    <row r="1054" spans="1:34" s="221" customFormat="1">
      <c r="A1054" s="352" t="s">
        <v>1253</v>
      </c>
      <c r="B1054" s="352" t="s">
        <v>2592</v>
      </c>
      <c r="C1054" s="352" t="s">
        <v>2544</v>
      </c>
      <c r="D1054" s="352" t="s">
        <v>1702</v>
      </c>
      <c r="E1054" s="352" t="s">
        <v>1254</v>
      </c>
      <c r="F1054" s="352">
        <v>0.02</v>
      </c>
      <c r="G1054" s="352">
        <v>1.25E-3</v>
      </c>
      <c r="H1054" s="352">
        <v>2.58</v>
      </c>
      <c r="I1054" s="189" t="s">
        <v>1081</v>
      </c>
      <c r="J1054" s="352" t="s">
        <v>1082</v>
      </c>
      <c r="K1054" s="352"/>
      <c r="L1054" s="352"/>
      <c r="M1054" s="352"/>
      <c r="N1054" s="352"/>
      <c r="O1054" s="352"/>
      <c r="P1054" s="352"/>
      <c r="Q1054" s="352"/>
      <c r="R1054" s="352"/>
      <c r="S1054" s="352"/>
      <c r="T1054" s="242" t="s">
        <v>1375</v>
      </c>
      <c r="U1054" s="227" t="s">
        <v>1372</v>
      </c>
      <c r="V1054" s="227" t="s">
        <v>1376</v>
      </c>
      <c r="W1054" s="227" t="s">
        <v>1702</v>
      </c>
      <c r="X1054" s="228" t="s">
        <v>1254</v>
      </c>
      <c r="Y1054" s="228"/>
      <c r="Z1054" s="227">
        <v>0.02</v>
      </c>
      <c r="AA1054" s="272">
        <v>1.25E-3</v>
      </c>
      <c r="AB1054" s="477"/>
      <c r="AC1054" s="477"/>
      <c r="AD1054" s="352"/>
      <c r="AE1054" s="352"/>
      <c r="AF1054" s="352"/>
      <c r="AG1054" s="352"/>
      <c r="AH1054" s="352"/>
    </row>
    <row r="1055" spans="1:34" s="221" customFormat="1">
      <c r="A1055" s="352" t="s">
        <v>1255</v>
      </c>
      <c r="B1055" s="352" t="s">
        <v>2592</v>
      </c>
      <c r="C1055" s="352" t="s">
        <v>2544</v>
      </c>
      <c r="D1055" s="352" t="s">
        <v>1702</v>
      </c>
      <c r="E1055" s="352" t="s">
        <v>1256</v>
      </c>
      <c r="F1055" s="352">
        <v>0.04</v>
      </c>
      <c r="G1055" s="352">
        <v>2.5000000000000001E-3</v>
      </c>
      <c r="H1055" s="352">
        <v>2.58</v>
      </c>
      <c r="I1055" s="189" t="s">
        <v>2505</v>
      </c>
      <c r="J1055" s="352" t="s">
        <v>1668</v>
      </c>
      <c r="K1055" s="352"/>
      <c r="L1055" s="352"/>
      <c r="M1055" s="352"/>
      <c r="N1055" s="352"/>
      <c r="O1055" s="352"/>
      <c r="P1055" s="352"/>
      <c r="Q1055" s="352"/>
      <c r="R1055" s="352"/>
      <c r="S1055" s="352"/>
      <c r="T1055" s="242" t="s">
        <v>1375</v>
      </c>
      <c r="U1055" s="227" t="s">
        <v>1372</v>
      </c>
      <c r="V1055" s="227" t="s">
        <v>1376</v>
      </c>
      <c r="W1055" s="227" t="s">
        <v>1702</v>
      </c>
      <c r="X1055" s="228" t="s">
        <v>1256</v>
      </c>
      <c r="Y1055" s="222" t="s">
        <v>1373</v>
      </c>
      <c r="Z1055" s="227">
        <v>0.04</v>
      </c>
      <c r="AA1055" s="272">
        <v>2.5000000000000001E-3</v>
      </c>
      <c r="AB1055" s="477"/>
      <c r="AC1055" s="477"/>
      <c r="AD1055" s="352"/>
      <c r="AE1055" s="352"/>
      <c r="AF1055" s="352"/>
      <c r="AG1055" s="352"/>
      <c r="AH1055" s="352"/>
    </row>
    <row r="1056" spans="1:34" s="221" customFormat="1">
      <c r="A1056" s="352" t="s">
        <v>1257</v>
      </c>
      <c r="B1056" s="352" t="s">
        <v>2592</v>
      </c>
      <c r="C1056" s="352" t="s">
        <v>2544</v>
      </c>
      <c r="D1056" s="352" t="s">
        <v>1702</v>
      </c>
      <c r="E1056" s="352" t="s">
        <v>1258</v>
      </c>
      <c r="F1056" s="352">
        <v>0.04</v>
      </c>
      <c r="G1056" s="352">
        <v>2.5000000000000001E-3</v>
      </c>
      <c r="H1056" s="352">
        <v>2.58</v>
      </c>
      <c r="I1056" s="189" t="s">
        <v>231</v>
      </c>
      <c r="J1056" s="352" t="s">
        <v>2536</v>
      </c>
      <c r="K1056" s="352"/>
      <c r="L1056" s="352"/>
      <c r="M1056" s="352"/>
      <c r="N1056" s="352"/>
      <c r="O1056" s="352"/>
      <c r="P1056" s="352"/>
      <c r="Q1056" s="352"/>
      <c r="R1056" s="352"/>
      <c r="S1056" s="352"/>
      <c r="T1056" s="242" t="s">
        <v>1375</v>
      </c>
      <c r="U1056" s="227" t="s">
        <v>1372</v>
      </c>
      <c r="V1056" s="227" t="s">
        <v>1376</v>
      </c>
      <c r="W1056" s="227" t="s">
        <v>1702</v>
      </c>
      <c r="X1056" s="228" t="s">
        <v>1258</v>
      </c>
      <c r="Y1056" s="222" t="s">
        <v>1668</v>
      </c>
      <c r="Z1056" s="227">
        <v>0.04</v>
      </c>
      <c r="AA1056" s="272">
        <v>2.5000000000000001E-3</v>
      </c>
      <c r="AB1056" s="477"/>
      <c r="AC1056" s="477"/>
      <c r="AD1056" s="352"/>
      <c r="AE1056" s="352"/>
      <c r="AF1056" s="352"/>
      <c r="AG1056" s="352"/>
      <c r="AH1056" s="352"/>
    </row>
    <row r="1057" spans="1:34" s="221" customFormat="1">
      <c r="A1057" s="352" t="s">
        <v>1259</v>
      </c>
      <c r="B1057" s="352" t="s">
        <v>2592</v>
      </c>
      <c r="C1057" s="352" t="s">
        <v>2544</v>
      </c>
      <c r="D1057" s="352" t="s">
        <v>1702</v>
      </c>
      <c r="E1057" s="352" t="s">
        <v>1260</v>
      </c>
      <c r="F1057" s="352">
        <v>0.04</v>
      </c>
      <c r="G1057" s="352">
        <v>2.5000000000000001E-3</v>
      </c>
      <c r="H1057" s="352">
        <v>2.58</v>
      </c>
      <c r="I1057" s="189" t="s">
        <v>1081</v>
      </c>
      <c r="J1057" s="352" t="s">
        <v>2539</v>
      </c>
      <c r="K1057" s="352"/>
      <c r="L1057" s="352"/>
      <c r="M1057" s="352"/>
      <c r="N1057" s="352"/>
      <c r="O1057" s="352"/>
      <c r="P1057" s="352"/>
      <c r="Q1057" s="352"/>
      <c r="R1057" s="352"/>
      <c r="S1057" s="352"/>
      <c r="T1057" s="242" t="s">
        <v>1375</v>
      </c>
      <c r="U1057" s="227" t="s">
        <v>1372</v>
      </c>
      <c r="V1057" s="227" t="s">
        <v>1376</v>
      </c>
      <c r="W1057" s="227" t="s">
        <v>1702</v>
      </c>
      <c r="X1057" s="228" t="s">
        <v>1260</v>
      </c>
      <c r="Y1057" s="222" t="s">
        <v>1668</v>
      </c>
      <c r="Z1057" s="227">
        <v>0.04</v>
      </c>
      <c r="AA1057" s="272">
        <v>2.5000000000000001E-3</v>
      </c>
      <c r="AB1057" s="477"/>
      <c r="AC1057" s="477"/>
      <c r="AD1057" s="352"/>
      <c r="AE1057" s="352"/>
      <c r="AF1057" s="352"/>
      <c r="AG1057" s="352"/>
      <c r="AH1057" s="352"/>
    </row>
    <row r="1058" spans="1:34" s="221" customFormat="1">
      <c r="A1058" s="352" t="s">
        <v>1261</v>
      </c>
      <c r="B1058" s="352" t="s">
        <v>2592</v>
      </c>
      <c r="C1058" s="352" t="s">
        <v>2544</v>
      </c>
      <c r="D1058" s="352" t="s">
        <v>1702</v>
      </c>
      <c r="E1058" s="352" t="s">
        <v>1262</v>
      </c>
      <c r="F1058" s="352">
        <v>0.02</v>
      </c>
      <c r="G1058" s="352">
        <v>1.25E-3</v>
      </c>
      <c r="H1058" s="352">
        <v>2.58</v>
      </c>
      <c r="I1058" s="189" t="s">
        <v>2505</v>
      </c>
      <c r="J1058" s="352" t="s">
        <v>1669</v>
      </c>
      <c r="K1058" s="352"/>
      <c r="L1058" s="352"/>
      <c r="M1058" s="352"/>
      <c r="N1058" s="352"/>
      <c r="O1058" s="352"/>
      <c r="P1058" s="352"/>
      <c r="Q1058" s="352"/>
      <c r="R1058" s="352"/>
      <c r="S1058" s="352"/>
      <c r="T1058" s="242" t="s">
        <v>1375</v>
      </c>
      <c r="U1058" s="227" t="s">
        <v>1372</v>
      </c>
      <c r="V1058" s="227" t="s">
        <v>1376</v>
      </c>
      <c r="W1058" s="227" t="s">
        <v>1702</v>
      </c>
      <c r="X1058" s="228" t="s">
        <v>1262</v>
      </c>
      <c r="Y1058" s="222" t="s">
        <v>1374</v>
      </c>
      <c r="Z1058" s="227">
        <v>0.02</v>
      </c>
      <c r="AA1058" s="272">
        <v>1.25E-3</v>
      </c>
      <c r="AB1058" s="477"/>
      <c r="AC1058" s="474"/>
      <c r="AD1058" s="352"/>
      <c r="AE1058" s="352"/>
      <c r="AF1058" s="352"/>
      <c r="AG1058" s="352"/>
      <c r="AH1058" s="352"/>
    </row>
    <row r="1059" spans="1:34" s="221" customFormat="1">
      <c r="A1059" s="352" t="s">
        <v>1263</v>
      </c>
      <c r="B1059" s="352" t="s">
        <v>2592</v>
      </c>
      <c r="C1059" s="352" t="s">
        <v>2544</v>
      </c>
      <c r="D1059" s="352" t="s">
        <v>1702</v>
      </c>
      <c r="E1059" s="352" t="s">
        <v>1264</v>
      </c>
      <c r="F1059" s="352">
        <v>0.02</v>
      </c>
      <c r="G1059" s="352">
        <v>1.25E-3</v>
      </c>
      <c r="H1059" s="352">
        <v>2.58</v>
      </c>
      <c r="I1059" s="189" t="s">
        <v>231</v>
      </c>
      <c r="J1059" s="352" t="s">
        <v>2506</v>
      </c>
      <c r="K1059" s="352"/>
      <c r="L1059" s="352"/>
      <c r="M1059" s="352"/>
      <c r="N1059" s="352"/>
      <c r="O1059" s="352"/>
      <c r="P1059" s="352"/>
      <c r="Q1059" s="352"/>
      <c r="R1059" s="352"/>
      <c r="S1059" s="352"/>
      <c r="T1059" s="242" t="s">
        <v>1375</v>
      </c>
      <c r="U1059" s="227" t="s">
        <v>1372</v>
      </c>
      <c r="V1059" s="227" t="s">
        <v>1376</v>
      </c>
      <c r="W1059" s="227" t="s">
        <v>1702</v>
      </c>
      <c r="X1059" s="228" t="s">
        <v>1264</v>
      </c>
      <c r="Y1059" s="222" t="s">
        <v>1669</v>
      </c>
      <c r="Z1059" s="227">
        <v>0.02</v>
      </c>
      <c r="AA1059" s="272">
        <v>1.25E-3</v>
      </c>
      <c r="AB1059" s="477"/>
      <c r="AC1059" s="474"/>
      <c r="AD1059" s="352"/>
      <c r="AE1059" s="352"/>
      <c r="AF1059" s="352"/>
      <c r="AG1059" s="352"/>
      <c r="AH1059" s="352"/>
    </row>
    <row r="1060" spans="1:34" s="221" customFormat="1">
      <c r="A1060" s="352" t="s">
        <v>1265</v>
      </c>
      <c r="B1060" s="352" t="s">
        <v>2592</v>
      </c>
      <c r="C1060" s="352" t="s">
        <v>2544</v>
      </c>
      <c r="D1060" s="352" t="s">
        <v>1702</v>
      </c>
      <c r="E1060" s="223" t="s">
        <v>1266</v>
      </c>
      <c r="F1060" s="352">
        <v>0.02</v>
      </c>
      <c r="G1060" s="352">
        <v>1.25E-3</v>
      </c>
      <c r="H1060" s="352">
        <v>2.58</v>
      </c>
      <c r="I1060" s="189" t="s">
        <v>1081</v>
      </c>
      <c r="J1060" s="352" t="s">
        <v>2540</v>
      </c>
      <c r="K1060" s="352"/>
      <c r="L1060" s="352"/>
      <c r="M1060" s="352"/>
      <c r="N1060" s="352"/>
      <c r="O1060" s="352"/>
      <c r="P1060" s="352"/>
      <c r="Q1060" s="352"/>
      <c r="R1060" s="352"/>
      <c r="S1060" s="352"/>
      <c r="T1060" s="242" t="s">
        <v>1375</v>
      </c>
      <c r="U1060" s="227" t="s">
        <v>1372</v>
      </c>
      <c r="V1060" s="227" t="s">
        <v>1376</v>
      </c>
      <c r="W1060" s="227" t="s">
        <v>1702</v>
      </c>
      <c r="X1060" s="228" t="s">
        <v>1266</v>
      </c>
      <c r="Y1060" s="222" t="s">
        <v>1669</v>
      </c>
      <c r="Z1060" s="227">
        <v>0.02</v>
      </c>
      <c r="AA1060" s="272">
        <v>1.25E-3</v>
      </c>
      <c r="AB1060" s="474"/>
      <c r="AC1060" s="474"/>
      <c r="AD1060" s="352"/>
      <c r="AE1060" s="352"/>
      <c r="AF1060" s="352"/>
      <c r="AG1060" s="352"/>
      <c r="AH1060" s="352"/>
    </row>
    <row r="1061" spans="1:34" s="221" customFormat="1">
      <c r="A1061" s="352" t="s">
        <v>1267</v>
      </c>
      <c r="B1061" s="352" t="s">
        <v>2592</v>
      </c>
      <c r="C1061" s="352" t="s">
        <v>2544</v>
      </c>
      <c r="D1061" s="352" t="s">
        <v>1702</v>
      </c>
      <c r="E1061" s="352" t="s">
        <v>1268</v>
      </c>
      <c r="F1061" s="352">
        <v>7.2000000000000008E-2</v>
      </c>
      <c r="G1061" s="352">
        <v>4.5000000000000005E-3</v>
      </c>
      <c r="H1061" s="352">
        <v>2.58</v>
      </c>
      <c r="I1061" s="189" t="s">
        <v>2505</v>
      </c>
      <c r="J1061" s="352" t="s">
        <v>1711</v>
      </c>
      <c r="K1061" s="352"/>
      <c r="L1061" s="352"/>
      <c r="M1061" s="352"/>
      <c r="N1061" s="352"/>
      <c r="O1061" s="352"/>
      <c r="P1061" s="352"/>
      <c r="Q1061" s="352"/>
      <c r="R1061" s="352"/>
      <c r="S1061" s="352"/>
      <c r="T1061" s="242" t="s">
        <v>1375</v>
      </c>
      <c r="U1061" s="227" t="s">
        <v>1372</v>
      </c>
      <c r="V1061" s="227" t="s">
        <v>1376</v>
      </c>
      <c r="W1061" s="227" t="s">
        <v>1702</v>
      </c>
      <c r="X1061" s="228" t="s">
        <v>1268</v>
      </c>
      <c r="Y1061" s="222" t="s">
        <v>1368</v>
      </c>
      <c r="Z1061" s="227">
        <v>7.2000000000000008E-2</v>
      </c>
      <c r="AA1061" s="272">
        <v>4.5000000000000005E-3</v>
      </c>
      <c r="AB1061" s="474"/>
      <c r="AC1061" s="474"/>
      <c r="AD1061" s="352"/>
      <c r="AE1061" s="352"/>
      <c r="AF1061" s="352"/>
      <c r="AG1061" s="352"/>
      <c r="AH1061" s="352"/>
    </row>
    <row r="1062" spans="1:34" s="221" customFormat="1">
      <c r="A1062" s="352" t="s">
        <v>1269</v>
      </c>
      <c r="B1062" s="352" t="s">
        <v>2592</v>
      </c>
      <c r="C1062" s="352" t="s">
        <v>2544</v>
      </c>
      <c r="D1062" s="352" t="s">
        <v>1702</v>
      </c>
      <c r="E1062" s="352" t="s">
        <v>1270</v>
      </c>
      <c r="F1062" s="352">
        <v>7.2000000000000008E-2</v>
      </c>
      <c r="G1062" s="352">
        <v>4.5000000000000005E-3</v>
      </c>
      <c r="H1062" s="352">
        <v>2.58</v>
      </c>
      <c r="I1062" s="189" t="s">
        <v>231</v>
      </c>
      <c r="J1062" s="352" t="s">
        <v>2541</v>
      </c>
      <c r="K1062" s="352"/>
      <c r="L1062" s="352"/>
      <c r="M1062" s="352"/>
      <c r="N1062" s="352"/>
      <c r="O1062" s="352"/>
      <c r="P1062" s="352"/>
      <c r="Q1062" s="352"/>
      <c r="R1062" s="352"/>
      <c r="S1062" s="352"/>
      <c r="T1062" s="242" t="s">
        <v>1375</v>
      </c>
      <c r="U1062" s="227" t="s">
        <v>1372</v>
      </c>
      <c r="V1062" s="227" t="s">
        <v>1376</v>
      </c>
      <c r="W1062" s="227" t="s">
        <v>1702</v>
      </c>
      <c r="X1062" s="228" t="s">
        <v>1270</v>
      </c>
      <c r="Y1062" s="222" t="s">
        <v>1368</v>
      </c>
      <c r="Z1062" s="227">
        <v>7.2000000000000008E-2</v>
      </c>
      <c r="AA1062" s="272">
        <v>4.5000000000000005E-3</v>
      </c>
      <c r="AB1062" s="474"/>
      <c r="AC1062" s="474"/>
      <c r="AD1062" s="352"/>
      <c r="AE1062" s="352"/>
      <c r="AF1062" s="352"/>
      <c r="AG1062" s="352"/>
      <c r="AH1062" s="352"/>
    </row>
    <row r="1063" spans="1:34" s="221" customFormat="1">
      <c r="A1063" s="352" t="s">
        <v>1271</v>
      </c>
      <c r="B1063" s="352" t="s">
        <v>2592</v>
      </c>
      <c r="C1063" s="352" t="s">
        <v>2544</v>
      </c>
      <c r="D1063" s="352" t="s">
        <v>1702</v>
      </c>
      <c r="E1063" s="352" t="s">
        <v>1272</v>
      </c>
      <c r="F1063" s="352">
        <v>7.2000000000000008E-2</v>
      </c>
      <c r="G1063" s="352">
        <v>4.5000000000000005E-3</v>
      </c>
      <c r="H1063" s="352">
        <v>2.58</v>
      </c>
      <c r="I1063" s="189" t="s">
        <v>1081</v>
      </c>
      <c r="J1063" s="352" t="s">
        <v>2542</v>
      </c>
      <c r="K1063" s="352"/>
      <c r="L1063" s="352"/>
      <c r="M1063" s="352"/>
      <c r="N1063" s="352"/>
      <c r="O1063" s="352"/>
      <c r="P1063" s="352"/>
      <c r="Q1063" s="352"/>
      <c r="R1063" s="352"/>
      <c r="S1063" s="352"/>
      <c r="T1063" s="242" t="s">
        <v>1375</v>
      </c>
      <c r="U1063" s="227" t="s">
        <v>1372</v>
      </c>
      <c r="V1063" s="227" t="s">
        <v>1376</v>
      </c>
      <c r="W1063" s="227" t="s">
        <v>1702</v>
      </c>
      <c r="X1063" s="228" t="s">
        <v>1272</v>
      </c>
      <c r="Y1063" s="222" t="s">
        <v>1368</v>
      </c>
      <c r="Z1063" s="227">
        <v>7.2000000000000008E-2</v>
      </c>
      <c r="AA1063" s="272">
        <v>4.5000000000000005E-3</v>
      </c>
      <c r="AB1063" s="474"/>
      <c r="AC1063" s="474"/>
      <c r="AD1063" s="352"/>
      <c r="AE1063" s="352"/>
      <c r="AF1063" s="352"/>
      <c r="AG1063" s="352"/>
      <c r="AH1063" s="352"/>
    </row>
    <row r="1064" spans="1:34" s="221" customFormat="1">
      <c r="A1064" s="352" t="s">
        <v>2280</v>
      </c>
      <c r="B1064" s="352" t="s">
        <v>2592</v>
      </c>
      <c r="C1064" s="352" t="s">
        <v>2544</v>
      </c>
      <c r="D1064" s="223" t="s">
        <v>1814</v>
      </c>
      <c r="E1064" s="352" t="s">
        <v>2281</v>
      </c>
      <c r="F1064" s="223">
        <v>0.15</v>
      </c>
      <c r="G1064" s="223">
        <v>5.0000000000000001E-3</v>
      </c>
      <c r="H1064" s="352">
        <v>2.58</v>
      </c>
      <c r="I1064" s="189" t="s">
        <v>2021</v>
      </c>
      <c r="J1064" s="352"/>
      <c r="K1064" s="352"/>
      <c r="L1064" s="352"/>
      <c r="M1064" s="352"/>
      <c r="N1064" s="352"/>
      <c r="O1064" s="352"/>
      <c r="P1064" s="352"/>
      <c r="Q1064" s="352"/>
      <c r="R1064" s="352"/>
      <c r="S1064" s="352"/>
      <c r="T1064" s="242" t="s">
        <v>1375</v>
      </c>
      <c r="U1064" s="227" t="s">
        <v>1372</v>
      </c>
      <c r="V1064" s="227" t="s">
        <v>1376</v>
      </c>
      <c r="W1064" s="227" t="s">
        <v>1814</v>
      </c>
      <c r="X1064" s="228" t="s">
        <v>2281</v>
      </c>
      <c r="Y1064" s="475"/>
      <c r="Z1064" s="227">
        <v>0.15</v>
      </c>
      <c r="AA1064" s="272">
        <v>5.0000000000000001E-3</v>
      </c>
      <c r="AB1064" s="474"/>
      <c r="AC1064" s="474"/>
      <c r="AD1064" s="352"/>
      <c r="AE1064" s="352"/>
      <c r="AF1064" s="352"/>
      <c r="AG1064" s="352"/>
      <c r="AH1064" s="352"/>
    </row>
    <row r="1065" spans="1:34" s="221" customFormat="1">
      <c r="A1065" s="352" t="s">
        <v>2282</v>
      </c>
      <c r="B1065" s="352" t="s">
        <v>2592</v>
      </c>
      <c r="C1065" s="352" t="s">
        <v>2544</v>
      </c>
      <c r="D1065" s="223" t="s">
        <v>1814</v>
      </c>
      <c r="E1065" s="352" t="s">
        <v>2283</v>
      </c>
      <c r="F1065" s="352">
        <v>7.4999999999999997E-2</v>
      </c>
      <c r="G1065" s="223">
        <v>2.5000000000000001E-3</v>
      </c>
      <c r="H1065" s="352">
        <v>2.58</v>
      </c>
      <c r="I1065" s="189" t="s">
        <v>231</v>
      </c>
      <c r="J1065" s="352"/>
      <c r="K1065" s="352"/>
      <c r="L1065" s="352"/>
      <c r="M1065" s="352"/>
      <c r="N1065" s="352"/>
      <c r="O1065" s="352"/>
      <c r="P1065" s="352"/>
      <c r="Q1065" s="352"/>
      <c r="R1065" s="352"/>
      <c r="S1065" s="352"/>
      <c r="T1065" s="242" t="s">
        <v>1375</v>
      </c>
      <c r="U1065" s="227" t="s">
        <v>1372</v>
      </c>
      <c r="V1065" s="227" t="s">
        <v>1376</v>
      </c>
      <c r="W1065" s="227" t="s">
        <v>1814</v>
      </c>
      <c r="X1065" s="228" t="s">
        <v>2283</v>
      </c>
      <c r="Y1065" s="475"/>
      <c r="Z1065" s="227">
        <v>7.4999999999999997E-2</v>
      </c>
      <c r="AA1065" s="272">
        <v>2.5000000000000001E-3</v>
      </c>
      <c r="AB1065" s="474"/>
      <c r="AC1065" s="474"/>
      <c r="AD1065" s="352"/>
      <c r="AE1065" s="352"/>
      <c r="AF1065" s="352"/>
      <c r="AG1065" s="352"/>
      <c r="AH1065" s="352"/>
    </row>
    <row r="1066" spans="1:34" s="221" customFormat="1">
      <c r="A1066" s="352" t="s">
        <v>2284</v>
      </c>
      <c r="B1066" s="352" t="s">
        <v>2592</v>
      </c>
      <c r="C1066" s="352" t="s">
        <v>2544</v>
      </c>
      <c r="D1066" s="223" t="s">
        <v>1814</v>
      </c>
      <c r="E1066" s="352" t="s">
        <v>2285</v>
      </c>
      <c r="F1066" s="352">
        <v>3.7499999999999999E-2</v>
      </c>
      <c r="G1066" s="223">
        <v>1.25E-3</v>
      </c>
      <c r="H1066" s="352">
        <v>2.58</v>
      </c>
      <c r="I1066" s="189" t="s">
        <v>1081</v>
      </c>
      <c r="J1066" s="352"/>
      <c r="K1066" s="352"/>
      <c r="L1066" s="352"/>
      <c r="M1066" s="352"/>
      <c r="N1066" s="352"/>
      <c r="O1066" s="352"/>
      <c r="P1066" s="352"/>
      <c r="Q1066" s="352"/>
      <c r="R1066" s="352"/>
      <c r="S1066" s="352"/>
      <c r="T1066" s="242" t="s">
        <v>1375</v>
      </c>
      <c r="U1066" s="227" t="s">
        <v>1372</v>
      </c>
      <c r="V1066" s="227" t="s">
        <v>1376</v>
      </c>
      <c r="W1066" s="227" t="s">
        <v>1814</v>
      </c>
      <c r="X1066" s="228" t="s">
        <v>2285</v>
      </c>
      <c r="Y1066" s="475"/>
      <c r="Z1066" s="227">
        <v>3.7499999999999999E-2</v>
      </c>
      <c r="AA1066" s="272">
        <v>1.25E-3</v>
      </c>
      <c r="AB1066" s="474"/>
      <c r="AC1066" s="474"/>
      <c r="AD1066" s="352"/>
      <c r="AE1066" s="352"/>
      <c r="AF1066" s="352"/>
      <c r="AG1066" s="352"/>
      <c r="AH1066" s="352"/>
    </row>
    <row r="1067" spans="1:34" s="221" customFormat="1">
      <c r="A1067" s="352" t="s">
        <v>2286</v>
      </c>
      <c r="B1067" s="352" t="s">
        <v>2592</v>
      </c>
      <c r="C1067" s="352" t="s">
        <v>2544</v>
      </c>
      <c r="D1067" s="223" t="s">
        <v>1814</v>
      </c>
      <c r="E1067" s="352" t="s">
        <v>2287</v>
      </c>
      <c r="F1067" s="352">
        <v>0.11249999999999999</v>
      </c>
      <c r="G1067" s="223">
        <v>3.7499999999999994E-3</v>
      </c>
      <c r="H1067" s="352">
        <v>2.58</v>
      </c>
      <c r="I1067" s="189" t="s">
        <v>2021</v>
      </c>
      <c r="J1067" s="352"/>
      <c r="K1067" s="352"/>
      <c r="L1067" s="352"/>
      <c r="M1067" s="352"/>
      <c r="N1067" s="352"/>
      <c r="O1067" s="352"/>
      <c r="P1067" s="352"/>
      <c r="Q1067" s="352"/>
      <c r="R1067" s="352"/>
      <c r="S1067" s="352"/>
      <c r="T1067" s="242" t="s">
        <v>1375</v>
      </c>
      <c r="U1067" s="227" t="s">
        <v>1372</v>
      </c>
      <c r="V1067" s="227" t="s">
        <v>1376</v>
      </c>
      <c r="W1067" s="227" t="s">
        <v>1814</v>
      </c>
      <c r="X1067" s="228" t="s">
        <v>2287</v>
      </c>
      <c r="Y1067" s="222" t="s">
        <v>1373</v>
      </c>
      <c r="Z1067" s="227">
        <v>0.11249999999999999</v>
      </c>
      <c r="AA1067" s="272">
        <v>3.7499999999999994E-3</v>
      </c>
      <c r="AB1067" s="474"/>
      <c r="AC1067" s="474"/>
      <c r="AD1067" s="352"/>
      <c r="AE1067" s="352"/>
      <c r="AF1067" s="352"/>
      <c r="AG1067" s="352"/>
      <c r="AH1067" s="352"/>
    </row>
    <row r="1068" spans="1:34" s="221" customFormat="1">
      <c r="A1068" s="352" t="s">
        <v>2288</v>
      </c>
      <c r="B1068" s="352" t="s">
        <v>2592</v>
      </c>
      <c r="C1068" s="352" t="s">
        <v>2544</v>
      </c>
      <c r="D1068" s="223" t="s">
        <v>1814</v>
      </c>
      <c r="E1068" s="352" t="s">
        <v>2289</v>
      </c>
      <c r="F1068" s="352">
        <v>0.11249999999999999</v>
      </c>
      <c r="G1068" s="223">
        <v>3.7499999999999994E-3</v>
      </c>
      <c r="H1068" s="352">
        <v>2.58</v>
      </c>
      <c r="I1068" s="189" t="s">
        <v>231</v>
      </c>
      <c r="J1068" s="352"/>
      <c r="K1068" s="352"/>
      <c r="L1068" s="352"/>
      <c r="M1068" s="352"/>
      <c r="N1068" s="352"/>
      <c r="O1068" s="352"/>
      <c r="P1068" s="352"/>
      <c r="Q1068" s="352"/>
      <c r="R1068" s="352"/>
      <c r="S1068" s="352"/>
      <c r="T1068" s="242" t="s">
        <v>1375</v>
      </c>
      <c r="U1068" s="227" t="s">
        <v>1372</v>
      </c>
      <c r="V1068" s="227" t="s">
        <v>1376</v>
      </c>
      <c r="W1068" s="227" t="s">
        <v>1814</v>
      </c>
      <c r="X1068" s="228" t="s">
        <v>2289</v>
      </c>
      <c r="Y1068" s="222" t="s">
        <v>1373</v>
      </c>
      <c r="Z1068" s="227">
        <v>0.11249999999999999</v>
      </c>
      <c r="AA1068" s="272">
        <v>3.7499999999999994E-3</v>
      </c>
      <c r="AB1068" s="474"/>
      <c r="AC1068" s="465"/>
      <c r="AD1068" s="352"/>
      <c r="AE1068" s="352"/>
      <c r="AF1068" s="352"/>
      <c r="AG1068" s="352"/>
      <c r="AH1068" s="352"/>
    </row>
    <row r="1069" spans="1:34" s="221" customFormat="1">
      <c r="A1069" s="352" t="s">
        <v>2290</v>
      </c>
      <c r="B1069" s="352" t="s">
        <v>2592</v>
      </c>
      <c r="C1069" s="352" t="s">
        <v>2544</v>
      </c>
      <c r="D1069" s="223" t="s">
        <v>1814</v>
      </c>
      <c r="E1069" s="352" t="s">
        <v>2291</v>
      </c>
      <c r="F1069" s="352">
        <v>0.11249999999999999</v>
      </c>
      <c r="G1069" s="223">
        <v>3.7499999999999994E-3</v>
      </c>
      <c r="H1069" s="352">
        <v>2.58</v>
      </c>
      <c r="I1069" s="189" t="s">
        <v>1081</v>
      </c>
      <c r="J1069" s="352"/>
      <c r="K1069" s="352"/>
      <c r="L1069" s="352"/>
      <c r="M1069" s="352"/>
      <c r="N1069" s="352"/>
      <c r="O1069" s="352"/>
      <c r="P1069" s="352"/>
      <c r="Q1069" s="352"/>
      <c r="R1069" s="352"/>
      <c r="S1069" s="352"/>
      <c r="T1069" s="242" t="s">
        <v>1375</v>
      </c>
      <c r="U1069" s="227" t="s">
        <v>1372</v>
      </c>
      <c r="V1069" s="227" t="s">
        <v>1376</v>
      </c>
      <c r="W1069" s="227" t="s">
        <v>1814</v>
      </c>
      <c r="X1069" s="228" t="s">
        <v>2291</v>
      </c>
      <c r="Y1069" s="222" t="s">
        <v>1373</v>
      </c>
      <c r="Z1069" s="227">
        <v>0.11249999999999999</v>
      </c>
      <c r="AA1069" s="272">
        <v>3.7499999999999994E-3</v>
      </c>
      <c r="AB1069" s="474"/>
      <c r="AC1069" s="465"/>
      <c r="AD1069" s="352"/>
      <c r="AE1069" s="352"/>
      <c r="AF1069" s="352"/>
      <c r="AG1069" s="352"/>
      <c r="AH1069" s="352"/>
    </row>
    <row r="1070" spans="1:34" s="221" customFormat="1">
      <c r="A1070" s="352" t="s">
        <v>2292</v>
      </c>
      <c r="B1070" s="352" t="s">
        <v>2592</v>
      </c>
      <c r="C1070" s="352" t="s">
        <v>2544</v>
      </c>
      <c r="D1070" s="223" t="s">
        <v>1814</v>
      </c>
      <c r="E1070" s="352" t="s">
        <v>2293</v>
      </c>
      <c r="F1070" s="352">
        <v>7.4999999999999997E-2</v>
      </c>
      <c r="G1070" s="223">
        <v>2.5000000000000001E-3</v>
      </c>
      <c r="H1070" s="352">
        <v>2.58</v>
      </c>
      <c r="I1070" s="189" t="s">
        <v>2021</v>
      </c>
      <c r="J1070" s="352"/>
      <c r="K1070" s="352"/>
      <c r="L1070" s="352"/>
      <c r="M1070" s="352"/>
      <c r="N1070" s="352"/>
      <c r="O1070" s="352"/>
      <c r="P1070" s="352"/>
      <c r="Q1070" s="352"/>
      <c r="R1070" s="352"/>
      <c r="S1070" s="352"/>
      <c r="T1070" s="242" t="s">
        <v>1375</v>
      </c>
      <c r="U1070" s="227" t="s">
        <v>1372</v>
      </c>
      <c r="V1070" s="227" t="s">
        <v>1376</v>
      </c>
      <c r="W1070" s="227" t="s">
        <v>1814</v>
      </c>
      <c r="X1070" s="228" t="s">
        <v>2293</v>
      </c>
      <c r="Y1070" s="222" t="s">
        <v>1669</v>
      </c>
      <c r="Z1070" s="227">
        <v>7.4999999999999997E-2</v>
      </c>
      <c r="AA1070" s="272">
        <v>2.5000000000000001E-3</v>
      </c>
      <c r="AB1070" s="465"/>
      <c r="AC1070" s="465"/>
      <c r="AD1070" s="352"/>
      <c r="AE1070" s="352"/>
      <c r="AF1070" s="352"/>
      <c r="AG1070" s="352"/>
      <c r="AH1070" s="352"/>
    </row>
    <row r="1071" spans="1:34" s="221" customFormat="1">
      <c r="A1071" s="352" t="s">
        <v>2294</v>
      </c>
      <c r="B1071" s="352" t="s">
        <v>2592</v>
      </c>
      <c r="C1071" s="352" t="s">
        <v>2544</v>
      </c>
      <c r="D1071" s="223" t="s">
        <v>1814</v>
      </c>
      <c r="E1071" s="352" t="s">
        <v>2295</v>
      </c>
      <c r="F1071" s="352">
        <v>7.4999999999999997E-2</v>
      </c>
      <c r="G1071" s="223">
        <v>2.5000000000000001E-3</v>
      </c>
      <c r="H1071" s="352">
        <v>2.58</v>
      </c>
      <c r="I1071" s="189" t="s">
        <v>231</v>
      </c>
      <c r="J1071" s="352"/>
      <c r="K1071" s="352"/>
      <c r="L1071" s="352"/>
      <c r="M1071" s="352"/>
      <c r="N1071" s="352"/>
      <c r="O1071" s="352"/>
      <c r="P1071" s="352"/>
      <c r="Q1071" s="352"/>
      <c r="R1071" s="352"/>
      <c r="S1071" s="352"/>
      <c r="T1071" s="242" t="s">
        <v>1375</v>
      </c>
      <c r="U1071" s="227" t="s">
        <v>1372</v>
      </c>
      <c r="V1071" s="227" t="s">
        <v>1376</v>
      </c>
      <c r="W1071" s="227" t="s">
        <v>1814</v>
      </c>
      <c r="X1071" s="228" t="s">
        <v>2295</v>
      </c>
      <c r="Y1071" s="222" t="s">
        <v>1669</v>
      </c>
      <c r="Z1071" s="227">
        <v>7.4999999999999997E-2</v>
      </c>
      <c r="AA1071" s="272">
        <v>2.5000000000000001E-3</v>
      </c>
      <c r="AB1071" s="465"/>
      <c r="AC1071" s="352"/>
      <c r="AD1071" s="352"/>
      <c r="AE1071" s="352"/>
      <c r="AF1071" s="352"/>
      <c r="AG1071" s="352"/>
      <c r="AH1071" s="352"/>
    </row>
    <row r="1072" spans="1:34" s="221" customFormat="1">
      <c r="A1072" s="352" t="s">
        <v>2296</v>
      </c>
      <c r="B1072" s="352" t="s">
        <v>2592</v>
      </c>
      <c r="C1072" s="352" t="s">
        <v>2544</v>
      </c>
      <c r="D1072" s="223" t="s">
        <v>1814</v>
      </c>
      <c r="E1072" s="352" t="s">
        <v>2297</v>
      </c>
      <c r="F1072" s="352">
        <v>7.4999999999999997E-2</v>
      </c>
      <c r="G1072" s="223">
        <v>2.5000000000000001E-3</v>
      </c>
      <c r="H1072" s="352">
        <v>2.58</v>
      </c>
      <c r="I1072" s="189" t="s">
        <v>1081</v>
      </c>
      <c r="J1072" s="352"/>
      <c r="K1072" s="352"/>
      <c r="L1072" s="352"/>
      <c r="M1072" s="352"/>
      <c r="N1072" s="352"/>
      <c r="O1072" s="352"/>
      <c r="P1072" s="352"/>
      <c r="Q1072" s="352"/>
      <c r="R1072" s="352"/>
      <c r="S1072" s="352"/>
      <c r="T1072" s="242" t="s">
        <v>1375</v>
      </c>
      <c r="U1072" s="227" t="s">
        <v>1372</v>
      </c>
      <c r="V1072" s="227" t="s">
        <v>1376</v>
      </c>
      <c r="W1072" s="227" t="s">
        <v>1814</v>
      </c>
      <c r="X1072" s="228" t="s">
        <v>2297</v>
      </c>
      <c r="Y1072" s="222" t="s">
        <v>1669</v>
      </c>
      <c r="Z1072" s="227">
        <v>7.4999999999999997E-2</v>
      </c>
      <c r="AA1072" s="272">
        <v>2.5000000000000001E-3</v>
      </c>
      <c r="AB1072" s="465"/>
      <c r="AC1072" s="352"/>
      <c r="AD1072" s="352"/>
      <c r="AE1072" s="352"/>
      <c r="AF1072" s="352"/>
      <c r="AG1072" s="352"/>
      <c r="AH1072" s="352"/>
    </row>
    <row r="1073" spans="1:34" s="221" customFormat="1">
      <c r="A1073" s="223" t="s">
        <v>2298</v>
      </c>
      <c r="B1073" s="352" t="s">
        <v>2592</v>
      </c>
      <c r="C1073" s="352" t="s">
        <v>2544</v>
      </c>
      <c r="D1073" s="223" t="s">
        <v>1814</v>
      </c>
      <c r="E1073" s="352" t="s">
        <v>2299</v>
      </c>
      <c r="F1073" s="352">
        <v>3.7499999999999999E-2</v>
      </c>
      <c r="G1073" s="223">
        <v>1.25E-3</v>
      </c>
      <c r="H1073" s="352">
        <v>2.58</v>
      </c>
      <c r="I1073" s="189" t="s">
        <v>2021</v>
      </c>
      <c r="J1073" s="352"/>
      <c r="K1073" s="352"/>
      <c r="L1073" s="352"/>
      <c r="M1073" s="352"/>
      <c r="N1073" s="352"/>
      <c r="O1073" s="352"/>
      <c r="P1073" s="352"/>
      <c r="Q1073" s="352"/>
      <c r="R1073" s="352"/>
      <c r="S1073" s="352"/>
      <c r="T1073" s="242" t="s">
        <v>1375</v>
      </c>
      <c r="U1073" s="227" t="s">
        <v>1372</v>
      </c>
      <c r="V1073" s="227" t="s">
        <v>1376</v>
      </c>
      <c r="W1073" s="227" t="s">
        <v>1814</v>
      </c>
      <c r="X1073" s="228" t="s">
        <v>2299</v>
      </c>
      <c r="Y1073" s="222" t="s">
        <v>1859</v>
      </c>
      <c r="Z1073" s="227">
        <v>3.7499999999999999E-2</v>
      </c>
      <c r="AA1073" s="272">
        <v>1.25E-3</v>
      </c>
      <c r="AB1073" s="352"/>
      <c r="AC1073" s="352"/>
      <c r="AD1073" s="352"/>
      <c r="AE1073" s="352"/>
      <c r="AF1073" s="352"/>
      <c r="AG1073" s="352"/>
      <c r="AH1073" s="352"/>
    </row>
    <row r="1074" spans="1:34" s="221" customFormat="1">
      <c r="A1074" s="352" t="s">
        <v>2300</v>
      </c>
      <c r="B1074" s="352" t="s">
        <v>2592</v>
      </c>
      <c r="C1074" s="352" t="s">
        <v>2544</v>
      </c>
      <c r="D1074" s="223" t="s">
        <v>1814</v>
      </c>
      <c r="E1074" s="352" t="s">
        <v>2301</v>
      </c>
      <c r="F1074" s="352">
        <v>3.7499999999999999E-2</v>
      </c>
      <c r="G1074" s="223">
        <v>1.25E-3</v>
      </c>
      <c r="H1074" s="352">
        <v>2.58</v>
      </c>
      <c r="I1074" s="189" t="s">
        <v>231</v>
      </c>
      <c r="J1074" s="352"/>
      <c r="K1074" s="352"/>
      <c r="L1074" s="352"/>
      <c r="M1074" s="352"/>
      <c r="N1074" s="352"/>
      <c r="O1074" s="352"/>
      <c r="P1074" s="352"/>
      <c r="Q1074" s="352"/>
      <c r="R1074" s="352"/>
      <c r="S1074" s="352"/>
      <c r="T1074" s="242" t="s">
        <v>1375</v>
      </c>
      <c r="U1074" s="227" t="s">
        <v>1372</v>
      </c>
      <c r="V1074" s="227" t="s">
        <v>1376</v>
      </c>
      <c r="W1074" s="227" t="s">
        <v>1814</v>
      </c>
      <c r="X1074" s="228" t="s">
        <v>2301</v>
      </c>
      <c r="Y1074" s="222" t="s">
        <v>1859</v>
      </c>
      <c r="Z1074" s="227">
        <v>3.7499999999999999E-2</v>
      </c>
      <c r="AA1074" s="272">
        <v>1.25E-3</v>
      </c>
      <c r="AB1074" s="352"/>
      <c r="AC1074" s="352"/>
      <c r="AD1074" s="352"/>
      <c r="AE1074" s="352"/>
      <c r="AF1074" s="352"/>
      <c r="AG1074" s="352"/>
      <c r="AH1074" s="352"/>
    </row>
    <row r="1075" spans="1:34" s="221" customFormat="1">
      <c r="A1075" s="352" t="s">
        <v>2302</v>
      </c>
      <c r="B1075" s="352" t="s">
        <v>2592</v>
      </c>
      <c r="C1075" s="352" t="s">
        <v>2544</v>
      </c>
      <c r="D1075" s="223" t="s">
        <v>1814</v>
      </c>
      <c r="E1075" s="352" t="s">
        <v>2303</v>
      </c>
      <c r="F1075" s="352">
        <v>3.7499999999999999E-2</v>
      </c>
      <c r="G1075" s="223">
        <v>1.25E-3</v>
      </c>
      <c r="H1075" s="352">
        <v>2.58</v>
      </c>
      <c r="I1075" s="189" t="s">
        <v>1081</v>
      </c>
      <c r="J1075" s="352"/>
      <c r="K1075" s="352"/>
      <c r="L1075" s="352"/>
      <c r="M1075" s="352"/>
      <c r="N1075" s="352"/>
      <c r="O1075" s="352"/>
      <c r="P1075" s="352"/>
      <c r="Q1075" s="352"/>
      <c r="R1075" s="352"/>
      <c r="S1075" s="352"/>
      <c r="T1075" s="242" t="s">
        <v>1375</v>
      </c>
      <c r="U1075" s="227" t="s">
        <v>1372</v>
      </c>
      <c r="V1075" s="227" t="s">
        <v>1376</v>
      </c>
      <c r="W1075" s="227" t="s">
        <v>1814</v>
      </c>
      <c r="X1075" s="228" t="s">
        <v>2303</v>
      </c>
      <c r="Y1075" s="222" t="s">
        <v>1859</v>
      </c>
      <c r="Z1075" s="227">
        <v>3.7499999999999999E-2</v>
      </c>
      <c r="AA1075" s="272">
        <v>1.25E-3</v>
      </c>
      <c r="AB1075" s="352"/>
      <c r="AC1075" s="352"/>
      <c r="AD1075" s="352"/>
      <c r="AE1075" s="352"/>
      <c r="AF1075" s="352"/>
      <c r="AG1075" s="352"/>
      <c r="AH1075" s="352"/>
    </row>
    <row r="1076" spans="1:34" s="221" customFormat="1">
      <c r="A1076" s="352" t="s">
        <v>1273</v>
      </c>
      <c r="B1076" s="352" t="s">
        <v>2593</v>
      </c>
      <c r="C1076" s="352" t="s">
        <v>2545</v>
      </c>
      <c r="D1076" s="352" t="s">
        <v>14</v>
      </c>
      <c r="E1076" s="352" t="s">
        <v>77</v>
      </c>
      <c r="F1076" s="352">
        <v>0.03</v>
      </c>
      <c r="G1076" s="352">
        <v>0</v>
      </c>
      <c r="H1076" s="352">
        <v>2.23</v>
      </c>
      <c r="I1076" s="189" t="s">
        <v>42</v>
      </c>
      <c r="J1076" s="352" t="s">
        <v>839</v>
      </c>
      <c r="K1076" s="352"/>
      <c r="L1076" s="352"/>
      <c r="M1076" s="352"/>
      <c r="N1076" s="352"/>
      <c r="O1076" s="352"/>
      <c r="P1076" s="352"/>
      <c r="Q1076" s="352"/>
      <c r="R1076" s="352"/>
      <c r="S1076" s="352"/>
      <c r="T1076" s="242" t="s">
        <v>1375</v>
      </c>
      <c r="U1076" s="227" t="s">
        <v>846</v>
      </c>
      <c r="V1076" s="227" t="s">
        <v>1376</v>
      </c>
      <c r="W1076" s="227" t="s">
        <v>14</v>
      </c>
      <c r="X1076" s="228" t="s">
        <v>77</v>
      </c>
      <c r="Y1076" s="222" t="s">
        <v>1369</v>
      </c>
      <c r="Z1076" s="227">
        <v>0.03</v>
      </c>
      <c r="AA1076" s="272">
        <v>0</v>
      </c>
      <c r="AB1076" s="352"/>
      <c r="AC1076" s="352"/>
      <c r="AD1076" s="352"/>
      <c r="AE1076" s="352"/>
      <c r="AF1076" s="352"/>
      <c r="AG1076" s="352"/>
      <c r="AH1076" s="352"/>
    </row>
    <row r="1077" spans="1:34" s="221" customFormat="1">
      <c r="A1077" s="352" t="s">
        <v>1274</v>
      </c>
      <c r="B1077" s="352" t="s">
        <v>2593</v>
      </c>
      <c r="C1077" s="352" t="s">
        <v>2545</v>
      </c>
      <c r="D1077" s="352" t="s">
        <v>14</v>
      </c>
      <c r="E1077" s="352" t="s">
        <v>69</v>
      </c>
      <c r="F1077" s="352">
        <v>0.02</v>
      </c>
      <c r="G1077" s="352">
        <v>0</v>
      </c>
      <c r="H1077" s="352">
        <v>2.23</v>
      </c>
      <c r="I1077" s="189" t="s">
        <v>42</v>
      </c>
      <c r="J1077" s="352" t="s">
        <v>841</v>
      </c>
      <c r="K1077" s="352"/>
      <c r="L1077" s="352"/>
      <c r="M1077" s="352"/>
      <c r="N1077" s="352"/>
      <c r="O1077" s="352"/>
      <c r="P1077" s="352"/>
      <c r="Q1077" s="352"/>
      <c r="R1077" s="352"/>
      <c r="S1077" s="352"/>
      <c r="T1077" s="242" t="s">
        <v>1375</v>
      </c>
      <c r="U1077" s="227" t="s">
        <v>846</v>
      </c>
      <c r="V1077" s="227" t="s">
        <v>1376</v>
      </c>
      <c r="W1077" s="227" t="s">
        <v>14</v>
      </c>
      <c r="X1077" s="228" t="s">
        <v>69</v>
      </c>
      <c r="Y1077" s="222" t="s">
        <v>1370</v>
      </c>
      <c r="Z1077" s="227">
        <v>0.02</v>
      </c>
      <c r="AA1077" s="272">
        <v>0</v>
      </c>
      <c r="AB1077" s="352"/>
      <c r="AC1077" s="352"/>
      <c r="AD1077" s="352"/>
      <c r="AE1077" s="352"/>
      <c r="AF1077" s="352"/>
      <c r="AG1077" s="352"/>
      <c r="AH1077" s="352"/>
    </row>
    <row r="1078" spans="1:34" s="221" customFormat="1">
      <c r="A1078" s="352" t="s">
        <v>1275</v>
      </c>
      <c r="B1078" s="352" t="s">
        <v>2593</v>
      </c>
      <c r="C1078" s="352" t="s">
        <v>2545</v>
      </c>
      <c r="D1078" s="352" t="s">
        <v>14</v>
      </c>
      <c r="E1078" s="352" t="s">
        <v>84</v>
      </c>
      <c r="F1078" s="352">
        <v>0.01</v>
      </c>
      <c r="G1078" s="352">
        <v>0</v>
      </c>
      <c r="H1078" s="352">
        <v>2.23</v>
      </c>
      <c r="I1078" s="189" t="s">
        <v>42</v>
      </c>
      <c r="J1078" s="352" t="s">
        <v>843</v>
      </c>
      <c r="K1078" s="352"/>
      <c r="L1078" s="352"/>
      <c r="M1078" s="352"/>
      <c r="N1078" s="352"/>
      <c r="O1078" s="352"/>
      <c r="P1078" s="352"/>
      <c r="Q1078" s="352"/>
      <c r="R1078" s="352"/>
      <c r="S1078" s="352"/>
      <c r="T1078" s="242" t="s">
        <v>1375</v>
      </c>
      <c r="U1078" s="227" t="s">
        <v>846</v>
      </c>
      <c r="V1078" s="227" t="s">
        <v>1376</v>
      </c>
      <c r="W1078" s="227" t="s">
        <v>14</v>
      </c>
      <c r="X1078" s="228" t="s">
        <v>84</v>
      </c>
      <c r="Y1078" s="222" t="s">
        <v>1371</v>
      </c>
      <c r="Z1078" s="227">
        <v>0.01</v>
      </c>
      <c r="AA1078" s="272">
        <v>0</v>
      </c>
      <c r="AB1078" s="352"/>
      <c r="AC1078" s="352"/>
      <c r="AD1078" s="352"/>
      <c r="AE1078" s="352"/>
      <c r="AF1078" s="352"/>
      <c r="AG1078" s="352"/>
      <c r="AH1078" s="352"/>
    </row>
    <row r="1079" spans="1:34" s="221" customFormat="1">
      <c r="A1079" s="352" t="s">
        <v>1276</v>
      </c>
      <c r="B1079" s="352" t="s">
        <v>2593</v>
      </c>
      <c r="C1079" s="352" t="s">
        <v>2545</v>
      </c>
      <c r="D1079" s="352" t="s">
        <v>1526</v>
      </c>
      <c r="E1079" s="352" t="s">
        <v>1277</v>
      </c>
      <c r="F1079" s="352">
        <v>2.5000000000000001E-2</v>
      </c>
      <c r="G1079" s="352">
        <v>0</v>
      </c>
      <c r="H1079" s="352">
        <v>2.23</v>
      </c>
      <c r="I1079" s="189" t="s">
        <v>42</v>
      </c>
      <c r="J1079" s="352" t="s">
        <v>846</v>
      </c>
      <c r="K1079" s="352"/>
      <c r="L1079" s="352"/>
      <c r="M1079" s="352"/>
      <c r="N1079" s="352"/>
      <c r="O1079" s="352"/>
      <c r="P1079" s="352"/>
      <c r="Q1079" s="352"/>
      <c r="R1079" s="352"/>
      <c r="S1079" s="352"/>
      <c r="T1079" s="242" t="s">
        <v>1375</v>
      </c>
      <c r="U1079" s="227" t="s">
        <v>846</v>
      </c>
      <c r="V1079" s="227" t="s">
        <v>1376</v>
      </c>
      <c r="W1079" s="227" t="s">
        <v>1526</v>
      </c>
      <c r="X1079" s="228" t="s">
        <v>1277</v>
      </c>
      <c r="Y1079" s="222"/>
      <c r="Z1079" s="227">
        <v>2.5000000000000001E-2</v>
      </c>
      <c r="AA1079" s="272">
        <v>0</v>
      </c>
      <c r="AB1079" s="352"/>
      <c r="AC1079" s="352"/>
      <c r="AD1079" s="352"/>
      <c r="AE1079" s="352"/>
      <c r="AF1079" s="352"/>
      <c r="AG1079" s="352"/>
      <c r="AH1079" s="352"/>
    </row>
    <row r="1080" spans="1:34" s="221" customFormat="1">
      <c r="A1080" s="352" t="s">
        <v>1278</v>
      </c>
      <c r="B1080" s="352" t="s">
        <v>2593</v>
      </c>
      <c r="C1080" s="352" t="s">
        <v>2545</v>
      </c>
      <c r="D1080" s="352" t="s">
        <v>1526</v>
      </c>
      <c r="E1080" s="352" t="s">
        <v>1279</v>
      </c>
      <c r="F1080" s="352">
        <v>2.5000000000000001E-2</v>
      </c>
      <c r="G1080" s="352">
        <v>0</v>
      </c>
      <c r="H1080" s="352">
        <v>2.23</v>
      </c>
      <c r="I1080" s="189" t="s">
        <v>42</v>
      </c>
      <c r="J1080" s="352" t="s">
        <v>846</v>
      </c>
      <c r="K1080" s="352"/>
      <c r="L1080" s="352"/>
      <c r="M1080" s="352"/>
      <c r="N1080" s="352"/>
      <c r="O1080" s="352"/>
      <c r="P1080" s="352"/>
      <c r="Q1080" s="352"/>
      <c r="R1080" s="352"/>
      <c r="S1080" s="352"/>
      <c r="T1080" s="242" t="s">
        <v>1375</v>
      </c>
      <c r="U1080" s="227" t="s">
        <v>846</v>
      </c>
      <c r="V1080" s="227" t="s">
        <v>1376</v>
      </c>
      <c r="W1080" s="227" t="s">
        <v>1526</v>
      </c>
      <c r="X1080" s="228" t="s">
        <v>1279</v>
      </c>
      <c r="Y1080" s="222"/>
      <c r="Z1080" s="227">
        <v>2.5000000000000001E-2</v>
      </c>
      <c r="AA1080" s="272">
        <v>0</v>
      </c>
      <c r="AB1080" s="352"/>
      <c r="AC1080" s="352"/>
      <c r="AD1080" s="352"/>
      <c r="AE1080" s="352"/>
      <c r="AF1080" s="352"/>
      <c r="AG1080" s="352"/>
      <c r="AH1080" s="352"/>
    </row>
    <row r="1081" spans="1:34" s="221" customFormat="1">
      <c r="A1081" s="352" t="s">
        <v>1280</v>
      </c>
      <c r="B1081" s="352" t="s">
        <v>2593</v>
      </c>
      <c r="C1081" s="352" t="s">
        <v>2545</v>
      </c>
      <c r="D1081" s="352" t="s">
        <v>1526</v>
      </c>
      <c r="E1081" s="352" t="s">
        <v>1281</v>
      </c>
      <c r="F1081" s="352">
        <v>1.2500000000000001E-2</v>
      </c>
      <c r="G1081" s="352">
        <v>0</v>
      </c>
      <c r="H1081" s="352">
        <v>2.23</v>
      </c>
      <c r="I1081" s="189" t="s">
        <v>42</v>
      </c>
      <c r="J1081" s="352" t="s">
        <v>849</v>
      </c>
      <c r="K1081" s="352"/>
      <c r="L1081" s="352"/>
      <c r="M1081" s="352"/>
      <c r="N1081" s="352"/>
      <c r="O1081" s="352"/>
      <c r="P1081" s="352"/>
      <c r="Q1081" s="352"/>
      <c r="R1081" s="352"/>
      <c r="S1081" s="352"/>
      <c r="T1081" s="242" t="s">
        <v>1375</v>
      </c>
      <c r="U1081" s="227" t="s">
        <v>846</v>
      </c>
      <c r="V1081" s="227" t="s">
        <v>1376</v>
      </c>
      <c r="W1081" s="227" t="s">
        <v>1526</v>
      </c>
      <c r="X1081" s="228" t="s">
        <v>1281</v>
      </c>
      <c r="Y1081" s="222"/>
      <c r="Z1081" s="227">
        <v>1.2500000000000001E-2</v>
      </c>
      <c r="AA1081" s="272">
        <v>0</v>
      </c>
      <c r="AB1081" s="352"/>
      <c r="AC1081" s="352"/>
      <c r="AD1081" s="352"/>
      <c r="AE1081" s="352"/>
      <c r="AF1081" s="352"/>
      <c r="AG1081" s="352"/>
      <c r="AH1081" s="352"/>
    </row>
    <row r="1082" spans="1:34" s="221" customFormat="1">
      <c r="A1082" s="352" t="s">
        <v>1282</v>
      </c>
      <c r="B1082" s="352" t="s">
        <v>2593</v>
      </c>
      <c r="C1082" s="352" t="s">
        <v>2545</v>
      </c>
      <c r="D1082" s="352" t="s">
        <v>1526</v>
      </c>
      <c r="E1082" s="352" t="s">
        <v>1283</v>
      </c>
      <c r="F1082" s="352">
        <v>1.2500000000000001E-2</v>
      </c>
      <c r="G1082" s="352">
        <v>0</v>
      </c>
      <c r="H1082" s="352">
        <v>2.23</v>
      </c>
      <c r="I1082" s="189" t="s">
        <v>42</v>
      </c>
      <c r="J1082" s="352" t="s">
        <v>1284</v>
      </c>
      <c r="K1082" s="352"/>
      <c r="L1082" s="352"/>
      <c r="M1082" s="352"/>
      <c r="N1082" s="352"/>
      <c r="O1082" s="352"/>
      <c r="P1082" s="352"/>
      <c r="Q1082" s="352"/>
      <c r="R1082" s="352"/>
      <c r="S1082" s="352"/>
      <c r="T1082" s="242" t="s">
        <v>1375</v>
      </c>
      <c r="U1082" s="227" t="s">
        <v>846</v>
      </c>
      <c r="V1082" s="227" t="s">
        <v>1376</v>
      </c>
      <c r="W1082" s="227" t="s">
        <v>1526</v>
      </c>
      <c r="X1082" s="228" t="s">
        <v>1283</v>
      </c>
      <c r="Y1082" s="222"/>
      <c r="Z1082" s="227">
        <v>1.2500000000000001E-2</v>
      </c>
      <c r="AA1082" s="272">
        <v>0</v>
      </c>
      <c r="AB1082" s="352"/>
      <c r="AC1082" s="352"/>
      <c r="AD1082" s="352"/>
      <c r="AE1082" s="352"/>
      <c r="AF1082" s="352"/>
      <c r="AG1082" s="352"/>
      <c r="AH1082" s="352"/>
    </row>
    <row r="1083" spans="1:34" s="221" customFormat="1">
      <c r="A1083" s="352" t="s">
        <v>1285</v>
      </c>
      <c r="B1083" s="352" t="s">
        <v>2593</v>
      </c>
      <c r="C1083" s="352" t="s">
        <v>2545</v>
      </c>
      <c r="D1083" s="352" t="s">
        <v>1526</v>
      </c>
      <c r="E1083" s="352" t="s">
        <v>1597</v>
      </c>
      <c r="F1083" s="352">
        <v>1.2500000000000001E-2</v>
      </c>
      <c r="G1083" s="352">
        <v>0</v>
      </c>
      <c r="H1083" s="352">
        <v>2.23</v>
      </c>
      <c r="I1083" s="189" t="s">
        <v>42</v>
      </c>
      <c r="J1083" s="352" t="s">
        <v>2515</v>
      </c>
      <c r="K1083" s="352"/>
      <c r="L1083" s="352"/>
      <c r="M1083" s="352"/>
      <c r="N1083" s="352"/>
      <c r="O1083" s="352"/>
      <c r="P1083" s="352"/>
      <c r="Q1083" s="352"/>
      <c r="R1083" s="352"/>
      <c r="S1083" s="352"/>
      <c r="T1083" s="242" t="s">
        <v>1375</v>
      </c>
      <c r="U1083" s="227" t="s">
        <v>846</v>
      </c>
      <c r="V1083" s="227" t="s">
        <v>1376</v>
      </c>
      <c r="W1083" s="227" t="s">
        <v>1526</v>
      </c>
      <c r="X1083" s="228" t="s">
        <v>1597</v>
      </c>
      <c r="Y1083" s="222" t="s">
        <v>1668</v>
      </c>
      <c r="Z1083" s="227">
        <v>1.2500000000000001E-2</v>
      </c>
      <c r="AA1083" s="272">
        <v>0</v>
      </c>
      <c r="AB1083" s="352"/>
      <c r="AC1083" s="352"/>
      <c r="AD1083" s="352"/>
      <c r="AE1083" s="352"/>
      <c r="AF1083" s="352"/>
      <c r="AG1083" s="352"/>
      <c r="AH1083" s="352"/>
    </row>
    <row r="1084" spans="1:34" s="221" customFormat="1">
      <c r="A1084" s="352" t="s">
        <v>1286</v>
      </c>
      <c r="B1084" s="352" t="s">
        <v>2593</v>
      </c>
      <c r="C1084" s="352" t="s">
        <v>2545</v>
      </c>
      <c r="D1084" s="352" t="s">
        <v>1526</v>
      </c>
      <c r="E1084" s="352" t="s">
        <v>1598</v>
      </c>
      <c r="F1084" s="352">
        <v>1.2500000000000001E-2</v>
      </c>
      <c r="G1084" s="352">
        <v>0</v>
      </c>
      <c r="H1084" s="352">
        <v>2.23</v>
      </c>
      <c r="I1084" s="189" t="s">
        <v>42</v>
      </c>
      <c r="J1084" s="352" t="s">
        <v>2516</v>
      </c>
      <c r="K1084" s="352"/>
      <c r="L1084" s="352"/>
      <c r="M1084" s="352"/>
      <c r="N1084" s="352"/>
      <c r="O1084" s="352"/>
      <c r="P1084" s="352"/>
      <c r="Q1084" s="352"/>
      <c r="R1084" s="352"/>
      <c r="S1084" s="352"/>
      <c r="T1084" s="242" t="s">
        <v>1375</v>
      </c>
      <c r="U1084" s="227" t="s">
        <v>846</v>
      </c>
      <c r="V1084" s="227" t="s">
        <v>1376</v>
      </c>
      <c r="W1084" s="227" t="s">
        <v>1526</v>
      </c>
      <c r="X1084" s="228" t="s">
        <v>1598</v>
      </c>
      <c r="Y1084" s="222" t="s">
        <v>1668</v>
      </c>
      <c r="Z1084" s="227">
        <v>1.2500000000000001E-2</v>
      </c>
      <c r="AA1084" s="272">
        <v>0</v>
      </c>
      <c r="AB1084" s="352"/>
      <c r="AC1084" s="352"/>
      <c r="AD1084" s="352"/>
      <c r="AE1084" s="352"/>
      <c r="AF1084" s="352"/>
      <c r="AG1084" s="352"/>
      <c r="AH1084" s="352"/>
    </row>
    <row r="1085" spans="1:34" s="221" customFormat="1">
      <c r="A1085" s="352" t="s">
        <v>1287</v>
      </c>
      <c r="B1085" s="352" t="s">
        <v>2593</v>
      </c>
      <c r="C1085" s="352" t="s">
        <v>2545</v>
      </c>
      <c r="D1085" s="352" t="s">
        <v>1526</v>
      </c>
      <c r="E1085" s="352" t="s">
        <v>1599</v>
      </c>
      <c r="F1085" s="352">
        <v>6.2500000000000003E-3</v>
      </c>
      <c r="G1085" s="352">
        <v>0</v>
      </c>
      <c r="H1085" s="352">
        <v>2.23</v>
      </c>
      <c r="I1085" s="189" t="s">
        <v>42</v>
      </c>
      <c r="J1085" s="352" t="s">
        <v>2517</v>
      </c>
      <c r="K1085" s="352"/>
      <c r="L1085" s="352"/>
      <c r="M1085" s="352"/>
      <c r="N1085" s="352"/>
      <c r="O1085" s="352"/>
      <c r="P1085" s="352"/>
      <c r="Q1085" s="352"/>
      <c r="R1085" s="352"/>
      <c r="S1085" s="352"/>
      <c r="T1085" s="242" t="s">
        <v>1375</v>
      </c>
      <c r="U1085" s="227" t="s">
        <v>846</v>
      </c>
      <c r="V1085" s="227" t="s">
        <v>1376</v>
      </c>
      <c r="W1085" s="227" t="s">
        <v>1526</v>
      </c>
      <c r="X1085" s="228" t="s">
        <v>1599</v>
      </c>
      <c r="Y1085" s="222" t="s">
        <v>1669</v>
      </c>
      <c r="Z1085" s="227">
        <v>6.2500000000000003E-3</v>
      </c>
      <c r="AA1085" s="272">
        <v>0</v>
      </c>
      <c r="AB1085" s="352"/>
      <c r="AC1085" s="352"/>
      <c r="AD1085" s="352"/>
      <c r="AE1085" s="352"/>
      <c r="AF1085" s="352"/>
      <c r="AG1085" s="352"/>
      <c r="AH1085" s="352"/>
    </row>
    <row r="1086" spans="1:34" s="221" customFormat="1">
      <c r="A1086" s="352" t="s">
        <v>1288</v>
      </c>
      <c r="B1086" s="352" t="s">
        <v>2593</v>
      </c>
      <c r="C1086" s="352" t="s">
        <v>2545</v>
      </c>
      <c r="D1086" s="352" t="s">
        <v>1526</v>
      </c>
      <c r="E1086" s="352" t="s">
        <v>1600</v>
      </c>
      <c r="F1086" s="352">
        <v>6.2500000000000003E-3</v>
      </c>
      <c r="G1086" s="352">
        <v>0</v>
      </c>
      <c r="H1086" s="352">
        <v>2.23</v>
      </c>
      <c r="I1086" s="189" t="s">
        <v>42</v>
      </c>
      <c r="J1086" s="352" t="s">
        <v>2518</v>
      </c>
      <c r="K1086" s="352"/>
      <c r="L1086" s="352"/>
      <c r="M1086" s="352"/>
      <c r="N1086" s="352"/>
      <c r="O1086" s="352"/>
      <c r="P1086" s="352"/>
      <c r="Q1086" s="352"/>
      <c r="R1086" s="352"/>
      <c r="S1086" s="352"/>
      <c r="T1086" s="242" t="s">
        <v>1375</v>
      </c>
      <c r="U1086" s="227" t="s">
        <v>846</v>
      </c>
      <c r="V1086" s="227" t="s">
        <v>1376</v>
      </c>
      <c r="W1086" s="227" t="s">
        <v>1526</v>
      </c>
      <c r="X1086" s="228" t="s">
        <v>1600</v>
      </c>
      <c r="Y1086" s="222" t="s">
        <v>1669</v>
      </c>
      <c r="Z1086" s="227">
        <v>6.2500000000000003E-3</v>
      </c>
      <c r="AA1086" s="272">
        <v>0</v>
      </c>
      <c r="AB1086" s="352"/>
      <c r="AC1086" s="352"/>
      <c r="AD1086" s="352"/>
      <c r="AE1086" s="352"/>
      <c r="AF1086" s="352"/>
      <c r="AG1086" s="352"/>
      <c r="AH1086" s="352"/>
    </row>
    <row r="1087" spans="1:34" s="221" customFormat="1">
      <c r="A1087" s="352" t="s">
        <v>1289</v>
      </c>
      <c r="B1087" s="352" t="s">
        <v>2593</v>
      </c>
      <c r="C1087" s="352" t="s">
        <v>2545</v>
      </c>
      <c r="D1087" s="352" t="s">
        <v>1702</v>
      </c>
      <c r="E1087" s="352" t="s">
        <v>1290</v>
      </c>
      <c r="F1087" s="352">
        <v>2.5000000000000001E-2</v>
      </c>
      <c r="G1087" s="352">
        <v>0</v>
      </c>
      <c r="H1087" s="352">
        <v>2.23</v>
      </c>
      <c r="I1087" s="189" t="s">
        <v>42</v>
      </c>
      <c r="J1087" s="352" t="s">
        <v>846</v>
      </c>
      <c r="K1087" s="352"/>
      <c r="L1087" s="352"/>
      <c r="M1087" s="352"/>
      <c r="N1087" s="352"/>
      <c r="O1087" s="352"/>
      <c r="P1087" s="352"/>
      <c r="Q1087" s="352"/>
      <c r="R1087" s="352"/>
      <c r="S1087" s="352"/>
      <c r="T1087" s="242" t="s">
        <v>1375</v>
      </c>
      <c r="U1087" s="227" t="s">
        <v>846</v>
      </c>
      <c r="V1087" s="227" t="s">
        <v>1376</v>
      </c>
      <c r="W1087" s="227" t="s">
        <v>1702</v>
      </c>
      <c r="X1087" s="228" t="s">
        <v>1290</v>
      </c>
      <c r="Y1087" s="222"/>
      <c r="Z1087" s="227">
        <v>2.5000000000000001E-2</v>
      </c>
      <c r="AA1087" s="272">
        <v>0</v>
      </c>
      <c r="AB1087" s="352"/>
      <c r="AC1087" s="352"/>
      <c r="AD1087" s="352"/>
      <c r="AE1087" s="352"/>
      <c r="AF1087" s="352"/>
      <c r="AG1087" s="352"/>
      <c r="AH1087" s="352"/>
    </row>
    <row r="1088" spans="1:34" s="221" customFormat="1">
      <c r="A1088" s="352" t="s">
        <v>1291</v>
      </c>
      <c r="B1088" s="352" t="s">
        <v>2593</v>
      </c>
      <c r="C1088" s="352" t="s">
        <v>2545</v>
      </c>
      <c r="D1088" s="352" t="s">
        <v>1702</v>
      </c>
      <c r="E1088" s="352" t="s">
        <v>1292</v>
      </c>
      <c r="F1088" s="352">
        <v>1.2500000000000001E-2</v>
      </c>
      <c r="G1088" s="352">
        <v>0</v>
      </c>
      <c r="H1088" s="352">
        <v>2.23</v>
      </c>
      <c r="I1088" s="189" t="s">
        <v>42</v>
      </c>
      <c r="J1088" s="352" t="s">
        <v>232</v>
      </c>
      <c r="K1088" s="352"/>
      <c r="L1088" s="352"/>
      <c r="M1088" s="352"/>
      <c r="N1088" s="352"/>
      <c r="O1088" s="352"/>
      <c r="P1088" s="352"/>
      <c r="Q1088" s="352"/>
      <c r="R1088" s="352"/>
      <c r="S1088" s="352"/>
      <c r="T1088" s="242" t="s">
        <v>1375</v>
      </c>
      <c r="U1088" s="227" t="s">
        <v>846</v>
      </c>
      <c r="V1088" s="227" t="s">
        <v>1376</v>
      </c>
      <c r="W1088" s="227" t="s">
        <v>1702</v>
      </c>
      <c r="X1088" s="228" t="s">
        <v>1292</v>
      </c>
      <c r="Y1088" s="222"/>
      <c r="Z1088" s="227">
        <v>1.2500000000000001E-2</v>
      </c>
      <c r="AA1088" s="272">
        <v>0</v>
      </c>
      <c r="AB1088" s="352"/>
      <c r="AC1088" s="352"/>
      <c r="AD1088" s="352"/>
      <c r="AE1088" s="352"/>
      <c r="AF1088" s="352"/>
      <c r="AG1088" s="352"/>
      <c r="AH1088" s="352"/>
    </row>
    <row r="1089" spans="1:34" s="221" customFormat="1">
      <c r="A1089" s="352" t="s">
        <v>1293</v>
      </c>
      <c r="B1089" s="352" t="s">
        <v>2593</v>
      </c>
      <c r="C1089" s="352" t="s">
        <v>2545</v>
      </c>
      <c r="D1089" s="352" t="s">
        <v>1702</v>
      </c>
      <c r="E1089" s="352" t="s">
        <v>1294</v>
      </c>
      <c r="F1089" s="352">
        <v>1.2500000000000001E-2</v>
      </c>
      <c r="G1089" s="352">
        <v>0</v>
      </c>
      <c r="H1089" s="352">
        <v>2.23</v>
      </c>
      <c r="I1089" s="189" t="s">
        <v>42</v>
      </c>
      <c r="J1089" s="352" t="s">
        <v>1668</v>
      </c>
      <c r="K1089" s="352"/>
      <c r="L1089" s="352"/>
      <c r="M1089" s="352"/>
      <c r="N1089" s="352"/>
      <c r="O1089" s="352"/>
      <c r="P1089" s="352"/>
      <c r="Q1089" s="352"/>
      <c r="R1089" s="352"/>
      <c r="S1089" s="352"/>
      <c r="T1089" s="242" t="s">
        <v>1375</v>
      </c>
      <c r="U1089" s="227" t="s">
        <v>846</v>
      </c>
      <c r="V1089" s="227" t="s">
        <v>1376</v>
      </c>
      <c r="W1089" s="227" t="s">
        <v>1702</v>
      </c>
      <c r="X1089" s="228" t="s">
        <v>1294</v>
      </c>
      <c r="Y1089" s="222" t="s">
        <v>1668</v>
      </c>
      <c r="Z1089" s="227">
        <v>1.2500000000000001E-2</v>
      </c>
      <c r="AA1089" s="272">
        <v>0</v>
      </c>
      <c r="AB1089" s="352"/>
      <c r="AC1089" s="352"/>
      <c r="AD1089" s="352"/>
      <c r="AE1089" s="352"/>
      <c r="AF1089" s="352"/>
      <c r="AG1089" s="352"/>
      <c r="AH1089" s="352"/>
    </row>
    <row r="1090" spans="1:34" s="221" customFormat="1">
      <c r="A1090" s="352" t="s">
        <v>1295</v>
      </c>
      <c r="B1090" s="352" t="s">
        <v>2593</v>
      </c>
      <c r="C1090" s="352" t="s">
        <v>2545</v>
      </c>
      <c r="D1090" s="352" t="s">
        <v>1702</v>
      </c>
      <c r="E1090" s="352" t="s">
        <v>1296</v>
      </c>
      <c r="F1090" s="352">
        <v>1.2500000000000001E-2</v>
      </c>
      <c r="G1090" s="352">
        <v>0</v>
      </c>
      <c r="H1090" s="352">
        <v>2.23</v>
      </c>
      <c r="I1090" s="189" t="s">
        <v>42</v>
      </c>
      <c r="J1090" s="352" t="s">
        <v>2536</v>
      </c>
      <c r="K1090" s="352"/>
      <c r="L1090" s="352"/>
      <c r="M1090" s="352"/>
      <c r="N1090" s="352"/>
      <c r="O1090" s="352"/>
      <c r="P1090" s="352"/>
      <c r="Q1090" s="352"/>
      <c r="R1090" s="352"/>
      <c r="S1090" s="352"/>
      <c r="T1090" s="242" t="s">
        <v>1375</v>
      </c>
      <c r="U1090" s="227" t="s">
        <v>846</v>
      </c>
      <c r="V1090" s="227" t="s">
        <v>1376</v>
      </c>
      <c r="W1090" s="227" t="s">
        <v>1702</v>
      </c>
      <c r="X1090" s="228" t="s">
        <v>1296</v>
      </c>
      <c r="Y1090" s="222" t="s">
        <v>1668</v>
      </c>
      <c r="Z1090" s="227">
        <v>1.2500000000000001E-2</v>
      </c>
      <c r="AA1090" s="272">
        <v>0</v>
      </c>
      <c r="AB1090" s="352"/>
      <c r="AC1090" s="352"/>
      <c r="AD1090" s="352"/>
      <c r="AE1090" s="352"/>
      <c r="AF1090" s="352"/>
      <c r="AG1090" s="352"/>
      <c r="AH1090" s="352"/>
    </row>
    <row r="1091" spans="1:34" s="221" customFormat="1">
      <c r="A1091" s="352" t="s">
        <v>1297</v>
      </c>
      <c r="B1091" s="352" t="s">
        <v>2593</v>
      </c>
      <c r="C1091" s="352" t="s">
        <v>2545</v>
      </c>
      <c r="D1091" s="352" t="s">
        <v>1702</v>
      </c>
      <c r="E1091" s="352" t="s">
        <v>1298</v>
      </c>
      <c r="F1091" s="352">
        <v>6.2500000000000003E-3</v>
      </c>
      <c r="G1091" s="352">
        <v>0</v>
      </c>
      <c r="H1091" s="352">
        <v>2.23</v>
      </c>
      <c r="I1091" s="189" t="s">
        <v>42</v>
      </c>
      <c r="J1091" s="352" t="s">
        <v>1669</v>
      </c>
      <c r="K1091" s="352"/>
      <c r="L1091" s="352"/>
      <c r="M1091" s="352"/>
      <c r="N1091" s="352"/>
      <c r="O1091" s="352"/>
      <c r="P1091" s="352"/>
      <c r="Q1091" s="352"/>
      <c r="R1091" s="352"/>
      <c r="S1091" s="352"/>
      <c r="T1091" s="242" t="s">
        <v>1375</v>
      </c>
      <c r="U1091" s="227" t="s">
        <v>846</v>
      </c>
      <c r="V1091" s="227" t="s">
        <v>1376</v>
      </c>
      <c r="W1091" s="227" t="s">
        <v>1702</v>
      </c>
      <c r="X1091" s="228" t="s">
        <v>1298</v>
      </c>
      <c r="Y1091" s="222" t="s">
        <v>1669</v>
      </c>
      <c r="Z1091" s="227">
        <v>6.2500000000000003E-3</v>
      </c>
      <c r="AA1091" s="272">
        <v>0</v>
      </c>
      <c r="AB1091" s="352"/>
      <c r="AC1091" s="352"/>
      <c r="AD1091" s="352"/>
      <c r="AE1091" s="352"/>
      <c r="AF1091" s="352"/>
      <c r="AG1091" s="352"/>
      <c r="AH1091" s="352"/>
    </row>
    <row r="1092" spans="1:34" s="221" customFormat="1">
      <c r="A1092" s="352" t="s">
        <v>1299</v>
      </c>
      <c r="B1092" s="352" t="s">
        <v>2593</v>
      </c>
      <c r="C1092" s="352" t="s">
        <v>2545</v>
      </c>
      <c r="D1092" s="352" t="s">
        <v>1702</v>
      </c>
      <c r="E1092" s="352" t="s">
        <v>1300</v>
      </c>
      <c r="F1092" s="352">
        <v>6.2500000000000003E-3</v>
      </c>
      <c r="G1092" s="352">
        <v>0</v>
      </c>
      <c r="H1092" s="352">
        <v>2.23</v>
      </c>
      <c r="I1092" s="189" t="s">
        <v>42</v>
      </c>
      <c r="J1092" s="352" t="s">
        <v>2495</v>
      </c>
      <c r="K1092" s="352"/>
      <c r="L1092" s="352"/>
      <c r="M1092" s="352"/>
      <c r="N1092" s="352"/>
      <c r="O1092" s="352"/>
      <c r="P1092" s="352"/>
      <c r="Q1092" s="352"/>
      <c r="R1092" s="352"/>
      <c r="S1092" s="352"/>
      <c r="T1092" s="242" t="s">
        <v>1375</v>
      </c>
      <c r="U1092" s="227" t="s">
        <v>846</v>
      </c>
      <c r="V1092" s="227" t="s">
        <v>1376</v>
      </c>
      <c r="W1092" s="227" t="s">
        <v>1702</v>
      </c>
      <c r="X1092" s="228" t="s">
        <v>1300</v>
      </c>
      <c r="Y1092" s="222" t="s">
        <v>1669</v>
      </c>
      <c r="Z1092" s="227">
        <v>6.2500000000000003E-3</v>
      </c>
      <c r="AA1092" s="272">
        <v>0</v>
      </c>
      <c r="AB1092" s="352"/>
      <c r="AC1092" s="352"/>
      <c r="AD1092" s="352"/>
      <c r="AE1092" s="352"/>
      <c r="AF1092" s="352"/>
      <c r="AG1092" s="352"/>
      <c r="AH1092" s="352"/>
    </row>
    <row r="1093" spans="1:34" s="221" customFormat="1">
      <c r="A1093" s="352" t="s">
        <v>1301</v>
      </c>
      <c r="B1093" s="352" t="s">
        <v>2593</v>
      </c>
      <c r="C1093" s="352" t="s">
        <v>2545</v>
      </c>
      <c r="D1093" s="352" t="s">
        <v>1702</v>
      </c>
      <c r="E1093" s="352" t="s">
        <v>1302</v>
      </c>
      <c r="F1093" s="352">
        <v>2.2499999999999999E-2</v>
      </c>
      <c r="G1093" s="352">
        <v>0</v>
      </c>
      <c r="H1093" s="352">
        <v>2.23</v>
      </c>
      <c r="I1093" s="189" t="s">
        <v>42</v>
      </c>
      <c r="J1093" s="352" t="s">
        <v>1711</v>
      </c>
      <c r="K1093" s="352"/>
      <c r="L1093" s="352"/>
      <c r="M1093" s="352"/>
      <c r="N1093" s="352"/>
      <c r="O1093" s="352"/>
      <c r="P1093" s="352"/>
      <c r="Q1093" s="352"/>
      <c r="R1093" s="352"/>
      <c r="S1093" s="352"/>
      <c r="T1093" s="242" t="s">
        <v>1375</v>
      </c>
      <c r="U1093" s="227" t="s">
        <v>846</v>
      </c>
      <c r="V1093" s="227" t="s">
        <v>1376</v>
      </c>
      <c r="W1093" s="227" t="s">
        <v>1702</v>
      </c>
      <c r="X1093" s="228" t="s">
        <v>1302</v>
      </c>
      <c r="Y1093" s="222" t="s">
        <v>1368</v>
      </c>
      <c r="Z1093" s="227">
        <v>2.2499999999999999E-2</v>
      </c>
      <c r="AA1093" s="272">
        <v>0</v>
      </c>
      <c r="AB1093" s="352"/>
      <c r="AC1093" s="352"/>
      <c r="AD1093" s="352"/>
      <c r="AE1093" s="352"/>
      <c r="AF1093" s="352"/>
      <c r="AG1093" s="352"/>
      <c r="AH1093" s="352"/>
    </row>
    <row r="1094" spans="1:34" s="221" customFormat="1">
      <c r="A1094" s="352" t="s">
        <v>1303</v>
      </c>
      <c r="B1094" s="352" t="s">
        <v>2593</v>
      </c>
      <c r="C1094" s="352" t="s">
        <v>2545</v>
      </c>
      <c r="D1094" s="352" t="s">
        <v>1702</v>
      </c>
      <c r="E1094" s="352" t="s">
        <v>1304</v>
      </c>
      <c r="F1094" s="352">
        <v>2.2499999999999999E-2</v>
      </c>
      <c r="G1094" s="352">
        <v>0</v>
      </c>
      <c r="H1094" s="352">
        <v>2.23</v>
      </c>
      <c r="I1094" s="189" t="s">
        <v>42</v>
      </c>
      <c r="J1094" s="352" t="s">
        <v>2546</v>
      </c>
      <c r="K1094" s="352"/>
      <c r="L1094" s="352"/>
      <c r="M1094" s="352"/>
      <c r="N1094" s="352"/>
      <c r="O1094" s="352"/>
      <c r="P1094" s="352"/>
      <c r="Q1094" s="352"/>
      <c r="R1094" s="352"/>
      <c r="S1094" s="352"/>
      <c r="T1094" s="242" t="s">
        <v>1375</v>
      </c>
      <c r="U1094" s="227" t="s">
        <v>846</v>
      </c>
      <c r="V1094" s="227" t="s">
        <v>1376</v>
      </c>
      <c r="W1094" s="227" t="s">
        <v>1702</v>
      </c>
      <c r="X1094" s="228" t="s">
        <v>1304</v>
      </c>
      <c r="Y1094" s="222" t="s">
        <v>1368</v>
      </c>
      <c r="Z1094" s="227">
        <v>2.2499999999999999E-2</v>
      </c>
      <c r="AA1094" s="272">
        <v>0</v>
      </c>
      <c r="AB1094" s="352"/>
      <c r="AC1094" s="352"/>
      <c r="AD1094" s="352"/>
      <c r="AE1094" s="352"/>
      <c r="AF1094" s="352"/>
      <c r="AG1094" s="352"/>
      <c r="AH1094" s="352"/>
    </row>
    <row r="1095" spans="1:34" s="221" customFormat="1">
      <c r="A1095" s="352" t="s">
        <v>2304</v>
      </c>
      <c r="B1095" s="352" t="s">
        <v>2593</v>
      </c>
      <c r="C1095" s="352" t="s">
        <v>2545</v>
      </c>
      <c r="D1095" s="223" t="s">
        <v>1814</v>
      </c>
      <c r="E1095" s="352" t="s">
        <v>2305</v>
      </c>
      <c r="F1095" s="352">
        <v>2.5000000000000001E-2</v>
      </c>
      <c r="G1095" s="352">
        <v>0</v>
      </c>
      <c r="H1095" s="352">
        <v>2.23</v>
      </c>
      <c r="I1095" s="189" t="s">
        <v>42</v>
      </c>
      <c r="J1095" s="352"/>
      <c r="K1095" s="352"/>
      <c r="L1095" s="352"/>
      <c r="M1095" s="352"/>
      <c r="N1095" s="352"/>
      <c r="O1095" s="352"/>
      <c r="P1095" s="352"/>
      <c r="Q1095" s="352"/>
      <c r="R1095" s="352"/>
      <c r="S1095" s="352"/>
      <c r="T1095" s="242" t="s">
        <v>1375</v>
      </c>
      <c r="U1095" s="227" t="s">
        <v>846</v>
      </c>
      <c r="V1095" s="227" t="s">
        <v>1376</v>
      </c>
      <c r="W1095" s="227" t="s">
        <v>1814</v>
      </c>
      <c r="X1095" s="228" t="s">
        <v>2305</v>
      </c>
      <c r="Y1095" s="227"/>
      <c r="Z1095" s="227">
        <v>2.5000000000000001E-2</v>
      </c>
      <c r="AA1095" s="272">
        <v>0</v>
      </c>
      <c r="AB1095" s="352"/>
      <c r="AC1095" s="352"/>
      <c r="AD1095" s="352"/>
      <c r="AE1095" s="352"/>
      <c r="AF1095" s="352"/>
      <c r="AG1095" s="352"/>
      <c r="AH1095" s="352"/>
    </row>
    <row r="1096" spans="1:34" s="221" customFormat="1">
      <c r="A1096" s="352" t="s">
        <v>2306</v>
      </c>
      <c r="B1096" s="352" t="s">
        <v>2593</v>
      </c>
      <c r="C1096" s="352" t="s">
        <v>2545</v>
      </c>
      <c r="D1096" s="223" t="s">
        <v>1814</v>
      </c>
      <c r="E1096" s="352" t="s">
        <v>2307</v>
      </c>
      <c r="F1096" s="352">
        <v>1.2500000000000001E-2</v>
      </c>
      <c r="G1096" s="352">
        <v>0</v>
      </c>
      <c r="H1096" s="352">
        <v>2.23</v>
      </c>
      <c r="I1096" s="189" t="s">
        <v>42</v>
      </c>
      <c r="J1096" s="352"/>
      <c r="K1096" s="352"/>
      <c r="L1096" s="352"/>
      <c r="M1096" s="352"/>
      <c r="N1096" s="352"/>
      <c r="O1096" s="352"/>
      <c r="P1096" s="352"/>
      <c r="Q1096" s="352"/>
      <c r="R1096" s="352"/>
      <c r="S1096" s="352"/>
      <c r="T1096" s="242" t="s">
        <v>1375</v>
      </c>
      <c r="U1096" s="227" t="s">
        <v>846</v>
      </c>
      <c r="V1096" s="227" t="s">
        <v>1376</v>
      </c>
      <c r="W1096" s="227" t="s">
        <v>1814</v>
      </c>
      <c r="X1096" s="228" t="s">
        <v>2307</v>
      </c>
      <c r="Y1096" s="227"/>
      <c r="Z1096" s="227">
        <v>1.2500000000000001E-2</v>
      </c>
      <c r="AA1096" s="272">
        <v>0</v>
      </c>
      <c r="AB1096" s="352"/>
      <c r="AC1096" s="352"/>
      <c r="AD1096" s="352"/>
      <c r="AE1096" s="352"/>
      <c r="AF1096" s="352"/>
      <c r="AG1096" s="352"/>
      <c r="AH1096" s="352"/>
    </row>
    <row r="1097" spans="1:34" s="221" customFormat="1">
      <c r="A1097" s="352" t="s">
        <v>2308</v>
      </c>
      <c r="B1097" s="352" t="s">
        <v>2593</v>
      </c>
      <c r="C1097" s="352" t="s">
        <v>2545</v>
      </c>
      <c r="D1097" s="223" t="s">
        <v>1814</v>
      </c>
      <c r="E1097" s="352" t="s">
        <v>2309</v>
      </c>
      <c r="F1097" s="352">
        <v>1.8750000000000003E-2</v>
      </c>
      <c r="G1097" s="352">
        <v>0</v>
      </c>
      <c r="H1097" s="352">
        <v>2.23</v>
      </c>
      <c r="I1097" s="189" t="s">
        <v>42</v>
      </c>
      <c r="J1097" s="352"/>
      <c r="K1097" s="352"/>
      <c r="L1097" s="352"/>
      <c r="M1097" s="352"/>
      <c r="N1097" s="352"/>
      <c r="O1097" s="352"/>
      <c r="P1097" s="352"/>
      <c r="Q1097" s="352"/>
      <c r="R1097" s="352"/>
      <c r="S1097" s="352"/>
      <c r="T1097" s="242" t="s">
        <v>1375</v>
      </c>
      <c r="U1097" s="227" t="s">
        <v>846</v>
      </c>
      <c r="V1097" s="227" t="s">
        <v>1376</v>
      </c>
      <c r="W1097" s="227" t="s">
        <v>1814</v>
      </c>
      <c r="X1097" s="228" t="s">
        <v>2309</v>
      </c>
      <c r="Y1097" s="222" t="s">
        <v>1373</v>
      </c>
      <c r="Z1097" s="227">
        <v>1.8750000000000003E-2</v>
      </c>
      <c r="AA1097" s="272">
        <v>0</v>
      </c>
      <c r="AB1097" s="352"/>
      <c r="AC1097" s="352"/>
      <c r="AD1097" s="352"/>
      <c r="AE1097" s="352"/>
      <c r="AF1097" s="352"/>
      <c r="AG1097" s="352"/>
      <c r="AH1097" s="352"/>
    </row>
    <row r="1098" spans="1:34" s="221" customFormat="1">
      <c r="A1098" s="352" t="s">
        <v>2310</v>
      </c>
      <c r="B1098" s="352" t="s">
        <v>2593</v>
      </c>
      <c r="C1098" s="352" t="s">
        <v>2545</v>
      </c>
      <c r="D1098" s="223" t="s">
        <v>1814</v>
      </c>
      <c r="E1098" s="352" t="s">
        <v>2311</v>
      </c>
      <c r="F1098" s="352">
        <v>1.8750000000000003E-2</v>
      </c>
      <c r="G1098" s="352">
        <v>0</v>
      </c>
      <c r="H1098" s="352">
        <v>2.23</v>
      </c>
      <c r="I1098" s="189" t="s">
        <v>42</v>
      </c>
      <c r="J1098" s="352"/>
      <c r="K1098" s="352"/>
      <c r="L1098" s="352"/>
      <c r="M1098" s="352"/>
      <c r="N1098" s="352"/>
      <c r="O1098" s="352"/>
      <c r="P1098" s="352"/>
      <c r="Q1098" s="352"/>
      <c r="R1098" s="352"/>
      <c r="S1098" s="352"/>
      <c r="T1098" s="242" t="s">
        <v>1375</v>
      </c>
      <c r="U1098" s="227" t="s">
        <v>846</v>
      </c>
      <c r="V1098" s="227" t="s">
        <v>1376</v>
      </c>
      <c r="W1098" s="227" t="s">
        <v>1814</v>
      </c>
      <c r="X1098" s="228" t="s">
        <v>2311</v>
      </c>
      <c r="Y1098" s="222" t="s">
        <v>1373</v>
      </c>
      <c r="Z1098" s="227">
        <v>1.8750000000000003E-2</v>
      </c>
      <c r="AA1098" s="272">
        <v>0</v>
      </c>
      <c r="AB1098" s="352"/>
      <c r="AC1098" s="352"/>
      <c r="AD1098" s="352"/>
      <c r="AE1098" s="352"/>
      <c r="AF1098" s="352"/>
      <c r="AG1098" s="352"/>
      <c r="AH1098" s="352"/>
    </row>
    <row r="1099" spans="1:34" s="221" customFormat="1">
      <c r="A1099" s="352" t="s">
        <v>2312</v>
      </c>
      <c r="B1099" s="352" t="s">
        <v>2593</v>
      </c>
      <c r="C1099" s="352" t="s">
        <v>2545</v>
      </c>
      <c r="D1099" s="223" t="s">
        <v>1814</v>
      </c>
      <c r="E1099" s="352" t="s">
        <v>2313</v>
      </c>
      <c r="F1099" s="352">
        <v>1.2500000000000001E-2</v>
      </c>
      <c r="G1099" s="352">
        <v>0</v>
      </c>
      <c r="H1099" s="352">
        <v>2.23</v>
      </c>
      <c r="I1099" s="189" t="s">
        <v>42</v>
      </c>
      <c r="J1099" s="352"/>
      <c r="K1099" s="352"/>
      <c r="L1099" s="352"/>
      <c r="M1099" s="352"/>
      <c r="N1099" s="352"/>
      <c r="O1099" s="352"/>
      <c r="P1099" s="352"/>
      <c r="Q1099" s="352"/>
      <c r="R1099" s="352"/>
      <c r="S1099" s="352"/>
      <c r="T1099" s="242" t="s">
        <v>1375</v>
      </c>
      <c r="U1099" s="227" t="s">
        <v>846</v>
      </c>
      <c r="V1099" s="227" t="s">
        <v>1376</v>
      </c>
      <c r="W1099" s="227" t="s">
        <v>1814</v>
      </c>
      <c r="X1099" s="228" t="s">
        <v>2313</v>
      </c>
      <c r="Y1099" s="222" t="s">
        <v>1669</v>
      </c>
      <c r="Z1099" s="227">
        <v>1.2500000000000001E-2</v>
      </c>
      <c r="AA1099" s="272">
        <v>0</v>
      </c>
      <c r="AB1099" s="352"/>
      <c r="AC1099" s="352"/>
      <c r="AD1099" s="352"/>
      <c r="AE1099" s="352"/>
      <c r="AF1099" s="352"/>
      <c r="AG1099" s="352"/>
      <c r="AH1099" s="352"/>
    </row>
    <row r="1100" spans="1:34" s="221" customFormat="1">
      <c r="A1100" s="352" t="s">
        <v>2314</v>
      </c>
      <c r="B1100" s="352" t="s">
        <v>2593</v>
      </c>
      <c r="C1100" s="352" t="s">
        <v>2545</v>
      </c>
      <c r="D1100" s="223" t="s">
        <v>1814</v>
      </c>
      <c r="E1100" s="352" t="s">
        <v>2315</v>
      </c>
      <c r="F1100" s="352">
        <v>1.2500000000000001E-2</v>
      </c>
      <c r="G1100" s="352">
        <v>0</v>
      </c>
      <c r="H1100" s="352">
        <v>2.23</v>
      </c>
      <c r="I1100" s="189" t="s">
        <v>42</v>
      </c>
      <c r="J1100" s="352"/>
      <c r="K1100" s="352"/>
      <c r="L1100" s="352"/>
      <c r="M1100" s="352"/>
      <c r="N1100" s="352"/>
      <c r="O1100" s="352"/>
      <c r="P1100" s="352"/>
      <c r="Q1100" s="352"/>
      <c r="R1100" s="352"/>
      <c r="S1100" s="352"/>
      <c r="T1100" s="242" t="s">
        <v>1375</v>
      </c>
      <c r="U1100" s="227" t="s">
        <v>846</v>
      </c>
      <c r="V1100" s="227" t="s">
        <v>1376</v>
      </c>
      <c r="W1100" s="227" t="s">
        <v>1814</v>
      </c>
      <c r="X1100" s="228" t="s">
        <v>2315</v>
      </c>
      <c r="Y1100" s="222" t="s">
        <v>1669</v>
      </c>
      <c r="Z1100" s="227">
        <v>1.2500000000000001E-2</v>
      </c>
      <c r="AA1100" s="272">
        <v>0</v>
      </c>
      <c r="AB1100" s="352"/>
      <c r="AC1100" s="352"/>
      <c r="AD1100" s="352"/>
      <c r="AE1100" s="352"/>
      <c r="AF1100" s="352"/>
      <c r="AG1100" s="352"/>
      <c r="AH1100" s="352"/>
    </row>
    <row r="1101" spans="1:34" s="221" customFormat="1">
      <c r="A1101" s="352" t="s">
        <v>2316</v>
      </c>
      <c r="B1101" s="352" t="s">
        <v>2593</v>
      </c>
      <c r="C1101" s="352" t="s">
        <v>2545</v>
      </c>
      <c r="D1101" s="223" t="s">
        <v>1814</v>
      </c>
      <c r="E1101" s="352" t="s">
        <v>2317</v>
      </c>
      <c r="F1101" s="352">
        <v>6.2500000000000003E-3</v>
      </c>
      <c r="G1101" s="352">
        <v>0</v>
      </c>
      <c r="H1101" s="352">
        <v>2.23</v>
      </c>
      <c r="I1101" s="189" t="s">
        <v>42</v>
      </c>
      <c r="J1101" s="352"/>
      <c r="K1101" s="352"/>
      <c r="L1101" s="352"/>
      <c r="M1101" s="352"/>
      <c r="N1101" s="352"/>
      <c r="O1101" s="352"/>
      <c r="P1101" s="352"/>
      <c r="Q1101" s="352"/>
      <c r="R1101" s="352"/>
      <c r="S1101" s="352"/>
      <c r="T1101" s="242" t="s">
        <v>1375</v>
      </c>
      <c r="U1101" s="227" t="s">
        <v>846</v>
      </c>
      <c r="V1101" s="227" t="s">
        <v>1376</v>
      </c>
      <c r="W1101" s="227" t="s">
        <v>1814</v>
      </c>
      <c r="X1101" s="228" t="s">
        <v>2317</v>
      </c>
      <c r="Y1101" s="222" t="s">
        <v>1859</v>
      </c>
      <c r="Z1101" s="227">
        <v>6.2500000000000003E-3</v>
      </c>
      <c r="AA1101" s="272">
        <v>0</v>
      </c>
      <c r="AB1101" s="352"/>
      <c r="AC1101" s="352"/>
      <c r="AD1101" s="352"/>
      <c r="AE1101" s="352"/>
      <c r="AF1101" s="352"/>
      <c r="AG1101" s="352"/>
      <c r="AH1101" s="352"/>
    </row>
    <row r="1102" spans="1:34" s="221" customFormat="1">
      <c r="A1102" s="352" t="s">
        <v>2318</v>
      </c>
      <c r="B1102" s="352" t="s">
        <v>2593</v>
      </c>
      <c r="C1102" s="352" t="s">
        <v>2545</v>
      </c>
      <c r="D1102" s="223" t="s">
        <v>1814</v>
      </c>
      <c r="E1102" s="352" t="s">
        <v>2319</v>
      </c>
      <c r="F1102" s="352">
        <v>6.2500000000000003E-3</v>
      </c>
      <c r="G1102" s="352">
        <v>0</v>
      </c>
      <c r="H1102" s="352">
        <v>2.23</v>
      </c>
      <c r="I1102" s="189" t="s">
        <v>42</v>
      </c>
      <c r="J1102" s="352"/>
      <c r="K1102" s="352"/>
      <c r="L1102" s="352"/>
      <c r="M1102" s="352"/>
      <c r="N1102" s="352"/>
      <c r="O1102" s="352"/>
      <c r="P1102" s="352"/>
      <c r="Q1102" s="352"/>
      <c r="R1102" s="352"/>
      <c r="S1102" s="352"/>
      <c r="T1102" s="242" t="s">
        <v>1375</v>
      </c>
      <c r="U1102" s="227" t="s">
        <v>846</v>
      </c>
      <c r="V1102" s="227" t="s">
        <v>1376</v>
      </c>
      <c r="W1102" s="227" t="s">
        <v>1814</v>
      </c>
      <c r="X1102" s="228" t="s">
        <v>2319</v>
      </c>
      <c r="Y1102" s="222" t="s">
        <v>1859</v>
      </c>
      <c r="Z1102" s="227">
        <v>6.2500000000000003E-3</v>
      </c>
      <c r="AA1102" s="272">
        <v>0</v>
      </c>
      <c r="AB1102" s="352"/>
      <c r="AC1102" s="352"/>
      <c r="AD1102" s="352"/>
      <c r="AE1102" s="352"/>
      <c r="AF1102" s="352"/>
      <c r="AG1102" s="352"/>
      <c r="AH1102" s="352"/>
    </row>
    <row r="1103" spans="1:34" s="221" customFormat="1">
      <c r="A1103" s="352" t="s">
        <v>1305</v>
      </c>
      <c r="B1103" s="352" t="s">
        <v>2594</v>
      </c>
      <c r="C1103" s="352" t="s">
        <v>2547</v>
      </c>
      <c r="D1103" s="352" t="s">
        <v>15</v>
      </c>
      <c r="E1103" s="352" t="s">
        <v>77</v>
      </c>
      <c r="F1103" s="352">
        <v>0.105</v>
      </c>
      <c r="G1103" s="352">
        <v>0</v>
      </c>
      <c r="H1103" s="352">
        <v>1.37</v>
      </c>
      <c r="I1103" s="189" t="s">
        <v>949</v>
      </c>
      <c r="J1103" s="352" t="s">
        <v>950</v>
      </c>
      <c r="K1103" s="352"/>
      <c r="L1103" s="352"/>
      <c r="M1103" s="352"/>
      <c r="N1103" s="352"/>
      <c r="O1103" s="352"/>
      <c r="P1103" s="352"/>
      <c r="Q1103" s="352"/>
      <c r="R1103" s="352"/>
      <c r="S1103" s="352"/>
      <c r="T1103" s="242" t="s">
        <v>1375</v>
      </c>
      <c r="U1103" s="227" t="s">
        <v>957</v>
      </c>
      <c r="V1103" s="227" t="s">
        <v>1376</v>
      </c>
      <c r="W1103" s="227" t="s">
        <v>15</v>
      </c>
      <c r="X1103" s="228" t="s">
        <v>77</v>
      </c>
      <c r="Y1103" s="222"/>
      <c r="Z1103" s="227">
        <v>0.105</v>
      </c>
      <c r="AA1103" s="272">
        <v>0</v>
      </c>
      <c r="AB1103" s="352"/>
      <c r="AC1103" s="352"/>
      <c r="AD1103" s="352"/>
      <c r="AE1103" s="352"/>
      <c r="AF1103" s="352"/>
      <c r="AG1103" s="352"/>
      <c r="AH1103" s="352"/>
    </row>
    <row r="1104" spans="1:34" s="221" customFormat="1">
      <c r="A1104" s="352" t="s">
        <v>1306</v>
      </c>
      <c r="B1104" s="352" t="s">
        <v>2594</v>
      </c>
      <c r="C1104" s="352" t="s">
        <v>2547</v>
      </c>
      <c r="D1104" s="352" t="s">
        <v>15</v>
      </c>
      <c r="E1104" s="352" t="s">
        <v>69</v>
      </c>
      <c r="F1104" s="352">
        <v>7.0000000000000007E-2</v>
      </c>
      <c r="G1104" s="352">
        <v>0</v>
      </c>
      <c r="H1104" s="352">
        <v>1.37</v>
      </c>
      <c r="I1104" s="189" t="s">
        <v>949</v>
      </c>
      <c r="J1104" s="352" t="s">
        <v>952</v>
      </c>
      <c r="K1104" s="352"/>
      <c r="L1104" s="352"/>
      <c r="M1104" s="352"/>
      <c r="N1104" s="352"/>
      <c r="O1104" s="352"/>
      <c r="P1104" s="352"/>
      <c r="Q1104" s="352"/>
      <c r="R1104" s="352"/>
      <c r="S1104" s="352"/>
      <c r="T1104" s="242" t="s">
        <v>1375</v>
      </c>
      <c r="U1104" s="227" t="s">
        <v>957</v>
      </c>
      <c r="V1104" s="227" t="s">
        <v>1376</v>
      </c>
      <c r="W1104" s="227" t="s">
        <v>15</v>
      </c>
      <c r="X1104" s="228" t="s">
        <v>69</v>
      </c>
      <c r="Y1104" s="222"/>
      <c r="Z1104" s="227">
        <v>7.0000000000000007E-2</v>
      </c>
      <c r="AA1104" s="272">
        <v>0</v>
      </c>
      <c r="AB1104" s="352"/>
      <c r="AC1104" s="352"/>
      <c r="AD1104" s="352"/>
      <c r="AE1104" s="352"/>
      <c r="AF1104" s="352"/>
      <c r="AG1104" s="352"/>
      <c r="AH1104" s="352"/>
    </row>
    <row r="1105" spans="1:34" s="221" customFormat="1">
      <c r="A1105" s="352" t="s">
        <v>1307</v>
      </c>
      <c r="B1105" s="352" t="s">
        <v>2594</v>
      </c>
      <c r="C1105" s="352" t="s">
        <v>2547</v>
      </c>
      <c r="D1105" s="352" t="s">
        <v>15</v>
      </c>
      <c r="E1105" s="352" t="s">
        <v>84</v>
      </c>
      <c r="F1105" s="352">
        <v>3.5000000000000003E-2</v>
      </c>
      <c r="G1105" s="352">
        <v>0</v>
      </c>
      <c r="H1105" s="352">
        <v>1.37</v>
      </c>
      <c r="I1105" s="189" t="s">
        <v>949</v>
      </c>
      <c r="J1105" s="352" t="s">
        <v>954</v>
      </c>
      <c r="K1105" s="352"/>
      <c r="L1105" s="352"/>
      <c r="M1105" s="352"/>
      <c r="N1105" s="352"/>
      <c r="O1105" s="352"/>
      <c r="P1105" s="352"/>
      <c r="Q1105" s="352"/>
      <c r="R1105" s="352"/>
      <c r="S1105" s="352"/>
      <c r="T1105" s="242" t="s">
        <v>1375</v>
      </c>
      <c r="U1105" s="227" t="s">
        <v>957</v>
      </c>
      <c r="V1105" s="227" t="s">
        <v>1376</v>
      </c>
      <c r="W1105" s="227" t="s">
        <v>15</v>
      </c>
      <c r="X1105" s="228" t="s">
        <v>84</v>
      </c>
      <c r="Y1105" s="222"/>
      <c r="Z1105" s="227">
        <v>3.5000000000000003E-2</v>
      </c>
      <c r="AA1105" s="272">
        <v>0</v>
      </c>
      <c r="AB1105" s="352"/>
      <c r="AC1105" s="352"/>
      <c r="AD1105" s="352"/>
      <c r="AE1105" s="352"/>
      <c r="AF1105" s="352"/>
      <c r="AG1105" s="352"/>
      <c r="AH1105" s="352"/>
    </row>
    <row r="1106" spans="1:34" s="221" customFormat="1">
      <c r="A1106" s="352" t="s">
        <v>1308</v>
      </c>
      <c r="B1106" s="352" t="s">
        <v>2594</v>
      </c>
      <c r="C1106" s="352" t="s">
        <v>2547</v>
      </c>
      <c r="D1106" s="352" t="s">
        <v>1526</v>
      </c>
      <c r="E1106" s="352" t="s">
        <v>1309</v>
      </c>
      <c r="F1106" s="352">
        <v>7.0000000000000007E-2</v>
      </c>
      <c r="G1106" s="352">
        <v>0</v>
      </c>
      <c r="H1106" s="352">
        <v>1.37</v>
      </c>
      <c r="I1106" s="189" t="s">
        <v>949</v>
      </c>
      <c r="J1106" s="352" t="s">
        <v>957</v>
      </c>
      <c r="K1106" s="352"/>
      <c r="L1106" s="352"/>
      <c r="M1106" s="352"/>
      <c r="N1106" s="352"/>
      <c r="O1106" s="352"/>
      <c r="P1106" s="352"/>
      <c r="Q1106" s="352"/>
      <c r="R1106" s="352"/>
      <c r="S1106" s="352"/>
      <c r="T1106" s="242" t="s">
        <v>1375</v>
      </c>
      <c r="U1106" s="227" t="s">
        <v>957</v>
      </c>
      <c r="V1106" s="227" t="s">
        <v>1376</v>
      </c>
      <c r="W1106" s="227" t="s">
        <v>1526</v>
      </c>
      <c r="X1106" s="228" t="s">
        <v>1309</v>
      </c>
      <c r="Y1106" s="222"/>
      <c r="Z1106" s="227">
        <v>7.0000000000000007E-2</v>
      </c>
      <c r="AA1106" s="272">
        <v>0</v>
      </c>
      <c r="AB1106" s="352"/>
      <c r="AC1106" s="352"/>
      <c r="AD1106" s="352"/>
      <c r="AE1106" s="352"/>
      <c r="AF1106" s="352"/>
      <c r="AG1106" s="352"/>
      <c r="AH1106" s="352"/>
    </row>
    <row r="1107" spans="1:34" s="221" customFormat="1">
      <c r="A1107" s="352" t="s">
        <v>1310</v>
      </c>
      <c r="B1107" s="352" t="s">
        <v>2594</v>
      </c>
      <c r="C1107" s="352" t="s">
        <v>2547</v>
      </c>
      <c r="D1107" s="352" t="s">
        <v>1526</v>
      </c>
      <c r="E1107" s="352" t="s">
        <v>1311</v>
      </c>
      <c r="F1107" s="352">
        <v>3.5000000000000003E-2</v>
      </c>
      <c r="G1107" s="352">
        <v>0</v>
      </c>
      <c r="H1107" s="352">
        <v>1.37</v>
      </c>
      <c r="I1107" s="189" t="s">
        <v>949</v>
      </c>
      <c r="J1107" s="352" t="s">
        <v>960</v>
      </c>
      <c r="K1107" s="352"/>
      <c r="L1107" s="352"/>
      <c r="M1107" s="352"/>
      <c r="N1107" s="352"/>
      <c r="O1107" s="352"/>
      <c r="P1107" s="352"/>
      <c r="Q1107" s="352"/>
      <c r="R1107" s="352"/>
      <c r="S1107" s="352"/>
      <c r="T1107" s="242" t="s">
        <v>1375</v>
      </c>
      <c r="U1107" s="227" t="s">
        <v>957</v>
      </c>
      <c r="V1107" s="227" t="s">
        <v>1376</v>
      </c>
      <c r="W1107" s="227" t="s">
        <v>1526</v>
      </c>
      <c r="X1107" s="228" t="s">
        <v>1311</v>
      </c>
      <c r="Y1107" s="222"/>
      <c r="Z1107" s="227">
        <v>3.5000000000000003E-2</v>
      </c>
      <c r="AA1107" s="272">
        <v>0</v>
      </c>
      <c r="AB1107" s="352"/>
      <c r="AC1107" s="352"/>
      <c r="AD1107" s="352"/>
      <c r="AE1107" s="352"/>
      <c r="AF1107" s="352"/>
      <c r="AG1107" s="352"/>
      <c r="AH1107" s="352"/>
    </row>
    <row r="1108" spans="1:34" s="221" customFormat="1">
      <c r="A1108" s="352" t="s">
        <v>1312</v>
      </c>
      <c r="B1108" s="352" t="s">
        <v>2594</v>
      </c>
      <c r="C1108" s="352" t="s">
        <v>2547</v>
      </c>
      <c r="D1108" s="352" t="s">
        <v>1526</v>
      </c>
      <c r="E1108" s="352" t="s">
        <v>1487</v>
      </c>
      <c r="F1108" s="352">
        <v>3.5000000000000003E-2</v>
      </c>
      <c r="G1108" s="352">
        <v>0</v>
      </c>
      <c r="H1108" s="352">
        <v>1.37</v>
      </c>
      <c r="I1108" s="189" t="s">
        <v>949</v>
      </c>
      <c r="J1108" s="352" t="s">
        <v>2528</v>
      </c>
      <c r="K1108" s="352"/>
      <c r="L1108" s="352"/>
      <c r="M1108" s="352"/>
      <c r="N1108" s="352"/>
      <c r="O1108" s="352"/>
      <c r="P1108" s="352"/>
      <c r="Q1108" s="352"/>
      <c r="R1108" s="352"/>
      <c r="S1108" s="352"/>
      <c r="T1108" s="242" t="s">
        <v>1375</v>
      </c>
      <c r="U1108" s="227" t="s">
        <v>957</v>
      </c>
      <c r="V1108" s="227" t="s">
        <v>1376</v>
      </c>
      <c r="W1108" s="227" t="s">
        <v>1526</v>
      </c>
      <c r="X1108" s="228" t="s">
        <v>1487</v>
      </c>
      <c r="Y1108" s="222" t="s">
        <v>1668</v>
      </c>
      <c r="Z1108" s="227">
        <v>3.5000000000000003E-2</v>
      </c>
      <c r="AA1108" s="272">
        <v>0</v>
      </c>
      <c r="AB1108" s="352"/>
      <c r="AC1108" s="352"/>
      <c r="AD1108" s="352"/>
      <c r="AE1108" s="352"/>
      <c r="AF1108" s="352"/>
      <c r="AG1108" s="352"/>
      <c r="AH1108" s="352"/>
    </row>
    <row r="1109" spans="1:34" s="221" customFormat="1">
      <c r="A1109" s="352" t="s">
        <v>1313</v>
      </c>
      <c r="B1109" s="352" t="s">
        <v>2594</v>
      </c>
      <c r="C1109" s="352" t="s">
        <v>2547</v>
      </c>
      <c r="D1109" s="352" t="s">
        <v>1526</v>
      </c>
      <c r="E1109" s="352" t="s">
        <v>1490</v>
      </c>
      <c r="F1109" s="352">
        <v>3.5000000000000003E-2</v>
      </c>
      <c r="G1109" s="352">
        <v>0</v>
      </c>
      <c r="H1109" s="352">
        <v>1.37</v>
      </c>
      <c r="I1109" s="189" t="s">
        <v>949</v>
      </c>
      <c r="J1109" s="352" t="s">
        <v>2529</v>
      </c>
      <c r="K1109" s="352"/>
      <c r="L1109" s="352"/>
      <c r="M1109" s="352"/>
      <c r="N1109" s="352"/>
      <c r="O1109" s="352"/>
      <c r="P1109" s="352"/>
      <c r="Q1109" s="352"/>
      <c r="R1109" s="352"/>
      <c r="S1109" s="352"/>
      <c r="T1109" s="242" t="s">
        <v>1375</v>
      </c>
      <c r="U1109" s="227" t="s">
        <v>957</v>
      </c>
      <c r="V1109" s="227" t="s">
        <v>1376</v>
      </c>
      <c r="W1109" s="227" t="s">
        <v>1526</v>
      </c>
      <c r="X1109" s="228" t="s">
        <v>1490</v>
      </c>
      <c r="Y1109" s="222" t="s">
        <v>1668</v>
      </c>
      <c r="Z1109" s="227">
        <v>3.5000000000000003E-2</v>
      </c>
      <c r="AA1109" s="272">
        <v>0</v>
      </c>
      <c r="AB1109" s="352"/>
      <c r="AC1109" s="352"/>
      <c r="AD1109" s="352"/>
      <c r="AE1109" s="352"/>
      <c r="AF1109" s="352"/>
      <c r="AG1109" s="352"/>
      <c r="AH1109" s="352"/>
    </row>
    <row r="1110" spans="1:34" s="221" customFormat="1">
      <c r="A1110" s="352" t="s">
        <v>1314</v>
      </c>
      <c r="B1110" s="352" t="s">
        <v>2594</v>
      </c>
      <c r="C1110" s="352" t="s">
        <v>2547</v>
      </c>
      <c r="D1110" s="352" t="s">
        <v>1526</v>
      </c>
      <c r="E1110" s="352" t="s">
        <v>1496</v>
      </c>
      <c r="F1110" s="352">
        <v>1.7500000000000002E-2</v>
      </c>
      <c r="G1110" s="352">
        <v>0</v>
      </c>
      <c r="H1110" s="352">
        <v>1.37</v>
      </c>
      <c r="I1110" s="189" t="s">
        <v>949</v>
      </c>
      <c r="J1110" s="352" t="s">
        <v>2530</v>
      </c>
      <c r="K1110" s="352"/>
      <c r="L1110" s="352"/>
      <c r="M1110" s="352"/>
      <c r="N1110" s="352"/>
      <c r="O1110" s="352"/>
      <c r="P1110" s="352"/>
      <c r="Q1110" s="352"/>
      <c r="R1110" s="352"/>
      <c r="S1110" s="352"/>
      <c r="T1110" s="242" t="s">
        <v>1375</v>
      </c>
      <c r="U1110" s="227" t="s">
        <v>957</v>
      </c>
      <c r="V1110" s="227" t="s">
        <v>1376</v>
      </c>
      <c r="W1110" s="227" t="s">
        <v>1526</v>
      </c>
      <c r="X1110" s="228" t="s">
        <v>1496</v>
      </c>
      <c r="Y1110" s="222" t="s">
        <v>1669</v>
      </c>
      <c r="Z1110" s="227">
        <v>1.7500000000000002E-2</v>
      </c>
      <c r="AA1110" s="272">
        <v>0</v>
      </c>
      <c r="AB1110" s="352"/>
      <c r="AC1110" s="352"/>
      <c r="AD1110" s="352"/>
      <c r="AE1110" s="352"/>
      <c r="AF1110" s="352"/>
      <c r="AG1110" s="352"/>
      <c r="AH1110" s="352"/>
    </row>
    <row r="1111" spans="1:34" s="221" customFormat="1">
      <c r="A1111" s="352" t="s">
        <v>1315</v>
      </c>
      <c r="B1111" s="352" t="s">
        <v>2594</v>
      </c>
      <c r="C1111" s="352" t="s">
        <v>2547</v>
      </c>
      <c r="D1111" s="352" t="s">
        <v>1526</v>
      </c>
      <c r="E1111" s="352" t="s">
        <v>1499</v>
      </c>
      <c r="F1111" s="352">
        <v>1.7500000000000002E-2</v>
      </c>
      <c r="G1111" s="352">
        <v>0</v>
      </c>
      <c r="H1111" s="352">
        <v>1.37</v>
      </c>
      <c r="I1111" s="189" t="s">
        <v>949</v>
      </c>
      <c r="J1111" s="352" t="s">
        <v>2531</v>
      </c>
      <c r="K1111" s="352"/>
      <c r="L1111" s="352"/>
      <c r="M1111" s="352"/>
      <c r="N1111" s="352"/>
      <c r="O1111" s="352"/>
      <c r="P1111" s="352"/>
      <c r="Q1111" s="352"/>
      <c r="R1111" s="352"/>
      <c r="S1111" s="352"/>
      <c r="T1111" s="242" t="s">
        <v>1375</v>
      </c>
      <c r="U1111" s="227" t="s">
        <v>957</v>
      </c>
      <c r="V1111" s="227" t="s">
        <v>1376</v>
      </c>
      <c r="W1111" s="227" t="s">
        <v>1526</v>
      </c>
      <c r="X1111" s="228" t="s">
        <v>1499</v>
      </c>
      <c r="Y1111" s="222" t="s">
        <v>1669</v>
      </c>
      <c r="Z1111" s="227">
        <v>1.7500000000000002E-2</v>
      </c>
      <c r="AA1111" s="272">
        <v>0</v>
      </c>
      <c r="AB1111" s="352"/>
      <c r="AC1111" s="352"/>
      <c r="AD1111" s="352"/>
      <c r="AE1111" s="352"/>
      <c r="AF1111" s="352"/>
      <c r="AG1111" s="352"/>
      <c r="AH1111" s="352"/>
    </row>
    <row r="1112" spans="1:34" s="221" customFormat="1">
      <c r="A1112" s="352" t="s">
        <v>1316</v>
      </c>
      <c r="B1112" s="352" t="s">
        <v>2594</v>
      </c>
      <c r="C1112" s="352" t="s">
        <v>2547</v>
      </c>
      <c r="D1112" s="352" t="s">
        <v>1702</v>
      </c>
      <c r="E1112" s="352" t="s">
        <v>1317</v>
      </c>
      <c r="F1112" s="352">
        <v>0.04</v>
      </c>
      <c r="G1112" s="352">
        <v>0</v>
      </c>
      <c r="H1112" s="352">
        <v>1.37</v>
      </c>
      <c r="I1112" s="189" t="s">
        <v>949</v>
      </c>
      <c r="J1112" s="352" t="s">
        <v>957</v>
      </c>
      <c r="K1112" s="352"/>
      <c r="L1112" s="352"/>
      <c r="M1112" s="352"/>
      <c r="N1112" s="352"/>
      <c r="O1112" s="352"/>
      <c r="P1112" s="352"/>
      <c r="Q1112" s="352"/>
      <c r="R1112" s="352"/>
      <c r="S1112" s="352"/>
      <c r="T1112" s="242" t="s">
        <v>1375</v>
      </c>
      <c r="U1112" s="227" t="s">
        <v>957</v>
      </c>
      <c r="V1112" s="227" t="s">
        <v>1376</v>
      </c>
      <c r="W1112" s="227" t="s">
        <v>1702</v>
      </c>
      <c r="X1112" s="228" t="s">
        <v>1317</v>
      </c>
      <c r="Y1112" s="222"/>
      <c r="Z1112" s="227">
        <v>0.04</v>
      </c>
      <c r="AA1112" s="272">
        <v>0</v>
      </c>
      <c r="AB1112" s="352"/>
      <c r="AC1112" s="352"/>
      <c r="AD1112" s="352"/>
      <c r="AE1112" s="352"/>
      <c r="AF1112" s="352"/>
      <c r="AG1112" s="352"/>
      <c r="AH1112" s="352"/>
    </row>
    <row r="1113" spans="1:34" s="221" customFormat="1">
      <c r="A1113" s="352" t="s">
        <v>1318</v>
      </c>
      <c r="B1113" s="352" t="s">
        <v>2594</v>
      </c>
      <c r="C1113" s="352" t="s">
        <v>2547</v>
      </c>
      <c r="D1113" s="352" t="s">
        <v>1702</v>
      </c>
      <c r="E1113" s="352" t="s">
        <v>1319</v>
      </c>
      <c r="F1113" s="352">
        <v>0.02</v>
      </c>
      <c r="G1113" s="352">
        <v>0</v>
      </c>
      <c r="H1113" s="352">
        <v>1.37</v>
      </c>
      <c r="I1113" s="189" t="s">
        <v>949</v>
      </c>
      <c r="J1113" s="352" t="s">
        <v>232</v>
      </c>
      <c r="K1113" s="352"/>
      <c r="L1113" s="352"/>
      <c r="M1113" s="352"/>
      <c r="N1113" s="352"/>
      <c r="O1113" s="352"/>
      <c r="P1113" s="352"/>
      <c r="Q1113" s="352"/>
      <c r="R1113" s="352"/>
      <c r="S1113" s="352"/>
      <c r="T1113" s="242" t="s">
        <v>1375</v>
      </c>
      <c r="U1113" s="227" t="s">
        <v>957</v>
      </c>
      <c r="V1113" s="227" t="s">
        <v>1376</v>
      </c>
      <c r="W1113" s="227" t="s">
        <v>1702</v>
      </c>
      <c r="X1113" s="228" t="s">
        <v>1319</v>
      </c>
      <c r="Y1113" s="222"/>
      <c r="Z1113" s="227">
        <v>0.02</v>
      </c>
      <c r="AA1113" s="272">
        <v>0</v>
      </c>
      <c r="AB1113" s="352"/>
      <c r="AC1113" s="352"/>
      <c r="AD1113" s="352"/>
      <c r="AE1113" s="352"/>
      <c r="AF1113" s="352"/>
      <c r="AG1113" s="352"/>
      <c r="AH1113" s="352"/>
    </row>
    <row r="1114" spans="1:34" s="221" customFormat="1">
      <c r="A1114" s="352" t="s">
        <v>1320</v>
      </c>
      <c r="B1114" s="352" t="s">
        <v>2594</v>
      </c>
      <c r="C1114" s="352" t="s">
        <v>2547</v>
      </c>
      <c r="D1114" s="352" t="s">
        <v>1702</v>
      </c>
      <c r="E1114" s="352" t="s">
        <v>1321</v>
      </c>
      <c r="F1114" s="352">
        <v>0.02</v>
      </c>
      <c r="G1114" s="352">
        <v>0</v>
      </c>
      <c r="H1114" s="352">
        <v>1.37</v>
      </c>
      <c r="I1114" s="189" t="s">
        <v>949</v>
      </c>
      <c r="J1114" s="352" t="s">
        <v>1668</v>
      </c>
      <c r="K1114" s="352"/>
      <c r="L1114" s="352"/>
      <c r="M1114" s="352"/>
      <c r="N1114" s="352"/>
      <c r="O1114" s="352"/>
      <c r="P1114" s="352"/>
      <c r="Q1114" s="352"/>
      <c r="R1114" s="352"/>
      <c r="S1114" s="352"/>
      <c r="T1114" s="242" t="s">
        <v>1375</v>
      </c>
      <c r="U1114" s="227" t="s">
        <v>957</v>
      </c>
      <c r="V1114" s="227" t="s">
        <v>1376</v>
      </c>
      <c r="W1114" s="227" t="s">
        <v>1702</v>
      </c>
      <c r="X1114" s="228" t="s">
        <v>1321</v>
      </c>
      <c r="Y1114" s="222" t="s">
        <v>1668</v>
      </c>
      <c r="Z1114" s="227">
        <v>0.02</v>
      </c>
      <c r="AA1114" s="272">
        <v>0</v>
      </c>
      <c r="AB1114" s="352"/>
      <c r="AC1114" s="352"/>
      <c r="AD1114" s="352"/>
      <c r="AE1114" s="352"/>
      <c r="AF1114" s="352"/>
      <c r="AG1114" s="352"/>
      <c r="AH1114" s="352"/>
    </row>
    <row r="1115" spans="1:34" s="221" customFormat="1">
      <c r="A1115" s="352" t="s">
        <v>1322</v>
      </c>
      <c r="B1115" s="352" t="s">
        <v>2594</v>
      </c>
      <c r="C1115" s="352" t="s">
        <v>2547</v>
      </c>
      <c r="D1115" s="352" t="s">
        <v>1702</v>
      </c>
      <c r="E1115" s="352" t="s">
        <v>1323</v>
      </c>
      <c r="F1115" s="352">
        <v>0.02</v>
      </c>
      <c r="G1115" s="352">
        <v>0</v>
      </c>
      <c r="H1115" s="352">
        <v>1.37</v>
      </c>
      <c r="I1115" s="189" t="s">
        <v>949</v>
      </c>
      <c r="J1115" s="352" t="s">
        <v>2494</v>
      </c>
      <c r="K1115" s="352"/>
      <c r="L1115" s="352"/>
      <c r="M1115" s="352"/>
      <c r="N1115" s="352"/>
      <c r="O1115" s="352"/>
      <c r="P1115" s="352"/>
      <c r="Q1115" s="352"/>
      <c r="R1115" s="352"/>
      <c r="S1115" s="352"/>
      <c r="T1115" s="242" t="s">
        <v>1375</v>
      </c>
      <c r="U1115" s="227" t="s">
        <v>957</v>
      </c>
      <c r="V1115" s="227" t="s">
        <v>1376</v>
      </c>
      <c r="W1115" s="227" t="s">
        <v>1702</v>
      </c>
      <c r="X1115" s="228" t="s">
        <v>1323</v>
      </c>
      <c r="Y1115" s="222" t="s">
        <v>1668</v>
      </c>
      <c r="Z1115" s="227">
        <v>0.02</v>
      </c>
      <c r="AA1115" s="272">
        <v>0</v>
      </c>
      <c r="AB1115" s="352"/>
      <c r="AC1115" s="352"/>
      <c r="AD1115" s="352"/>
      <c r="AE1115" s="352"/>
      <c r="AF1115" s="352"/>
      <c r="AG1115" s="352"/>
      <c r="AH1115" s="352"/>
    </row>
    <row r="1116" spans="1:34" s="221" customFormat="1">
      <c r="A1116" s="352" t="s">
        <v>1324</v>
      </c>
      <c r="B1116" s="352" t="s">
        <v>2594</v>
      </c>
      <c r="C1116" s="352" t="s">
        <v>2547</v>
      </c>
      <c r="D1116" s="352" t="s">
        <v>1702</v>
      </c>
      <c r="E1116" s="352" t="s">
        <v>1325</v>
      </c>
      <c r="F1116" s="352">
        <v>0.01</v>
      </c>
      <c r="G1116" s="352">
        <v>0</v>
      </c>
      <c r="H1116" s="352">
        <v>1.37</v>
      </c>
      <c r="I1116" s="189" t="s">
        <v>949</v>
      </c>
      <c r="J1116" s="352" t="s">
        <v>1669</v>
      </c>
      <c r="K1116" s="352"/>
      <c r="L1116" s="352"/>
      <c r="M1116" s="352"/>
      <c r="N1116" s="352"/>
      <c r="O1116" s="352"/>
      <c r="P1116" s="352"/>
      <c r="Q1116" s="352"/>
      <c r="R1116" s="352"/>
      <c r="S1116" s="352"/>
      <c r="T1116" s="242" t="s">
        <v>1375</v>
      </c>
      <c r="U1116" s="227" t="s">
        <v>957</v>
      </c>
      <c r="V1116" s="227" t="s">
        <v>1376</v>
      </c>
      <c r="W1116" s="227" t="s">
        <v>1702</v>
      </c>
      <c r="X1116" s="228" t="s">
        <v>1325</v>
      </c>
      <c r="Y1116" s="222" t="s">
        <v>1669</v>
      </c>
      <c r="Z1116" s="227">
        <v>0.01</v>
      </c>
      <c r="AA1116" s="272">
        <v>0</v>
      </c>
      <c r="AB1116" s="352"/>
      <c r="AC1116" s="352"/>
      <c r="AD1116" s="352"/>
      <c r="AE1116" s="352"/>
      <c r="AF1116" s="352"/>
      <c r="AG1116" s="352"/>
      <c r="AH1116" s="352"/>
    </row>
    <row r="1117" spans="1:34" s="221" customFormat="1">
      <c r="A1117" s="352" t="s">
        <v>1326</v>
      </c>
      <c r="B1117" s="352" t="s">
        <v>2594</v>
      </c>
      <c r="C1117" s="352" t="s">
        <v>2547</v>
      </c>
      <c r="D1117" s="352" t="s">
        <v>1702</v>
      </c>
      <c r="E1117" s="352" t="s">
        <v>1327</v>
      </c>
      <c r="F1117" s="352">
        <v>0.01</v>
      </c>
      <c r="G1117" s="352">
        <v>0</v>
      </c>
      <c r="H1117" s="352">
        <v>1.37</v>
      </c>
      <c r="I1117" s="189" t="s">
        <v>949</v>
      </c>
      <c r="J1117" s="352" t="s">
        <v>2495</v>
      </c>
      <c r="K1117" s="352"/>
      <c r="L1117" s="352"/>
      <c r="M1117" s="352"/>
      <c r="N1117" s="352"/>
      <c r="O1117" s="352"/>
      <c r="P1117" s="352"/>
      <c r="Q1117" s="352"/>
      <c r="R1117" s="352"/>
      <c r="S1117" s="352"/>
      <c r="T1117" s="242" t="s">
        <v>1375</v>
      </c>
      <c r="U1117" s="227" t="s">
        <v>957</v>
      </c>
      <c r="V1117" s="227" t="s">
        <v>1376</v>
      </c>
      <c r="W1117" s="227" t="s">
        <v>1702</v>
      </c>
      <c r="X1117" s="228" t="s">
        <v>1327</v>
      </c>
      <c r="Y1117" s="222" t="s">
        <v>1669</v>
      </c>
      <c r="Z1117" s="227">
        <v>0.01</v>
      </c>
      <c r="AA1117" s="272">
        <v>0</v>
      </c>
      <c r="AB1117" s="352"/>
      <c r="AC1117" s="352"/>
      <c r="AD1117" s="352"/>
      <c r="AE1117" s="352"/>
      <c r="AF1117" s="352"/>
      <c r="AG1117" s="352"/>
      <c r="AH1117" s="352"/>
    </row>
    <row r="1118" spans="1:34" s="221" customFormat="1">
      <c r="A1118" s="352" t="s">
        <v>1328</v>
      </c>
      <c r="B1118" s="352" t="s">
        <v>2594</v>
      </c>
      <c r="C1118" s="352" t="s">
        <v>2547</v>
      </c>
      <c r="D1118" s="352" t="s">
        <v>1702</v>
      </c>
      <c r="E1118" s="352" t="s">
        <v>1329</v>
      </c>
      <c r="F1118" s="352">
        <v>3.5999999999999997E-2</v>
      </c>
      <c r="G1118" s="352">
        <v>0</v>
      </c>
      <c r="H1118" s="352">
        <v>1.37</v>
      </c>
      <c r="I1118" s="189" t="s">
        <v>949</v>
      </c>
      <c r="J1118" s="352" t="s">
        <v>1711</v>
      </c>
      <c r="K1118" s="352"/>
      <c r="L1118" s="352"/>
      <c r="M1118" s="352"/>
      <c r="N1118" s="352"/>
      <c r="O1118" s="352"/>
      <c r="P1118" s="352"/>
      <c r="Q1118" s="352"/>
      <c r="R1118" s="352"/>
      <c r="S1118" s="352"/>
      <c r="T1118" s="242" t="s">
        <v>1375</v>
      </c>
      <c r="U1118" s="227" t="s">
        <v>957</v>
      </c>
      <c r="V1118" s="227" t="s">
        <v>1376</v>
      </c>
      <c r="W1118" s="227" t="s">
        <v>1702</v>
      </c>
      <c r="X1118" s="228" t="s">
        <v>1329</v>
      </c>
      <c r="Y1118" s="222" t="s">
        <v>1368</v>
      </c>
      <c r="Z1118" s="227">
        <v>3.5999999999999997E-2</v>
      </c>
      <c r="AA1118" s="272">
        <v>0</v>
      </c>
      <c r="AB1118" s="352"/>
      <c r="AC1118" s="352"/>
      <c r="AD1118" s="352"/>
      <c r="AE1118" s="352"/>
      <c r="AF1118" s="352"/>
      <c r="AG1118" s="352"/>
      <c r="AH1118" s="352"/>
    </row>
    <row r="1119" spans="1:34" s="221" customFormat="1">
      <c r="A1119" s="352" t="s">
        <v>1330</v>
      </c>
      <c r="B1119" s="352" t="s">
        <v>2594</v>
      </c>
      <c r="C1119" s="352" t="s">
        <v>2547</v>
      </c>
      <c r="D1119" s="352" t="s">
        <v>1702</v>
      </c>
      <c r="E1119" s="352" t="s">
        <v>1331</v>
      </c>
      <c r="F1119" s="352">
        <v>3.5999999999999997E-2</v>
      </c>
      <c r="G1119" s="352">
        <v>0</v>
      </c>
      <c r="H1119" s="352">
        <v>1.37</v>
      </c>
      <c r="I1119" s="189" t="s">
        <v>949</v>
      </c>
      <c r="J1119" s="352" t="s">
        <v>2546</v>
      </c>
      <c r="K1119" s="352"/>
      <c r="L1119" s="352"/>
      <c r="M1119" s="352"/>
      <c r="N1119" s="352"/>
      <c r="O1119" s="352"/>
      <c r="P1119" s="352"/>
      <c r="Q1119" s="352"/>
      <c r="R1119" s="352"/>
      <c r="S1119" s="352"/>
      <c r="T1119" s="242" t="s">
        <v>1375</v>
      </c>
      <c r="U1119" s="227" t="s">
        <v>957</v>
      </c>
      <c r="V1119" s="227" t="s">
        <v>1376</v>
      </c>
      <c r="W1119" s="227" t="s">
        <v>1702</v>
      </c>
      <c r="X1119" s="228" t="s">
        <v>1331</v>
      </c>
      <c r="Y1119" s="222" t="s">
        <v>1368</v>
      </c>
      <c r="Z1119" s="227">
        <v>3.5999999999999997E-2</v>
      </c>
      <c r="AA1119" s="272">
        <v>0</v>
      </c>
      <c r="AB1119" s="352"/>
      <c r="AC1119" s="352"/>
      <c r="AD1119" s="352"/>
      <c r="AE1119" s="352"/>
      <c r="AF1119" s="352"/>
      <c r="AG1119" s="352"/>
      <c r="AH1119" s="352"/>
    </row>
    <row r="1120" spans="1:34" s="221" customFormat="1">
      <c r="A1120" s="352" t="s">
        <v>2320</v>
      </c>
      <c r="B1120" s="352" t="s">
        <v>2594</v>
      </c>
      <c r="C1120" s="352" t="s">
        <v>2547</v>
      </c>
      <c r="D1120" s="223" t="s">
        <v>1814</v>
      </c>
      <c r="E1120" s="352" t="s">
        <v>2321</v>
      </c>
      <c r="F1120" s="352">
        <v>7.4999999999999997E-2</v>
      </c>
      <c r="G1120" s="352">
        <v>0</v>
      </c>
      <c r="H1120" s="352">
        <v>1.37</v>
      </c>
      <c r="I1120" s="189" t="s">
        <v>949</v>
      </c>
      <c r="J1120" s="352"/>
      <c r="K1120" s="352"/>
      <c r="L1120" s="352"/>
      <c r="M1120" s="352"/>
      <c r="N1120" s="352"/>
      <c r="O1120" s="352"/>
      <c r="P1120" s="352"/>
      <c r="Q1120" s="352"/>
      <c r="R1120" s="352"/>
      <c r="S1120" s="352"/>
      <c r="T1120" s="242" t="s">
        <v>1375</v>
      </c>
      <c r="U1120" s="227" t="s">
        <v>957</v>
      </c>
      <c r="V1120" s="227" t="s">
        <v>1376</v>
      </c>
      <c r="W1120" s="227" t="s">
        <v>1814</v>
      </c>
      <c r="X1120" s="228" t="s">
        <v>2321</v>
      </c>
      <c r="Y1120" s="222"/>
      <c r="Z1120" s="227">
        <v>7.4999999999999997E-2</v>
      </c>
      <c r="AA1120" s="272">
        <v>0</v>
      </c>
      <c r="AB1120" s="352"/>
      <c r="AC1120" s="352"/>
      <c r="AD1120" s="352"/>
      <c r="AE1120" s="352"/>
      <c r="AF1120" s="352"/>
      <c r="AG1120" s="352"/>
      <c r="AH1120" s="352"/>
    </row>
    <row r="1121" spans="1:34" s="221" customFormat="1">
      <c r="A1121" s="352" t="s">
        <v>2322</v>
      </c>
      <c r="B1121" s="352" t="s">
        <v>2594</v>
      </c>
      <c r="C1121" s="352" t="s">
        <v>2547</v>
      </c>
      <c r="D1121" s="223" t="s">
        <v>1814</v>
      </c>
      <c r="E1121" s="352" t="s">
        <v>2323</v>
      </c>
      <c r="F1121" s="352">
        <v>3.7499999999999999E-2</v>
      </c>
      <c r="G1121" s="352">
        <v>0</v>
      </c>
      <c r="H1121" s="352">
        <v>1.37</v>
      </c>
      <c r="I1121" s="189" t="s">
        <v>949</v>
      </c>
      <c r="J1121" s="352"/>
      <c r="K1121" s="352"/>
      <c r="L1121" s="352"/>
      <c r="M1121" s="352"/>
      <c r="N1121" s="352"/>
      <c r="O1121" s="352"/>
      <c r="P1121" s="352"/>
      <c r="Q1121" s="352"/>
      <c r="R1121" s="352"/>
      <c r="S1121" s="352"/>
      <c r="T1121" s="242" t="s">
        <v>1375</v>
      </c>
      <c r="U1121" s="227" t="s">
        <v>957</v>
      </c>
      <c r="V1121" s="227" t="s">
        <v>1376</v>
      </c>
      <c r="W1121" s="227" t="s">
        <v>1814</v>
      </c>
      <c r="X1121" s="228" t="s">
        <v>2323</v>
      </c>
      <c r="Y1121" s="222"/>
      <c r="Z1121" s="227">
        <v>3.7499999999999999E-2</v>
      </c>
      <c r="AA1121" s="272">
        <v>0</v>
      </c>
      <c r="AB1121" s="352"/>
      <c r="AC1121" s="352"/>
      <c r="AD1121" s="352"/>
      <c r="AE1121" s="352"/>
      <c r="AF1121" s="352"/>
      <c r="AG1121" s="352"/>
      <c r="AH1121" s="352"/>
    </row>
    <row r="1122" spans="1:34" s="221" customFormat="1">
      <c r="A1122" s="352" t="s">
        <v>2324</v>
      </c>
      <c r="B1122" s="352" t="s">
        <v>2594</v>
      </c>
      <c r="C1122" s="352" t="s">
        <v>2547</v>
      </c>
      <c r="D1122" s="223" t="s">
        <v>1814</v>
      </c>
      <c r="E1122" s="352" t="s">
        <v>2325</v>
      </c>
      <c r="F1122" s="352">
        <v>5.6249999999999994E-2</v>
      </c>
      <c r="G1122" s="352">
        <v>0</v>
      </c>
      <c r="H1122" s="352">
        <v>1.37</v>
      </c>
      <c r="I1122" s="189" t="s">
        <v>949</v>
      </c>
      <c r="J1122" s="352"/>
      <c r="K1122" s="352"/>
      <c r="L1122" s="352"/>
      <c r="M1122" s="352"/>
      <c r="N1122" s="352"/>
      <c r="O1122" s="352"/>
      <c r="P1122" s="352"/>
      <c r="Q1122" s="352"/>
      <c r="R1122" s="352"/>
      <c r="S1122" s="352"/>
      <c r="T1122" s="242" t="s">
        <v>1375</v>
      </c>
      <c r="U1122" s="227" t="s">
        <v>957</v>
      </c>
      <c r="V1122" s="227" t="s">
        <v>1376</v>
      </c>
      <c r="W1122" s="227" t="s">
        <v>1814</v>
      </c>
      <c r="X1122" s="228" t="s">
        <v>2325</v>
      </c>
      <c r="Y1122" s="222" t="s">
        <v>1373</v>
      </c>
      <c r="Z1122" s="227">
        <v>5.6249999999999994E-2</v>
      </c>
      <c r="AA1122" s="272">
        <v>0</v>
      </c>
      <c r="AB1122" s="352"/>
      <c r="AC1122" s="352"/>
      <c r="AD1122" s="352"/>
      <c r="AE1122" s="352"/>
      <c r="AF1122" s="352"/>
      <c r="AG1122" s="352"/>
      <c r="AH1122" s="352"/>
    </row>
    <row r="1123" spans="1:34" s="221" customFormat="1">
      <c r="A1123" s="352" t="s">
        <v>2326</v>
      </c>
      <c r="B1123" s="352" t="s">
        <v>2594</v>
      </c>
      <c r="C1123" s="352" t="s">
        <v>2547</v>
      </c>
      <c r="D1123" s="223" t="s">
        <v>1814</v>
      </c>
      <c r="E1123" s="352" t="s">
        <v>2327</v>
      </c>
      <c r="F1123" s="352">
        <v>5.6249999999999994E-2</v>
      </c>
      <c r="G1123" s="352">
        <v>0</v>
      </c>
      <c r="H1123" s="352">
        <v>1.37</v>
      </c>
      <c r="I1123" s="189" t="s">
        <v>949</v>
      </c>
      <c r="J1123" s="352"/>
      <c r="K1123" s="352"/>
      <c r="L1123" s="352"/>
      <c r="M1123" s="352"/>
      <c r="N1123" s="352"/>
      <c r="O1123" s="352"/>
      <c r="P1123" s="352"/>
      <c r="Q1123" s="352"/>
      <c r="R1123" s="352"/>
      <c r="S1123" s="352"/>
      <c r="T1123" s="242" t="s">
        <v>1375</v>
      </c>
      <c r="U1123" s="227" t="s">
        <v>957</v>
      </c>
      <c r="V1123" s="227" t="s">
        <v>1376</v>
      </c>
      <c r="W1123" s="227" t="s">
        <v>1814</v>
      </c>
      <c r="X1123" s="228" t="s">
        <v>2327</v>
      </c>
      <c r="Y1123" s="222" t="s">
        <v>1373</v>
      </c>
      <c r="Z1123" s="227">
        <v>5.6249999999999994E-2</v>
      </c>
      <c r="AA1123" s="272">
        <v>0</v>
      </c>
      <c r="AB1123" s="352"/>
      <c r="AC1123" s="352"/>
      <c r="AD1123" s="352"/>
      <c r="AE1123" s="352"/>
      <c r="AF1123" s="352"/>
      <c r="AG1123" s="352"/>
      <c r="AH1123" s="352"/>
    </row>
    <row r="1124" spans="1:34" s="221" customFormat="1">
      <c r="A1124" s="352" t="s">
        <v>2328</v>
      </c>
      <c r="B1124" s="352" t="s">
        <v>2594</v>
      </c>
      <c r="C1124" s="352" t="s">
        <v>2547</v>
      </c>
      <c r="D1124" s="223" t="s">
        <v>1814</v>
      </c>
      <c r="E1124" s="352" t="s">
        <v>2329</v>
      </c>
      <c r="F1124" s="352">
        <v>3.7499999999999999E-2</v>
      </c>
      <c r="G1124" s="352">
        <v>0</v>
      </c>
      <c r="H1124" s="352">
        <v>1.37</v>
      </c>
      <c r="I1124" s="189" t="s">
        <v>949</v>
      </c>
      <c r="J1124" s="352"/>
      <c r="K1124" s="352"/>
      <c r="L1124" s="352"/>
      <c r="M1124" s="352"/>
      <c r="N1124" s="352"/>
      <c r="O1124" s="352"/>
      <c r="P1124" s="352"/>
      <c r="Q1124" s="352"/>
      <c r="R1124" s="352"/>
      <c r="S1124" s="352"/>
      <c r="T1124" s="242" t="s">
        <v>1375</v>
      </c>
      <c r="U1124" s="227" t="s">
        <v>957</v>
      </c>
      <c r="V1124" s="227" t="s">
        <v>1376</v>
      </c>
      <c r="W1124" s="227" t="s">
        <v>1814</v>
      </c>
      <c r="X1124" s="228" t="s">
        <v>2329</v>
      </c>
      <c r="Y1124" s="222" t="s">
        <v>1669</v>
      </c>
      <c r="Z1124" s="227">
        <v>3.7499999999999999E-2</v>
      </c>
      <c r="AA1124" s="272">
        <v>0</v>
      </c>
      <c r="AB1124" s="352"/>
      <c r="AC1124" s="352"/>
      <c r="AD1124" s="352"/>
      <c r="AE1124" s="352"/>
      <c r="AF1124" s="352"/>
      <c r="AG1124" s="352"/>
      <c r="AH1124" s="352"/>
    </row>
    <row r="1125" spans="1:34" s="221" customFormat="1">
      <c r="A1125" s="352" t="s">
        <v>2330</v>
      </c>
      <c r="B1125" s="352" t="s">
        <v>2594</v>
      </c>
      <c r="C1125" s="352" t="s">
        <v>2547</v>
      </c>
      <c r="D1125" s="223" t="s">
        <v>1814</v>
      </c>
      <c r="E1125" s="352" t="s">
        <v>2331</v>
      </c>
      <c r="F1125" s="352">
        <v>3.7499999999999999E-2</v>
      </c>
      <c r="G1125" s="352">
        <v>0</v>
      </c>
      <c r="H1125" s="352">
        <v>1.37</v>
      </c>
      <c r="I1125" s="189" t="s">
        <v>949</v>
      </c>
      <c r="J1125" s="352"/>
      <c r="K1125" s="352"/>
      <c r="L1125" s="352"/>
      <c r="M1125" s="352"/>
      <c r="N1125" s="352"/>
      <c r="O1125" s="352"/>
      <c r="P1125" s="352"/>
      <c r="Q1125" s="352"/>
      <c r="R1125" s="352"/>
      <c r="S1125" s="352"/>
      <c r="T1125" s="242" t="s">
        <v>1375</v>
      </c>
      <c r="U1125" s="227" t="s">
        <v>957</v>
      </c>
      <c r="V1125" s="227" t="s">
        <v>1376</v>
      </c>
      <c r="W1125" s="227" t="s">
        <v>1814</v>
      </c>
      <c r="X1125" s="228" t="s">
        <v>2331</v>
      </c>
      <c r="Y1125" s="222" t="s">
        <v>1669</v>
      </c>
      <c r="Z1125" s="227">
        <v>3.7499999999999999E-2</v>
      </c>
      <c r="AA1125" s="272">
        <v>0</v>
      </c>
      <c r="AB1125" s="352"/>
      <c r="AC1125" s="352"/>
      <c r="AD1125" s="352"/>
      <c r="AE1125" s="352"/>
      <c r="AF1125" s="352"/>
      <c r="AG1125" s="352"/>
      <c r="AH1125" s="352"/>
    </row>
    <row r="1126" spans="1:34" s="221" customFormat="1">
      <c r="A1126" s="352" t="s">
        <v>2332</v>
      </c>
      <c r="B1126" s="352" t="s">
        <v>2594</v>
      </c>
      <c r="C1126" s="352" t="s">
        <v>2547</v>
      </c>
      <c r="D1126" s="223" t="s">
        <v>1814</v>
      </c>
      <c r="E1126" s="352" t="s">
        <v>2333</v>
      </c>
      <c r="F1126" s="352">
        <v>1.8749999999999999E-2</v>
      </c>
      <c r="G1126" s="352">
        <v>0</v>
      </c>
      <c r="H1126" s="352">
        <v>1.37</v>
      </c>
      <c r="I1126" s="189" t="s">
        <v>949</v>
      </c>
      <c r="J1126" s="352"/>
      <c r="K1126" s="352"/>
      <c r="L1126" s="352"/>
      <c r="M1126" s="352"/>
      <c r="N1126" s="352"/>
      <c r="O1126" s="352"/>
      <c r="P1126" s="352"/>
      <c r="Q1126" s="352"/>
      <c r="R1126" s="352"/>
      <c r="S1126" s="352"/>
      <c r="T1126" s="242" t="s">
        <v>1375</v>
      </c>
      <c r="U1126" s="227" t="s">
        <v>957</v>
      </c>
      <c r="V1126" s="227" t="s">
        <v>1376</v>
      </c>
      <c r="W1126" s="227" t="s">
        <v>1814</v>
      </c>
      <c r="X1126" s="228" t="s">
        <v>2333</v>
      </c>
      <c r="Y1126" s="222" t="s">
        <v>1859</v>
      </c>
      <c r="Z1126" s="227">
        <v>1.8749999999999999E-2</v>
      </c>
      <c r="AA1126" s="272">
        <v>0</v>
      </c>
      <c r="AB1126" s="352"/>
      <c r="AC1126" s="352"/>
      <c r="AD1126" s="352"/>
      <c r="AE1126" s="352"/>
      <c r="AF1126" s="352"/>
      <c r="AG1126" s="352"/>
      <c r="AH1126" s="352"/>
    </row>
    <row r="1127" spans="1:34" s="221" customFormat="1">
      <c r="A1127" s="352" t="s">
        <v>2334</v>
      </c>
      <c r="B1127" s="352" t="s">
        <v>2594</v>
      </c>
      <c r="C1127" s="352" t="s">
        <v>2547</v>
      </c>
      <c r="D1127" s="223" t="s">
        <v>1814</v>
      </c>
      <c r="E1127" s="352" t="s">
        <v>2335</v>
      </c>
      <c r="F1127" s="352">
        <v>1.8749999999999999E-2</v>
      </c>
      <c r="G1127" s="352">
        <v>0</v>
      </c>
      <c r="H1127" s="352">
        <v>1.37</v>
      </c>
      <c r="I1127" s="189" t="s">
        <v>949</v>
      </c>
      <c r="J1127" s="352"/>
      <c r="K1127" s="352"/>
      <c r="L1127" s="352"/>
      <c r="M1127" s="352"/>
      <c r="N1127" s="352"/>
      <c r="O1127" s="352"/>
      <c r="P1127" s="352"/>
      <c r="Q1127" s="352"/>
      <c r="R1127" s="352"/>
      <c r="S1127" s="352"/>
      <c r="T1127" s="242" t="s">
        <v>1375</v>
      </c>
      <c r="U1127" s="227" t="s">
        <v>957</v>
      </c>
      <c r="V1127" s="227" t="s">
        <v>1376</v>
      </c>
      <c r="W1127" s="227" t="s">
        <v>1814</v>
      </c>
      <c r="X1127" s="228" t="s">
        <v>2335</v>
      </c>
      <c r="Y1127" s="222" t="s">
        <v>1859</v>
      </c>
      <c r="Z1127" s="227">
        <v>1.8749999999999999E-2</v>
      </c>
      <c r="AA1127" s="272">
        <v>0</v>
      </c>
      <c r="AB1127" s="352"/>
      <c r="AC1127" s="352"/>
      <c r="AD1127" s="352"/>
      <c r="AE1127" s="352"/>
      <c r="AF1127" s="352"/>
      <c r="AG1127" s="352"/>
      <c r="AH1127" s="352"/>
    </row>
    <row r="1128" spans="1:34" s="221" customFormat="1">
      <c r="A1128" s="352" t="s">
        <v>1332</v>
      </c>
      <c r="B1128" s="352" t="s">
        <v>2595</v>
      </c>
      <c r="C1128" s="352" t="s">
        <v>2548</v>
      </c>
      <c r="D1128" s="352"/>
      <c r="E1128" s="352" t="s">
        <v>1333</v>
      </c>
      <c r="F1128" s="352">
        <v>0</v>
      </c>
      <c r="G1128" s="352">
        <v>0</v>
      </c>
      <c r="H1128" s="352">
        <v>0</v>
      </c>
      <c r="I1128" s="189" t="s">
        <v>2549</v>
      </c>
      <c r="J1128" s="352"/>
      <c r="K1128" s="352"/>
      <c r="L1128" s="352"/>
      <c r="M1128" s="352"/>
      <c r="N1128" s="352"/>
      <c r="O1128" s="352"/>
      <c r="P1128" s="352"/>
      <c r="Q1128" s="352"/>
      <c r="R1128" s="352"/>
      <c r="S1128" s="352"/>
      <c r="T1128" s="242" t="s">
        <v>1511</v>
      </c>
      <c r="U1128" s="227" t="s">
        <v>194</v>
      </c>
      <c r="V1128" s="227" t="s">
        <v>1717</v>
      </c>
      <c r="W1128" s="227"/>
      <c r="X1128" s="227" t="s">
        <v>1333</v>
      </c>
      <c r="Y1128" s="222"/>
      <c r="Z1128" s="227">
        <v>0</v>
      </c>
      <c r="AA1128" s="272">
        <v>0</v>
      </c>
      <c r="AB1128" s="352"/>
      <c r="AC1128" s="352"/>
      <c r="AD1128" s="352"/>
      <c r="AE1128" s="352"/>
      <c r="AF1128" s="352"/>
      <c r="AG1128" s="352"/>
      <c r="AH1128" s="352"/>
    </row>
    <row r="1129" spans="1:34" s="221" customFormat="1">
      <c r="A1129" s="352" t="s">
        <v>1334</v>
      </c>
      <c r="B1129" s="352" t="s">
        <v>2596</v>
      </c>
      <c r="C1129" s="352" t="s">
        <v>2550</v>
      </c>
      <c r="D1129" s="352"/>
      <c r="E1129" s="352" t="s">
        <v>1335</v>
      </c>
      <c r="F1129" s="352">
        <v>0</v>
      </c>
      <c r="G1129" s="352">
        <v>0</v>
      </c>
      <c r="H1129" s="352">
        <v>0</v>
      </c>
      <c r="I1129" s="189" t="s">
        <v>2549</v>
      </c>
      <c r="J1129" s="352"/>
      <c r="K1129" s="352"/>
      <c r="L1129" s="352"/>
      <c r="M1129" s="352"/>
      <c r="N1129" s="352"/>
      <c r="O1129" s="352"/>
      <c r="P1129" s="352"/>
      <c r="Q1129" s="352"/>
      <c r="R1129" s="352"/>
      <c r="S1129" s="352"/>
      <c r="T1129" s="242" t="s">
        <v>1366</v>
      </c>
      <c r="U1129" s="227" t="s">
        <v>194</v>
      </c>
      <c r="V1129" s="227" t="s">
        <v>1710</v>
      </c>
      <c r="W1129" s="227"/>
      <c r="X1129" s="227" t="s">
        <v>1335</v>
      </c>
      <c r="Y1129" s="222"/>
      <c r="Z1129" s="227">
        <v>0</v>
      </c>
      <c r="AA1129" s="272">
        <v>0</v>
      </c>
      <c r="AB1129" s="352"/>
      <c r="AC1129" s="352"/>
      <c r="AD1129" s="352"/>
      <c r="AE1129" s="352"/>
      <c r="AF1129" s="352"/>
      <c r="AG1129" s="352"/>
      <c r="AH1129" s="352"/>
    </row>
    <row r="1130" spans="1:34" s="221" customFormat="1">
      <c r="A1130" s="352" t="s">
        <v>1336</v>
      </c>
      <c r="B1130" s="352" t="s">
        <v>2597</v>
      </c>
      <c r="C1130" s="352" t="s">
        <v>2551</v>
      </c>
      <c r="D1130" s="352"/>
      <c r="E1130" s="352" t="s">
        <v>1337</v>
      </c>
      <c r="F1130" s="352">
        <v>0</v>
      </c>
      <c r="G1130" s="352">
        <v>0</v>
      </c>
      <c r="H1130" s="352">
        <v>0</v>
      </c>
      <c r="I1130" s="189" t="s">
        <v>2549</v>
      </c>
      <c r="J1130" s="352"/>
      <c r="K1130" s="352"/>
      <c r="L1130" s="352"/>
      <c r="M1130" s="352"/>
      <c r="N1130" s="352"/>
      <c r="O1130" s="352"/>
      <c r="P1130" s="352"/>
      <c r="Q1130" s="352"/>
      <c r="R1130" s="352"/>
      <c r="S1130" s="352"/>
      <c r="T1130" s="242" t="s">
        <v>1366</v>
      </c>
      <c r="U1130" s="227" t="s">
        <v>194</v>
      </c>
      <c r="V1130" s="227" t="s">
        <v>2336</v>
      </c>
      <c r="W1130" s="227"/>
      <c r="X1130" s="227" t="s">
        <v>1337</v>
      </c>
      <c r="Y1130" s="227"/>
      <c r="Z1130" s="227">
        <v>0</v>
      </c>
      <c r="AA1130" s="272">
        <v>0</v>
      </c>
      <c r="AB1130" s="352"/>
      <c r="AC1130" s="352"/>
      <c r="AD1130" s="352"/>
      <c r="AE1130" s="352"/>
      <c r="AF1130" s="352"/>
      <c r="AG1130" s="352"/>
      <c r="AH1130" s="352"/>
    </row>
    <row r="1131" spans="1:34" s="221" customFormat="1">
      <c r="A1131" s="352" t="s">
        <v>1338</v>
      </c>
      <c r="B1131" s="352" t="s">
        <v>2598</v>
      </c>
      <c r="C1131" s="352" t="s">
        <v>2552</v>
      </c>
      <c r="D1131" s="352"/>
      <c r="E1131" s="352" t="s">
        <v>1337</v>
      </c>
      <c r="F1131" s="352">
        <v>0</v>
      </c>
      <c r="G1131" s="352">
        <v>0</v>
      </c>
      <c r="H1131" s="352">
        <v>0</v>
      </c>
      <c r="I1131" s="189" t="s">
        <v>2549</v>
      </c>
      <c r="J1131" s="352"/>
      <c r="K1131" s="352"/>
      <c r="L1131" s="352"/>
      <c r="M1131" s="352"/>
      <c r="N1131" s="352"/>
      <c r="O1131" s="352"/>
      <c r="P1131" s="352"/>
      <c r="Q1131" s="352"/>
      <c r="R1131" s="352"/>
      <c r="S1131" s="352"/>
      <c r="T1131" s="242" t="s">
        <v>1366</v>
      </c>
      <c r="U1131" s="227" t="s">
        <v>1377</v>
      </c>
      <c r="V1131" s="227" t="s">
        <v>1709</v>
      </c>
      <c r="W1131" s="227"/>
      <c r="X1131" s="227" t="s">
        <v>1340</v>
      </c>
      <c r="Y1131" s="227"/>
      <c r="Z1131" s="227">
        <v>0</v>
      </c>
      <c r="AA1131" s="272">
        <v>0</v>
      </c>
      <c r="AB1131" s="352"/>
      <c r="AC1131" s="352"/>
      <c r="AD1131" s="352"/>
      <c r="AE1131" s="352"/>
      <c r="AF1131" s="352"/>
      <c r="AG1131" s="352"/>
      <c r="AH1131" s="352"/>
    </row>
    <row r="1132" spans="1:34" s="221" customFormat="1">
      <c r="A1132" s="352" t="s">
        <v>1339</v>
      </c>
      <c r="B1132" s="352" t="s">
        <v>2599</v>
      </c>
      <c r="C1132" s="352" t="s">
        <v>2553</v>
      </c>
      <c r="D1132" s="352"/>
      <c r="E1132" s="352" t="s">
        <v>1340</v>
      </c>
      <c r="F1132" s="352">
        <v>0</v>
      </c>
      <c r="G1132" s="352">
        <v>0</v>
      </c>
      <c r="H1132" s="352">
        <v>0</v>
      </c>
      <c r="I1132" s="189" t="s">
        <v>2549</v>
      </c>
      <c r="J1132" s="352"/>
      <c r="K1132" s="352"/>
      <c r="L1132" s="352"/>
      <c r="M1132" s="352"/>
      <c r="N1132" s="352"/>
      <c r="O1132" s="352"/>
      <c r="P1132" s="352"/>
      <c r="Q1132" s="352"/>
      <c r="R1132" s="352"/>
      <c r="S1132" s="352"/>
      <c r="T1132" s="242" t="s">
        <v>1375</v>
      </c>
      <c r="U1132" s="227" t="s">
        <v>1377</v>
      </c>
      <c r="V1132" s="227" t="s">
        <v>1376</v>
      </c>
      <c r="W1132" s="227"/>
      <c r="X1132" s="227" t="s">
        <v>1342</v>
      </c>
      <c r="Y1132" s="227"/>
      <c r="Z1132" s="227">
        <v>0</v>
      </c>
      <c r="AA1132" s="272">
        <v>0</v>
      </c>
      <c r="AB1132" s="352"/>
      <c r="AC1132" s="352"/>
      <c r="AD1132" s="352"/>
      <c r="AE1132" s="352"/>
      <c r="AF1132" s="352"/>
      <c r="AG1132" s="352"/>
      <c r="AH1132" s="352"/>
    </row>
    <row r="1133" spans="1:34" s="221" customFormat="1">
      <c r="A1133" s="352" t="s">
        <v>1341</v>
      </c>
      <c r="B1133" s="352" t="s">
        <v>2600</v>
      </c>
      <c r="C1133" s="352" t="s">
        <v>2548</v>
      </c>
      <c r="D1133" s="352" t="s">
        <v>1526</v>
      </c>
      <c r="E1133" s="352" t="s">
        <v>1342</v>
      </c>
      <c r="F1133" s="352">
        <v>0</v>
      </c>
      <c r="G1133" s="352">
        <v>0</v>
      </c>
      <c r="H1133" s="352">
        <v>0</v>
      </c>
      <c r="I1133" s="189" t="s">
        <v>2549</v>
      </c>
      <c r="J1133" s="352"/>
      <c r="K1133" s="352"/>
      <c r="L1133" s="352"/>
      <c r="M1133" s="352"/>
      <c r="N1133" s="352"/>
      <c r="O1133" s="352"/>
      <c r="P1133" s="352"/>
      <c r="Q1133" s="352"/>
      <c r="R1133" s="352"/>
      <c r="S1133" s="352"/>
      <c r="T1133" s="242" t="s">
        <v>1378</v>
      </c>
      <c r="U1133" s="227" t="s">
        <v>1377</v>
      </c>
      <c r="V1133" s="227" t="s">
        <v>1376</v>
      </c>
      <c r="W1133" s="227" t="s">
        <v>1526</v>
      </c>
      <c r="X1133" s="227" t="s">
        <v>1344</v>
      </c>
      <c r="Y1133" s="227"/>
      <c r="Z1133" s="227">
        <v>0</v>
      </c>
      <c r="AA1133" s="272">
        <v>0</v>
      </c>
      <c r="AB1133" s="352"/>
      <c r="AC1133" s="352"/>
      <c r="AD1133" s="352"/>
      <c r="AE1133" s="352"/>
      <c r="AF1133" s="352"/>
      <c r="AG1133" s="352"/>
      <c r="AH1133" s="352"/>
    </row>
    <row r="1134" spans="1:34" s="221" customFormat="1">
      <c r="A1134" s="352" t="s">
        <v>1343</v>
      </c>
      <c r="B1134" s="352" t="s">
        <v>2600</v>
      </c>
      <c r="C1134" s="352" t="s">
        <v>2550</v>
      </c>
      <c r="D1134" s="352" t="s">
        <v>1526</v>
      </c>
      <c r="E1134" s="352" t="s">
        <v>1344</v>
      </c>
      <c r="F1134" s="352">
        <v>0</v>
      </c>
      <c r="G1134" s="352">
        <v>0</v>
      </c>
      <c r="H1134" s="352">
        <v>0</v>
      </c>
      <c r="I1134" s="189" t="s">
        <v>2549</v>
      </c>
      <c r="J1134" s="352"/>
      <c r="K1134" s="352"/>
      <c r="L1134" s="352"/>
      <c r="M1134" s="352"/>
      <c r="N1134" s="352"/>
      <c r="O1134" s="352"/>
      <c r="P1134" s="352"/>
      <c r="Q1134" s="352"/>
      <c r="R1134" s="352"/>
      <c r="S1134" s="352"/>
      <c r="T1134" s="242" t="s">
        <v>1379</v>
      </c>
      <c r="U1134" s="227" t="s">
        <v>1377</v>
      </c>
      <c r="V1134" s="227" t="s">
        <v>1376</v>
      </c>
      <c r="W1134" s="227" t="s">
        <v>1526</v>
      </c>
      <c r="X1134" s="227" t="s">
        <v>1349</v>
      </c>
      <c r="Y1134" s="227"/>
      <c r="Z1134" s="227">
        <v>0</v>
      </c>
      <c r="AA1134" s="272">
        <v>0</v>
      </c>
      <c r="AB1134" s="352"/>
      <c r="AC1134" s="352"/>
      <c r="AD1134" s="352"/>
      <c r="AE1134" s="352"/>
      <c r="AF1134" s="352"/>
      <c r="AG1134" s="352"/>
      <c r="AH1134" s="352"/>
    </row>
    <row r="1135" spans="1:34" s="221" customFormat="1">
      <c r="A1135" s="352" t="s">
        <v>1345</v>
      </c>
      <c r="B1135" s="352" t="s">
        <v>2600</v>
      </c>
      <c r="C1135" s="352" t="s">
        <v>2551</v>
      </c>
      <c r="D1135" s="352" t="s">
        <v>1526</v>
      </c>
      <c r="E1135" s="352" t="s">
        <v>1344</v>
      </c>
      <c r="F1135" s="352">
        <v>0</v>
      </c>
      <c r="G1135" s="352">
        <v>0</v>
      </c>
      <c r="H1135" s="352">
        <v>0</v>
      </c>
      <c r="I1135" s="189" t="s">
        <v>2549</v>
      </c>
      <c r="J1135" s="352"/>
      <c r="K1135" s="352"/>
      <c r="L1135" s="352"/>
      <c r="M1135" s="352"/>
      <c r="N1135" s="352"/>
      <c r="O1135" s="352"/>
      <c r="P1135" s="352"/>
      <c r="Q1135" s="352"/>
      <c r="R1135" s="352"/>
      <c r="S1135" s="352"/>
      <c r="T1135" s="242" t="s">
        <v>1375</v>
      </c>
      <c r="U1135" s="227" t="s">
        <v>1380</v>
      </c>
      <c r="V1135" s="227" t="s">
        <v>1376</v>
      </c>
      <c r="W1135" s="227" t="s">
        <v>1526</v>
      </c>
      <c r="X1135" s="227" t="s">
        <v>1354</v>
      </c>
      <c r="Y1135" s="227"/>
      <c r="Z1135" s="227">
        <v>0</v>
      </c>
      <c r="AA1135" s="272">
        <v>0</v>
      </c>
      <c r="AB1135" s="352"/>
      <c r="AC1135" s="352"/>
      <c r="AD1135" s="352"/>
      <c r="AE1135" s="352"/>
      <c r="AF1135" s="352"/>
      <c r="AG1135" s="352"/>
      <c r="AH1135" s="352"/>
    </row>
    <row r="1136" spans="1:34" s="221" customFormat="1">
      <c r="A1136" s="352" t="s">
        <v>1346</v>
      </c>
      <c r="B1136" s="352" t="s">
        <v>2600</v>
      </c>
      <c r="C1136" s="352" t="s">
        <v>2552</v>
      </c>
      <c r="D1136" s="352" t="s">
        <v>1526</v>
      </c>
      <c r="E1136" s="352" t="s">
        <v>1344</v>
      </c>
      <c r="F1136" s="352">
        <v>0</v>
      </c>
      <c r="G1136" s="352">
        <v>0</v>
      </c>
      <c r="H1136" s="352">
        <v>0</v>
      </c>
      <c r="I1136" s="189" t="s">
        <v>2549</v>
      </c>
      <c r="J1136" s="352"/>
      <c r="K1136" s="352"/>
      <c r="L1136" s="352"/>
      <c r="M1136" s="352"/>
      <c r="N1136" s="352"/>
      <c r="O1136" s="352"/>
      <c r="P1136" s="352"/>
      <c r="Q1136" s="352"/>
      <c r="R1136" s="352"/>
      <c r="S1136" s="352"/>
      <c r="T1136" s="242" t="s">
        <v>1378</v>
      </c>
      <c r="U1136" s="227" t="s">
        <v>1380</v>
      </c>
      <c r="V1136" s="227" t="s">
        <v>1376</v>
      </c>
      <c r="W1136" s="227" t="s">
        <v>1526</v>
      </c>
      <c r="X1136" s="227" t="s">
        <v>1356</v>
      </c>
      <c r="Y1136" s="227"/>
      <c r="Z1136" s="227">
        <v>0</v>
      </c>
      <c r="AA1136" s="272">
        <v>0</v>
      </c>
      <c r="AB1136" s="352"/>
      <c r="AC1136" s="352"/>
      <c r="AD1136" s="352"/>
      <c r="AE1136" s="352"/>
      <c r="AF1136" s="352"/>
      <c r="AG1136" s="352"/>
      <c r="AH1136" s="352"/>
    </row>
    <row r="1137" spans="1:34" s="221" customFormat="1" ht="14.25" thickBot="1">
      <c r="A1137" s="352" t="s">
        <v>1347</v>
      </c>
      <c r="B1137" s="352" t="s">
        <v>2600</v>
      </c>
      <c r="C1137" s="352" t="s">
        <v>2553</v>
      </c>
      <c r="D1137" s="352" t="s">
        <v>1526</v>
      </c>
      <c r="E1137" s="352" t="s">
        <v>1344</v>
      </c>
      <c r="F1137" s="352">
        <v>0</v>
      </c>
      <c r="G1137" s="352">
        <v>0</v>
      </c>
      <c r="H1137" s="352">
        <v>0</v>
      </c>
      <c r="I1137" s="189" t="s">
        <v>2549</v>
      </c>
      <c r="J1137" s="352"/>
      <c r="K1137" s="352"/>
      <c r="L1137" s="352"/>
      <c r="M1137" s="352"/>
      <c r="N1137" s="352"/>
      <c r="O1137" s="352"/>
      <c r="P1137" s="352"/>
      <c r="Q1137" s="352"/>
      <c r="R1137" s="352"/>
      <c r="S1137" s="352"/>
      <c r="T1137" s="478" t="s">
        <v>1379</v>
      </c>
      <c r="U1137" s="479" t="s">
        <v>1380</v>
      </c>
      <c r="V1137" s="479" t="s">
        <v>1376</v>
      </c>
      <c r="W1137" s="479" t="s">
        <v>1526</v>
      </c>
      <c r="X1137" s="479" t="s">
        <v>1361</v>
      </c>
      <c r="Y1137" s="479"/>
      <c r="Z1137" s="479">
        <v>0</v>
      </c>
      <c r="AA1137" s="480">
        <v>0</v>
      </c>
      <c r="AB1137" s="352"/>
      <c r="AC1137" s="352"/>
      <c r="AD1137" s="352"/>
      <c r="AE1137" s="352"/>
      <c r="AF1137" s="352"/>
      <c r="AG1137" s="352"/>
      <c r="AH1137" s="352"/>
    </row>
    <row r="1138" spans="1:34" s="221" customFormat="1">
      <c r="A1138" s="352" t="s">
        <v>1348</v>
      </c>
      <c r="B1138" s="352" t="s">
        <v>2600</v>
      </c>
      <c r="C1138" s="352" t="s">
        <v>2550</v>
      </c>
      <c r="D1138" s="352" t="s">
        <v>1526</v>
      </c>
      <c r="E1138" s="352" t="s">
        <v>1349</v>
      </c>
      <c r="F1138" s="352">
        <v>0</v>
      </c>
      <c r="G1138" s="352">
        <v>0</v>
      </c>
      <c r="H1138" s="352">
        <v>0</v>
      </c>
      <c r="I1138" s="189" t="s">
        <v>2549</v>
      </c>
      <c r="J1138" s="352"/>
      <c r="K1138" s="352"/>
      <c r="L1138" s="352"/>
      <c r="M1138" s="352"/>
      <c r="N1138" s="352"/>
      <c r="O1138" s="352"/>
      <c r="P1138" s="352"/>
      <c r="Q1138" s="352"/>
      <c r="R1138" s="352"/>
      <c r="S1138" s="352"/>
      <c r="T1138" s="352"/>
      <c r="U1138" s="352"/>
      <c r="V1138" s="352"/>
      <c r="W1138" s="352"/>
      <c r="X1138" s="352"/>
      <c r="Y1138" s="352"/>
      <c r="Z1138" s="352"/>
      <c r="AA1138" s="352"/>
      <c r="AB1138" s="352"/>
      <c r="AC1138" s="352"/>
      <c r="AD1138" s="352"/>
      <c r="AE1138" s="352"/>
      <c r="AF1138" s="352"/>
      <c r="AG1138" s="352"/>
      <c r="AH1138" s="352"/>
    </row>
    <row r="1139" spans="1:34" s="221" customFormat="1">
      <c r="A1139" s="352" t="s">
        <v>1350</v>
      </c>
      <c r="B1139" s="352" t="s">
        <v>2600</v>
      </c>
      <c r="C1139" s="352" t="s">
        <v>2551</v>
      </c>
      <c r="D1139" s="352" t="s">
        <v>1526</v>
      </c>
      <c r="E1139" s="352" t="s">
        <v>1349</v>
      </c>
      <c r="F1139" s="352">
        <v>0</v>
      </c>
      <c r="G1139" s="352">
        <v>0</v>
      </c>
      <c r="H1139" s="352">
        <v>0</v>
      </c>
      <c r="I1139" s="189" t="s">
        <v>2549</v>
      </c>
      <c r="J1139" s="352"/>
      <c r="K1139" s="352"/>
      <c r="L1139" s="352"/>
      <c r="M1139" s="352"/>
      <c r="N1139" s="352"/>
      <c r="O1139" s="352"/>
      <c r="P1139" s="352"/>
      <c r="Q1139" s="352"/>
      <c r="R1139" s="352"/>
      <c r="S1139" s="352"/>
      <c r="T1139" s="352"/>
      <c r="U1139" s="352"/>
      <c r="V1139" s="352"/>
      <c r="W1139" s="352"/>
      <c r="X1139" s="352"/>
      <c r="Y1139" s="352"/>
      <c r="Z1139" s="352"/>
      <c r="AA1139" s="352"/>
      <c r="AB1139" s="352"/>
      <c r="AC1139" s="352"/>
      <c r="AD1139" s="352"/>
      <c r="AE1139" s="352"/>
      <c r="AF1139" s="352"/>
      <c r="AG1139" s="352"/>
      <c r="AH1139" s="352"/>
    </row>
    <row r="1140" spans="1:34" s="221" customFormat="1">
      <c r="A1140" s="352" t="s">
        <v>1351</v>
      </c>
      <c r="B1140" s="352" t="s">
        <v>2600</v>
      </c>
      <c r="C1140" s="352" t="s">
        <v>2552</v>
      </c>
      <c r="D1140" s="352" t="s">
        <v>1526</v>
      </c>
      <c r="E1140" s="352" t="s">
        <v>1349</v>
      </c>
      <c r="F1140" s="352">
        <v>0</v>
      </c>
      <c r="G1140" s="352">
        <v>0</v>
      </c>
      <c r="H1140" s="352">
        <v>0</v>
      </c>
      <c r="I1140" s="189" t="s">
        <v>2549</v>
      </c>
      <c r="J1140" s="352"/>
      <c r="K1140" s="352"/>
      <c r="L1140" s="352"/>
      <c r="M1140" s="352"/>
      <c r="N1140" s="352"/>
      <c r="O1140" s="352"/>
      <c r="P1140" s="352"/>
      <c r="Q1140" s="352"/>
      <c r="R1140" s="352"/>
      <c r="S1140" s="352"/>
      <c r="T1140" s="352"/>
      <c r="U1140" s="352"/>
      <c r="V1140" s="352"/>
      <c r="W1140" s="352"/>
      <c r="X1140" s="352"/>
      <c r="Y1140" s="352"/>
      <c r="Z1140" s="352"/>
      <c r="AA1140" s="352"/>
      <c r="AB1140" s="352"/>
      <c r="AC1140" s="352"/>
      <c r="AD1140" s="352"/>
      <c r="AE1140" s="352"/>
      <c r="AF1140" s="352"/>
      <c r="AG1140" s="352"/>
      <c r="AH1140" s="352"/>
    </row>
    <row r="1141" spans="1:34" s="221" customFormat="1">
      <c r="A1141" s="352" t="s">
        <v>1352</v>
      </c>
      <c r="B1141" s="352" t="s">
        <v>2600</v>
      </c>
      <c r="C1141" s="352" t="s">
        <v>2553</v>
      </c>
      <c r="D1141" s="352" t="s">
        <v>1526</v>
      </c>
      <c r="E1141" s="352" t="s">
        <v>1349</v>
      </c>
      <c r="F1141" s="352">
        <v>0</v>
      </c>
      <c r="G1141" s="352">
        <v>0</v>
      </c>
      <c r="H1141" s="352">
        <v>0</v>
      </c>
      <c r="I1141" s="189" t="s">
        <v>2549</v>
      </c>
      <c r="J1141" s="352"/>
      <c r="K1141" s="352"/>
      <c r="L1141" s="352"/>
      <c r="M1141" s="352"/>
      <c r="N1141" s="352"/>
      <c r="O1141" s="352"/>
      <c r="P1141" s="352"/>
      <c r="Q1141" s="352"/>
      <c r="R1141" s="352"/>
      <c r="S1141" s="352"/>
      <c r="T1141" s="352"/>
      <c r="U1141" s="352"/>
      <c r="V1141" s="352"/>
      <c r="W1141" s="352"/>
      <c r="X1141" s="352"/>
      <c r="Y1141" s="352"/>
      <c r="Z1141" s="352"/>
      <c r="AA1141" s="352"/>
      <c r="AB1141" s="352"/>
      <c r="AC1141" s="352"/>
      <c r="AD1141" s="352"/>
      <c r="AE1141" s="352"/>
      <c r="AF1141" s="352"/>
      <c r="AG1141" s="352"/>
      <c r="AH1141" s="352"/>
    </row>
    <row r="1142" spans="1:34" s="221" customFormat="1">
      <c r="A1142" s="352" t="s">
        <v>1353</v>
      </c>
      <c r="B1142" s="352" t="s">
        <v>2600</v>
      </c>
      <c r="C1142" s="352" t="s">
        <v>2554</v>
      </c>
      <c r="D1142" s="352" t="s">
        <v>1526</v>
      </c>
      <c r="E1142" s="352" t="s">
        <v>1354</v>
      </c>
      <c r="F1142" s="352">
        <v>0</v>
      </c>
      <c r="G1142" s="352">
        <v>0</v>
      </c>
      <c r="H1142" s="352">
        <v>0</v>
      </c>
      <c r="I1142" s="189" t="s">
        <v>2555</v>
      </c>
      <c r="J1142" s="352"/>
      <c r="K1142" s="352"/>
      <c r="L1142" s="352"/>
      <c r="M1142" s="352"/>
      <c r="N1142" s="352"/>
      <c r="O1142" s="352"/>
      <c r="P1142" s="352"/>
      <c r="Q1142" s="352"/>
      <c r="R1142" s="352"/>
      <c r="S1142" s="352"/>
      <c r="T1142" s="352"/>
      <c r="U1142" s="352"/>
      <c r="V1142" s="352"/>
      <c r="W1142" s="352"/>
      <c r="X1142" s="352"/>
      <c r="Y1142" s="352"/>
      <c r="Z1142" s="352"/>
      <c r="AA1142" s="352"/>
      <c r="AB1142" s="352"/>
      <c r="AC1142" s="352"/>
      <c r="AD1142" s="352"/>
      <c r="AE1142" s="352"/>
      <c r="AF1142" s="352"/>
      <c r="AG1142" s="352"/>
      <c r="AH1142" s="352"/>
    </row>
    <row r="1143" spans="1:34" s="221" customFormat="1">
      <c r="A1143" s="352" t="s">
        <v>1355</v>
      </c>
      <c r="B1143" s="352" t="s">
        <v>2600</v>
      </c>
      <c r="C1143" s="352" t="s">
        <v>2556</v>
      </c>
      <c r="D1143" s="352" t="s">
        <v>1526</v>
      </c>
      <c r="E1143" s="352" t="s">
        <v>1356</v>
      </c>
      <c r="F1143" s="352">
        <v>0</v>
      </c>
      <c r="G1143" s="352">
        <v>0</v>
      </c>
      <c r="H1143" s="352">
        <v>0</v>
      </c>
      <c r="I1143" s="189" t="s">
        <v>2555</v>
      </c>
      <c r="J1143" s="352"/>
      <c r="K1143" s="352"/>
      <c r="L1143" s="352"/>
      <c r="M1143" s="352"/>
      <c r="N1143" s="352"/>
      <c r="O1143" s="352"/>
      <c r="P1143" s="352"/>
      <c r="Q1143" s="352"/>
      <c r="R1143" s="352"/>
      <c r="S1143" s="352"/>
      <c r="T1143" s="352"/>
      <c r="U1143" s="352"/>
      <c r="V1143" s="352"/>
      <c r="W1143" s="352"/>
      <c r="X1143" s="352"/>
      <c r="Y1143" s="352"/>
      <c r="Z1143" s="352"/>
      <c r="AA1143" s="352"/>
      <c r="AB1143" s="352"/>
      <c r="AC1143" s="352"/>
      <c r="AD1143" s="352"/>
      <c r="AE1143" s="352"/>
      <c r="AF1143" s="352"/>
      <c r="AG1143" s="352"/>
      <c r="AH1143" s="352"/>
    </row>
    <row r="1144" spans="1:34" s="221" customFormat="1">
      <c r="A1144" s="352" t="s">
        <v>1357</v>
      </c>
      <c r="B1144" s="352" t="s">
        <v>2600</v>
      </c>
      <c r="C1144" s="352" t="s">
        <v>2557</v>
      </c>
      <c r="D1144" s="352" t="s">
        <v>1526</v>
      </c>
      <c r="E1144" s="352" t="s">
        <v>1356</v>
      </c>
      <c r="F1144" s="352">
        <v>0</v>
      </c>
      <c r="G1144" s="352">
        <v>0</v>
      </c>
      <c r="H1144" s="352">
        <v>0</v>
      </c>
      <c r="I1144" s="189" t="s">
        <v>2555</v>
      </c>
      <c r="J1144" s="352"/>
      <c r="K1144" s="352"/>
      <c r="L1144" s="352"/>
      <c r="M1144" s="352"/>
      <c r="N1144" s="352"/>
      <c r="O1144" s="352"/>
      <c r="P1144" s="352"/>
      <c r="Q1144" s="352"/>
      <c r="R1144" s="352"/>
      <c r="S1144" s="352"/>
      <c r="T1144" s="352"/>
      <c r="U1144" s="352"/>
      <c r="V1144" s="352"/>
      <c r="W1144" s="352"/>
      <c r="X1144" s="352"/>
      <c r="Y1144" s="352"/>
      <c r="Z1144" s="352"/>
      <c r="AA1144" s="352"/>
      <c r="AB1144" s="352"/>
      <c r="AC1144" s="352"/>
      <c r="AD1144" s="352"/>
      <c r="AE1144" s="352"/>
      <c r="AF1144" s="352"/>
      <c r="AG1144" s="352"/>
      <c r="AH1144" s="352"/>
    </row>
    <row r="1145" spans="1:34" s="221" customFormat="1">
      <c r="A1145" s="352" t="s">
        <v>1358</v>
      </c>
      <c r="B1145" s="352" t="s">
        <v>2600</v>
      </c>
      <c r="C1145" s="352" t="s">
        <v>2558</v>
      </c>
      <c r="D1145" s="352" t="s">
        <v>1526</v>
      </c>
      <c r="E1145" s="352" t="s">
        <v>1356</v>
      </c>
      <c r="F1145" s="352">
        <v>0</v>
      </c>
      <c r="G1145" s="352">
        <v>0</v>
      </c>
      <c r="H1145" s="352">
        <v>0</v>
      </c>
      <c r="I1145" s="189" t="s">
        <v>2555</v>
      </c>
      <c r="J1145" s="352"/>
      <c r="K1145" s="352"/>
      <c r="L1145" s="352"/>
      <c r="M1145" s="352"/>
      <c r="N1145" s="352"/>
      <c r="O1145" s="352"/>
      <c r="P1145" s="352"/>
      <c r="Q1145" s="352"/>
      <c r="R1145" s="352"/>
      <c r="S1145" s="352"/>
      <c r="T1145" s="352"/>
      <c r="U1145" s="352"/>
      <c r="V1145" s="352"/>
      <c r="W1145" s="352"/>
      <c r="X1145" s="352"/>
      <c r="Y1145" s="352"/>
      <c r="Z1145" s="352"/>
      <c r="AA1145" s="352"/>
      <c r="AB1145" s="352"/>
      <c r="AC1145" s="352"/>
      <c r="AD1145" s="352"/>
      <c r="AE1145" s="352"/>
      <c r="AF1145" s="352"/>
      <c r="AG1145" s="352"/>
      <c r="AH1145" s="352"/>
    </row>
    <row r="1146" spans="1:34" s="221" customFormat="1">
      <c r="A1146" s="352" t="s">
        <v>1359</v>
      </c>
      <c r="B1146" s="352" t="s">
        <v>2600</v>
      </c>
      <c r="C1146" s="352" t="s">
        <v>2559</v>
      </c>
      <c r="D1146" s="352" t="s">
        <v>1526</v>
      </c>
      <c r="E1146" s="352" t="s">
        <v>1356</v>
      </c>
      <c r="F1146" s="352">
        <v>0</v>
      </c>
      <c r="G1146" s="352">
        <v>0</v>
      </c>
      <c r="H1146" s="352">
        <v>0</v>
      </c>
      <c r="I1146" s="189" t="s">
        <v>2555</v>
      </c>
      <c r="J1146" s="352"/>
      <c r="K1146" s="352"/>
      <c r="L1146" s="352"/>
      <c r="M1146" s="352"/>
      <c r="N1146" s="352"/>
      <c r="O1146" s="352"/>
      <c r="P1146" s="352"/>
      <c r="Q1146" s="352"/>
      <c r="R1146" s="352"/>
      <c r="S1146" s="352"/>
      <c r="T1146" s="470"/>
      <c r="U1146" s="470"/>
      <c r="V1146" s="470"/>
      <c r="W1146" s="470"/>
      <c r="X1146" s="470"/>
      <c r="Y1146" s="470"/>
      <c r="Z1146" s="470"/>
      <c r="AA1146" s="470"/>
      <c r="AB1146" s="352"/>
      <c r="AC1146" s="352"/>
      <c r="AD1146" s="352"/>
      <c r="AE1146" s="352"/>
      <c r="AF1146" s="352"/>
      <c r="AG1146" s="352"/>
      <c r="AH1146" s="352"/>
    </row>
    <row r="1147" spans="1:34">
      <c r="A1147" s="41" t="s">
        <v>1360</v>
      </c>
      <c r="B1147" s="41" t="s">
        <v>2600</v>
      </c>
      <c r="C1147" s="41" t="s">
        <v>2556</v>
      </c>
      <c r="D1147" s="41" t="s">
        <v>1526</v>
      </c>
      <c r="E1147" s="41" t="s">
        <v>1361</v>
      </c>
      <c r="F1147" s="41">
        <v>0</v>
      </c>
      <c r="G1147" s="41">
        <v>0</v>
      </c>
      <c r="H1147" s="41">
        <v>0</v>
      </c>
      <c r="I1147" s="13" t="s">
        <v>2555</v>
      </c>
      <c r="J1147" s="41"/>
      <c r="K1147" s="41"/>
      <c r="L1147" s="41"/>
      <c r="M1147" s="41"/>
      <c r="N1147" s="41"/>
      <c r="O1147" s="41"/>
      <c r="P1147" s="41"/>
      <c r="Q1147" s="41"/>
      <c r="R1147" s="41"/>
      <c r="S1147" s="41"/>
      <c r="T1147" s="507"/>
      <c r="U1147" s="507"/>
      <c r="V1147" s="507"/>
      <c r="W1147" s="508"/>
      <c r="X1147" s="507"/>
      <c r="Y1147" s="507"/>
      <c r="Z1147" s="507"/>
      <c r="AA1147" s="507"/>
      <c r="AB1147" s="41"/>
      <c r="AC1147" s="41"/>
      <c r="AD1147" s="41"/>
      <c r="AE1147" s="41"/>
      <c r="AF1147" s="41"/>
      <c r="AG1147" s="41"/>
      <c r="AH1147" s="41"/>
    </row>
    <row r="1148" spans="1:34" s="221" customFormat="1">
      <c r="A1148" s="352" t="s">
        <v>1362</v>
      </c>
      <c r="B1148" s="352" t="s">
        <v>2600</v>
      </c>
      <c r="C1148" s="352" t="s">
        <v>2557</v>
      </c>
      <c r="D1148" s="352" t="s">
        <v>1526</v>
      </c>
      <c r="E1148" s="352" t="s">
        <v>1361</v>
      </c>
      <c r="F1148" s="352">
        <v>0</v>
      </c>
      <c r="G1148" s="352">
        <v>0</v>
      </c>
      <c r="H1148" s="352">
        <v>0</v>
      </c>
      <c r="I1148" s="189" t="s">
        <v>2555</v>
      </c>
      <c r="J1148" s="352"/>
      <c r="K1148" s="352"/>
      <c r="L1148" s="352"/>
      <c r="M1148" s="352"/>
      <c r="N1148" s="352"/>
      <c r="O1148" s="352"/>
      <c r="P1148" s="352"/>
      <c r="Q1148" s="352"/>
      <c r="R1148" s="352"/>
      <c r="S1148" s="352"/>
      <c r="T1148" s="470"/>
      <c r="U1148" s="470"/>
      <c r="V1148" s="470"/>
      <c r="W1148" s="470"/>
      <c r="X1148" s="470"/>
      <c r="Y1148" s="470"/>
      <c r="Z1148" s="470"/>
      <c r="AA1148" s="470"/>
      <c r="AB1148" s="352"/>
      <c r="AC1148" s="352"/>
      <c r="AD1148" s="352"/>
      <c r="AE1148" s="352"/>
      <c r="AF1148" s="352"/>
      <c r="AG1148" s="352"/>
      <c r="AH1148" s="352"/>
    </row>
    <row r="1149" spans="1:34" s="221" customFormat="1">
      <c r="A1149" s="352" t="s">
        <v>1363</v>
      </c>
      <c r="B1149" s="352" t="s">
        <v>2600</v>
      </c>
      <c r="C1149" s="352" t="s">
        <v>2558</v>
      </c>
      <c r="D1149" s="352" t="s">
        <v>1526</v>
      </c>
      <c r="E1149" s="352" t="s">
        <v>1361</v>
      </c>
      <c r="F1149" s="352">
        <v>0</v>
      </c>
      <c r="G1149" s="352">
        <v>0</v>
      </c>
      <c r="H1149" s="352">
        <v>0</v>
      </c>
      <c r="I1149" s="189" t="s">
        <v>2555</v>
      </c>
      <c r="J1149" s="352"/>
      <c r="K1149" s="352"/>
      <c r="L1149" s="352"/>
      <c r="M1149" s="352"/>
      <c r="N1149" s="352"/>
      <c r="O1149" s="352"/>
      <c r="P1149" s="352"/>
      <c r="Q1149" s="352"/>
      <c r="R1149" s="352"/>
      <c r="S1149" s="352"/>
      <c r="T1149" s="470"/>
      <c r="U1149" s="470"/>
      <c r="V1149" s="470"/>
      <c r="W1149" s="470"/>
      <c r="X1149" s="470"/>
      <c r="Y1149" s="470"/>
      <c r="Z1149" s="470"/>
      <c r="AA1149" s="470"/>
      <c r="AB1149" s="352"/>
      <c r="AC1149" s="352"/>
      <c r="AD1149" s="352"/>
      <c r="AE1149" s="352"/>
      <c r="AF1149" s="352"/>
      <c r="AG1149" s="352"/>
      <c r="AH1149" s="352"/>
    </row>
    <row r="1150" spans="1:34" s="221" customFormat="1">
      <c r="A1150" s="352" t="s">
        <v>1364</v>
      </c>
      <c r="B1150" s="352" t="s">
        <v>2600</v>
      </c>
      <c r="C1150" s="352" t="s">
        <v>2559</v>
      </c>
      <c r="D1150" s="352" t="s">
        <v>1526</v>
      </c>
      <c r="E1150" s="352" t="s">
        <v>1361</v>
      </c>
      <c r="F1150" s="352">
        <v>0</v>
      </c>
      <c r="G1150" s="352">
        <v>0</v>
      </c>
      <c r="H1150" s="352">
        <v>0</v>
      </c>
      <c r="I1150" s="189" t="s">
        <v>2555</v>
      </c>
      <c r="J1150" s="352"/>
      <c r="K1150" s="352"/>
      <c r="L1150" s="352"/>
      <c r="M1150" s="352"/>
      <c r="N1150" s="352"/>
      <c r="O1150" s="352"/>
      <c r="P1150" s="352"/>
      <c r="Q1150" s="352"/>
      <c r="R1150" s="352"/>
      <c r="S1150" s="352"/>
      <c r="T1150" s="470"/>
      <c r="U1150" s="470"/>
      <c r="V1150" s="470"/>
      <c r="W1150" s="470"/>
      <c r="X1150" s="470"/>
      <c r="Y1150" s="470"/>
      <c r="Z1150" s="470"/>
      <c r="AA1150" s="470"/>
      <c r="AB1150" s="352"/>
      <c r="AC1150" s="352"/>
      <c r="AD1150" s="352"/>
      <c r="AE1150" s="352"/>
      <c r="AF1150" s="352"/>
      <c r="AG1150" s="352"/>
      <c r="AH1150" s="352"/>
    </row>
    <row r="1151" spans="1:34" s="352" customFormat="1">
      <c r="A1151" s="223" t="s">
        <v>2601</v>
      </c>
      <c r="B1151" s="352" t="s">
        <v>2567</v>
      </c>
      <c r="C1151" s="352" t="s">
        <v>2503</v>
      </c>
      <c r="D1151" s="224" t="s">
        <v>1526</v>
      </c>
      <c r="E1151" s="224" t="s">
        <v>2602</v>
      </c>
      <c r="F1151" s="352">
        <v>0.14000000000000001</v>
      </c>
      <c r="G1151" s="352">
        <v>1.2999999999999999E-2</v>
      </c>
      <c r="H1151" s="352">
        <v>2.58</v>
      </c>
      <c r="I1151" s="189" t="s">
        <v>1684</v>
      </c>
      <c r="J1151" s="224"/>
      <c r="T1151" s="470"/>
      <c r="U1151" s="470"/>
      <c r="V1151" s="509"/>
      <c r="W1151" s="470"/>
      <c r="X1151" s="477"/>
      <c r="Y1151" s="510"/>
      <c r="Z1151" s="470"/>
      <c r="AA1151" s="470"/>
    </row>
    <row r="1152" spans="1:34" s="352" customFormat="1">
      <c r="A1152" s="223" t="s">
        <v>2603</v>
      </c>
      <c r="B1152" s="352" t="s">
        <v>2567</v>
      </c>
      <c r="C1152" s="352" t="s">
        <v>2503</v>
      </c>
      <c r="D1152" s="224" t="s">
        <v>1526</v>
      </c>
      <c r="E1152" s="224" t="s">
        <v>2604</v>
      </c>
      <c r="F1152" s="352">
        <v>7.0000000000000007E-2</v>
      </c>
      <c r="G1152" s="352">
        <v>6.4999999999999997E-3</v>
      </c>
      <c r="H1152" s="352">
        <v>2.58</v>
      </c>
      <c r="I1152" s="189" t="s">
        <v>231</v>
      </c>
      <c r="J1152" s="224" t="s">
        <v>232</v>
      </c>
      <c r="T1152" s="470"/>
      <c r="U1152" s="470"/>
      <c r="V1152" s="509"/>
      <c r="W1152" s="470"/>
      <c r="X1152" s="477"/>
      <c r="Y1152" s="510"/>
      <c r="Z1152" s="470"/>
      <c r="AA1152" s="470"/>
    </row>
    <row r="1153" spans="1:27" s="352" customFormat="1">
      <c r="A1153" s="352" t="s">
        <v>2605</v>
      </c>
      <c r="B1153" s="352" t="s">
        <v>2567</v>
      </c>
      <c r="C1153" s="352" t="s">
        <v>2503</v>
      </c>
      <c r="D1153" s="352" t="s">
        <v>1526</v>
      </c>
      <c r="E1153" s="224" t="s">
        <v>2606</v>
      </c>
      <c r="F1153" s="352">
        <v>0.12600000000000003</v>
      </c>
      <c r="G1153" s="352">
        <v>9.75E-3</v>
      </c>
      <c r="H1153" s="352">
        <v>2.58</v>
      </c>
      <c r="I1153" s="189" t="s">
        <v>231</v>
      </c>
      <c r="J1153" s="224" t="s">
        <v>2488</v>
      </c>
      <c r="T1153" s="470"/>
      <c r="U1153" s="470"/>
      <c r="V1153" s="509"/>
      <c r="W1153" s="470"/>
      <c r="X1153" s="477"/>
      <c r="Y1153" s="510"/>
      <c r="Z1153" s="470"/>
      <c r="AA1153" s="470"/>
    </row>
    <row r="1154" spans="1:27" s="352" customFormat="1">
      <c r="A1154" s="223" t="s">
        <v>2607</v>
      </c>
      <c r="B1154" s="352" t="s">
        <v>2567</v>
      </c>
      <c r="C1154" s="352" t="s">
        <v>2503</v>
      </c>
      <c r="D1154" s="224" t="s">
        <v>1526</v>
      </c>
      <c r="E1154" s="224" t="s">
        <v>2608</v>
      </c>
      <c r="F1154" s="352">
        <v>0.12600000000000003</v>
      </c>
      <c r="G1154" s="352">
        <v>9.75E-3</v>
      </c>
      <c r="H1154" s="352">
        <v>2.58</v>
      </c>
      <c r="I1154" s="189" t="s">
        <v>231</v>
      </c>
      <c r="J1154" s="224" t="s">
        <v>2502</v>
      </c>
      <c r="T1154" s="470"/>
      <c r="U1154" s="470"/>
      <c r="V1154" s="509"/>
      <c r="W1154" s="470"/>
      <c r="X1154" s="477"/>
      <c r="Y1154" s="510"/>
      <c r="Z1154" s="470"/>
      <c r="AA1154" s="470"/>
    </row>
    <row r="1155" spans="1:27" s="352" customFormat="1">
      <c r="A1155" s="352" t="s">
        <v>2609</v>
      </c>
      <c r="B1155" s="352" t="s">
        <v>2567</v>
      </c>
      <c r="C1155" s="352" t="s">
        <v>2503</v>
      </c>
      <c r="D1155" s="352" t="s">
        <v>1526</v>
      </c>
      <c r="E1155" s="224" t="s">
        <v>2610</v>
      </c>
      <c r="F1155" s="352">
        <v>0.12600000000000003</v>
      </c>
      <c r="G1155" s="352">
        <v>9.75E-3</v>
      </c>
      <c r="H1155" s="352">
        <v>2.58</v>
      </c>
      <c r="I1155" s="189" t="s">
        <v>2511</v>
      </c>
      <c r="J1155" s="224" t="s">
        <v>236</v>
      </c>
      <c r="T1155" s="470"/>
      <c r="U1155" s="470"/>
      <c r="V1155" s="509"/>
      <c r="W1155" s="470"/>
      <c r="X1155" s="477"/>
      <c r="Y1155" s="510"/>
      <c r="Z1155" s="470"/>
      <c r="AA1155" s="470"/>
    </row>
    <row r="1156" spans="1:27" s="352" customFormat="1">
      <c r="A1156" s="223" t="s">
        <v>2611</v>
      </c>
      <c r="B1156" s="352" t="s">
        <v>2567</v>
      </c>
      <c r="C1156" s="352" t="s">
        <v>2503</v>
      </c>
      <c r="D1156" s="224" t="s">
        <v>1526</v>
      </c>
      <c r="E1156" s="224" t="s">
        <v>2612</v>
      </c>
      <c r="F1156" s="352">
        <v>0.12600000000000003</v>
      </c>
      <c r="G1156" s="352">
        <v>9.75E-3</v>
      </c>
      <c r="H1156" s="352">
        <v>2.58</v>
      </c>
      <c r="I1156" s="189" t="s">
        <v>2511</v>
      </c>
      <c r="J1156" s="224" t="s">
        <v>236</v>
      </c>
      <c r="T1156" s="470"/>
      <c r="U1156" s="470"/>
      <c r="V1156" s="509"/>
      <c r="W1156" s="470"/>
      <c r="X1156" s="477"/>
      <c r="Y1156" s="510"/>
      <c r="Z1156" s="470"/>
      <c r="AA1156" s="470"/>
    </row>
    <row r="1157" spans="1:27" s="352" customFormat="1">
      <c r="A1157" s="352" t="s">
        <v>2613</v>
      </c>
      <c r="B1157" s="352" t="s">
        <v>2567</v>
      </c>
      <c r="C1157" s="352" t="s">
        <v>2503</v>
      </c>
      <c r="D1157" s="224" t="s">
        <v>1526</v>
      </c>
      <c r="E1157" s="224" t="s">
        <v>2614</v>
      </c>
      <c r="F1157" s="352">
        <v>7.0000000000000007E-2</v>
      </c>
      <c r="G1157" s="352">
        <v>6.4999999999999997E-3</v>
      </c>
      <c r="H1157" s="352">
        <v>2.58</v>
      </c>
      <c r="I1157" s="189" t="s">
        <v>231</v>
      </c>
      <c r="J1157" s="352" t="s">
        <v>2615</v>
      </c>
      <c r="T1157" s="470"/>
      <c r="U1157" s="470"/>
      <c r="V1157" s="509"/>
      <c r="W1157" s="470"/>
      <c r="X1157" s="477"/>
      <c r="Y1157" s="510"/>
      <c r="Z1157" s="470"/>
      <c r="AA1157" s="470"/>
    </row>
    <row r="1158" spans="1:27" s="352" customFormat="1">
      <c r="A1158" s="352" t="s">
        <v>2616</v>
      </c>
      <c r="B1158" s="352" t="s">
        <v>2567</v>
      </c>
      <c r="C1158" s="352" t="s">
        <v>2503</v>
      </c>
      <c r="D1158" s="224" t="s">
        <v>1526</v>
      </c>
      <c r="E1158" s="224" t="s">
        <v>2617</v>
      </c>
      <c r="F1158" s="352">
        <v>7.0000000000000007E-2</v>
      </c>
      <c r="G1158" s="352">
        <v>6.4999999999999997E-3</v>
      </c>
      <c r="H1158" s="352">
        <v>2.58</v>
      </c>
      <c r="I1158" s="189" t="s">
        <v>1684</v>
      </c>
      <c r="J1158" s="224" t="s">
        <v>242</v>
      </c>
      <c r="T1158" s="470"/>
      <c r="U1158" s="470"/>
      <c r="V1158" s="509"/>
      <c r="W1158" s="470"/>
      <c r="X1158" s="477"/>
      <c r="Y1158" s="510"/>
      <c r="Z1158" s="470"/>
      <c r="AA1158" s="470"/>
    </row>
    <row r="1159" spans="1:27" s="352" customFormat="1">
      <c r="A1159" s="352" t="s">
        <v>2618</v>
      </c>
      <c r="B1159" s="352" t="s">
        <v>2567</v>
      </c>
      <c r="C1159" s="352" t="s">
        <v>2503</v>
      </c>
      <c r="D1159" s="224" t="s">
        <v>1526</v>
      </c>
      <c r="E1159" s="224" t="s">
        <v>2619</v>
      </c>
      <c r="F1159" s="352">
        <v>3.5000000000000003E-2</v>
      </c>
      <c r="G1159" s="352">
        <v>3.2499999999999999E-3</v>
      </c>
      <c r="H1159" s="352">
        <v>2.58</v>
      </c>
      <c r="I1159" s="189" t="s">
        <v>231</v>
      </c>
      <c r="J1159" s="224" t="s">
        <v>2504</v>
      </c>
      <c r="T1159" s="470"/>
      <c r="U1159" s="470"/>
      <c r="V1159" s="509"/>
      <c r="W1159" s="470"/>
      <c r="X1159" s="477"/>
      <c r="Y1159" s="510"/>
      <c r="Z1159" s="470"/>
      <c r="AA1159" s="470"/>
    </row>
    <row r="1160" spans="1:27" s="352" customFormat="1">
      <c r="A1160" s="352" t="s">
        <v>2620</v>
      </c>
      <c r="B1160" s="352" t="s">
        <v>2567</v>
      </c>
      <c r="C1160" s="352" t="s">
        <v>2503</v>
      </c>
      <c r="D1160" s="224" t="s">
        <v>1526</v>
      </c>
      <c r="E1160" s="224" t="s">
        <v>2621</v>
      </c>
      <c r="F1160" s="352">
        <v>3.5000000000000003E-2</v>
      </c>
      <c r="G1160" s="352">
        <v>3.2499999999999999E-3</v>
      </c>
      <c r="H1160" s="352">
        <v>2.58</v>
      </c>
      <c r="I1160" s="189" t="s">
        <v>1684</v>
      </c>
      <c r="J1160" s="224" t="s">
        <v>525</v>
      </c>
      <c r="T1160" s="470"/>
      <c r="U1160" s="470"/>
      <c r="V1160" s="509"/>
      <c r="W1160" s="470"/>
      <c r="X1160" s="477"/>
      <c r="Y1160" s="510"/>
      <c r="Z1160" s="470"/>
      <c r="AA1160" s="470"/>
    </row>
    <row r="1161" spans="1:27" s="352" customFormat="1">
      <c r="A1161" s="352" t="s">
        <v>2622</v>
      </c>
      <c r="B1161" s="352" t="s">
        <v>2567</v>
      </c>
      <c r="C1161" s="352" t="s">
        <v>2503</v>
      </c>
      <c r="D1161" s="224" t="s">
        <v>1526</v>
      </c>
      <c r="E1161" s="224" t="s">
        <v>2623</v>
      </c>
      <c r="F1161" s="352">
        <v>0.12600000000000003</v>
      </c>
      <c r="G1161" s="352">
        <v>1.2999999999999999E-2</v>
      </c>
      <c r="H1161" s="352">
        <v>2.58</v>
      </c>
      <c r="I1161" s="189" t="s">
        <v>231</v>
      </c>
      <c r="J1161" s="224" t="s">
        <v>2507</v>
      </c>
      <c r="T1161" s="470"/>
      <c r="U1161" s="470"/>
      <c r="V1161" s="509"/>
      <c r="W1161" s="470"/>
      <c r="X1161" s="477"/>
      <c r="Y1161" s="510"/>
      <c r="Z1161" s="470"/>
      <c r="AA1161" s="470"/>
    </row>
    <row r="1162" spans="1:27" s="352" customFormat="1">
      <c r="A1162" s="352" t="s">
        <v>2624</v>
      </c>
      <c r="B1162" s="352" t="s">
        <v>2567</v>
      </c>
      <c r="C1162" s="352" t="s">
        <v>2503</v>
      </c>
      <c r="D1162" s="224" t="s">
        <v>1526</v>
      </c>
      <c r="E1162" s="224" t="s">
        <v>2625</v>
      </c>
      <c r="F1162" s="352">
        <v>0.12600000000000003</v>
      </c>
      <c r="G1162" s="352">
        <v>1.2999999999999999E-2</v>
      </c>
      <c r="H1162" s="352">
        <v>2.58</v>
      </c>
      <c r="I1162" s="189" t="s">
        <v>231</v>
      </c>
      <c r="J1162" s="224" t="s">
        <v>2507</v>
      </c>
      <c r="T1162" s="470"/>
      <c r="U1162" s="470"/>
      <c r="V1162" s="509"/>
      <c r="W1162" s="470"/>
      <c r="X1162" s="477"/>
      <c r="Y1162" s="510"/>
      <c r="Z1162" s="470"/>
      <c r="AA1162" s="470"/>
    </row>
    <row r="1163" spans="1:27" s="352" customFormat="1">
      <c r="A1163" s="352" t="s">
        <v>2626</v>
      </c>
      <c r="B1163" s="352" t="s">
        <v>2567</v>
      </c>
      <c r="C1163" s="352" t="s">
        <v>2503</v>
      </c>
      <c r="D1163" s="224" t="s">
        <v>1526</v>
      </c>
      <c r="E1163" s="224" t="s">
        <v>2627</v>
      </c>
      <c r="F1163" s="352">
        <v>0.12600000000000003</v>
      </c>
      <c r="G1163" s="352">
        <v>1.2999999999999999E-2</v>
      </c>
      <c r="H1163" s="352">
        <v>2.58</v>
      </c>
      <c r="I1163" s="189" t="s">
        <v>2511</v>
      </c>
      <c r="J1163" s="224" t="s">
        <v>1711</v>
      </c>
      <c r="T1163" s="470"/>
      <c r="U1163" s="470"/>
      <c r="V1163" s="509"/>
      <c r="W1163" s="470"/>
      <c r="X1163" s="477"/>
      <c r="Y1163" s="510"/>
      <c r="Z1163" s="470"/>
      <c r="AA1163" s="470"/>
    </row>
    <row r="1164" spans="1:27" s="352" customFormat="1">
      <c r="A1164" s="352" t="s">
        <v>2628</v>
      </c>
      <c r="B1164" s="352" t="s">
        <v>2567</v>
      </c>
      <c r="C1164" s="352" t="s">
        <v>2503</v>
      </c>
      <c r="D1164" s="224" t="s">
        <v>1526</v>
      </c>
      <c r="E1164" s="224" t="s">
        <v>2629</v>
      </c>
      <c r="F1164" s="352">
        <v>0.12600000000000003</v>
      </c>
      <c r="G1164" s="352">
        <v>1.2999999999999999E-2</v>
      </c>
      <c r="H1164" s="352">
        <v>2.58</v>
      </c>
      <c r="I1164" s="189" t="s">
        <v>2511</v>
      </c>
      <c r="J1164" s="224" t="s">
        <v>1711</v>
      </c>
      <c r="T1164" s="470"/>
      <c r="U1164" s="470"/>
      <c r="V1164" s="509"/>
      <c r="W1164" s="470"/>
      <c r="X1164" s="477"/>
      <c r="Y1164" s="510"/>
      <c r="Z1164" s="470"/>
      <c r="AA1164" s="470"/>
    </row>
    <row r="1165" spans="1:27" s="352" customFormat="1">
      <c r="A1165" s="352" t="s">
        <v>2630</v>
      </c>
      <c r="B1165" s="352" t="s">
        <v>2567</v>
      </c>
      <c r="C1165" s="352" t="s">
        <v>2503</v>
      </c>
      <c r="D1165" s="352" t="s">
        <v>1526</v>
      </c>
      <c r="E1165" s="352" t="s">
        <v>2631</v>
      </c>
      <c r="F1165" s="352">
        <v>0.14000000000000001</v>
      </c>
      <c r="G1165" s="352">
        <v>1.17E-2</v>
      </c>
      <c r="H1165" s="352">
        <v>2.58</v>
      </c>
      <c r="I1165" s="189" t="s">
        <v>231</v>
      </c>
      <c r="J1165" s="352" t="s">
        <v>2513</v>
      </c>
      <c r="T1165" s="470"/>
      <c r="U1165" s="470"/>
      <c r="V1165" s="509"/>
      <c r="W1165" s="470"/>
      <c r="X1165" s="477"/>
      <c r="Y1165" s="510"/>
      <c r="Z1165" s="470"/>
      <c r="AA1165" s="470"/>
    </row>
    <row r="1166" spans="1:27" s="352" customFormat="1">
      <c r="A1166" s="352" t="s">
        <v>2632</v>
      </c>
      <c r="B1166" s="352" t="s">
        <v>2567</v>
      </c>
      <c r="C1166" s="352" t="s">
        <v>2503</v>
      </c>
      <c r="D1166" s="352" t="s">
        <v>1526</v>
      </c>
      <c r="E1166" s="352" t="s">
        <v>2633</v>
      </c>
      <c r="F1166" s="352">
        <v>0.14000000000000001</v>
      </c>
      <c r="G1166" s="352">
        <v>1.17E-2</v>
      </c>
      <c r="H1166" s="352">
        <v>2.58</v>
      </c>
      <c r="I1166" s="189" t="s">
        <v>231</v>
      </c>
      <c r="J1166" s="352" t="s">
        <v>2513</v>
      </c>
      <c r="T1166" s="470"/>
      <c r="U1166" s="470"/>
      <c r="V1166" s="509"/>
      <c r="W1166" s="470"/>
      <c r="X1166" s="477"/>
      <c r="Y1166" s="510"/>
      <c r="Z1166" s="470"/>
      <c r="AA1166" s="470"/>
    </row>
    <row r="1167" spans="1:27" s="352" customFormat="1">
      <c r="A1167" s="352" t="s">
        <v>2634</v>
      </c>
      <c r="B1167" s="352" t="s">
        <v>2567</v>
      </c>
      <c r="C1167" s="352" t="s">
        <v>2503</v>
      </c>
      <c r="D1167" s="352" t="s">
        <v>1526</v>
      </c>
      <c r="E1167" s="352" t="s">
        <v>2635</v>
      </c>
      <c r="F1167" s="352">
        <v>0.14000000000000001</v>
      </c>
      <c r="G1167" s="352">
        <v>1.17E-2</v>
      </c>
      <c r="H1167" s="352">
        <v>2.58</v>
      </c>
      <c r="I1167" s="189" t="s">
        <v>2511</v>
      </c>
      <c r="J1167" s="352" t="s">
        <v>1713</v>
      </c>
      <c r="T1167" s="470"/>
      <c r="U1167" s="470"/>
      <c r="V1167" s="509"/>
      <c r="W1167" s="470"/>
      <c r="X1167" s="477"/>
      <c r="Y1167" s="510"/>
      <c r="Z1167" s="470"/>
      <c r="AA1167" s="470"/>
    </row>
    <row r="1168" spans="1:27" s="352" customFormat="1">
      <c r="A1168" s="352" t="s">
        <v>2636</v>
      </c>
      <c r="B1168" s="352" t="s">
        <v>2567</v>
      </c>
      <c r="C1168" s="352" t="s">
        <v>2503</v>
      </c>
      <c r="D1168" s="352" t="s">
        <v>1526</v>
      </c>
      <c r="E1168" s="352" t="s">
        <v>2637</v>
      </c>
      <c r="F1168" s="352">
        <v>0.14000000000000001</v>
      </c>
      <c r="G1168" s="352">
        <v>1.17E-2</v>
      </c>
      <c r="H1168" s="352">
        <v>2.58</v>
      </c>
      <c r="I1168" s="189" t="s">
        <v>2511</v>
      </c>
      <c r="J1168" s="352" t="s">
        <v>1713</v>
      </c>
      <c r="T1168" s="470"/>
      <c r="U1168" s="470"/>
      <c r="V1168" s="509"/>
      <c r="W1168" s="470"/>
      <c r="X1168" s="477"/>
      <c r="Y1168" s="510"/>
      <c r="Z1168" s="470"/>
      <c r="AA1168" s="470"/>
    </row>
    <row r="1169" spans="1:27" s="352" customFormat="1">
      <c r="A1169" s="352" t="s">
        <v>2638</v>
      </c>
      <c r="B1169" s="352" t="s">
        <v>2567</v>
      </c>
      <c r="C1169" s="352" t="s">
        <v>2503</v>
      </c>
      <c r="D1169" s="352" t="s">
        <v>1702</v>
      </c>
      <c r="E1169" s="352" t="s">
        <v>2639</v>
      </c>
      <c r="F1169" s="352">
        <v>0.08</v>
      </c>
      <c r="G1169" s="352">
        <v>5.0000000000000001E-3</v>
      </c>
      <c r="H1169" s="352">
        <v>2.58</v>
      </c>
      <c r="I1169" s="189" t="s">
        <v>2505</v>
      </c>
      <c r="T1169" s="470"/>
      <c r="U1169" s="470"/>
      <c r="V1169" s="509"/>
      <c r="W1169" s="470"/>
      <c r="X1169" s="477"/>
      <c r="Y1169" s="510"/>
      <c r="Z1169" s="470"/>
      <c r="AA1169" s="470"/>
    </row>
    <row r="1170" spans="1:27" s="352" customFormat="1">
      <c r="A1170" s="352" t="s">
        <v>2640</v>
      </c>
      <c r="B1170" s="352" t="s">
        <v>2567</v>
      </c>
      <c r="C1170" s="352" t="s">
        <v>2503</v>
      </c>
      <c r="D1170" s="352" t="s">
        <v>1702</v>
      </c>
      <c r="E1170" s="352" t="s">
        <v>2641</v>
      </c>
      <c r="F1170" s="352">
        <v>0.08</v>
      </c>
      <c r="G1170" s="352">
        <v>5.0000000000000001E-3</v>
      </c>
      <c r="H1170" s="352">
        <v>2.58</v>
      </c>
      <c r="I1170" s="189" t="s">
        <v>2505</v>
      </c>
      <c r="T1170" s="470"/>
      <c r="U1170" s="470"/>
      <c r="V1170" s="509"/>
      <c r="W1170" s="470"/>
      <c r="X1170" s="477"/>
      <c r="Y1170" s="510"/>
      <c r="Z1170" s="470"/>
      <c r="AA1170" s="470"/>
    </row>
    <row r="1171" spans="1:27" s="352" customFormat="1">
      <c r="A1171" s="352" t="s">
        <v>2642</v>
      </c>
      <c r="B1171" s="352" t="s">
        <v>2567</v>
      </c>
      <c r="C1171" s="352" t="s">
        <v>2503</v>
      </c>
      <c r="D1171" s="352" t="s">
        <v>1702</v>
      </c>
      <c r="E1171" s="352" t="s">
        <v>2643</v>
      </c>
      <c r="F1171" s="352">
        <v>0.08</v>
      </c>
      <c r="G1171" s="352">
        <v>5.0000000000000001E-3</v>
      </c>
      <c r="H1171" s="352">
        <v>2.58</v>
      </c>
      <c r="I1171" s="189" t="s">
        <v>2505</v>
      </c>
      <c r="T1171" s="470"/>
      <c r="U1171" s="470"/>
      <c r="V1171" s="509"/>
      <c r="W1171" s="470"/>
      <c r="X1171" s="477"/>
      <c r="Y1171" s="510"/>
      <c r="Z1171" s="470"/>
      <c r="AA1171" s="470"/>
    </row>
    <row r="1172" spans="1:27" s="352" customFormat="1">
      <c r="A1172" s="352" t="s">
        <v>2644</v>
      </c>
      <c r="B1172" s="352" t="s">
        <v>2567</v>
      </c>
      <c r="C1172" s="352" t="s">
        <v>2503</v>
      </c>
      <c r="D1172" s="352" t="s">
        <v>1702</v>
      </c>
      <c r="E1172" s="352" t="s">
        <v>2645</v>
      </c>
      <c r="F1172" s="352">
        <v>0.04</v>
      </c>
      <c r="G1172" s="352">
        <v>2.5000000000000001E-3</v>
      </c>
      <c r="H1172" s="352">
        <v>2.58</v>
      </c>
      <c r="I1172" s="189" t="s">
        <v>231</v>
      </c>
      <c r="J1172" s="352" t="s">
        <v>232</v>
      </c>
      <c r="T1172" s="470"/>
      <c r="U1172" s="470"/>
      <c r="V1172" s="509"/>
      <c r="W1172" s="470"/>
      <c r="X1172" s="477"/>
      <c r="Y1172" s="510"/>
      <c r="Z1172" s="470"/>
      <c r="AA1172" s="470"/>
    </row>
    <row r="1173" spans="1:27" s="352" customFormat="1">
      <c r="A1173" s="352" t="s">
        <v>2646</v>
      </c>
      <c r="B1173" s="352" t="s">
        <v>2567</v>
      </c>
      <c r="C1173" s="352" t="s">
        <v>2503</v>
      </c>
      <c r="D1173" s="352" t="s">
        <v>1702</v>
      </c>
      <c r="E1173" s="352" t="s">
        <v>2647</v>
      </c>
      <c r="F1173" s="352">
        <v>0.04</v>
      </c>
      <c r="G1173" s="352">
        <v>2.5000000000000001E-3</v>
      </c>
      <c r="H1173" s="352">
        <v>2.58</v>
      </c>
      <c r="I1173" s="189" t="s">
        <v>231</v>
      </c>
      <c r="J1173" s="352" t="s">
        <v>232</v>
      </c>
      <c r="T1173" s="470"/>
      <c r="U1173" s="470"/>
      <c r="V1173" s="509"/>
      <c r="W1173" s="470"/>
      <c r="X1173" s="477"/>
      <c r="Y1173" s="510"/>
      <c r="Z1173" s="470"/>
      <c r="AA1173" s="470"/>
    </row>
    <row r="1174" spans="1:27" s="352" customFormat="1">
      <c r="A1174" s="352" t="s">
        <v>2648</v>
      </c>
      <c r="B1174" s="352" t="s">
        <v>2567</v>
      </c>
      <c r="C1174" s="352" t="s">
        <v>2503</v>
      </c>
      <c r="D1174" s="352" t="s">
        <v>1702</v>
      </c>
      <c r="E1174" s="352" t="s">
        <v>2649</v>
      </c>
      <c r="F1174" s="352">
        <v>0.04</v>
      </c>
      <c r="G1174" s="352">
        <v>2.5000000000000001E-3</v>
      </c>
      <c r="H1174" s="352">
        <v>2.58</v>
      </c>
      <c r="I1174" s="189" t="s">
        <v>231</v>
      </c>
      <c r="J1174" s="352" t="s">
        <v>232</v>
      </c>
      <c r="T1174" s="470"/>
      <c r="U1174" s="470"/>
      <c r="V1174" s="509"/>
      <c r="W1174" s="470"/>
      <c r="X1174" s="477"/>
      <c r="Y1174" s="510"/>
      <c r="Z1174" s="470"/>
      <c r="AA1174" s="470"/>
    </row>
    <row r="1175" spans="1:27" s="352" customFormat="1">
      <c r="A1175" s="352" t="s">
        <v>2650</v>
      </c>
      <c r="B1175" s="352" t="s">
        <v>2567</v>
      </c>
      <c r="C1175" s="352" t="s">
        <v>2503</v>
      </c>
      <c r="D1175" s="352" t="s">
        <v>1702</v>
      </c>
      <c r="E1175" s="352" t="s">
        <v>2651</v>
      </c>
      <c r="F1175" s="352">
        <v>0.04</v>
      </c>
      <c r="G1175" s="352">
        <v>2.5000000000000001E-3</v>
      </c>
      <c r="H1175" s="352">
        <v>2.58</v>
      </c>
      <c r="I1175" s="189" t="s">
        <v>2505</v>
      </c>
      <c r="J1175" s="352" t="s">
        <v>1668</v>
      </c>
      <c r="T1175" s="470"/>
      <c r="U1175" s="470"/>
      <c r="V1175" s="509"/>
      <c r="W1175" s="470"/>
      <c r="X1175" s="477"/>
      <c r="Y1175" s="510"/>
      <c r="Z1175" s="470"/>
      <c r="AA1175" s="470"/>
    </row>
    <row r="1176" spans="1:27" s="352" customFormat="1">
      <c r="A1176" s="352" t="s">
        <v>2652</v>
      </c>
      <c r="B1176" s="352" t="s">
        <v>2567</v>
      </c>
      <c r="C1176" s="352" t="s">
        <v>2503</v>
      </c>
      <c r="D1176" s="352" t="s">
        <v>1702</v>
      </c>
      <c r="E1176" s="352" t="s">
        <v>2653</v>
      </c>
      <c r="F1176" s="352">
        <v>0.04</v>
      </c>
      <c r="G1176" s="352">
        <v>2.5000000000000001E-3</v>
      </c>
      <c r="H1176" s="352">
        <v>2.58</v>
      </c>
      <c r="I1176" s="189" t="s">
        <v>2505</v>
      </c>
      <c r="J1176" s="352" t="s">
        <v>1668</v>
      </c>
      <c r="T1176" s="470"/>
      <c r="U1176" s="470"/>
      <c r="V1176" s="509"/>
      <c r="W1176" s="470"/>
      <c r="X1176" s="477"/>
      <c r="Y1176" s="510"/>
      <c r="Z1176" s="470"/>
      <c r="AA1176" s="470"/>
    </row>
    <row r="1177" spans="1:27" s="352" customFormat="1">
      <c r="A1177" s="352" t="s">
        <v>2654</v>
      </c>
      <c r="B1177" s="352" t="s">
        <v>2567</v>
      </c>
      <c r="C1177" s="352" t="s">
        <v>2503</v>
      </c>
      <c r="D1177" s="352" t="s">
        <v>1702</v>
      </c>
      <c r="E1177" s="352" t="s">
        <v>2655</v>
      </c>
      <c r="F1177" s="352">
        <v>0.04</v>
      </c>
      <c r="G1177" s="352">
        <v>2.5000000000000001E-3</v>
      </c>
      <c r="H1177" s="352">
        <v>2.58</v>
      </c>
      <c r="I1177" s="189" t="s">
        <v>2505</v>
      </c>
      <c r="J1177" s="352" t="s">
        <v>1668</v>
      </c>
      <c r="T1177" s="470"/>
      <c r="U1177" s="470"/>
      <c r="V1177" s="509"/>
      <c r="W1177" s="470"/>
      <c r="X1177" s="477"/>
      <c r="Y1177" s="510"/>
      <c r="Z1177" s="470"/>
      <c r="AA1177" s="470"/>
    </row>
    <row r="1178" spans="1:27" s="352" customFormat="1">
      <c r="A1178" s="352" t="s">
        <v>2656</v>
      </c>
      <c r="B1178" s="352" t="s">
        <v>2567</v>
      </c>
      <c r="C1178" s="352" t="s">
        <v>2503</v>
      </c>
      <c r="D1178" s="352" t="s">
        <v>1702</v>
      </c>
      <c r="E1178" s="352" t="s">
        <v>2657</v>
      </c>
      <c r="F1178" s="352">
        <v>0.04</v>
      </c>
      <c r="G1178" s="352">
        <v>2.5000000000000001E-3</v>
      </c>
      <c r="H1178" s="352">
        <v>2.58</v>
      </c>
      <c r="I1178" s="189" t="s">
        <v>231</v>
      </c>
      <c r="J1178" s="352" t="s">
        <v>2494</v>
      </c>
      <c r="T1178" s="470"/>
      <c r="U1178" s="470"/>
      <c r="V1178" s="509"/>
      <c r="W1178" s="470"/>
      <c r="X1178" s="477"/>
      <c r="Y1178" s="510"/>
      <c r="Z1178" s="470"/>
      <c r="AA1178" s="470"/>
    </row>
    <row r="1179" spans="1:27" s="352" customFormat="1">
      <c r="A1179" s="352" t="s">
        <v>2658</v>
      </c>
      <c r="B1179" s="352" t="s">
        <v>2567</v>
      </c>
      <c r="C1179" s="352" t="s">
        <v>2503</v>
      </c>
      <c r="D1179" s="352" t="s">
        <v>1702</v>
      </c>
      <c r="E1179" s="352" t="s">
        <v>2659</v>
      </c>
      <c r="F1179" s="352">
        <v>0.04</v>
      </c>
      <c r="G1179" s="352">
        <v>2.5000000000000001E-3</v>
      </c>
      <c r="H1179" s="352">
        <v>2.58</v>
      </c>
      <c r="I1179" s="189" t="s">
        <v>231</v>
      </c>
      <c r="J1179" s="352" t="s">
        <v>2494</v>
      </c>
      <c r="T1179" s="470"/>
      <c r="U1179" s="470"/>
      <c r="V1179" s="509"/>
      <c r="W1179" s="470"/>
      <c r="X1179" s="477"/>
      <c r="Y1179" s="510"/>
      <c r="Z1179" s="470"/>
      <c r="AA1179" s="470"/>
    </row>
    <row r="1180" spans="1:27" s="352" customFormat="1">
      <c r="A1180" s="352" t="s">
        <v>2660</v>
      </c>
      <c r="B1180" s="352" t="s">
        <v>2567</v>
      </c>
      <c r="C1180" s="352" t="s">
        <v>2503</v>
      </c>
      <c r="D1180" s="352" t="s">
        <v>1702</v>
      </c>
      <c r="E1180" s="352" t="s">
        <v>2661</v>
      </c>
      <c r="F1180" s="352">
        <v>0.04</v>
      </c>
      <c r="G1180" s="352">
        <v>2.5000000000000001E-3</v>
      </c>
      <c r="H1180" s="352">
        <v>2.58</v>
      </c>
      <c r="I1180" s="189" t="s">
        <v>231</v>
      </c>
      <c r="J1180" s="352" t="s">
        <v>2494</v>
      </c>
      <c r="T1180" s="470"/>
      <c r="U1180" s="470"/>
      <c r="V1180" s="509"/>
      <c r="W1180" s="470"/>
      <c r="X1180" s="477"/>
      <c r="Y1180" s="510"/>
      <c r="Z1180" s="470"/>
      <c r="AA1180" s="470"/>
    </row>
    <row r="1181" spans="1:27" s="352" customFormat="1">
      <c r="A1181" s="352" t="s">
        <v>2662</v>
      </c>
      <c r="B1181" s="352" t="s">
        <v>2567</v>
      </c>
      <c r="C1181" s="352" t="s">
        <v>2503</v>
      </c>
      <c r="D1181" s="352" t="s">
        <v>1702</v>
      </c>
      <c r="E1181" s="352" t="s">
        <v>2663</v>
      </c>
      <c r="F1181" s="352">
        <v>0.02</v>
      </c>
      <c r="G1181" s="352">
        <v>1.25E-3</v>
      </c>
      <c r="H1181" s="352">
        <v>2.58</v>
      </c>
      <c r="I1181" s="189" t="s">
        <v>2505</v>
      </c>
      <c r="J1181" s="352" t="s">
        <v>1669</v>
      </c>
      <c r="T1181" s="470"/>
      <c r="U1181" s="470"/>
      <c r="V1181" s="509"/>
      <c r="W1181" s="470"/>
      <c r="X1181" s="477"/>
      <c r="Y1181" s="510"/>
      <c r="Z1181" s="470"/>
      <c r="AA1181" s="470"/>
    </row>
    <row r="1182" spans="1:27" s="352" customFormat="1">
      <c r="A1182" s="352" t="s">
        <v>2664</v>
      </c>
      <c r="B1182" s="352" t="s">
        <v>2567</v>
      </c>
      <c r="C1182" s="352" t="s">
        <v>2503</v>
      </c>
      <c r="D1182" s="352" t="s">
        <v>1702</v>
      </c>
      <c r="E1182" s="352" t="s">
        <v>2665</v>
      </c>
      <c r="F1182" s="352">
        <v>0.02</v>
      </c>
      <c r="G1182" s="352">
        <v>1.25E-3</v>
      </c>
      <c r="H1182" s="352">
        <v>2.58</v>
      </c>
      <c r="I1182" s="189" t="s">
        <v>2505</v>
      </c>
      <c r="J1182" s="352" t="s">
        <v>1669</v>
      </c>
      <c r="T1182" s="470"/>
      <c r="U1182" s="470"/>
      <c r="V1182" s="509"/>
      <c r="W1182" s="470"/>
      <c r="X1182" s="477"/>
      <c r="Y1182" s="510"/>
      <c r="Z1182" s="470"/>
      <c r="AA1182" s="470"/>
    </row>
    <row r="1183" spans="1:27" s="352" customFormat="1">
      <c r="A1183" s="352" t="s">
        <v>2666</v>
      </c>
      <c r="B1183" s="352" t="s">
        <v>2567</v>
      </c>
      <c r="C1183" s="352" t="s">
        <v>2503</v>
      </c>
      <c r="D1183" s="352" t="s">
        <v>1702</v>
      </c>
      <c r="E1183" s="352" t="s">
        <v>2667</v>
      </c>
      <c r="F1183" s="352">
        <v>0.02</v>
      </c>
      <c r="G1183" s="352">
        <v>1.25E-3</v>
      </c>
      <c r="H1183" s="352">
        <v>2.58</v>
      </c>
      <c r="I1183" s="189" t="s">
        <v>2505</v>
      </c>
      <c r="J1183" s="352" t="s">
        <v>1669</v>
      </c>
      <c r="T1183" s="470"/>
      <c r="U1183" s="470"/>
      <c r="V1183" s="509"/>
      <c r="W1183" s="470"/>
      <c r="X1183" s="477"/>
      <c r="Y1183" s="510"/>
      <c r="Z1183" s="470"/>
      <c r="AA1183" s="470"/>
    </row>
    <row r="1184" spans="1:27" s="352" customFormat="1">
      <c r="A1184" s="352" t="s">
        <v>2668</v>
      </c>
      <c r="B1184" s="352" t="s">
        <v>2567</v>
      </c>
      <c r="C1184" s="352" t="s">
        <v>2503</v>
      </c>
      <c r="D1184" s="352" t="s">
        <v>1702</v>
      </c>
      <c r="E1184" s="352" t="s">
        <v>2669</v>
      </c>
      <c r="F1184" s="352">
        <v>0.02</v>
      </c>
      <c r="G1184" s="352">
        <v>1.25E-3</v>
      </c>
      <c r="H1184" s="352">
        <v>2.58</v>
      </c>
      <c r="I1184" s="189" t="s">
        <v>231</v>
      </c>
      <c r="J1184" s="352" t="s">
        <v>2495</v>
      </c>
      <c r="T1184" s="470"/>
      <c r="U1184" s="470"/>
      <c r="V1184" s="509"/>
      <c r="W1184" s="470"/>
      <c r="X1184" s="477"/>
      <c r="Y1184" s="510"/>
      <c r="Z1184" s="470"/>
      <c r="AA1184" s="470"/>
    </row>
    <row r="1185" spans="1:27" s="352" customFormat="1">
      <c r="A1185" s="352" t="s">
        <v>2670</v>
      </c>
      <c r="B1185" s="352" t="s">
        <v>2567</v>
      </c>
      <c r="C1185" s="352" t="s">
        <v>2503</v>
      </c>
      <c r="D1185" s="352" t="s">
        <v>1702</v>
      </c>
      <c r="E1185" s="352" t="s">
        <v>2671</v>
      </c>
      <c r="F1185" s="352">
        <v>0.02</v>
      </c>
      <c r="G1185" s="352">
        <v>1.25E-3</v>
      </c>
      <c r="H1185" s="352">
        <v>2.58</v>
      </c>
      <c r="I1185" s="189" t="s">
        <v>231</v>
      </c>
      <c r="J1185" s="352" t="s">
        <v>2506</v>
      </c>
      <c r="T1185" s="470"/>
      <c r="U1185" s="470"/>
      <c r="V1185" s="509"/>
      <c r="W1185" s="470"/>
      <c r="X1185" s="477"/>
      <c r="Y1185" s="510"/>
      <c r="Z1185" s="470"/>
      <c r="AA1185" s="470"/>
    </row>
    <row r="1186" spans="1:27" s="352" customFormat="1">
      <c r="A1186" s="352" t="s">
        <v>2672</v>
      </c>
      <c r="B1186" s="352" t="s">
        <v>2567</v>
      </c>
      <c r="C1186" s="352" t="s">
        <v>2503</v>
      </c>
      <c r="D1186" s="352" t="s">
        <v>1702</v>
      </c>
      <c r="E1186" s="352" t="s">
        <v>2673</v>
      </c>
      <c r="F1186" s="352">
        <v>0.02</v>
      </c>
      <c r="G1186" s="352">
        <v>1.25E-3</v>
      </c>
      <c r="H1186" s="352">
        <v>2.58</v>
      </c>
      <c r="I1186" s="189" t="s">
        <v>231</v>
      </c>
      <c r="J1186" s="352" t="s">
        <v>2495</v>
      </c>
      <c r="T1186" s="470"/>
      <c r="U1186" s="470"/>
      <c r="V1186" s="509"/>
      <c r="W1186" s="470"/>
      <c r="X1186" s="477"/>
      <c r="Y1186" s="510"/>
      <c r="Z1186" s="470"/>
      <c r="AA1186" s="470"/>
    </row>
    <row r="1187" spans="1:27" s="352" customFormat="1" ht="13.5" customHeight="1">
      <c r="A1187" s="352" t="s">
        <v>2674</v>
      </c>
      <c r="B1187" s="352" t="s">
        <v>2567</v>
      </c>
      <c r="C1187" s="352" t="s">
        <v>2503</v>
      </c>
      <c r="D1187" s="352" t="s">
        <v>1702</v>
      </c>
      <c r="E1187" s="352" t="s">
        <v>2675</v>
      </c>
      <c r="F1187" s="352">
        <v>7.2000000000000008E-2</v>
      </c>
      <c r="G1187" s="352">
        <v>4.5000000000000005E-3</v>
      </c>
      <c r="H1187" s="352">
        <v>2.58</v>
      </c>
      <c r="I1187" s="189" t="s">
        <v>2505</v>
      </c>
      <c r="J1187" s="352" t="s">
        <v>1711</v>
      </c>
      <c r="T1187" s="470"/>
      <c r="U1187" s="470"/>
      <c r="V1187" s="509"/>
      <c r="W1187" s="470"/>
      <c r="X1187" s="477"/>
      <c r="Y1187" s="510"/>
      <c r="Z1187" s="470"/>
      <c r="AA1187" s="470"/>
    </row>
    <row r="1188" spans="1:27" s="352" customFormat="1">
      <c r="A1188" s="352" t="s">
        <v>2676</v>
      </c>
      <c r="B1188" s="352" t="s">
        <v>2567</v>
      </c>
      <c r="C1188" s="352" t="s">
        <v>2503</v>
      </c>
      <c r="D1188" s="352" t="s">
        <v>1702</v>
      </c>
      <c r="E1188" s="352" t="s">
        <v>2677</v>
      </c>
      <c r="F1188" s="352">
        <v>7.2000000000000008E-2</v>
      </c>
      <c r="G1188" s="352">
        <v>4.5000000000000005E-3</v>
      </c>
      <c r="H1188" s="352">
        <v>2.58</v>
      </c>
      <c r="I1188" s="189" t="s">
        <v>2505</v>
      </c>
      <c r="J1188" s="352" t="s">
        <v>1711</v>
      </c>
      <c r="T1188" s="470"/>
      <c r="U1188" s="470"/>
      <c r="V1188" s="509"/>
      <c r="W1188" s="470"/>
      <c r="X1188" s="477"/>
      <c r="Y1188" s="510"/>
      <c r="Z1188" s="470"/>
      <c r="AA1188" s="470"/>
    </row>
    <row r="1189" spans="1:27" s="352" customFormat="1">
      <c r="A1189" s="352" t="s">
        <v>2678</v>
      </c>
      <c r="B1189" s="352" t="s">
        <v>2567</v>
      </c>
      <c r="C1189" s="352" t="s">
        <v>2503</v>
      </c>
      <c r="D1189" s="223" t="s">
        <v>1702</v>
      </c>
      <c r="E1189" s="223" t="s">
        <v>2679</v>
      </c>
      <c r="F1189" s="352">
        <v>7.2000000000000008E-2</v>
      </c>
      <c r="G1189" s="352">
        <v>4.5000000000000005E-3</v>
      </c>
      <c r="H1189" s="352">
        <v>2.58</v>
      </c>
      <c r="I1189" s="189" t="s">
        <v>2505</v>
      </c>
      <c r="J1189" s="352" t="s">
        <v>1711</v>
      </c>
      <c r="T1189" s="470"/>
      <c r="U1189" s="470"/>
      <c r="V1189" s="509"/>
      <c r="W1189" s="470"/>
      <c r="X1189" s="477"/>
      <c r="Y1189" s="510"/>
      <c r="Z1189" s="470"/>
      <c r="AA1189" s="470"/>
    </row>
    <row r="1190" spans="1:27" s="352" customFormat="1">
      <c r="A1190" s="352" t="s">
        <v>2680</v>
      </c>
      <c r="B1190" s="352" t="s">
        <v>2567</v>
      </c>
      <c r="C1190" s="352" t="s">
        <v>2503</v>
      </c>
      <c r="D1190" s="223" t="s">
        <v>1702</v>
      </c>
      <c r="E1190" s="223" t="s">
        <v>2681</v>
      </c>
      <c r="F1190" s="352">
        <v>7.2000000000000008E-2</v>
      </c>
      <c r="G1190" s="352">
        <v>4.5000000000000005E-3</v>
      </c>
      <c r="H1190" s="352">
        <v>2.58</v>
      </c>
      <c r="I1190" s="189" t="s">
        <v>231</v>
      </c>
      <c r="J1190" s="224" t="s">
        <v>2507</v>
      </c>
      <c r="T1190" s="470"/>
      <c r="U1190" s="470"/>
      <c r="V1190" s="509"/>
      <c r="W1190" s="470"/>
      <c r="X1190" s="477"/>
      <c r="Y1190" s="510"/>
      <c r="Z1190" s="470"/>
      <c r="AA1190" s="470"/>
    </row>
    <row r="1191" spans="1:27" s="352" customFormat="1">
      <c r="A1191" s="352" t="s">
        <v>2682</v>
      </c>
      <c r="B1191" s="352" t="s">
        <v>2567</v>
      </c>
      <c r="C1191" s="352" t="s">
        <v>2503</v>
      </c>
      <c r="D1191" s="352" t="s">
        <v>1702</v>
      </c>
      <c r="E1191" s="352" t="s">
        <v>2683</v>
      </c>
      <c r="F1191" s="352">
        <v>7.2000000000000008E-2</v>
      </c>
      <c r="G1191" s="352">
        <v>4.5000000000000005E-3</v>
      </c>
      <c r="H1191" s="352">
        <v>2.58</v>
      </c>
      <c r="I1191" s="189" t="s">
        <v>231</v>
      </c>
      <c r="J1191" s="352" t="s">
        <v>2507</v>
      </c>
      <c r="T1191" s="470"/>
      <c r="U1191" s="470"/>
      <c r="V1191" s="509"/>
      <c r="W1191" s="470"/>
      <c r="X1191" s="477"/>
      <c r="Y1191" s="510"/>
      <c r="Z1191" s="470"/>
      <c r="AA1191" s="470"/>
    </row>
    <row r="1192" spans="1:27" s="352" customFormat="1">
      <c r="A1192" s="352" t="s">
        <v>2684</v>
      </c>
      <c r="B1192" s="352" t="s">
        <v>2567</v>
      </c>
      <c r="C1192" s="352" t="s">
        <v>2503</v>
      </c>
      <c r="D1192" s="223" t="s">
        <v>1702</v>
      </c>
      <c r="E1192" s="224" t="s">
        <v>2685</v>
      </c>
      <c r="F1192" s="352">
        <v>7.2000000000000008E-2</v>
      </c>
      <c r="G1192" s="352">
        <v>4.5000000000000005E-3</v>
      </c>
      <c r="H1192" s="352">
        <v>2.58</v>
      </c>
      <c r="I1192" s="189" t="s">
        <v>231</v>
      </c>
      <c r="J1192" s="224" t="s">
        <v>2507</v>
      </c>
      <c r="T1192" s="470"/>
      <c r="U1192" s="470"/>
      <c r="V1192" s="509"/>
      <c r="W1192" s="470"/>
      <c r="X1192" s="477"/>
      <c r="Y1192" s="510"/>
      <c r="Z1192" s="470"/>
      <c r="AA1192" s="470"/>
    </row>
    <row r="1193" spans="1:27" s="352" customFormat="1">
      <c r="A1193" s="352" t="s">
        <v>2686</v>
      </c>
      <c r="B1193" s="352" t="s">
        <v>2568</v>
      </c>
      <c r="C1193" s="352" t="s">
        <v>2508</v>
      </c>
      <c r="D1193" s="352" t="s">
        <v>1708</v>
      </c>
      <c r="E1193" s="352" t="s">
        <v>2687</v>
      </c>
      <c r="F1193" s="352">
        <v>0.15</v>
      </c>
      <c r="G1193" s="352">
        <v>7.0000000000000001E-3</v>
      </c>
      <c r="H1193" s="352">
        <v>2.58</v>
      </c>
      <c r="I1193" s="189" t="s">
        <v>2505</v>
      </c>
      <c r="J1193" s="224"/>
      <c r="T1193" s="470"/>
      <c r="U1193" s="470"/>
      <c r="V1193" s="509"/>
      <c r="W1193" s="470"/>
      <c r="X1193" s="477"/>
      <c r="Y1193" s="510"/>
      <c r="Z1193" s="470"/>
      <c r="AA1193" s="470"/>
    </row>
    <row r="1194" spans="1:27" s="352" customFormat="1">
      <c r="A1194" s="352" t="s">
        <v>2688</v>
      </c>
      <c r="B1194" s="352" t="s">
        <v>2568</v>
      </c>
      <c r="C1194" s="352" t="s">
        <v>2508</v>
      </c>
      <c r="D1194" s="223" t="s">
        <v>1708</v>
      </c>
      <c r="E1194" s="224" t="s">
        <v>2689</v>
      </c>
      <c r="F1194" s="352">
        <v>0.15</v>
      </c>
      <c r="G1194" s="352">
        <v>7.0000000000000001E-3</v>
      </c>
      <c r="H1194" s="352">
        <v>2.58</v>
      </c>
      <c r="I1194" s="189" t="s">
        <v>2505</v>
      </c>
      <c r="J1194" s="224"/>
      <c r="T1194" s="470"/>
      <c r="U1194" s="470"/>
      <c r="V1194" s="509"/>
      <c r="W1194" s="470"/>
      <c r="X1194" s="477"/>
      <c r="Y1194" s="510"/>
      <c r="Z1194" s="470"/>
      <c r="AA1194" s="470"/>
    </row>
    <row r="1195" spans="1:27" s="352" customFormat="1">
      <c r="A1195" s="352" t="s">
        <v>2690</v>
      </c>
      <c r="B1195" s="352" t="s">
        <v>2568</v>
      </c>
      <c r="C1195" s="352" t="s">
        <v>2508</v>
      </c>
      <c r="D1195" s="352" t="s">
        <v>1708</v>
      </c>
      <c r="E1195" s="352" t="s">
        <v>2691</v>
      </c>
      <c r="F1195" s="352">
        <v>0.15</v>
      </c>
      <c r="G1195" s="352">
        <v>7.0000000000000001E-3</v>
      </c>
      <c r="H1195" s="352">
        <v>2.58</v>
      </c>
      <c r="I1195" s="189" t="s">
        <v>2505</v>
      </c>
      <c r="J1195" s="224"/>
      <c r="T1195" s="470"/>
      <c r="U1195" s="470"/>
      <c r="V1195" s="509"/>
      <c r="W1195" s="470"/>
      <c r="X1195" s="477"/>
      <c r="Y1195" s="510"/>
      <c r="Z1195" s="470"/>
      <c r="AA1195" s="470"/>
    </row>
    <row r="1196" spans="1:27" s="352" customFormat="1">
      <c r="A1196" s="352" t="s">
        <v>2692</v>
      </c>
      <c r="B1196" s="352" t="s">
        <v>2568</v>
      </c>
      <c r="C1196" s="352" t="s">
        <v>2508</v>
      </c>
      <c r="D1196" s="352" t="s">
        <v>1708</v>
      </c>
      <c r="E1196" s="352" t="s">
        <v>2693</v>
      </c>
      <c r="F1196" s="352">
        <v>7.4999999999999997E-2</v>
      </c>
      <c r="G1196" s="352">
        <v>3.5000000000000001E-3</v>
      </c>
      <c r="H1196" s="352">
        <v>2.58</v>
      </c>
      <c r="I1196" s="189" t="s">
        <v>231</v>
      </c>
      <c r="J1196" s="224" t="s">
        <v>232</v>
      </c>
      <c r="T1196" s="470"/>
      <c r="U1196" s="470"/>
      <c r="V1196" s="509"/>
      <c r="W1196" s="470"/>
      <c r="X1196" s="477"/>
      <c r="Y1196" s="510"/>
      <c r="Z1196" s="470"/>
      <c r="AA1196" s="470"/>
    </row>
    <row r="1197" spans="1:27" s="352" customFormat="1">
      <c r="A1197" s="352" t="s">
        <v>2694</v>
      </c>
      <c r="B1197" s="352" t="s">
        <v>2568</v>
      </c>
      <c r="C1197" s="352" t="s">
        <v>2508</v>
      </c>
      <c r="D1197" s="223" t="s">
        <v>1708</v>
      </c>
      <c r="E1197" s="224" t="s">
        <v>2695</v>
      </c>
      <c r="F1197" s="352">
        <v>7.4999999999999997E-2</v>
      </c>
      <c r="G1197" s="352">
        <v>3.5000000000000001E-3</v>
      </c>
      <c r="H1197" s="352">
        <v>2.58</v>
      </c>
      <c r="I1197" s="189" t="s">
        <v>231</v>
      </c>
      <c r="J1197" s="224" t="s">
        <v>232</v>
      </c>
      <c r="T1197" s="470"/>
      <c r="U1197" s="470"/>
      <c r="V1197" s="509"/>
      <c r="W1197" s="470"/>
      <c r="X1197" s="477"/>
      <c r="Y1197" s="510"/>
      <c r="Z1197" s="470"/>
      <c r="AA1197" s="470"/>
    </row>
    <row r="1198" spans="1:27" s="352" customFormat="1">
      <c r="A1198" s="352" t="s">
        <v>2696</v>
      </c>
      <c r="B1198" s="352" t="s">
        <v>2568</v>
      </c>
      <c r="C1198" s="352" t="s">
        <v>2508</v>
      </c>
      <c r="D1198" s="352" t="s">
        <v>1708</v>
      </c>
      <c r="E1198" s="224" t="s">
        <v>2697</v>
      </c>
      <c r="F1198" s="352">
        <v>7.4999999999999997E-2</v>
      </c>
      <c r="G1198" s="352">
        <v>3.5000000000000001E-3</v>
      </c>
      <c r="H1198" s="352">
        <v>2.58</v>
      </c>
      <c r="I1198" s="189" t="s">
        <v>231</v>
      </c>
      <c r="J1198" s="224" t="s">
        <v>232</v>
      </c>
      <c r="T1198" s="470"/>
      <c r="U1198" s="470"/>
      <c r="V1198" s="509"/>
      <c r="W1198" s="470"/>
      <c r="X1198" s="477"/>
      <c r="Y1198" s="510"/>
      <c r="Z1198" s="470"/>
      <c r="AA1198" s="470"/>
    </row>
    <row r="1199" spans="1:27" s="352" customFormat="1">
      <c r="A1199" s="352" t="s">
        <v>2698</v>
      </c>
      <c r="B1199" s="352" t="s">
        <v>2568</v>
      </c>
      <c r="C1199" s="352" t="s">
        <v>2508</v>
      </c>
      <c r="D1199" s="352" t="s">
        <v>1708</v>
      </c>
      <c r="E1199" s="224" t="s">
        <v>2699</v>
      </c>
      <c r="F1199" s="352">
        <v>0.13500000000000001</v>
      </c>
      <c r="G1199" s="352">
        <v>6.3E-3</v>
      </c>
      <c r="H1199" s="352">
        <v>2.58</v>
      </c>
      <c r="I1199" s="189" t="s">
        <v>2505</v>
      </c>
      <c r="J1199" s="224" t="s">
        <v>1711</v>
      </c>
      <c r="T1199" s="470"/>
      <c r="U1199" s="470"/>
      <c r="V1199" s="509"/>
      <c r="W1199" s="470"/>
      <c r="X1199" s="477"/>
      <c r="Y1199" s="510"/>
      <c r="Z1199" s="470"/>
      <c r="AA1199" s="470"/>
    </row>
    <row r="1200" spans="1:27" s="352" customFormat="1">
      <c r="A1200" s="352" t="s">
        <v>2700</v>
      </c>
      <c r="B1200" s="352" t="s">
        <v>2568</v>
      </c>
      <c r="C1200" s="352" t="s">
        <v>2508</v>
      </c>
      <c r="D1200" s="223" t="s">
        <v>1708</v>
      </c>
      <c r="E1200" s="224" t="s">
        <v>2701</v>
      </c>
      <c r="F1200" s="352">
        <v>0.13500000000000001</v>
      </c>
      <c r="G1200" s="352">
        <v>6.3E-3</v>
      </c>
      <c r="H1200" s="352">
        <v>2.58</v>
      </c>
      <c r="I1200" s="189" t="s">
        <v>2505</v>
      </c>
      <c r="J1200" s="224" t="s">
        <v>1711</v>
      </c>
      <c r="T1200" s="470"/>
      <c r="U1200" s="470"/>
      <c r="V1200" s="509"/>
      <c r="W1200" s="470"/>
      <c r="X1200" s="477"/>
      <c r="Y1200" s="510"/>
      <c r="Z1200" s="470"/>
      <c r="AA1200" s="470"/>
    </row>
    <row r="1201" spans="1:27" s="352" customFormat="1">
      <c r="A1201" s="352" t="s">
        <v>2702</v>
      </c>
      <c r="B1201" s="352" t="s">
        <v>2568</v>
      </c>
      <c r="C1201" s="352" t="s">
        <v>2508</v>
      </c>
      <c r="D1201" s="352" t="s">
        <v>1708</v>
      </c>
      <c r="E1201" s="224" t="s">
        <v>2703</v>
      </c>
      <c r="F1201" s="352">
        <v>0.13500000000000001</v>
      </c>
      <c r="G1201" s="352">
        <v>6.3E-3</v>
      </c>
      <c r="H1201" s="352">
        <v>2.58</v>
      </c>
      <c r="I1201" s="189" t="s">
        <v>2505</v>
      </c>
      <c r="J1201" s="224" t="s">
        <v>1711</v>
      </c>
      <c r="T1201" s="470"/>
      <c r="U1201" s="470"/>
      <c r="V1201" s="509"/>
      <c r="W1201" s="470"/>
      <c r="X1201" s="477"/>
      <c r="Y1201" s="510"/>
      <c r="Z1201" s="470"/>
      <c r="AA1201" s="470"/>
    </row>
    <row r="1202" spans="1:27" s="352" customFormat="1">
      <c r="A1202" s="352" t="s">
        <v>2704</v>
      </c>
      <c r="B1202" s="352" t="s">
        <v>2568</v>
      </c>
      <c r="C1202" s="352" t="s">
        <v>2508</v>
      </c>
      <c r="D1202" s="352" t="s">
        <v>1708</v>
      </c>
      <c r="E1202" s="224" t="s">
        <v>2705</v>
      </c>
      <c r="F1202" s="352">
        <v>0.13500000000000001</v>
      </c>
      <c r="G1202" s="352">
        <v>6.3E-3</v>
      </c>
      <c r="H1202" s="352">
        <v>2.58</v>
      </c>
      <c r="I1202" s="189" t="s">
        <v>231</v>
      </c>
      <c r="J1202" s="224" t="s">
        <v>2507</v>
      </c>
      <c r="T1202" s="470"/>
      <c r="U1202" s="470"/>
      <c r="V1202" s="509"/>
      <c r="W1202" s="470"/>
      <c r="X1202" s="477"/>
      <c r="Y1202" s="510"/>
      <c r="Z1202" s="470"/>
      <c r="AA1202" s="470"/>
    </row>
    <row r="1203" spans="1:27" s="352" customFormat="1">
      <c r="A1203" s="352" t="s">
        <v>2706</v>
      </c>
      <c r="B1203" s="352" t="s">
        <v>2568</v>
      </c>
      <c r="C1203" s="352" t="s">
        <v>2508</v>
      </c>
      <c r="D1203" s="223" t="s">
        <v>1708</v>
      </c>
      <c r="E1203" s="224" t="s">
        <v>2707</v>
      </c>
      <c r="F1203" s="352">
        <v>0.13500000000000001</v>
      </c>
      <c r="G1203" s="352">
        <v>6.3E-3</v>
      </c>
      <c r="H1203" s="352">
        <v>2.58</v>
      </c>
      <c r="I1203" s="189" t="s">
        <v>231</v>
      </c>
      <c r="J1203" s="224" t="s">
        <v>2507</v>
      </c>
      <c r="T1203" s="470"/>
      <c r="U1203" s="470"/>
      <c r="V1203" s="509"/>
      <c r="W1203" s="470"/>
      <c r="X1203" s="477"/>
      <c r="Y1203" s="510"/>
      <c r="Z1203" s="470"/>
      <c r="AA1203" s="470"/>
    </row>
    <row r="1204" spans="1:27" s="352" customFormat="1">
      <c r="A1204" s="352" t="s">
        <v>2708</v>
      </c>
      <c r="B1204" s="352" t="s">
        <v>2568</v>
      </c>
      <c r="C1204" s="352" t="s">
        <v>2508</v>
      </c>
      <c r="D1204" s="224" t="s">
        <v>1708</v>
      </c>
      <c r="E1204" s="224" t="s">
        <v>2709</v>
      </c>
      <c r="F1204" s="352">
        <v>0.13500000000000001</v>
      </c>
      <c r="G1204" s="352">
        <v>6.3E-3</v>
      </c>
      <c r="H1204" s="352">
        <v>2.58</v>
      </c>
      <c r="I1204" s="189" t="s">
        <v>231</v>
      </c>
      <c r="J1204" s="352" t="s">
        <v>2507</v>
      </c>
      <c r="T1204" s="470"/>
      <c r="U1204" s="470"/>
      <c r="V1204" s="509"/>
      <c r="W1204" s="470"/>
      <c r="X1204" s="477"/>
      <c r="Y1204" s="510"/>
      <c r="Z1204" s="470"/>
      <c r="AA1204" s="470"/>
    </row>
    <row r="1205" spans="1:27" s="352" customFormat="1" ht="13.5" customHeight="1">
      <c r="A1205" s="352" t="s">
        <v>2710</v>
      </c>
      <c r="B1205" s="352" t="s">
        <v>2569</v>
      </c>
      <c r="C1205" s="352" t="s">
        <v>2509</v>
      </c>
      <c r="D1205" s="352" t="s">
        <v>1702</v>
      </c>
      <c r="E1205" s="352" t="s">
        <v>2711</v>
      </c>
      <c r="F1205" s="352">
        <v>0.15</v>
      </c>
      <c r="G1205" s="352">
        <v>7.0000000000000001E-3</v>
      </c>
      <c r="H1205" s="352">
        <v>2.58</v>
      </c>
      <c r="I1205" s="189" t="s">
        <v>2505</v>
      </c>
      <c r="T1205" s="470"/>
      <c r="U1205" s="470"/>
      <c r="V1205" s="509"/>
      <c r="W1205" s="470"/>
      <c r="X1205" s="477"/>
      <c r="Y1205" s="510"/>
      <c r="Z1205" s="470"/>
      <c r="AA1205" s="470"/>
    </row>
    <row r="1206" spans="1:27" s="352" customFormat="1">
      <c r="A1206" s="352" t="s">
        <v>2712</v>
      </c>
      <c r="B1206" s="352" t="s">
        <v>2569</v>
      </c>
      <c r="C1206" s="352" t="s">
        <v>2509</v>
      </c>
      <c r="D1206" s="352" t="s">
        <v>1702</v>
      </c>
      <c r="E1206" s="352" t="s">
        <v>2713</v>
      </c>
      <c r="F1206" s="352">
        <v>0.15</v>
      </c>
      <c r="G1206" s="352">
        <v>7.0000000000000001E-3</v>
      </c>
      <c r="H1206" s="352">
        <v>2.58</v>
      </c>
      <c r="I1206" s="189" t="s">
        <v>2505</v>
      </c>
      <c r="T1206" s="470"/>
      <c r="U1206" s="470"/>
      <c r="V1206" s="509"/>
      <c r="W1206" s="470"/>
      <c r="X1206" s="477"/>
      <c r="Y1206" s="510"/>
      <c r="Z1206" s="470"/>
      <c r="AA1206" s="470"/>
    </row>
    <row r="1207" spans="1:27" s="352" customFormat="1" ht="13.5" customHeight="1">
      <c r="A1207" s="352" t="s">
        <v>2714</v>
      </c>
      <c r="B1207" s="352" t="s">
        <v>2569</v>
      </c>
      <c r="C1207" s="352" t="s">
        <v>2509</v>
      </c>
      <c r="D1207" s="352" t="s">
        <v>1702</v>
      </c>
      <c r="E1207" s="352" t="s">
        <v>2715</v>
      </c>
      <c r="F1207" s="352">
        <v>0.15</v>
      </c>
      <c r="G1207" s="352">
        <v>7.0000000000000001E-3</v>
      </c>
      <c r="H1207" s="352">
        <v>2.58</v>
      </c>
      <c r="I1207" s="189" t="s">
        <v>2505</v>
      </c>
      <c r="T1207" s="470"/>
      <c r="U1207" s="470"/>
      <c r="V1207" s="509"/>
      <c r="W1207" s="470"/>
      <c r="X1207" s="477"/>
      <c r="Y1207" s="510"/>
      <c r="Z1207" s="470"/>
      <c r="AA1207" s="470"/>
    </row>
    <row r="1208" spans="1:27" s="352" customFormat="1" ht="13.5" customHeight="1">
      <c r="A1208" s="352" t="s">
        <v>2716</v>
      </c>
      <c r="B1208" s="352" t="s">
        <v>2569</v>
      </c>
      <c r="C1208" s="352" t="s">
        <v>2509</v>
      </c>
      <c r="D1208" s="352" t="s">
        <v>1702</v>
      </c>
      <c r="E1208" s="352" t="s">
        <v>2717</v>
      </c>
      <c r="F1208" s="352">
        <v>7.4999999999999997E-2</v>
      </c>
      <c r="G1208" s="352">
        <v>3.5000000000000001E-3</v>
      </c>
      <c r="H1208" s="352">
        <v>2.58</v>
      </c>
      <c r="I1208" s="189" t="s">
        <v>231</v>
      </c>
      <c r="J1208" s="352" t="s">
        <v>232</v>
      </c>
      <c r="T1208" s="470"/>
      <c r="U1208" s="470"/>
      <c r="V1208" s="509"/>
      <c r="W1208" s="470"/>
      <c r="X1208" s="477"/>
      <c r="Y1208" s="510"/>
      <c r="Z1208" s="470"/>
      <c r="AA1208" s="470"/>
    </row>
    <row r="1209" spans="1:27" s="352" customFormat="1">
      <c r="A1209" s="352" t="s">
        <v>2718</v>
      </c>
      <c r="B1209" s="352" t="s">
        <v>2569</v>
      </c>
      <c r="C1209" s="352" t="s">
        <v>2509</v>
      </c>
      <c r="D1209" s="352" t="s">
        <v>1702</v>
      </c>
      <c r="E1209" s="352" t="s">
        <v>2719</v>
      </c>
      <c r="F1209" s="352">
        <v>7.4999999999999997E-2</v>
      </c>
      <c r="G1209" s="352">
        <v>3.5000000000000001E-3</v>
      </c>
      <c r="H1209" s="352">
        <v>2.58</v>
      </c>
      <c r="I1209" s="189" t="s">
        <v>231</v>
      </c>
      <c r="J1209" s="352" t="s">
        <v>232</v>
      </c>
      <c r="T1209" s="470"/>
      <c r="U1209" s="470"/>
      <c r="V1209" s="509"/>
      <c r="W1209" s="470"/>
      <c r="X1209" s="477"/>
      <c r="Y1209" s="510"/>
      <c r="Z1209" s="470"/>
      <c r="AA1209" s="470"/>
    </row>
    <row r="1210" spans="1:27" s="352" customFormat="1">
      <c r="A1210" s="352" t="s">
        <v>2720</v>
      </c>
      <c r="B1210" s="352" t="s">
        <v>2569</v>
      </c>
      <c r="C1210" s="352" t="s">
        <v>2509</v>
      </c>
      <c r="D1210" s="352" t="s">
        <v>1702</v>
      </c>
      <c r="E1210" s="352" t="s">
        <v>2721</v>
      </c>
      <c r="F1210" s="352">
        <v>7.4999999999999997E-2</v>
      </c>
      <c r="G1210" s="352">
        <v>3.5000000000000001E-3</v>
      </c>
      <c r="H1210" s="352">
        <v>2.58</v>
      </c>
      <c r="I1210" s="189" t="s">
        <v>231</v>
      </c>
      <c r="J1210" s="352" t="s">
        <v>232</v>
      </c>
      <c r="T1210" s="470"/>
      <c r="U1210" s="470"/>
      <c r="V1210" s="509"/>
      <c r="W1210" s="470"/>
      <c r="X1210" s="477"/>
      <c r="Y1210" s="510"/>
      <c r="Z1210" s="470"/>
      <c r="AA1210" s="470"/>
    </row>
    <row r="1211" spans="1:27" s="352" customFormat="1">
      <c r="A1211" s="352" t="s">
        <v>2722</v>
      </c>
      <c r="B1211" s="352" t="s">
        <v>2569</v>
      </c>
      <c r="C1211" s="352" t="s">
        <v>2509</v>
      </c>
      <c r="D1211" s="352" t="s">
        <v>1702</v>
      </c>
      <c r="E1211" s="352" t="s">
        <v>2723</v>
      </c>
      <c r="F1211" s="352">
        <v>7.4999999999999997E-2</v>
      </c>
      <c r="G1211" s="352">
        <v>3.5000000000000001E-3</v>
      </c>
      <c r="H1211" s="352">
        <v>2.58</v>
      </c>
      <c r="I1211" s="189" t="s">
        <v>2505</v>
      </c>
      <c r="J1211" s="352" t="s">
        <v>1668</v>
      </c>
      <c r="T1211" s="470"/>
      <c r="U1211" s="470"/>
      <c r="V1211" s="509"/>
      <c r="W1211" s="470"/>
      <c r="X1211" s="477"/>
      <c r="Y1211" s="510"/>
      <c r="Z1211" s="470"/>
      <c r="AA1211" s="470"/>
    </row>
    <row r="1212" spans="1:27" s="352" customFormat="1">
      <c r="A1212" s="352" t="s">
        <v>2724</v>
      </c>
      <c r="B1212" s="352" t="s">
        <v>2569</v>
      </c>
      <c r="C1212" s="352" t="s">
        <v>2509</v>
      </c>
      <c r="D1212" s="352" t="s">
        <v>1702</v>
      </c>
      <c r="E1212" s="352" t="s">
        <v>2725</v>
      </c>
      <c r="F1212" s="352">
        <v>7.4999999999999997E-2</v>
      </c>
      <c r="G1212" s="352">
        <v>3.5000000000000001E-3</v>
      </c>
      <c r="H1212" s="352">
        <v>2.58</v>
      </c>
      <c r="I1212" s="189" t="s">
        <v>2505</v>
      </c>
      <c r="J1212" s="352" t="s">
        <v>1668</v>
      </c>
      <c r="T1212" s="470"/>
      <c r="U1212" s="470"/>
      <c r="V1212" s="509"/>
      <c r="W1212" s="470"/>
      <c r="X1212" s="477"/>
      <c r="Y1212" s="510"/>
      <c r="Z1212" s="470"/>
      <c r="AA1212" s="470"/>
    </row>
    <row r="1213" spans="1:27" s="352" customFormat="1">
      <c r="A1213" s="352" t="s">
        <v>2726</v>
      </c>
      <c r="B1213" s="352" t="s">
        <v>2569</v>
      </c>
      <c r="C1213" s="352" t="s">
        <v>2509</v>
      </c>
      <c r="D1213" s="352" t="s">
        <v>1702</v>
      </c>
      <c r="E1213" s="352" t="s">
        <v>2727</v>
      </c>
      <c r="F1213" s="352">
        <v>7.4999999999999997E-2</v>
      </c>
      <c r="G1213" s="352">
        <v>3.5000000000000001E-3</v>
      </c>
      <c r="H1213" s="352">
        <v>2.58</v>
      </c>
      <c r="I1213" s="189" t="s">
        <v>2505</v>
      </c>
      <c r="J1213" s="352" t="s">
        <v>1668</v>
      </c>
      <c r="T1213" s="470"/>
      <c r="U1213" s="470"/>
      <c r="V1213" s="509"/>
      <c r="W1213" s="470"/>
      <c r="X1213" s="477"/>
      <c r="Y1213" s="510"/>
      <c r="Z1213" s="470"/>
      <c r="AA1213" s="470"/>
    </row>
    <row r="1214" spans="1:27" s="352" customFormat="1">
      <c r="A1214" s="352" t="s">
        <v>2728</v>
      </c>
      <c r="B1214" s="352" t="s">
        <v>2569</v>
      </c>
      <c r="C1214" s="352" t="s">
        <v>2509</v>
      </c>
      <c r="D1214" s="352" t="s">
        <v>1702</v>
      </c>
      <c r="E1214" s="352" t="s">
        <v>2729</v>
      </c>
      <c r="F1214" s="352">
        <v>7.4999999999999997E-2</v>
      </c>
      <c r="G1214" s="352">
        <v>3.5000000000000001E-3</v>
      </c>
      <c r="H1214" s="352">
        <v>2.58</v>
      </c>
      <c r="I1214" s="189" t="s">
        <v>231</v>
      </c>
      <c r="J1214" s="352" t="s">
        <v>2494</v>
      </c>
      <c r="T1214" s="470"/>
      <c r="U1214" s="470"/>
      <c r="V1214" s="509"/>
      <c r="W1214" s="470"/>
      <c r="X1214" s="477"/>
      <c r="Y1214" s="510"/>
      <c r="Z1214" s="470"/>
      <c r="AA1214" s="470"/>
    </row>
    <row r="1215" spans="1:27" s="352" customFormat="1">
      <c r="A1215" s="352" t="s">
        <v>2730</v>
      </c>
      <c r="B1215" s="352" t="s">
        <v>2569</v>
      </c>
      <c r="C1215" s="352" t="s">
        <v>2509</v>
      </c>
      <c r="D1215" s="352" t="s">
        <v>1702</v>
      </c>
      <c r="E1215" s="352" t="s">
        <v>2731</v>
      </c>
      <c r="F1215" s="352">
        <v>7.4999999999999997E-2</v>
      </c>
      <c r="G1215" s="352">
        <v>3.5000000000000001E-3</v>
      </c>
      <c r="H1215" s="352">
        <v>2.58</v>
      </c>
      <c r="I1215" s="189" t="s">
        <v>231</v>
      </c>
      <c r="J1215" s="352" t="s">
        <v>2494</v>
      </c>
      <c r="T1215" s="470"/>
      <c r="U1215" s="470"/>
      <c r="V1215" s="509"/>
      <c r="W1215" s="470"/>
      <c r="X1215" s="477"/>
      <c r="Y1215" s="510"/>
      <c r="Z1215" s="470"/>
      <c r="AA1215" s="470"/>
    </row>
    <row r="1216" spans="1:27" s="352" customFormat="1">
      <c r="A1216" s="352" t="s">
        <v>2732</v>
      </c>
      <c r="B1216" s="352" t="s">
        <v>2569</v>
      </c>
      <c r="C1216" s="352" t="s">
        <v>2509</v>
      </c>
      <c r="D1216" s="352" t="s">
        <v>1702</v>
      </c>
      <c r="E1216" s="352" t="s">
        <v>2733</v>
      </c>
      <c r="F1216" s="352">
        <v>7.4999999999999997E-2</v>
      </c>
      <c r="G1216" s="352">
        <v>3.5000000000000001E-3</v>
      </c>
      <c r="H1216" s="352">
        <v>2.58</v>
      </c>
      <c r="I1216" s="189" t="s">
        <v>231</v>
      </c>
      <c r="J1216" s="352" t="s">
        <v>2494</v>
      </c>
      <c r="T1216" s="470"/>
      <c r="U1216" s="470"/>
      <c r="V1216" s="509"/>
      <c r="W1216" s="470"/>
      <c r="X1216" s="477"/>
      <c r="Y1216" s="510"/>
      <c r="Z1216" s="470"/>
      <c r="AA1216" s="470"/>
    </row>
    <row r="1217" spans="1:27" s="352" customFormat="1" ht="13.5" customHeight="1">
      <c r="A1217" s="352" t="s">
        <v>2734</v>
      </c>
      <c r="B1217" s="352" t="s">
        <v>2569</v>
      </c>
      <c r="C1217" s="352" t="s">
        <v>2509</v>
      </c>
      <c r="D1217" s="352" t="s">
        <v>1702</v>
      </c>
      <c r="E1217" s="352" t="s">
        <v>2735</v>
      </c>
      <c r="F1217" s="352">
        <v>3.7499999999999999E-2</v>
      </c>
      <c r="G1217" s="352">
        <v>1.75E-3</v>
      </c>
      <c r="H1217" s="352">
        <v>2.58</v>
      </c>
      <c r="I1217" s="189" t="s">
        <v>2505</v>
      </c>
      <c r="J1217" s="352" t="s">
        <v>1669</v>
      </c>
      <c r="T1217" s="470"/>
      <c r="U1217" s="470"/>
      <c r="V1217" s="509"/>
      <c r="W1217" s="470"/>
      <c r="X1217" s="477"/>
      <c r="Y1217" s="510"/>
      <c r="Z1217" s="470"/>
      <c r="AA1217" s="470"/>
    </row>
    <row r="1218" spans="1:27" s="352" customFormat="1">
      <c r="A1218" s="352" t="s">
        <v>2736</v>
      </c>
      <c r="B1218" s="352" t="s">
        <v>2569</v>
      </c>
      <c r="C1218" s="352" t="s">
        <v>2509</v>
      </c>
      <c r="D1218" s="352" t="s">
        <v>1702</v>
      </c>
      <c r="E1218" s="352" t="s">
        <v>2737</v>
      </c>
      <c r="F1218" s="352">
        <v>3.7499999999999999E-2</v>
      </c>
      <c r="G1218" s="352">
        <v>1.75E-3</v>
      </c>
      <c r="H1218" s="352">
        <v>2.58</v>
      </c>
      <c r="I1218" s="189" t="s">
        <v>2505</v>
      </c>
      <c r="J1218" s="352" t="s">
        <v>1669</v>
      </c>
      <c r="T1218" s="470"/>
      <c r="U1218" s="470"/>
      <c r="V1218" s="509"/>
      <c r="W1218" s="470"/>
      <c r="X1218" s="477"/>
      <c r="Y1218" s="510"/>
      <c r="Z1218" s="470"/>
      <c r="AA1218" s="470"/>
    </row>
    <row r="1219" spans="1:27" s="352" customFormat="1" ht="13.5" customHeight="1">
      <c r="A1219" s="352" t="s">
        <v>2738</v>
      </c>
      <c r="B1219" s="352" t="s">
        <v>2569</v>
      </c>
      <c r="C1219" s="352" t="s">
        <v>2509</v>
      </c>
      <c r="D1219" s="352" t="s">
        <v>1702</v>
      </c>
      <c r="E1219" s="352" t="s">
        <v>2739</v>
      </c>
      <c r="F1219" s="352">
        <v>3.7499999999999999E-2</v>
      </c>
      <c r="G1219" s="352">
        <v>1.75E-3</v>
      </c>
      <c r="H1219" s="352">
        <v>2.58</v>
      </c>
      <c r="I1219" s="189" t="s">
        <v>2505</v>
      </c>
      <c r="J1219" s="352" t="s">
        <v>1669</v>
      </c>
      <c r="T1219" s="470"/>
      <c r="U1219" s="470"/>
      <c r="V1219" s="509"/>
      <c r="W1219" s="470"/>
      <c r="X1219" s="477"/>
      <c r="Y1219" s="510"/>
      <c r="Z1219" s="470"/>
      <c r="AA1219" s="470"/>
    </row>
    <row r="1220" spans="1:27" s="352" customFormat="1" ht="13.5" customHeight="1">
      <c r="A1220" s="352" t="s">
        <v>2740</v>
      </c>
      <c r="B1220" s="352" t="s">
        <v>2569</v>
      </c>
      <c r="C1220" s="352" t="s">
        <v>2509</v>
      </c>
      <c r="D1220" s="352" t="s">
        <v>1702</v>
      </c>
      <c r="E1220" s="352" t="s">
        <v>2741</v>
      </c>
      <c r="F1220" s="352">
        <v>3.7499999999999999E-2</v>
      </c>
      <c r="G1220" s="352">
        <v>1.75E-3</v>
      </c>
      <c r="H1220" s="352">
        <v>2.58</v>
      </c>
      <c r="I1220" s="189" t="s">
        <v>231</v>
      </c>
      <c r="J1220" s="352" t="s">
        <v>2495</v>
      </c>
      <c r="T1220" s="470"/>
      <c r="U1220" s="470"/>
      <c r="V1220" s="509"/>
      <c r="W1220" s="470"/>
      <c r="X1220" s="477"/>
      <c r="Y1220" s="510"/>
      <c r="Z1220" s="470"/>
      <c r="AA1220" s="470"/>
    </row>
    <row r="1221" spans="1:27" s="352" customFormat="1">
      <c r="A1221" s="352" t="s">
        <v>2742</v>
      </c>
      <c r="B1221" s="352" t="s">
        <v>2569</v>
      </c>
      <c r="C1221" s="352" t="s">
        <v>2509</v>
      </c>
      <c r="D1221" s="352" t="s">
        <v>1702</v>
      </c>
      <c r="E1221" s="352" t="s">
        <v>2743</v>
      </c>
      <c r="F1221" s="352">
        <v>3.7499999999999999E-2</v>
      </c>
      <c r="G1221" s="352">
        <v>1.75E-3</v>
      </c>
      <c r="H1221" s="352">
        <v>2.58</v>
      </c>
      <c r="I1221" s="189" t="s">
        <v>231</v>
      </c>
      <c r="J1221" s="352" t="s">
        <v>2506</v>
      </c>
      <c r="T1221" s="470"/>
      <c r="U1221" s="470"/>
      <c r="V1221" s="509"/>
      <c r="W1221" s="470"/>
      <c r="X1221" s="477"/>
      <c r="Y1221" s="510"/>
      <c r="Z1221" s="470"/>
      <c r="AA1221" s="470"/>
    </row>
    <row r="1222" spans="1:27" s="352" customFormat="1" ht="13.5" customHeight="1">
      <c r="A1222" s="518" t="s">
        <v>2744</v>
      </c>
      <c r="B1222" s="518" t="s">
        <v>2569</v>
      </c>
      <c r="C1222" s="518" t="s">
        <v>2509</v>
      </c>
      <c r="D1222" s="518" t="s">
        <v>1702</v>
      </c>
      <c r="E1222" s="518" t="s">
        <v>2745</v>
      </c>
      <c r="F1222" s="518">
        <v>3.7499999999999999E-2</v>
      </c>
      <c r="G1222" s="518">
        <v>1.75E-3</v>
      </c>
      <c r="H1222" s="518">
        <v>2.58</v>
      </c>
      <c r="I1222" s="519" t="s">
        <v>231</v>
      </c>
      <c r="J1222" s="518" t="s">
        <v>2495</v>
      </c>
      <c r="T1222" s="470"/>
      <c r="U1222" s="470"/>
      <c r="V1222" s="509"/>
      <c r="W1222" s="470"/>
      <c r="X1222" s="477"/>
      <c r="Y1222" s="510"/>
      <c r="Z1222" s="470"/>
      <c r="AA1222" s="470"/>
    </row>
    <row r="1223" spans="1:27" s="352" customFormat="1" ht="13.5" customHeight="1">
      <c r="A1223" s="352" t="s">
        <v>2746</v>
      </c>
      <c r="B1223" s="352" t="s">
        <v>2569</v>
      </c>
      <c r="C1223" s="352" t="s">
        <v>2509</v>
      </c>
      <c r="D1223" s="352" t="s">
        <v>1702</v>
      </c>
      <c r="E1223" s="352" t="s">
        <v>2747</v>
      </c>
      <c r="F1223" s="352">
        <v>0.13500000000000001</v>
      </c>
      <c r="G1223" s="352">
        <v>6.3E-3</v>
      </c>
      <c r="H1223" s="352">
        <v>2.58</v>
      </c>
      <c r="I1223" s="189" t="s">
        <v>2505</v>
      </c>
      <c r="J1223" s="352" t="s">
        <v>1711</v>
      </c>
      <c r="T1223" s="470"/>
      <c r="U1223" s="470"/>
      <c r="V1223" s="509"/>
      <c r="W1223" s="470"/>
      <c r="X1223" s="477"/>
      <c r="Y1223" s="510"/>
      <c r="Z1223" s="470"/>
      <c r="AA1223" s="470"/>
    </row>
    <row r="1224" spans="1:27" s="352" customFormat="1">
      <c r="A1224" s="352" t="s">
        <v>2748</v>
      </c>
      <c r="B1224" s="352" t="s">
        <v>2569</v>
      </c>
      <c r="C1224" s="352" t="s">
        <v>2509</v>
      </c>
      <c r="D1224" s="352" t="s">
        <v>1702</v>
      </c>
      <c r="E1224" s="352" t="s">
        <v>2749</v>
      </c>
      <c r="F1224" s="352">
        <v>0.13500000000000001</v>
      </c>
      <c r="G1224" s="352">
        <v>6.3E-3</v>
      </c>
      <c r="H1224" s="352">
        <v>2.58</v>
      </c>
      <c r="I1224" s="189" t="s">
        <v>2505</v>
      </c>
      <c r="J1224" s="352" t="s">
        <v>1711</v>
      </c>
      <c r="T1224" s="470"/>
      <c r="U1224" s="470"/>
      <c r="V1224" s="509"/>
      <c r="W1224" s="470"/>
      <c r="X1224" s="477"/>
      <c r="Y1224" s="510"/>
      <c r="Z1224" s="470"/>
      <c r="AA1224" s="470"/>
    </row>
    <row r="1225" spans="1:27" s="352" customFormat="1" ht="13.5" customHeight="1">
      <c r="A1225" s="352" t="s">
        <v>2750</v>
      </c>
      <c r="B1225" s="352" t="s">
        <v>2569</v>
      </c>
      <c r="C1225" s="352" t="s">
        <v>2509</v>
      </c>
      <c r="D1225" s="352" t="s">
        <v>1702</v>
      </c>
      <c r="E1225" s="352" t="s">
        <v>2751</v>
      </c>
      <c r="F1225" s="352">
        <v>0.13500000000000001</v>
      </c>
      <c r="G1225" s="352">
        <v>6.3E-3</v>
      </c>
      <c r="H1225" s="352">
        <v>2.58</v>
      </c>
      <c r="I1225" s="189" t="s">
        <v>2505</v>
      </c>
      <c r="J1225" s="352" t="s">
        <v>1711</v>
      </c>
      <c r="T1225" s="470"/>
      <c r="U1225" s="470"/>
      <c r="V1225" s="509"/>
      <c r="W1225" s="470"/>
      <c r="X1225" s="477"/>
      <c r="Y1225" s="510"/>
      <c r="Z1225" s="470"/>
      <c r="AA1225" s="470"/>
    </row>
    <row r="1226" spans="1:27" s="352" customFormat="1">
      <c r="A1226" s="352" t="s">
        <v>2752</v>
      </c>
      <c r="B1226" s="352" t="s">
        <v>2569</v>
      </c>
      <c r="C1226" s="352" t="s">
        <v>2509</v>
      </c>
      <c r="D1226" s="352" t="s">
        <v>1702</v>
      </c>
      <c r="E1226" s="352" t="s">
        <v>2753</v>
      </c>
      <c r="F1226" s="352">
        <v>0.13500000000000001</v>
      </c>
      <c r="G1226" s="352">
        <v>6.3E-3</v>
      </c>
      <c r="H1226" s="352">
        <v>2.58</v>
      </c>
      <c r="I1226" s="189" t="s">
        <v>231</v>
      </c>
      <c r="J1226" s="352" t="s">
        <v>2507</v>
      </c>
      <c r="T1226" s="470"/>
      <c r="U1226" s="470"/>
      <c r="V1226" s="509"/>
      <c r="W1226" s="470"/>
      <c r="X1226" s="477"/>
      <c r="Y1226" s="510"/>
      <c r="Z1226" s="470"/>
      <c r="AA1226" s="470"/>
    </row>
    <row r="1227" spans="1:27" s="352" customFormat="1">
      <c r="A1227" s="352" t="s">
        <v>2754</v>
      </c>
      <c r="B1227" s="352" t="s">
        <v>2569</v>
      </c>
      <c r="C1227" s="352" t="s">
        <v>2509</v>
      </c>
      <c r="D1227" s="352" t="s">
        <v>1702</v>
      </c>
      <c r="E1227" s="352" t="s">
        <v>2755</v>
      </c>
      <c r="F1227" s="352">
        <v>0.13500000000000001</v>
      </c>
      <c r="G1227" s="352">
        <v>6.3E-3</v>
      </c>
      <c r="H1227" s="352">
        <v>2.58</v>
      </c>
      <c r="I1227" s="189" t="s">
        <v>231</v>
      </c>
      <c r="J1227" s="352" t="s">
        <v>2507</v>
      </c>
      <c r="T1227" s="470"/>
      <c r="U1227" s="470"/>
      <c r="V1227" s="509"/>
      <c r="W1227" s="470"/>
      <c r="X1227" s="477"/>
      <c r="Y1227" s="510"/>
      <c r="Z1227" s="470"/>
      <c r="AA1227" s="470"/>
    </row>
    <row r="1228" spans="1:27" s="352" customFormat="1">
      <c r="A1228" s="352" t="s">
        <v>2756</v>
      </c>
      <c r="B1228" s="352" t="s">
        <v>2569</v>
      </c>
      <c r="C1228" s="352" t="s">
        <v>2509</v>
      </c>
      <c r="D1228" s="352" t="s">
        <v>1702</v>
      </c>
      <c r="E1228" s="352" t="s">
        <v>2757</v>
      </c>
      <c r="F1228" s="352">
        <v>0.13500000000000001</v>
      </c>
      <c r="G1228" s="352">
        <v>6.3E-3</v>
      </c>
      <c r="H1228" s="352">
        <v>2.58</v>
      </c>
      <c r="I1228" s="189" t="s">
        <v>231</v>
      </c>
      <c r="J1228" s="352" t="s">
        <v>2507</v>
      </c>
      <c r="T1228" s="470"/>
      <c r="U1228" s="470"/>
      <c r="V1228" s="509"/>
      <c r="W1228" s="470"/>
      <c r="X1228" s="477"/>
      <c r="Y1228" s="510"/>
      <c r="Z1228" s="470"/>
      <c r="AA1228" s="470"/>
    </row>
    <row r="1229" spans="1:27" s="352" customFormat="1">
      <c r="A1229" s="352" t="s">
        <v>2758</v>
      </c>
      <c r="B1229" s="352" t="s">
        <v>2570</v>
      </c>
      <c r="C1229" s="352" t="s">
        <v>2510</v>
      </c>
      <c r="D1229" s="352" t="s">
        <v>1526</v>
      </c>
      <c r="E1229" s="352" t="s">
        <v>2759</v>
      </c>
      <c r="F1229" s="352">
        <v>7.4999999999999997E-2</v>
      </c>
      <c r="G1229" s="352">
        <v>1.5E-3</v>
      </c>
      <c r="H1229" s="352">
        <v>2.58</v>
      </c>
      <c r="I1229" s="189" t="s">
        <v>231</v>
      </c>
      <c r="J1229" s="352" t="s">
        <v>2490</v>
      </c>
      <c r="T1229" s="470"/>
      <c r="U1229" s="470"/>
      <c r="V1229" s="509"/>
      <c r="W1229" s="470"/>
      <c r="X1229" s="477"/>
      <c r="Y1229" s="510"/>
      <c r="Z1229" s="470"/>
      <c r="AA1229" s="470"/>
    </row>
    <row r="1230" spans="1:27" s="352" customFormat="1">
      <c r="A1230" s="352" t="s">
        <v>2760</v>
      </c>
      <c r="B1230" s="352" t="s">
        <v>2570</v>
      </c>
      <c r="C1230" s="352" t="s">
        <v>2510</v>
      </c>
      <c r="D1230" s="352" t="s">
        <v>1526</v>
      </c>
      <c r="E1230" s="352" t="s">
        <v>2761</v>
      </c>
      <c r="F1230" s="352">
        <v>7.4999999999999997E-2</v>
      </c>
      <c r="G1230" s="352">
        <v>1.5E-3</v>
      </c>
      <c r="H1230" s="352">
        <v>2.58</v>
      </c>
      <c r="I1230" s="189" t="s">
        <v>231</v>
      </c>
      <c r="J1230" s="352" t="s">
        <v>2615</v>
      </c>
      <c r="T1230" s="470"/>
      <c r="U1230" s="470"/>
      <c r="V1230" s="509"/>
      <c r="W1230" s="470"/>
      <c r="X1230" s="477"/>
      <c r="Y1230" s="510"/>
      <c r="Z1230" s="470"/>
      <c r="AA1230" s="470"/>
    </row>
    <row r="1231" spans="1:27" s="352" customFormat="1">
      <c r="A1231" s="352" t="s">
        <v>2762</v>
      </c>
      <c r="B1231" s="352" t="s">
        <v>2570</v>
      </c>
      <c r="C1231" s="352" t="s">
        <v>2510</v>
      </c>
      <c r="D1231" s="352" t="s">
        <v>1526</v>
      </c>
      <c r="E1231" s="352" t="s">
        <v>2763</v>
      </c>
      <c r="F1231" s="352">
        <v>7.4999999999999997E-2</v>
      </c>
      <c r="G1231" s="352">
        <v>1.5E-3</v>
      </c>
      <c r="H1231" s="352">
        <v>2.58</v>
      </c>
      <c r="I1231" s="189" t="s">
        <v>1684</v>
      </c>
      <c r="J1231" s="352" t="s">
        <v>242</v>
      </c>
      <c r="T1231" s="470"/>
      <c r="U1231" s="470"/>
      <c r="V1231" s="509"/>
      <c r="W1231" s="470"/>
      <c r="X1231" s="477"/>
      <c r="Y1231" s="510"/>
      <c r="Z1231" s="470"/>
      <c r="AA1231" s="470"/>
    </row>
    <row r="1232" spans="1:27" s="352" customFormat="1">
      <c r="A1232" s="352" t="s">
        <v>2764</v>
      </c>
      <c r="B1232" s="352" t="s">
        <v>2570</v>
      </c>
      <c r="C1232" s="352" t="s">
        <v>2510</v>
      </c>
      <c r="D1232" s="352" t="s">
        <v>1526</v>
      </c>
      <c r="E1232" s="352" t="s">
        <v>2765</v>
      </c>
      <c r="F1232" s="352">
        <v>7.4999999999999997E-2</v>
      </c>
      <c r="G1232" s="352">
        <v>1.5E-3</v>
      </c>
      <c r="H1232" s="352">
        <v>2.58</v>
      </c>
      <c r="I1232" s="189" t="s">
        <v>1684</v>
      </c>
      <c r="J1232" s="352" t="s">
        <v>242</v>
      </c>
      <c r="T1232" s="470"/>
      <c r="U1232" s="470"/>
      <c r="V1232" s="509"/>
      <c r="W1232" s="470"/>
      <c r="X1232" s="477"/>
      <c r="Y1232" s="510"/>
      <c r="Z1232" s="470"/>
      <c r="AA1232" s="470"/>
    </row>
    <row r="1233" spans="1:27" s="352" customFormat="1">
      <c r="A1233" s="352" t="s">
        <v>2766</v>
      </c>
      <c r="B1233" s="352" t="s">
        <v>2570</v>
      </c>
      <c r="C1233" s="352" t="s">
        <v>2510</v>
      </c>
      <c r="D1233" s="352" t="s">
        <v>1526</v>
      </c>
      <c r="E1233" s="352" t="s">
        <v>2767</v>
      </c>
      <c r="F1233" s="352">
        <v>3.7499999999999999E-2</v>
      </c>
      <c r="G1233" s="352">
        <v>7.5000000000000002E-4</v>
      </c>
      <c r="H1233" s="352">
        <v>2.58</v>
      </c>
      <c r="I1233" s="189" t="s">
        <v>231</v>
      </c>
      <c r="J1233" s="352" t="s">
        <v>2504</v>
      </c>
      <c r="T1233" s="470"/>
      <c r="U1233" s="470"/>
      <c r="V1233" s="509"/>
      <c r="W1233" s="470"/>
      <c r="X1233" s="477"/>
      <c r="Y1233" s="510"/>
      <c r="Z1233" s="470"/>
      <c r="AA1233" s="470"/>
    </row>
    <row r="1234" spans="1:27" s="352" customFormat="1">
      <c r="A1234" s="352" t="s">
        <v>2768</v>
      </c>
      <c r="B1234" s="352" t="s">
        <v>2570</v>
      </c>
      <c r="C1234" s="352" t="s">
        <v>2510</v>
      </c>
      <c r="D1234" s="352" t="s">
        <v>1526</v>
      </c>
      <c r="E1234" s="352" t="s">
        <v>2769</v>
      </c>
      <c r="F1234" s="352">
        <v>3.7499999999999999E-2</v>
      </c>
      <c r="G1234" s="352">
        <v>7.5000000000000002E-4</v>
      </c>
      <c r="H1234" s="352">
        <v>2.58</v>
      </c>
      <c r="I1234" s="189" t="s">
        <v>231</v>
      </c>
      <c r="J1234" s="352" t="s">
        <v>2770</v>
      </c>
      <c r="T1234" s="470"/>
      <c r="U1234" s="470"/>
      <c r="V1234" s="509"/>
      <c r="W1234" s="470"/>
      <c r="X1234" s="477"/>
      <c r="Y1234" s="510"/>
      <c r="Z1234" s="470"/>
      <c r="AA1234" s="470"/>
    </row>
    <row r="1235" spans="1:27" s="352" customFormat="1">
      <c r="A1235" s="352" t="s">
        <v>2771</v>
      </c>
      <c r="B1235" s="352" t="s">
        <v>2570</v>
      </c>
      <c r="C1235" s="352" t="s">
        <v>2510</v>
      </c>
      <c r="D1235" s="352" t="s">
        <v>1526</v>
      </c>
      <c r="E1235" s="352" t="s">
        <v>2772</v>
      </c>
      <c r="F1235" s="352">
        <v>3.7499999999999999E-2</v>
      </c>
      <c r="G1235" s="352">
        <v>7.5000000000000002E-4</v>
      </c>
      <c r="H1235" s="352">
        <v>2.58</v>
      </c>
      <c r="I1235" s="189" t="s">
        <v>1684</v>
      </c>
      <c r="J1235" s="352" t="s">
        <v>525</v>
      </c>
      <c r="T1235" s="470"/>
      <c r="U1235" s="470"/>
      <c r="V1235" s="509"/>
      <c r="W1235" s="470"/>
      <c r="X1235" s="477"/>
      <c r="Y1235" s="510"/>
      <c r="Z1235" s="470"/>
      <c r="AA1235" s="470"/>
    </row>
    <row r="1236" spans="1:27" s="352" customFormat="1">
      <c r="A1236" s="352" t="s">
        <v>2773</v>
      </c>
      <c r="B1236" s="352" t="s">
        <v>2570</v>
      </c>
      <c r="C1236" s="352" t="s">
        <v>2510</v>
      </c>
      <c r="D1236" s="352" t="s">
        <v>1526</v>
      </c>
      <c r="E1236" s="352" t="s">
        <v>2774</v>
      </c>
      <c r="F1236" s="352">
        <v>3.7499999999999999E-2</v>
      </c>
      <c r="G1236" s="352">
        <v>7.5000000000000002E-4</v>
      </c>
      <c r="H1236" s="352">
        <v>2.58</v>
      </c>
      <c r="I1236" s="189" t="s">
        <v>1684</v>
      </c>
      <c r="J1236" s="224" t="s">
        <v>525</v>
      </c>
      <c r="T1236" s="470"/>
      <c r="U1236" s="470"/>
      <c r="V1236" s="509"/>
      <c r="W1236" s="470"/>
      <c r="X1236" s="477"/>
      <c r="Y1236" s="510"/>
      <c r="Z1236" s="470"/>
      <c r="AA1236" s="470"/>
    </row>
    <row r="1237" spans="1:27" s="352" customFormat="1">
      <c r="A1237" s="352" t="s">
        <v>2775</v>
      </c>
      <c r="B1237" s="352" t="s">
        <v>2575</v>
      </c>
      <c r="C1237" s="352" t="s">
        <v>2514</v>
      </c>
      <c r="D1237" s="352" t="s">
        <v>1526</v>
      </c>
      <c r="E1237" s="352" t="s">
        <v>2776</v>
      </c>
      <c r="F1237" s="352">
        <v>2.2499999999999999E-2</v>
      </c>
      <c r="G1237" s="352">
        <v>0</v>
      </c>
      <c r="H1237" s="352">
        <v>2.23</v>
      </c>
      <c r="I1237" s="189" t="s">
        <v>42</v>
      </c>
      <c r="J1237" s="224" t="s">
        <v>2522</v>
      </c>
      <c r="T1237" s="470"/>
      <c r="U1237" s="470"/>
      <c r="V1237" s="509"/>
      <c r="W1237" s="470"/>
      <c r="X1237" s="477"/>
      <c r="Y1237" s="510"/>
      <c r="Z1237" s="470"/>
      <c r="AA1237" s="470"/>
    </row>
    <row r="1238" spans="1:27" s="352" customFormat="1">
      <c r="A1238" s="352" t="s">
        <v>2777</v>
      </c>
      <c r="B1238" s="352" t="s">
        <v>2575</v>
      </c>
      <c r="C1238" s="352" t="s">
        <v>2514</v>
      </c>
      <c r="D1238" s="224" t="s">
        <v>1526</v>
      </c>
      <c r="E1238" s="224" t="s">
        <v>2778</v>
      </c>
      <c r="F1238" s="352">
        <v>2.2499999999999999E-2</v>
      </c>
      <c r="G1238" s="352">
        <v>0</v>
      </c>
      <c r="H1238" s="352">
        <v>2.23</v>
      </c>
      <c r="I1238" s="189" t="s">
        <v>42</v>
      </c>
      <c r="J1238" s="352" t="s">
        <v>2521</v>
      </c>
      <c r="T1238" s="470"/>
      <c r="U1238" s="470"/>
      <c r="V1238" s="509"/>
      <c r="W1238" s="470"/>
      <c r="X1238" s="477"/>
      <c r="Y1238" s="510"/>
      <c r="Z1238" s="470"/>
      <c r="AA1238" s="470"/>
    </row>
    <row r="1239" spans="1:27" s="352" customFormat="1">
      <c r="A1239" s="352" t="s">
        <v>2779</v>
      </c>
      <c r="B1239" s="352" t="s">
        <v>2578</v>
      </c>
      <c r="C1239" s="352" t="s">
        <v>2525</v>
      </c>
      <c r="D1239" s="352" t="s">
        <v>1526</v>
      </c>
      <c r="E1239" s="224" t="s">
        <v>2780</v>
      </c>
      <c r="F1239" s="352">
        <v>3.7499999999999999E-2</v>
      </c>
      <c r="G1239" s="352">
        <v>0</v>
      </c>
      <c r="H1239" s="352">
        <v>2.23</v>
      </c>
      <c r="I1239" s="189" t="s">
        <v>42</v>
      </c>
      <c r="J1239" s="224" t="s">
        <v>2515</v>
      </c>
      <c r="T1239" s="470"/>
      <c r="U1239" s="470"/>
      <c r="V1239" s="509"/>
      <c r="W1239" s="470"/>
      <c r="X1239" s="477"/>
      <c r="Y1239" s="510"/>
      <c r="Z1239" s="470"/>
      <c r="AA1239" s="470"/>
    </row>
    <row r="1240" spans="1:27" s="352" customFormat="1">
      <c r="A1240" s="352" t="s">
        <v>2781</v>
      </c>
      <c r="B1240" s="352" t="s">
        <v>2578</v>
      </c>
      <c r="C1240" s="352" t="s">
        <v>2525</v>
      </c>
      <c r="D1240" s="352" t="s">
        <v>1526</v>
      </c>
      <c r="E1240" s="352" t="s">
        <v>2782</v>
      </c>
      <c r="F1240" s="352">
        <v>3.7499999999999999E-2</v>
      </c>
      <c r="G1240" s="352">
        <v>0</v>
      </c>
      <c r="H1240" s="352">
        <v>2.23</v>
      </c>
      <c r="I1240" s="189" t="s">
        <v>42</v>
      </c>
      <c r="J1240" s="224" t="s">
        <v>2516</v>
      </c>
      <c r="T1240" s="470"/>
      <c r="U1240" s="470"/>
      <c r="V1240" s="509"/>
      <c r="W1240" s="470"/>
      <c r="X1240" s="477"/>
      <c r="Y1240" s="510"/>
      <c r="Z1240" s="470"/>
      <c r="AA1240" s="470"/>
    </row>
    <row r="1241" spans="1:27" s="352" customFormat="1">
      <c r="A1241" s="352" t="s">
        <v>2783</v>
      </c>
      <c r="B1241" s="352" t="s">
        <v>2578</v>
      </c>
      <c r="C1241" s="352" t="s">
        <v>2525</v>
      </c>
      <c r="D1241" s="352" t="s">
        <v>1526</v>
      </c>
      <c r="E1241" s="352" t="s">
        <v>2784</v>
      </c>
      <c r="F1241" s="352">
        <v>1.8749999999999999E-2</v>
      </c>
      <c r="G1241" s="352">
        <v>0</v>
      </c>
      <c r="H1241" s="352">
        <v>2.23</v>
      </c>
      <c r="I1241" s="189" t="s">
        <v>42</v>
      </c>
      <c r="J1241" s="224" t="s">
        <v>2517</v>
      </c>
      <c r="T1241" s="470"/>
      <c r="U1241" s="470"/>
      <c r="V1241" s="509"/>
      <c r="W1241" s="470"/>
      <c r="X1241" s="477"/>
      <c r="Y1241" s="510"/>
      <c r="Z1241" s="470"/>
      <c r="AA1241" s="470"/>
    </row>
    <row r="1242" spans="1:27" s="352" customFormat="1">
      <c r="A1242" s="352" t="s">
        <v>2785</v>
      </c>
      <c r="B1242" s="352" t="s">
        <v>2578</v>
      </c>
      <c r="C1242" s="352" t="s">
        <v>2525</v>
      </c>
      <c r="D1242" s="352" t="s">
        <v>1526</v>
      </c>
      <c r="E1242" s="224" t="s">
        <v>2786</v>
      </c>
      <c r="F1242" s="352">
        <v>1.8749999999999999E-2</v>
      </c>
      <c r="G1242" s="352">
        <v>0</v>
      </c>
      <c r="H1242" s="352">
        <v>2.23</v>
      </c>
      <c r="I1242" s="189" t="s">
        <v>42</v>
      </c>
      <c r="J1242" s="224" t="s">
        <v>2518</v>
      </c>
      <c r="T1242" s="470"/>
      <c r="U1242" s="470"/>
      <c r="V1242" s="509"/>
      <c r="W1242" s="470"/>
      <c r="X1242" s="477"/>
      <c r="Y1242" s="510"/>
      <c r="Z1242" s="470"/>
      <c r="AA1242" s="470"/>
    </row>
    <row r="1243" spans="1:27" s="352" customFormat="1">
      <c r="A1243" s="352" t="s">
        <v>2787</v>
      </c>
      <c r="B1243" s="352" t="s">
        <v>2583</v>
      </c>
      <c r="C1243" s="352" t="s">
        <v>2527</v>
      </c>
      <c r="D1243" s="352" t="s">
        <v>1526</v>
      </c>
      <c r="E1243" s="352" t="s">
        <v>2788</v>
      </c>
      <c r="F1243" s="352">
        <v>6.3000000000000014E-2</v>
      </c>
      <c r="G1243" s="352">
        <v>0</v>
      </c>
      <c r="H1243" s="352">
        <v>1.37</v>
      </c>
      <c r="I1243" s="189" t="s">
        <v>949</v>
      </c>
      <c r="J1243" s="352" t="s">
        <v>2533</v>
      </c>
      <c r="T1243" s="470"/>
      <c r="U1243" s="470"/>
      <c r="V1243" s="509"/>
      <c r="W1243" s="470"/>
      <c r="X1243" s="477"/>
      <c r="Y1243" s="510"/>
      <c r="Z1243" s="470"/>
      <c r="AA1243" s="470"/>
    </row>
    <row r="1244" spans="1:27" s="352" customFormat="1">
      <c r="A1244" s="352" t="s">
        <v>2789</v>
      </c>
      <c r="B1244" s="352" t="s">
        <v>2583</v>
      </c>
      <c r="C1244" s="352" t="s">
        <v>2527</v>
      </c>
      <c r="D1244" s="352" t="s">
        <v>1526</v>
      </c>
      <c r="E1244" s="352" t="s">
        <v>2790</v>
      </c>
      <c r="F1244" s="352">
        <v>6.3000000000000014E-2</v>
      </c>
      <c r="G1244" s="352">
        <v>0</v>
      </c>
      <c r="H1244" s="352">
        <v>1.37</v>
      </c>
      <c r="I1244" s="189" t="s">
        <v>949</v>
      </c>
      <c r="J1244" s="352" t="s">
        <v>2532</v>
      </c>
      <c r="T1244" s="470"/>
      <c r="U1244" s="470"/>
      <c r="V1244" s="509"/>
      <c r="W1244" s="470"/>
      <c r="X1244" s="477"/>
      <c r="Y1244" s="510"/>
      <c r="Z1244" s="470"/>
      <c r="AA1244" s="470"/>
    </row>
    <row r="1245" spans="1:27" s="352" customFormat="1">
      <c r="A1245" s="352" t="s">
        <v>2791</v>
      </c>
      <c r="B1245" s="352" t="s">
        <v>2586</v>
      </c>
      <c r="C1245" s="352" t="s">
        <v>2537</v>
      </c>
      <c r="D1245" s="352" t="s">
        <v>1526</v>
      </c>
      <c r="E1245" s="352" t="s">
        <v>2792</v>
      </c>
      <c r="F1245" s="352">
        <v>3.7499999999999999E-2</v>
      </c>
      <c r="G1245" s="352">
        <v>0</v>
      </c>
      <c r="H1245" s="352">
        <v>1.37</v>
      </c>
      <c r="I1245" s="189" t="s">
        <v>949</v>
      </c>
      <c r="J1245" s="352" t="s">
        <v>2528</v>
      </c>
      <c r="T1245" s="470"/>
      <c r="U1245" s="470"/>
      <c r="V1245" s="509"/>
      <c r="W1245" s="470"/>
      <c r="X1245" s="477"/>
      <c r="Y1245" s="510"/>
      <c r="Z1245" s="470"/>
      <c r="AA1245" s="470"/>
    </row>
    <row r="1246" spans="1:27" s="352" customFormat="1">
      <c r="A1246" s="352" t="s">
        <v>2793</v>
      </c>
      <c r="B1246" s="352" t="s">
        <v>2586</v>
      </c>
      <c r="C1246" s="352" t="s">
        <v>2537</v>
      </c>
      <c r="D1246" s="352" t="s">
        <v>1526</v>
      </c>
      <c r="E1246" s="352" t="s">
        <v>2794</v>
      </c>
      <c r="F1246" s="352">
        <v>3.7499999999999999E-2</v>
      </c>
      <c r="G1246" s="352">
        <v>0</v>
      </c>
      <c r="H1246" s="352">
        <v>1.37</v>
      </c>
      <c r="I1246" s="189" t="s">
        <v>949</v>
      </c>
      <c r="J1246" s="352" t="s">
        <v>2529</v>
      </c>
      <c r="T1246" s="470"/>
      <c r="U1246" s="470"/>
      <c r="V1246" s="509"/>
      <c r="W1246" s="470"/>
      <c r="X1246" s="477"/>
      <c r="Y1246" s="510"/>
      <c r="Z1246" s="470"/>
      <c r="AA1246" s="470"/>
    </row>
    <row r="1247" spans="1:27" s="352" customFormat="1">
      <c r="A1247" s="352" t="s">
        <v>2795</v>
      </c>
      <c r="B1247" s="352" t="s">
        <v>2586</v>
      </c>
      <c r="C1247" s="352" t="s">
        <v>2537</v>
      </c>
      <c r="D1247" s="352" t="s">
        <v>1526</v>
      </c>
      <c r="E1247" s="352" t="s">
        <v>2796</v>
      </c>
      <c r="F1247" s="352">
        <v>1.8749999999999999E-2</v>
      </c>
      <c r="G1247" s="352">
        <v>0</v>
      </c>
      <c r="H1247" s="352">
        <v>1.37</v>
      </c>
      <c r="I1247" s="189" t="s">
        <v>949</v>
      </c>
      <c r="J1247" s="352" t="s">
        <v>2530</v>
      </c>
      <c r="T1247" s="470"/>
      <c r="U1247" s="470"/>
      <c r="V1247" s="509"/>
      <c r="W1247" s="470"/>
      <c r="X1247" s="477"/>
      <c r="Y1247" s="510"/>
      <c r="Z1247" s="470"/>
      <c r="AA1247" s="470"/>
    </row>
    <row r="1248" spans="1:27" s="352" customFormat="1">
      <c r="A1248" s="352" t="s">
        <v>2797</v>
      </c>
      <c r="B1248" s="352" t="s">
        <v>2586</v>
      </c>
      <c r="C1248" s="352" t="s">
        <v>2537</v>
      </c>
      <c r="D1248" s="352" t="s">
        <v>1526</v>
      </c>
      <c r="E1248" s="352" t="s">
        <v>2798</v>
      </c>
      <c r="F1248" s="352">
        <v>1.8749999999999999E-2</v>
      </c>
      <c r="G1248" s="352">
        <v>0</v>
      </c>
      <c r="H1248" s="352">
        <v>1.37</v>
      </c>
      <c r="I1248" s="189" t="s">
        <v>949</v>
      </c>
      <c r="J1248" s="352" t="s">
        <v>2531</v>
      </c>
      <c r="T1248" s="470"/>
      <c r="U1248" s="470"/>
      <c r="V1248" s="509"/>
      <c r="W1248" s="470"/>
      <c r="X1248" s="477"/>
      <c r="Y1248" s="510"/>
      <c r="Z1248" s="470"/>
      <c r="AA1248" s="470"/>
    </row>
    <row r="1249" spans="1:27" s="352" customFormat="1">
      <c r="A1249" s="352" t="s">
        <v>2799</v>
      </c>
      <c r="B1249" s="352" t="s">
        <v>2592</v>
      </c>
      <c r="C1249" s="352" t="s">
        <v>2544</v>
      </c>
      <c r="D1249" s="352" t="s">
        <v>1702</v>
      </c>
      <c r="E1249" s="352" t="s">
        <v>2800</v>
      </c>
      <c r="F1249" s="352">
        <v>0.08</v>
      </c>
      <c r="G1249" s="352">
        <v>5.0000000000000001E-3</v>
      </c>
      <c r="H1249" s="352">
        <v>2.58</v>
      </c>
      <c r="I1249" s="189" t="s">
        <v>2505</v>
      </c>
      <c r="T1249" s="470"/>
      <c r="U1249" s="470"/>
      <c r="V1249" s="470"/>
      <c r="W1249" s="470"/>
      <c r="X1249" s="477"/>
      <c r="Y1249" s="510"/>
      <c r="Z1249" s="470"/>
      <c r="AA1249" s="470"/>
    </row>
    <row r="1250" spans="1:27" s="352" customFormat="1">
      <c r="A1250" s="352" t="s">
        <v>2801</v>
      </c>
      <c r="B1250" s="352" t="s">
        <v>2592</v>
      </c>
      <c r="C1250" s="352" t="s">
        <v>2544</v>
      </c>
      <c r="D1250" s="352" t="s">
        <v>1702</v>
      </c>
      <c r="E1250" s="352" t="s">
        <v>2802</v>
      </c>
      <c r="F1250" s="352">
        <v>0.08</v>
      </c>
      <c r="G1250" s="352">
        <v>5.0000000000000001E-3</v>
      </c>
      <c r="H1250" s="352">
        <v>2.58</v>
      </c>
      <c r="I1250" s="189" t="s">
        <v>2505</v>
      </c>
      <c r="T1250" s="470"/>
      <c r="U1250" s="470"/>
      <c r="V1250" s="470"/>
      <c r="W1250" s="509"/>
      <c r="X1250" s="477"/>
      <c r="Y1250" s="510"/>
      <c r="Z1250" s="470"/>
      <c r="AA1250" s="470"/>
    </row>
    <row r="1251" spans="1:27" s="352" customFormat="1">
      <c r="A1251" s="352" t="s">
        <v>2803</v>
      </c>
      <c r="B1251" s="352" t="s">
        <v>2592</v>
      </c>
      <c r="C1251" s="352" t="s">
        <v>2544</v>
      </c>
      <c r="D1251" s="352" t="s">
        <v>1702</v>
      </c>
      <c r="E1251" s="352" t="s">
        <v>2804</v>
      </c>
      <c r="F1251" s="352">
        <v>0.04</v>
      </c>
      <c r="G1251" s="352">
        <v>2.5000000000000001E-3</v>
      </c>
      <c r="H1251" s="352">
        <v>2.58</v>
      </c>
      <c r="I1251" s="189" t="s">
        <v>231</v>
      </c>
      <c r="J1251" s="352" t="s">
        <v>232</v>
      </c>
      <c r="T1251" s="470"/>
      <c r="U1251" s="470"/>
      <c r="V1251" s="470"/>
      <c r="W1251" s="470"/>
      <c r="X1251" s="477"/>
      <c r="Y1251" s="510"/>
      <c r="Z1251" s="470"/>
      <c r="AA1251" s="470"/>
    </row>
    <row r="1252" spans="1:27" s="352" customFormat="1">
      <c r="A1252" s="352" t="s">
        <v>2805</v>
      </c>
      <c r="B1252" s="352" t="s">
        <v>2592</v>
      </c>
      <c r="C1252" s="352" t="s">
        <v>2544</v>
      </c>
      <c r="D1252" s="352" t="s">
        <v>1702</v>
      </c>
      <c r="E1252" s="352" t="s">
        <v>2806</v>
      </c>
      <c r="F1252" s="352">
        <v>0.04</v>
      </c>
      <c r="G1252" s="352">
        <v>2.5000000000000001E-3</v>
      </c>
      <c r="H1252" s="352">
        <v>2.58</v>
      </c>
      <c r="I1252" s="189" t="s">
        <v>231</v>
      </c>
      <c r="J1252" s="352" t="s">
        <v>232</v>
      </c>
      <c r="T1252" s="470"/>
      <c r="U1252" s="470"/>
      <c r="V1252" s="470"/>
      <c r="W1252" s="509"/>
      <c r="X1252" s="477"/>
      <c r="Y1252" s="510"/>
      <c r="Z1252" s="470"/>
      <c r="AA1252" s="470"/>
    </row>
    <row r="1253" spans="1:27" s="352" customFormat="1">
      <c r="A1253" s="352" t="s">
        <v>2807</v>
      </c>
      <c r="B1253" s="352" t="s">
        <v>2592</v>
      </c>
      <c r="C1253" s="352" t="s">
        <v>2544</v>
      </c>
      <c r="D1253" s="352" t="s">
        <v>1702</v>
      </c>
      <c r="E1253" s="352" t="s">
        <v>2808</v>
      </c>
      <c r="F1253" s="352">
        <v>0.02</v>
      </c>
      <c r="G1253" s="352">
        <v>1.25E-3</v>
      </c>
      <c r="H1253" s="352">
        <v>2.58</v>
      </c>
      <c r="I1253" s="189" t="s">
        <v>1081</v>
      </c>
      <c r="J1253" s="352" t="s">
        <v>1082</v>
      </c>
      <c r="T1253" s="470"/>
      <c r="U1253" s="470"/>
      <c r="V1253" s="470"/>
      <c r="W1253" s="470"/>
      <c r="X1253" s="477"/>
      <c r="Y1253" s="510"/>
      <c r="Z1253" s="470"/>
      <c r="AA1253" s="470"/>
    </row>
    <row r="1254" spans="1:27" s="352" customFormat="1">
      <c r="A1254" s="352" t="s">
        <v>2809</v>
      </c>
      <c r="B1254" s="352" t="s">
        <v>2592</v>
      </c>
      <c r="C1254" s="352" t="s">
        <v>2544</v>
      </c>
      <c r="D1254" s="352" t="s">
        <v>1702</v>
      </c>
      <c r="E1254" s="352" t="s">
        <v>2810</v>
      </c>
      <c r="F1254" s="352">
        <v>0.02</v>
      </c>
      <c r="G1254" s="352">
        <v>1.25E-3</v>
      </c>
      <c r="H1254" s="352">
        <v>2.58</v>
      </c>
      <c r="I1254" s="189" t="s">
        <v>1081</v>
      </c>
      <c r="J1254" s="352" t="s">
        <v>1082</v>
      </c>
      <c r="T1254" s="470"/>
      <c r="U1254" s="470"/>
      <c r="V1254" s="470"/>
      <c r="W1254" s="509"/>
      <c r="X1254" s="477"/>
      <c r="Y1254" s="510"/>
      <c r="Z1254" s="470"/>
      <c r="AA1254" s="470"/>
    </row>
    <row r="1255" spans="1:27" s="352" customFormat="1">
      <c r="A1255" s="352" t="s">
        <v>2811</v>
      </c>
      <c r="B1255" s="352" t="s">
        <v>2592</v>
      </c>
      <c r="C1255" s="352" t="s">
        <v>2544</v>
      </c>
      <c r="D1255" s="352" t="s">
        <v>1702</v>
      </c>
      <c r="E1255" s="352" t="s">
        <v>2812</v>
      </c>
      <c r="F1255" s="352">
        <v>0.08</v>
      </c>
      <c r="G1255" s="352">
        <v>5.0000000000000001E-3</v>
      </c>
      <c r="H1255" s="352">
        <v>2.58</v>
      </c>
      <c r="I1255" s="189" t="s">
        <v>2505</v>
      </c>
      <c r="T1255" s="470"/>
      <c r="U1255" s="470"/>
      <c r="V1255" s="470"/>
      <c r="W1255" s="509"/>
      <c r="X1255" s="477"/>
      <c r="Y1255" s="510"/>
      <c r="Z1255" s="470"/>
      <c r="AA1255" s="470"/>
    </row>
    <row r="1256" spans="1:27" s="352" customFormat="1">
      <c r="A1256" s="352" t="s">
        <v>2813</v>
      </c>
      <c r="B1256" s="352" t="s">
        <v>2592</v>
      </c>
      <c r="C1256" s="352" t="s">
        <v>2544</v>
      </c>
      <c r="D1256" s="352" t="s">
        <v>1702</v>
      </c>
      <c r="E1256" s="352" t="s">
        <v>2814</v>
      </c>
      <c r="F1256" s="352">
        <v>0.08</v>
      </c>
      <c r="G1256" s="352">
        <v>5.0000000000000001E-3</v>
      </c>
      <c r="H1256" s="352">
        <v>2.58</v>
      </c>
      <c r="I1256" s="189" t="s">
        <v>2505</v>
      </c>
      <c r="T1256" s="470"/>
      <c r="U1256" s="470"/>
      <c r="V1256" s="470"/>
      <c r="W1256" s="509"/>
      <c r="X1256" s="477"/>
      <c r="Y1256" s="510"/>
      <c r="Z1256" s="470"/>
      <c r="AA1256" s="470"/>
    </row>
    <row r="1257" spans="1:27" s="352" customFormat="1">
      <c r="A1257" s="352" t="s">
        <v>2815</v>
      </c>
      <c r="B1257" s="352" t="s">
        <v>2592</v>
      </c>
      <c r="C1257" s="352" t="s">
        <v>2544</v>
      </c>
      <c r="D1257" s="352" t="s">
        <v>1702</v>
      </c>
      <c r="E1257" s="352" t="s">
        <v>2816</v>
      </c>
      <c r="F1257" s="352">
        <v>0.04</v>
      </c>
      <c r="G1257" s="352">
        <v>2.5000000000000001E-3</v>
      </c>
      <c r="H1257" s="352">
        <v>2.58</v>
      </c>
      <c r="I1257" s="189" t="s">
        <v>231</v>
      </c>
      <c r="J1257" s="352" t="s">
        <v>232</v>
      </c>
      <c r="T1257" s="470"/>
      <c r="U1257" s="470"/>
      <c r="V1257" s="470"/>
      <c r="W1257" s="509"/>
      <c r="X1257" s="477"/>
      <c r="Y1257" s="510"/>
      <c r="Z1257" s="470"/>
      <c r="AA1257" s="470"/>
    </row>
    <row r="1258" spans="1:27" s="352" customFormat="1">
      <c r="A1258" s="352" t="s">
        <v>2817</v>
      </c>
      <c r="B1258" s="352" t="s">
        <v>2592</v>
      </c>
      <c r="C1258" s="352" t="s">
        <v>2544</v>
      </c>
      <c r="D1258" s="352" t="s">
        <v>1702</v>
      </c>
      <c r="E1258" s="352" t="s">
        <v>2818</v>
      </c>
      <c r="F1258" s="352">
        <v>0.04</v>
      </c>
      <c r="G1258" s="352">
        <v>2.5000000000000001E-3</v>
      </c>
      <c r="H1258" s="352">
        <v>2.58</v>
      </c>
      <c r="I1258" s="189" t="s">
        <v>231</v>
      </c>
      <c r="J1258" s="352" t="s">
        <v>232</v>
      </c>
      <c r="T1258" s="470"/>
      <c r="U1258" s="470"/>
      <c r="V1258" s="470"/>
      <c r="W1258" s="509"/>
      <c r="X1258" s="477"/>
      <c r="Y1258" s="510"/>
      <c r="Z1258" s="470"/>
      <c r="AA1258" s="470"/>
    </row>
    <row r="1259" spans="1:27" s="352" customFormat="1">
      <c r="A1259" s="352" t="s">
        <v>2819</v>
      </c>
      <c r="B1259" s="352" t="s">
        <v>2592</v>
      </c>
      <c r="C1259" s="352" t="s">
        <v>2544</v>
      </c>
      <c r="D1259" s="352" t="s">
        <v>1702</v>
      </c>
      <c r="E1259" s="352" t="s">
        <v>2820</v>
      </c>
      <c r="F1259" s="352">
        <v>0.02</v>
      </c>
      <c r="G1259" s="352">
        <v>1.25E-3</v>
      </c>
      <c r="H1259" s="352">
        <v>2.58</v>
      </c>
      <c r="I1259" s="189" t="s">
        <v>1081</v>
      </c>
      <c r="J1259" s="352" t="s">
        <v>1082</v>
      </c>
      <c r="T1259" s="470"/>
      <c r="U1259" s="470"/>
      <c r="V1259" s="470"/>
      <c r="W1259" s="509"/>
      <c r="X1259" s="477"/>
      <c r="Y1259" s="510"/>
      <c r="Z1259" s="470"/>
      <c r="AA1259" s="470"/>
    </row>
    <row r="1260" spans="1:27" s="352" customFormat="1">
      <c r="A1260" s="352" t="s">
        <v>2821</v>
      </c>
      <c r="B1260" s="352" t="s">
        <v>2592</v>
      </c>
      <c r="C1260" s="352" t="s">
        <v>2544</v>
      </c>
      <c r="D1260" s="352" t="s">
        <v>1702</v>
      </c>
      <c r="E1260" s="352" t="s">
        <v>2822</v>
      </c>
      <c r="F1260" s="352">
        <v>0.02</v>
      </c>
      <c r="G1260" s="352">
        <v>1.25E-3</v>
      </c>
      <c r="H1260" s="352">
        <v>2.58</v>
      </c>
      <c r="I1260" s="189" t="s">
        <v>1081</v>
      </c>
      <c r="J1260" s="352" t="s">
        <v>1082</v>
      </c>
      <c r="T1260" s="470"/>
      <c r="U1260" s="470"/>
      <c r="V1260" s="470"/>
      <c r="W1260" s="509"/>
      <c r="X1260" s="477"/>
      <c r="Y1260" s="510"/>
      <c r="Z1260" s="470"/>
      <c r="AA1260" s="470"/>
    </row>
    <row r="1261" spans="1:27" s="352" customFormat="1">
      <c r="A1261" s="352" t="s">
        <v>2823</v>
      </c>
      <c r="B1261" s="352" t="s">
        <v>2592</v>
      </c>
      <c r="C1261" s="352" t="s">
        <v>2544</v>
      </c>
      <c r="D1261" s="352" t="s">
        <v>1702</v>
      </c>
      <c r="E1261" s="352" t="s">
        <v>2824</v>
      </c>
      <c r="F1261" s="352">
        <v>0.04</v>
      </c>
      <c r="G1261" s="352">
        <v>2.5000000000000001E-3</v>
      </c>
      <c r="H1261" s="352">
        <v>2.58</v>
      </c>
      <c r="I1261" s="189" t="s">
        <v>2505</v>
      </c>
      <c r="J1261" s="352" t="s">
        <v>1668</v>
      </c>
      <c r="T1261" s="470"/>
      <c r="U1261" s="470"/>
      <c r="V1261" s="470"/>
      <c r="W1261" s="470"/>
      <c r="X1261" s="477"/>
      <c r="Y1261" s="510"/>
      <c r="Z1261" s="470"/>
      <c r="AA1261" s="470"/>
    </row>
    <row r="1262" spans="1:27" s="352" customFormat="1">
      <c r="A1262" s="352" t="s">
        <v>2825</v>
      </c>
      <c r="B1262" s="352" t="s">
        <v>2592</v>
      </c>
      <c r="C1262" s="352" t="s">
        <v>2544</v>
      </c>
      <c r="D1262" s="352" t="s">
        <v>1702</v>
      </c>
      <c r="E1262" s="352" t="s">
        <v>2826</v>
      </c>
      <c r="F1262" s="352">
        <v>0.04</v>
      </c>
      <c r="G1262" s="352">
        <v>2.5000000000000001E-3</v>
      </c>
      <c r="H1262" s="352">
        <v>2.58</v>
      </c>
      <c r="I1262" s="189" t="s">
        <v>2505</v>
      </c>
      <c r="J1262" s="352" t="s">
        <v>1668</v>
      </c>
      <c r="T1262" s="470"/>
      <c r="U1262" s="470"/>
      <c r="V1262" s="470"/>
      <c r="W1262" s="470"/>
      <c r="X1262" s="477"/>
      <c r="Y1262" s="510"/>
      <c r="Z1262" s="470"/>
      <c r="AA1262" s="470"/>
    </row>
    <row r="1263" spans="1:27" s="352" customFormat="1">
      <c r="A1263" s="352" t="s">
        <v>2827</v>
      </c>
      <c r="B1263" s="352" t="s">
        <v>2592</v>
      </c>
      <c r="C1263" s="352" t="s">
        <v>2544</v>
      </c>
      <c r="D1263" s="352" t="s">
        <v>1702</v>
      </c>
      <c r="E1263" s="352" t="s">
        <v>2828</v>
      </c>
      <c r="F1263" s="352">
        <v>0.04</v>
      </c>
      <c r="G1263" s="352">
        <v>2.5000000000000001E-3</v>
      </c>
      <c r="H1263" s="352">
        <v>2.58</v>
      </c>
      <c r="I1263" s="189" t="s">
        <v>231</v>
      </c>
      <c r="J1263" s="352" t="s">
        <v>2536</v>
      </c>
      <c r="T1263" s="470"/>
      <c r="U1263" s="470"/>
      <c r="V1263" s="470"/>
      <c r="W1263" s="470"/>
      <c r="X1263" s="477"/>
      <c r="Y1263" s="510"/>
      <c r="Z1263" s="470"/>
      <c r="AA1263" s="470"/>
    </row>
    <row r="1264" spans="1:27" s="352" customFormat="1">
      <c r="A1264" s="352" t="s">
        <v>2829</v>
      </c>
      <c r="B1264" s="352" t="s">
        <v>2592</v>
      </c>
      <c r="C1264" s="352" t="s">
        <v>2544</v>
      </c>
      <c r="D1264" s="352" t="s">
        <v>1702</v>
      </c>
      <c r="E1264" s="352" t="s">
        <v>2830</v>
      </c>
      <c r="F1264" s="352">
        <v>0.04</v>
      </c>
      <c r="G1264" s="352">
        <v>2.5000000000000001E-3</v>
      </c>
      <c r="H1264" s="352">
        <v>2.58</v>
      </c>
      <c r="I1264" s="189" t="s">
        <v>231</v>
      </c>
      <c r="J1264" s="352" t="s">
        <v>2536</v>
      </c>
      <c r="T1264" s="470"/>
      <c r="U1264" s="470"/>
      <c r="V1264" s="470"/>
      <c r="W1264" s="470"/>
      <c r="X1264" s="477"/>
      <c r="Y1264" s="510"/>
      <c r="Z1264" s="470"/>
      <c r="AA1264" s="470"/>
    </row>
    <row r="1265" spans="1:27" s="352" customFormat="1">
      <c r="A1265" s="352" t="s">
        <v>2831</v>
      </c>
      <c r="B1265" s="352" t="s">
        <v>2592</v>
      </c>
      <c r="C1265" s="352" t="s">
        <v>2544</v>
      </c>
      <c r="D1265" s="352" t="s">
        <v>1702</v>
      </c>
      <c r="E1265" s="352" t="s">
        <v>2832</v>
      </c>
      <c r="F1265" s="352">
        <v>0.04</v>
      </c>
      <c r="G1265" s="352">
        <v>2.5000000000000001E-3</v>
      </c>
      <c r="H1265" s="352">
        <v>2.58</v>
      </c>
      <c r="I1265" s="189" t="s">
        <v>1081</v>
      </c>
      <c r="J1265" s="352" t="s">
        <v>2539</v>
      </c>
      <c r="T1265" s="470"/>
      <c r="U1265" s="470"/>
      <c r="V1265" s="470"/>
      <c r="W1265" s="470"/>
      <c r="X1265" s="477"/>
      <c r="Y1265" s="510"/>
      <c r="Z1265" s="470"/>
      <c r="AA1265" s="470"/>
    </row>
    <row r="1266" spans="1:27" s="352" customFormat="1">
      <c r="A1266" s="352" t="s">
        <v>2833</v>
      </c>
      <c r="B1266" s="352" t="s">
        <v>2592</v>
      </c>
      <c r="C1266" s="352" t="s">
        <v>2544</v>
      </c>
      <c r="D1266" s="352" t="s">
        <v>1702</v>
      </c>
      <c r="E1266" s="352" t="s">
        <v>2834</v>
      </c>
      <c r="F1266" s="352">
        <v>0.04</v>
      </c>
      <c r="G1266" s="352">
        <v>2.5000000000000001E-3</v>
      </c>
      <c r="H1266" s="352">
        <v>2.58</v>
      </c>
      <c r="I1266" s="189" t="s">
        <v>1081</v>
      </c>
      <c r="J1266" s="352" t="s">
        <v>2539</v>
      </c>
      <c r="T1266" s="470"/>
      <c r="U1266" s="470"/>
      <c r="V1266" s="470"/>
      <c r="W1266" s="470"/>
      <c r="X1266" s="477"/>
      <c r="Y1266" s="510"/>
      <c r="Z1266" s="470"/>
      <c r="AA1266" s="470"/>
    </row>
    <row r="1267" spans="1:27" s="352" customFormat="1">
      <c r="A1267" s="352" t="s">
        <v>2835</v>
      </c>
      <c r="B1267" s="352" t="s">
        <v>2592</v>
      </c>
      <c r="C1267" s="352" t="s">
        <v>2544</v>
      </c>
      <c r="D1267" s="352" t="s">
        <v>1702</v>
      </c>
      <c r="E1267" s="352" t="s">
        <v>2836</v>
      </c>
      <c r="F1267" s="352">
        <v>0.02</v>
      </c>
      <c r="G1267" s="352">
        <v>1.25E-3</v>
      </c>
      <c r="H1267" s="352">
        <v>2.58</v>
      </c>
      <c r="I1267" s="189" t="s">
        <v>2505</v>
      </c>
      <c r="J1267" s="352" t="s">
        <v>1669</v>
      </c>
      <c r="T1267" s="470"/>
      <c r="U1267" s="470"/>
      <c r="V1267" s="470"/>
      <c r="W1267" s="470"/>
      <c r="X1267" s="477"/>
      <c r="Y1267" s="510"/>
      <c r="Z1267" s="470"/>
      <c r="AA1267" s="470"/>
    </row>
    <row r="1268" spans="1:27" s="352" customFormat="1">
      <c r="A1268" s="352" t="s">
        <v>2837</v>
      </c>
      <c r="B1268" s="352" t="s">
        <v>2592</v>
      </c>
      <c r="C1268" s="352" t="s">
        <v>2544</v>
      </c>
      <c r="D1268" s="352" t="s">
        <v>1702</v>
      </c>
      <c r="E1268" s="352" t="s">
        <v>2838</v>
      </c>
      <c r="F1268" s="352">
        <v>0.02</v>
      </c>
      <c r="G1268" s="352">
        <v>1.25E-3</v>
      </c>
      <c r="H1268" s="352">
        <v>2.58</v>
      </c>
      <c r="I1268" s="189" t="s">
        <v>2505</v>
      </c>
      <c r="J1268" s="352" t="s">
        <v>1669</v>
      </c>
      <c r="T1268" s="470"/>
      <c r="U1268" s="470"/>
      <c r="V1268" s="470"/>
      <c r="W1268" s="470"/>
      <c r="X1268" s="477"/>
      <c r="Y1268" s="510"/>
      <c r="Z1268" s="470"/>
      <c r="AA1268" s="470"/>
    </row>
    <row r="1269" spans="1:27" s="352" customFormat="1">
      <c r="A1269" s="352" t="s">
        <v>2839</v>
      </c>
      <c r="B1269" s="352" t="s">
        <v>2592</v>
      </c>
      <c r="C1269" s="352" t="s">
        <v>2544</v>
      </c>
      <c r="D1269" s="352" t="s">
        <v>1702</v>
      </c>
      <c r="E1269" s="352" t="s">
        <v>2840</v>
      </c>
      <c r="F1269" s="352">
        <v>0.02</v>
      </c>
      <c r="G1269" s="352">
        <v>1.25E-3</v>
      </c>
      <c r="H1269" s="352">
        <v>2.58</v>
      </c>
      <c r="I1269" s="189" t="s">
        <v>231</v>
      </c>
      <c r="J1269" s="352" t="s">
        <v>2506</v>
      </c>
      <c r="T1269" s="470"/>
      <c r="U1269" s="470"/>
      <c r="V1269" s="470"/>
      <c r="W1269" s="470"/>
      <c r="X1269" s="477"/>
      <c r="Y1269" s="510"/>
      <c r="Z1269" s="470"/>
      <c r="AA1269" s="470"/>
    </row>
    <row r="1270" spans="1:27" s="352" customFormat="1">
      <c r="A1270" s="352" t="s">
        <v>2841</v>
      </c>
      <c r="B1270" s="352" t="s">
        <v>2592</v>
      </c>
      <c r="C1270" s="352" t="s">
        <v>2544</v>
      </c>
      <c r="D1270" s="352" t="s">
        <v>1702</v>
      </c>
      <c r="E1270" s="352" t="s">
        <v>2842</v>
      </c>
      <c r="F1270" s="352">
        <v>0.02</v>
      </c>
      <c r="G1270" s="352">
        <v>1.25E-3</v>
      </c>
      <c r="H1270" s="352">
        <v>2.58</v>
      </c>
      <c r="I1270" s="189" t="s">
        <v>231</v>
      </c>
      <c r="J1270" s="352" t="s">
        <v>2506</v>
      </c>
      <c r="T1270" s="470"/>
      <c r="U1270" s="470"/>
      <c r="V1270" s="470"/>
      <c r="W1270" s="470"/>
      <c r="X1270" s="477"/>
      <c r="Y1270" s="510"/>
      <c r="Z1270" s="470"/>
      <c r="AA1270" s="470"/>
    </row>
    <row r="1271" spans="1:27" s="352" customFormat="1">
      <c r="A1271" s="352" t="s">
        <v>2843</v>
      </c>
      <c r="B1271" s="352" t="s">
        <v>2592</v>
      </c>
      <c r="C1271" s="352" t="s">
        <v>2544</v>
      </c>
      <c r="D1271" s="352" t="s">
        <v>1702</v>
      </c>
      <c r="E1271" s="352" t="s">
        <v>2844</v>
      </c>
      <c r="F1271" s="352">
        <v>0.02</v>
      </c>
      <c r="G1271" s="352">
        <v>1.25E-3</v>
      </c>
      <c r="H1271" s="352">
        <v>2.58</v>
      </c>
      <c r="I1271" s="189" t="s">
        <v>1081</v>
      </c>
      <c r="J1271" s="352" t="s">
        <v>2540</v>
      </c>
      <c r="T1271" s="470"/>
      <c r="U1271" s="470"/>
      <c r="V1271" s="470"/>
      <c r="W1271" s="470"/>
      <c r="X1271" s="477"/>
      <c r="Y1271" s="510"/>
      <c r="Z1271" s="470"/>
      <c r="AA1271" s="470"/>
    </row>
    <row r="1272" spans="1:27" s="352" customFormat="1">
      <c r="A1272" s="352" t="s">
        <v>2845</v>
      </c>
      <c r="B1272" s="352" t="s">
        <v>2592</v>
      </c>
      <c r="C1272" s="352" t="s">
        <v>2544</v>
      </c>
      <c r="D1272" s="352" t="s">
        <v>1702</v>
      </c>
      <c r="E1272" s="352" t="s">
        <v>2846</v>
      </c>
      <c r="F1272" s="352">
        <v>0.02</v>
      </c>
      <c r="G1272" s="352">
        <v>1.25E-3</v>
      </c>
      <c r="H1272" s="352">
        <v>2.58</v>
      </c>
      <c r="I1272" s="189" t="s">
        <v>1081</v>
      </c>
      <c r="J1272" s="352" t="s">
        <v>2540</v>
      </c>
      <c r="T1272" s="470"/>
      <c r="U1272" s="470"/>
      <c r="V1272" s="470"/>
      <c r="W1272" s="470"/>
      <c r="X1272" s="477"/>
      <c r="Y1272" s="510"/>
      <c r="Z1272" s="470"/>
      <c r="AA1272" s="470"/>
    </row>
    <row r="1273" spans="1:27" s="352" customFormat="1">
      <c r="A1273" s="352" t="s">
        <v>2847</v>
      </c>
      <c r="B1273" s="352" t="s">
        <v>2592</v>
      </c>
      <c r="C1273" s="352" t="s">
        <v>2544</v>
      </c>
      <c r="D1273" s="352" t="s">
        <v>1702</v>
      </c>
      <c r="E1273" s="352" t="s">
        <v>2848</v>
      </c>
      <c r="F1273" s="352">
        <v>7.2000000000000008E-2</v>
      </c>
      <c r="G1273" s="352">
        <v>4.5000000000000005E-3</v>
      </c>
      <c r="H1273" s="352">
        <v>2.58</v>
      </c>
      <c r="I1273" s="189" t="s">
        <v>2505</v>
      </c>
      <c r="J1273" s="352" t="s">
        <v>1711</v>
      </c>
      <c r="T1273" s="470"/>
      <c r="U1273" s="470"/>
      <c r="V1273" s="470"/>
      <c r="W1273" s="509"/>
      <c r="X1273" s="477"/>
      <c r="Y1273" s="510"/>
      <c r="Z1273" s="470"/>
      <c r="AA1273" s="470"/>
    </row>
    <row r="1274" spans="1:27" s="352" customFormat="1">
      <c r="A1274" s="352" t="s">
        <v>2849</v>
      </c>
      <c r="B1274" s="352" t="s">
        <v>2592</v>
      </c>
      <c r="C1274" s="352" t="s">
        <v>2544</v>
      </c>
      <c r="D1274" s="352" t="s">
        <v>1702</v>
      </c>
      <c r="E1274" s="352" t="s">
        <v>2850</v>
      </c>
      <c r="F1274" s="352">
        <v>7.2000000000000008E-2</v>
      </c>
      <c r="G1274" s="352">
        <v>4.5000000000000005E-3</v>
      </c>
      <c r="H1274" s="352">
        <v>2.58</v>
      </c>
      <c r="I1274" s="189" t="s">
        <v>2505</v>
      </c>
      <c r="J1274" s="352" t="s">
        <v>1711</v>
      </c>
      <c r="T1274" s="470"/>
      <c r="U1274" s="470"/>
      <c r="V1274" s="470"/>
      <c r="W1274" s="509"/>
      <c r="X1274" s="477"/>
      <c r="Y1274" s="510"/>
      <c r="Z1274" s="470"/>
      <c r="AA1274" s="470"/>
    </row>
    <row r="1275" spans="1:27" s="352" customFormat="1">
      <c r="A1275" s="352" t="s">
        <v>2851</v>
      </c>
      <c r="B1275" s="352" t="s">
        <v>2592</v>
      </c>
      <c r="C1275" s="352" t="s">
        <v>2544</v>
      </c>
      <c r="D1275" s="352" t="s">
        <v>1702</v>
      </c>
      <c r="E1275" s="352" t="s">
        <v>2852</v>
      </c>
      <c r="F1275" s="352">
        <v>7.2000000000000008E-2</v>
      </c>
      <c r="G1275" s="352">
        <v>4.5000000000000005E-3</v>
      </c>
      <c r="H1275" s="352">
        <v>2.58</v>
      </c>
      <c r="I1275" s="189" t="s">
        <v>231</v>
      </c>
      <c r="J1275" s="352" t="s">
        <v>2541</v>
      </c>
      <c r="T1275" s="470"/>
      <c r="U1275" s="470"/>
      <c r="V1275" s="470"/>
      <c r="W1275" s="509"/>
      <c r="X1275" s="477"/>
      <c r="Y1275" s="510"/>
      <c r="Z1275" s="470"/>
      <c r="AA1275" s="470"/>
    </row>
    <row r="1276" spans="1:27" s="352" customFormat="1">
      <c r="A1276" s="352" t="s">
        <v>2853</v>
      </c>
      <c r="B1276" s="352" t="s">
        <v>2592</v>
      </c>
      <c r="C1276" s="352" t="s">
        <v>2544</v>
      </c>
      <c r="D1276" s="352" t="s">
        <v>1702</v>
      </c>
      <c r="E1276" s="352" t="s">
        <v>2854</v>
      </c>
      <c r="F1276" s="352">
        <v>7.2000000000000008E-2</v>
      </c>
      <c r="G1276" s="352">
        <v>4.5000000000000005E-3</v>
      </c>
      <c r="H1276" s="352">
        <v>2.58</v>
      </c>
      <c r="I1276" s="189" t="s">
        <v>231</v>
      </c>
      <c r="J1276" s="352" t="s">
        <v>2541</v>
      </c>
      <c r="T1276" s="470"/>
      <c r="U1276" s="470"/>
      <c r="V1276" s="470"/>
      <c r="W1276" s="509"/>
      <c r="X1276" s="477"/>
      <c r="Y1276" s="510"/>
      <c r="Z1276" s="470"/>
      <c r="AA1276" s="470"/>
    </row>
    <row r="1277" spans="1:27" s="352" customFormat="1">
      <c r="A1277" s="352" t="s">
        <v>2855</v>
      </c>
      <c r="B1277" s="352" t="s">
        <v>2592</v>
      </c>
      <c r="C1277" s="352" t="s">
        <v>2544</v>
      </c>
      <c r="D1277" s="352" t="s">
        <v>1702</v>
      </c>
      <c r="E1277" s="352" t="s">
        <v>2856</v>
      </c>
      <c r="F1277" s="352">
        <v>7.2000000000000008E-2</v>
      </c>
      <c r="G1277" s="352">
        <v>4.5000000000000005E-3</v>
      </c>
      <c r="H1277" s="352">
        <v>2.58</v>
      </c>
      <c r="I1277" s="189" t="s">
        <v>1081</v>
      </c>
      <c r="J1277" s="352" t="s">
        <v>2542</v>
      </c>
      <c r="T1277" s="470"/>
      <c r="U1277" s="470"/>
      <c r="V1277" s="470"/>
      <c r="W1277" s="509"/>
      <c r="X1277" s="477"/>
      <c r="Y1277" s="510"/>
      <c r="Z1277" s="470"/>
      <c r="AA1277" s="470"/>
    </row>
    <row r="1278" spans="1:27" s="352" customFormat="1">
      <c r="A1278" s="352" t="s">
        <v>2857</v>
      </c>
      <c r="B1278" s="352" t="s">
        <v>2592</v>
      </c>
      <c r="C1278" s="352" t="s">
        <v>2544</v>
      </c>
      <c r="D1278" s="352" t="s">
        <v>1702</v>
      </c>
      <c r="E1278" s="352" t="s">
        <v>2858</v>
      </c>
      <c r="F1278" s="352">
        <v>7.2000000000000008E-2</v>
      </c>
      <c r="G1278" s="352">
        <v>4.5000000000000005E-3</v>
      </c>
      <c r="H1278" s="352">
        <v>2.58</v>
      </c>
      <c r="I1278" s="189" t="s">
        <v>1081</v>
      </c>
      <c r="J1278" s="352" t="s">
        <v>2542</v>
      </c>
      <c r="T1278" s="470"/>
      <c r="U1278" s="470"/>
      <c r="V1278" s="470"/>
      <c r="W1278" s="509"/>
      <c r="X1278" s="477"/>
      <c r="Y1278" s="510"/>
      <c r="Z1278" s="470"/>
      <c r="AA1278" s="470"/>
    </row>
  </sheetData>
  <sheetProtection password="E798" sheet="1"/>
  <mergeCells count="13">
    <mergeCell ref="Y604:Y605"/>
    <mergeCell ref="Y574:Y575"/>
    <mergeCell ref="Y576:Y577"/>
    <mergeCell ref="Y578:Y579"/>
    <mergeCell ref="Y580:Y581"/>
    <mergeCell ref="Y582:Y583"/>
    <mergeCell ref="Y594:Y595"/>
    <mergeCell ref="Y572:Y573"/>
    <mergeCell ref="T2:AA2"/>
    <mergeCell ref="Y596:Y597"/>
    <mergeCell ref="Y598:Y599"/>
    <mergeCell ref="Y600:Y601"/>
    <mergeCell ref="Y602:Y603"/>
  </mergeCells>
  <phoneticPr fontId="3"/>
  <dataValidations count="1">
    <dataValidation allowBlank="1" showErrorMessage="1" sqref="E1:E1048576"/>
  </dataValidations>
  <pageMargins left="0.7" right="0.7" top="0.75" bottom="0.75" header="0.3" footer="0.3"/>
  <pageSetup paperSize="9" scale="9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showGridLines="0" zoomScaleNormal="100" workbookViewId="0">
      <selection activeCell="A2" sqref="A2:E2"/>
    </sheetView>
  </sheetViews>
  <sheetFormatPr defaultRowHeight="13.5"/>
  <cols>
    <col min="1" max="1" width="3.75" customWidth="1"/>
    <col min="2" max="2" width="36.625" customWidth="1"/>
    <col min="3" max="3" width="4.5" customWidth="1"/>
    <col min="4" max="4" width="4.375" customWidth="1"/>
    <col min="5" max="5" width="36.625" customWidth="1"/>
  </cols>
  <sheetData>
    <row r="1" spans="1:5" ht="23.25" customHeight="1">
      <c r="E1" s="20"/>
    </row>
    <row r="2" spans="1:5" s="21" customFormat="1" ht="18" customHeight="1">
      <c r="A2" s="842" t="s">
        <v>1641</v>
      </c>
      <c r="B2" s="842"/>
      <c r="C2" s="842"/>
      <c r="D2" s="842"/>
      <c r="E2" s="842"/>
    </row>
    <row r="3" spans="1:5" ht="14.25" thickBot="1"/>
    <row r="4" spans="1:5" s="1" customFormat="1" ht="15" customHeight="1">
      <c r="A4" s="22">
        <v>1</v>
      </c>
      <c r="B4" s="23" t="s">
        <v>2364</v>
      </c>
      <c r="D4" s="22">
        <v>51</v>
      </c>
      <c r="E4" s="23" t="s">
        <v>2365</v>
      </c>
    </row>
    <row r="5" spans="1:5" s="1" customFormat="1" ht="15" customHeight="1">
      <c r="A5" s="24">
        <v>2</v>
      </c>
      <c r="B5" s="25" t="s">
        <v>2366</v>
      </c>
      <c r="D5" s="24">
        <v>52</v>
      </c>
      <c r="E5" s="25" t="s">
        <v>2367</v>
      </c>
    </row>
    <row r="6" spans="1:5" s="1" customFormat="1" ht="15" customHeight="1">
      <c r="A6" s="24">
        <v>3</v>
      </c>
      <c r="B6" s="25" t="s">
        <v>2368</v>
      </c>
      <c r="D6" s="24">
        <v>53</v>
      </c>
      <c r="E6" s="25" t="s">
        <v>2369</v>
      </c>
    </row>
    <row r="7" spans="1:5" s="1" customFormat="1" ht="15" customHeight="1">
      <c r="A7" s="24">
        <v>4</v>
      </c>
      <c r="B7" s="25" t="s">
        <v>2370</v>
      </c>
      <c r="D7" s="24">
        <v>54</v>
      </c>
      <c r="E7" s="25" t="s">
        <v>1607</v>
      </c>
    </row>
    <row r="8" spans="1:5" s="1" customFormat="1" ht="15" customHeight="1">
      <c r="A8" s="24">
        <v>5</v>
      </c>
      <c r="B8" s="25" t="s">
        <v>2371</v>
      </c>
      <c r="D8" s="24">
        <v>55</v>
      </c>
      <c r="E8" s="25" t="s">
        <v>1608</v>
      </c>
    </row>
    <row r="9" spans="1:5" s="1" customFormat="1" ht="15" customHeight="1">
      <c r="A9" s="24">
        <v>6</v>
      </c>
      <c r="B9" s="25" t="s">
        <v>2372</v>
      </c>
      <c r="D9" s="24">
        <v>56</v>
      </c>
      <c r="E9" s="25" t="s">
        <v>1609</v>
      </c>
    </row>
    <row r="10" spans="1:5" s="1" customFormat="1" ht="15" customHeight="1">
      <c r="A10" s="24">
        <v>7</v>
      </c>
      <c r="B10" s="25" t="s">
        <v>2373</v>
      </c>
      <c r="D10" s="24">
        <v>57</v>
      </c>
      <c r="E10" s="25" t="s">
        <v>1610</v>
      </c>
    </row>
    <row r="11" spans="1:5" s="1" customFormat="1" ht="15" customHeight="1">
      <c r="A11" s="24">
        <v>8</v>
      </c>
      <c r="B11" s="25" t="s">
        <v>2374</v>
      </c>
      <c r="D11" s="24">
        <v>58</v>
      </c>
      <c r="E11" s="25" t="s">
        <v>1611</v>
      </c>
    </row>
    <row r="12" spans="1:5" s="1" customFormat="1" ht="15" customHeight="1">
      <c r="A12" s="24">
        <v>9</v>
      </c>
      <c r="B12" s="25" t="s">
        <v>2375</v>
      </c>
      <c r="D12" s="24">
        <v>59</v>
      </c>
      <c r="E12" s="25" t="s">
        <v>2376</v>
      </c>
    </row>
    <row r="13" spans="1:5" s="1" customFormat="1" ht="15" customHeight="1">
      <c r="A13" s="24">
        <v>10</v>
      </c>
      <c r="B13" s="25" t="s">
        <v>2377</v>
      </c>
      <c r="D13" s="24">
        <v>60</v>
      </c>
      <c r="E13" s="25" t="s">
        <v>1612</v>
      </c>
    </row>
    <row r="14" spans="1:5" s="1" customFormat="1" ht="15" customHeight="1">
      <c r="A14" s="24">
        <v>11</v>
      </c>
      <c r="B14" s="25" t="s">
        <v>2378</v>
      </c>
      <c r="D14" s="24">
        <v>61</v>
      </c>
      <c r="E14" s="25" t="s">
        <v>2379</v>
      </c>
    </row>
    <row r="15" spans="1:5" s="1" customFormat="1" ht="15" customHeight="1">
      <c r="A15" s="24">
        <v>12</v>
      </c>
      <c r="B15" s="25" t="s">
        <v>2380</v>
      </c>
      <c r="D15" s="24">
        <v>62</v>
      </c>
      <c r="E15" s="25" t="s">
        <v>1613</v>
      </c>
    </row>
    <row r="16" spans="1:5" s="1" customFormat="1" ht="15" customHeight="1">
      <c r="A16" s="24">
        <v>13</v>
      </c>
      <c r="B16" s="25" t="s">
        <v>2381</v>
      </c>
      <c r="D16" s="24">
        <v>63</v>
      </c>
      <c r="E16" s="25" t="s">
        <v>1614</v>
      </c>
    </row>
    <row r="17" spans="1:5" s="1" customFormat="1" ht="15" customHeight="1">
      <c r="A17" s="24">
        <v>14</v>
      </c>
      <c r="B17" s="25" t="s">
        <v>2382</v>
      </c>
      <c r="D17" s="24">
        <v>64</v>
      </c>
      <c r="E17" s="25" t="s">
        <v>2383</v>
      </c>
    </row>
    <row r="18" spans="1:5" s="1" customFormat="1" ht="15" customHeight="1">
      <c r="A18" s="24">
        <v>15</v>
      </c>
      <c r="B18" s="25" t="s">
        <v>2384</v>
      </c>
      <c r="D18" s="24">
        <v>65</v>
      </c>
      <c r="E18" s="25" t="s">
        <v>2385</v>
      </c>
    </row>
    <row r="19" spans="1:5" s="1" customFormat="1" ht="15" customHeight="1">
      <c r="A19" s="24">
        <v>16</v>
      </c>
      <c r="B19" s="25" t="s">
        <v>2386</v>
      </c>
      <c r="D19" s="24">
        <v>66</v>
      </c>
      <c r="E19" s="25" t="s">
        <v>2387</v>
      </c>
    </row>
    <row r="20" spans="1:5" s="1" customFormat="1" ht="15" customHeight="1">
      <c r="A20" s="24">
        <v>17</v>
      </c>
      <c r="B20" s="25" t="s">
        <v>2388</v>
      </c>
      <c r="D20" s="24">
        <v>67</v>
      </c>
      <c r="E20" s="26" t="s">
        <v>2389</v>
      </c>
    </row>
    <row r="21" spans="1:5" s="1" customFormat="1" ht="15" customHeight="1">
      <c r="A21" s="24">
        <v>18</v>
      </c>
      <c r="B21" s="25" t="s">
        <v>2390</v>
      </c>
      <c r="D21" s="24">
        <v>68</v>
      </c>
      <c r="E21" s="26" t="s">
        <v>1615</v>
      </c>
    </row>
    <row r="22" spans="1:5" s="1" customFormat="1" ht="15" customHeight="1">
      <c r="A22" s="24">
        <v>19</v>
      </c>
      <c r="B22" s="25" t="s">
        <v>2391</v>
      </c>
      <c r="D22" s="24">
        <v>69</v>
      </c>
      <c r="E22" s="25" t="s">
        <v>1616</v>
      </c>
    </row>
    <row r="23" spans="1:5" s="1" customFormat="1" ht="15" customHeight="1">
      <c r="A23" s="24">
        <v>20</v>
      </c>
      <c r="B23" s="25" t="s">
        <v>2392</v>
      </c>
      <c r="D23" s="24">
        <v>70</v>
      </c>
      <c r="E23" s="25" t="s">
        <v>1631</v>
      </c>
    </row>
    <row r="24" spans="1:5" s="1" customFormat="1" ht="15" customHeight="1">
      <c r="A24" s="24">
        <v>21</v>
      </c>
      <c r="B24" s="25" t="s">
        <v>2393</v>
      </c>
      <c r="D24" s="24">
        <v>71</v>
      </c>
      <c r="E24" s="25" t="s">
        <v>1624</v>
      </c>
    </row>
    <row r="25" spans="1:5" s="1" customFormat="1" ht="15" customHeight="1">
      <c r="A25" s="24">
        <v>22</v>
      </c>
      <c r="B25" s="25" t="s">
        <v>2394</v>
      </c>
      <c r="D25" s="24">
        <v>72</v>
      </c>
      <c r="E25" s="25" t="s">
        <v>1623</v>
      </c>
    </row>
    <row r="26" spans="1:5" s="1" customFormat="1" ht="15" customHeight="1">
      <c r="A26" s="24">
        <v>23</v>
      </c>
      <c r="B26" s="25" t="s">
        <v>2395</v>
      </c>
      <c r="D26" s="24">
        <v>73</v>
      </c>
      <c r="E26" s="25" t="s">
        <v>1632</v>
      </c>
    </row>
    <row r="27" spans="1:5" s="1" customFormat="1" ht="15" customHeight="1">
      <c r="A27" s="24">
        <v>24</v>
      </c>
      <c r="B27" s="25" t="s">
        <v>2396</v>
      </c>
      <c r="D27" s="24">
        <v>74</v>
      </c>
      <c r="E27" s="25" t="s">
        <v>2397</v>
      </c>
    </row>
    <row r="28" spans="1:5" s="1" customFormat="1" ht="15" customHeight="1">
      <c r="A28" s="24">
        <v>25</v>
      </c>
      <c r="B28" s="25" t="s">
        <v>2398</v>
      </c>
      <c r="D28" s="24">
        <v>75</v>
      </c>
      <c r="E28" s="25" t="s">
        <v>1617</v>
      </c>
    </row>
    <row r="29" spans="1:5" s="1" customFormat="1" ht="15" customHeight="1">
      <c r="A29" s="24">
        <v>26</v>
      </c>
      <c r="B29" s="25" t="s">
        <v>2399</v>
      </c>
      <c r="D29" s="24">
        <v>76</v>
      </c>
      <c r="E29" s="25" t="s">
        <v>2400</v>
      </c>
    </row>
    <row r="30" spans="1:5" s="1" customFormat="1" ht="15" customHeight="1">
      <c r="A30" s="24">
        <v>27</v>
      </c>
      <c r="B30" s="25" t="s">
        <v>2401</v>
      </c>
      <c r="D30" s="24">
        <v>77</v>
      </c>
      <c r="E30" s="25" t="s">
        <v>2402</v>
      </c>
    </row>
    <row r="31" spans="1:5" s="1" customFormat="1" ht="15" customHeight="1">
      <c r="A31" s="24">
        <v>28</v>
      </c>
      <c r="B31" s="25" t="s">
        <v>2403</v>
      </c>
      <c r="D31" s="24">
        <v>78</v>
      </c>
      <c r="E31" s="25" t="s">
        <v>1625</v>
      </c>
    </row>
    <row r="32" spans="1:5" s="1" customFormat="1" ht="15" customHeight="1">
      <c r="A32" s="24">
        <v>29</v>
      </c>
      <c r="B32" s="25" t="s">
        <v>2404</v>
      </c>
      <c r="D32" s="24">
        <v>79</v>
      </c>
      <c r="E32" s="25" t="s">
        <v>1626</v>
      </c>
    </row>
    <row r="33" spans="1:5" s="1" customFormat="1" ht="15" customHeight="1">
      <c r="A33" s="24">
        <v>30</v>
      </c>
      <c r="B33" s="25" t="s">
        <v>2405</v>
      </c>
      <c r="D33" s="24">
        <v>80</v>
      </c>
      <c r="E33" s="25" t="s">
        <v>1627</v>
      </c>
    </row>
    <row r="34" spans="1:5" s="1" customFormat="1" ht="15" customHeight="1">
      <c r="A34" s="24">
        <v>31</v>
      </c>
      <c r="B34" s="25" t="s">
        <v>2406</v>
      </c>
      <c r="D34" s="24">
        <v>81</v>
      </c>
      <c r="E34" s="25" t="s">
        <v>1621</v>
      </c>
    </row>
    <row r="35" spans="1:5" s="1" customFormat="1" ht="15" customHeight="1">
      <c r="A35" s="24">
        <v>32</v>
      </c>
      <c r="B35" s="25" t="s">
        <v>2407</v>
      </c>
      <c r="D35" s="24">
        <v>82</v>
      </c>
      <c r="E35" s="25" t="s">
        <v>2408</v>
      </c>
    </row>
    <row r="36" spans="1:5" s="1" customFormat="1" ht="15" customHeight="1">
      <c r="A36" s="24">
        <v>33</v>
      </c>
      <c r="B36" s="25" t="s">
        <v>2409</v>
      </c>
      <c r="D36" s="24">
        <v>83</v>
      </c>
      <c r="E36" s="25" t="s">
        <v>1618</v>
      </c>
    </row>
    <row r="37" spans="1:5" s="1" customFormat="1" ht="15" customHeight="1">
      <c r="A37" s="24">
        <v>34</v>
      </c>
      <c r="B37" s="25" t="s">
        <v>2410</v>
      </c>
      <c r="D37" s="24">
        <v>84</v>
      </c>
      <c r="E37" s="25" t="s">
        <v>1619</v>
      </c>
    </row>
    <row r="38" spans="1:5" s="1" customFormat="1" ht="15" customHeight="1">
      <c r="A38" s="24">
        <v>35</v>
      </c>
      <c r="B38" s="25" t="s">
        <v>2411</v>
      </c>
      <c r="D38" s="24">
        <v>85</v>
      </c>
      <c r="E38" s="25" t="s">
        <v>1620</v>
      </c>
    </row>
    <row r="39" spans="1:5" s="1" customFormat="1" ht="15" customHeight="1">
      <c r="A39" s="24">
        <v>36</v>
      </c>
      <c r="B39" s="25" t="s">
        <v>2412</v>
      </c>
      <c r="D39" s="24">
        <v>86</v>
      </c>
      <c r="E39" s="25" t="s">
        <v>2413</v>
      </c>
    </row>
    <row r="40" spans="1:5" s="1" customFormat="1" ht="15" customHeight="1">
      <c r="A40" s="24">
        <v>37</v>
      </c>
      <c r="B40" s="25" t="s">
        <v>2414</v>
      </c>
      <c r="D40" s="24">
        <v>87</v>
      </c>
      <c r="E40" s="25" t="s">
        <v>1622</v>
      </c>
    </row>
    <row r="41" spans="1:5" s="1" customFormat="1" ht="15" customHeight="1">
      <c r="A41" s="24">
        <v>38</v>
      </c>
      <c r="B41" s="25" t="s">
        <v>2415</v>
      </c>
      <c r="D41" s="24">
        <v>88</v>
      </c>
      <c r="E41" s="25" t="s">
        <v>1628</v>
      </c>
    </row>
    <row r="42" spans="1:5" s="1" customFormat="1" ht="15" customHeight="1">
      <c r="A42" s="24">
        <v>39</v>
      </c>
      <c r="B42" s="25" t="s">
        <v>2416</v>
      </c>
      <c r="D42" s="24">
        <v>89</v>
      </c>
      <c r="E42" s="25" t="s">
        <v>1629</v>
      </c>
    </row>
    <row r="43" spans="1:5" s="1" customFormat="1" ht="15" customHeight="1">
      <c r="A43" s="24">
        <v>40</v>
      </c>
      <c r="B43" s="25" t="s">
        <v>2417</v>
      </c>
      <c r="D43" s="24">
        <v>90</v>
      </c>
      <c r="E43" s="25" t="s">
        <v>1630</v>
      </c>
    </row>
    <row r="44" spans="1:5" s="1" customFormat="1" ht="15" customHeight="1">
      <c r="A44" s="24">
        <v>41</v>
      </c>
      <c r="B44" s="25" t="s">
        <v>2418</v>
      </c>
      <c r="D44" s="24">
        <v>91</v>
      </c>
      <c r="E44" s="25" t="s">
        <v>2419</v>
      </c>
    </row>
    <row r="45" spans="1:5" s="1" customFormat="1" ht="15" customHeight="1">
      <c r="A45" s="24">
        <v>42</v>
      </c>
      <c r="B45" s="25" t="s">
        <v>2420</v>
      </c>
      <c r="D45" s="24">
        <v>92</v>
      </c>
      <c r="E45" s="25" t="s">
        <v>1633</v>
      </c>
    </row>
    <row r="46" spans="1:5" s="1" customFormat="1" ht="15" customHeight="1">
      <c r="A46" s="24">
        <v>43</v>
      </c>
      <c r="B46" s="25" t="s">
        <v>2421</v>
      </c>
      <c r="D46" s="24">
        <v>93</v>
      </c>
      <c r="E46" s="25" t="s">
        <v>1634</v>
      </c>
    </row>
    <row r="47" spans="1:5" s="1" customFormat="1" ht="15" customHeight="1">
      <c r="A47" s="24">
        <v>44</v>
      </c>
      <c r="B47" s="25" t="s">
        <v>2422</v>
      </c>
      <c r="D47" s="24">
        <v>94</v>
      </c>
      <c r="E47" s="25" t="s">
        <v>1635</v>
      </c>
    </row>
    <row r="48" spans="1:5" s="1" customFormat="1" ht="15" customHeight="1">
      <c r="A48" s="24">
        <v>45</v>
      </c>
      <c r="B48" s="25" t="s">
        <v>2423</v>
      </c>
      <c r="D48" s="24">
        <v>95</v>
      </c>
      <c r="E48" s="25" t="s">
        <v>1636</v>
      </c>
    </row>
    <row r="49" spans="1:5" s="1" customFormat="1" ht="15" customHeight="1">
      <c r="A49" s="24">
        <v>46</v>
      </c>
      <c r="B49" s="25" t="s">
        <v>2424</v>
      </c>
      <c r="D49" s="24">
        <v>96</v>
      </c>
      <c r="E49" s="25" t="s">
        <v>1637</v>
      </c>
    </row>
    <row r="50" spans="1:5" s="1" customFormat="1" ht="15" customHeight="1">
      <c r="A50" s="24">
        <v>47</v>
      </c>
      <c r="B50" s="25" t="s">
        <v>2425</v>
      </c>
      <c r="D50" s="24">
        <v>97</v>
      </c>
      <c r="E50" s="25" t="s">
        <v>1638</v>
      </c>
    </row>
    <row r="51" spans="1:5" s="1" customFormat="1" ht="15" customHeight="1">
      <c r="A51" s="412">
        <v>48</v>
      </c>
      <c r="B51" s="413" t="s">
        <v>2426</v>
      </c>
      <c r="D51" s="24">
        <v>98</v>
      </c>
      <c r="E51" s="25" t="s">
        <v>1639</v>
      </c>
    </row>
    <row r="52" spans="1:5" s="1" customFormat="1" ht="15" customHeight="1" thickBot="1">
      <c r="A52" s="24">
        <v>49</v>
      </c>
      <c r="B52" s="25" t="s">
        <v>2427</v>
      </c>
      <c r="D52" s="358">
        <v>99</v>
      </c>
      <c r="E52" s="359" t="s">
        <v>1640</v>
      </c>
    </row>
    <row r="53" spans="1:5" ht="14.25" thickBot="1">
      <c r="A53" s="414">
        <v>50</v>
      </c>
      <c r="B53" s="415" t="s">
        <v>2428</v>
      </c>
      <c r="D53" s="416"/>
      <c r="E53" s="417"/>
    </row>
    <row r="54" spans="1:5">
      <c r="A54" s="27">
        <v>51</v>
      </c>
      <c r="B54" s="27" t="s">
        <v>2365</v>
      </c>
    </row>
    <row r="55" spans="1:5">
      <c r="A55" s="27">
        <v>52</v>
      </c>
      <c r="B55" s="27" t="s">
        <v>2367</v>
      </c>
    </row>
    <row r="56" spans="1:5">
      <c r="A56" s="27">
        <v>53</v>
      </c>
      <c r="B56" s="27" t="s">
        <v>2369</v>
      </c>
    </row>
    <row r="57" spans="1:5">
      <c r="A57" s="27">
        <v>54</v>
      </c>
      <c r="B57" s="27" t="s">
        <v>1607</v>
      </c>
    </row>
    <row r="58" spans="1:5">
      <c r="A58" s="27">
        <v>55</v>
      </c>
      <c r="B58" s="27" t="s">
        <v>1608</v>
      </c>
    </row>
    <row r="59" spans="1:5">
      <c r="A59" s="27">
        <v>56</v>
      </c>
      <c r="B59" s="27" t="s">
        <v>1609</v>
      </c>
    </row>
    <row r="60" spans="1:5">
      <c r="A60" s="27">
        <v>57</v>
      </c>
      <c r="B60" s="27" t="s">
        <v>1610</v>
      </c>
    </row>
    <row r="61" spans="1:5">
      <c r="A61" s="27">
        <v>58</v>
      </c>
      <c r="B61" s="27" t="s">
        <v>1611</v>
      </c>
    </row>
    <row r="62" spans="1:5">
      <c r="A62" s="27">
        <v>59</v>
      </c>
      <c r="B62" s="27" t="s">
        <v>2376</v>
      </c>
    </row>
    <row r="63" spans="1:5">
      <c r="A63" s="27">
        <v>60</v>
      </c>
      <c r="B63" s="27" t="s">
        <v>1612</v>
      </c>
    </row>
    <row r="64" spans="1:5">
      <c r="A64" s="27">
        <v>61</v>
      </c>
      <c r="B64" s="27" t="s">
        <v>2379</v>
      </c>
    </row>
    <row r="65" spans="1:2">
      <c r="A65" s="27">
        <v>62</v>
      </c>
      <c r="B65" s="27" t="s">
        <v>1613</v>
      </c>
    </row>
    <row r="66" spans="1:2">
      <c r="A66" s="27">
        <v>63</v>
      </c>
      <c r="B66" s="27" t="s">
        <v>1614</v>
      </c>
    </row>
    <row r="67" spans="1:2">
      <c r="A67" s="27">
        <v>64</v>
      </c>
      <c r="B67" s="27" t="s">
        <v>2383</v>
      </c>
    </row>
    <row r="68" spans="1:2">
      <c r="A68" s="27">
        <v>65</v>
      </c>
      <c r="B68" s="27" t="s">
        <v>2385</v>
      </c>
    </row>
    <row r="69" spans="1:2">
      <c r="A69" s="27">
        <v>66</v>
      </c>
      <c r="B69" s="27" t="s">
        <v>2387</v>
      </c>
    </row>
    <row r="70" spans="1:2">
      <c r="A70" s="27">
        <v>67</v>
      </c>
      <c r="B70" s="27" t="s">
        <v>2389</v>
      </c>
    </row>
    <row r="71" spans="1:2">
      <c r="A71" s="27">
        <v>68</v>
      </c>
      <c r="B71" s="27" t="s">
        <v>1615</v>
      </c>
    </row>
    <row r="72" spans="1:2">
      <c r="A72" s="27">
        <v>69</v>
      </c>
      <c r="B72" s="27" t="s">
        <v>1616</v>
      </c>
    </row>
    <row r="73" spans="1:2">
      <c r="A73" s="27">
        <v>70</v>
      </c>
      <c r="B73" s="27" t="s">
        <v>1631</v>
      </c>
    </row>
    <row r="74" spans="1:2">
      <c r="A74" s="27">
        <v>71</v>
      </c>
      <c r="B74" s="27" t="s">
        <v>1624</v>
      </c>
    </row>
    <row r="75" spans="1:2">
      <c r="A75" s="27">
        <v>72</v>
      </c>
      <c r="B75" s="27" t="s">
        <v>1623</v>
      </c>
    </row>
    <row r="76" spans="1:2">
      <c r="A76" s="27">
        <v>73</v>
      </c>
      <c r="B76" s="27" t="s">
        <v>1632</v>
      </c>
    </row>
    <row r="77" spans="1:2">
      <c r="A77" s="27">
        <v>74</v>
      </c>
      <c r="B77" s="27" t="s">
        <v>2397</v>
      </c>
    </row>
    <row r="78" spans="1:2">
      <c r="A78" s="27">
        <v>75</v>
      </c>
      <c r="B78" s="27" t="s">
        <v>1617</v>
      </c>
    </row>
    <row r="79" spans="1:2">
      <c r="A79" s="27">
        <v>76</v>
      </c>
      <c r="B79" s="27" t="s">
        <v>2400</v>
      </c>
    </row>
    <row r="80" spans="1:2">
      <c r="A80" s="27">
        <v>77</v>
      </c>
      <c r="B80" s="27" t="s">
        <v>2402</v>
      </c>
    </row>
    <row r="81" spans="1:2">
      <c r="A81" s="27">
        <v>78</v>
      </c>
      <c r="B81" s="27" t="s">
        <v>1625</v>
      </c>
    </row>
    <row r="82" spans="1:2">
      <c r="A82" s="27">
        <v>79</v>
      </c>
      <c r="B82" s="27" t="s">
        <v>1626</v>
      </c>
    </row>
    <row r="83" spans="1:2">
      <c r="A83" s="27">
        <v>80</v>
      </c>
      <c r="B83" s="27" t="s">
        <v>1627</v>
      </c>
    </row>
    <row r="84" spans="1:2">
      <c r="A84" s="27">
        <v>81</v>
      </c>
      <c r="B84" s="27" t="s">
        <v>1621</v>
      </c>
    </row>
    <row r="85" spans="1:2">
      <c r="A85" s="27">
        <v>82</v>
      </c>
      <c r="B85" s="27" t="s">
        <v>2408</v>
      </c>
    </row>
    <row r="86" spans="1:2">
      <c r="A86" s="27">
        <v>83</v>
      </c>
      <c r="B86" s="27" t="s">
        <v>1618</v>
      </c>
    </row>
    <row r="87" spans="1:2">
      <c r="A87" s="27">
        <v>84</v>
      </c>
      <c r="B87" s="27" t="s">
        <v>1619</v>
      </c>
    </row>
    <row r="88" spans="1:2">
      <c r="A88" s="27">
        <v>85</v>
      </c>
      <c r="B88" s="27" t="s">
        <v>1620</v>
      </c>
    </row>
    <row r="89" spans="1:2">
      <c r="A89" s="27">
        <v>86</v>
      </c>
      <c r="B89" s="27" t="s">
        <v>2413</v>
      </c>
    </row>
    <row r="90" spans="1:2">
      <c r="A90" s="27">
        <v>87</v>
      </c>
      <c r="B90" s="27" t="s">
        <v>1622</v>
      </c>
    </row>
    <row r="91" spans="1:2">
      <c r="A91" s="27">
        <v>88</v>
      </c>
      <c r="B91" s="27" t="s">
        <v>1628</v>
      </c>
    </row>
    <row r="92" spans="1:2">
      <c r="A92" s="27">
        <v>89</v>
      </c>
      <c r="B92" s="27" t="s">
        <v>1629</v>
      </c>
    </row>
    <row r="93" spans="1:2">
      <c r="A93" s="27">
        <v>90</v>
      </c>
      <c r="B93" s="27" t="s">
        <v>1630</v>
      </c>
    </row>
    <row r="94" spans="1:2">
      <c r="A94" s="27">
        <v>91</v>
      </c>
      <c r="B94" s="27" t="s">
        <v>2419</v>
      </c>
    </row>
    <row r="95" spans="1:2">
      <c r="A95" s="27">
        <v>92</v>
      </c>
      <c r="B95" s="27" t="s">
        <v>1633</v>
      </c>
    </row>
    <row r="96" spans="1:2">
      <c r="A96" s="27">
        <v>93</v>
      </c>
      <c r="B96" s="27" t="s">
        <v>1634</v>
      </c>
    </row>
    <row r="97" spans="1:2">
      <c r="A97" s="27">
        <v>94</v>
      </c>
      <c r="B97" s="27" t="s">
        <v>1635</v>
      </c>
    </row>
    <row r="98" spans="1:2">
      <c r="A98" s="27">
        <v>95</v>
      </c>
      <c r="B98" s="27" t="s">
        <v>1636</v>
      </c>
    </row>
    <row r="99" spans="1:2">
      <c r="A99" s="27">
        <v>96</v>
      </c>
      <c r="B99" s="27" t="s">
        <v>1637</v>
      </c>
    </row>
    <row r="100" spans="1:2">
      <c r="A100" s="27">
        <v>97</v>
      </c>
      <c r="B100" s="27" t="s">
        <v>1638</v>
      </c>
    </row>
    <row r="101" spans="1:2">
      <c r="A101" s="418">
        <v>98</v>
      </c>
      <c r="B101" s="418" t="s">
        <v>1639</v>
      </c>
    </row>
    <row r="102" spans="1:2">
      <c r="A102" s="418">
        <v>99</v>
      </c>
      <c r="B102" s="418" t="s">
        <v>1640</v>
      </c>
    </row>
  </sheetData>
  <sheetProtection password="E798" sheet="1"/>
  <mergeCells count="1">
    <mergeCell ref="A2:E2"/>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66"/>
    <pageSetUpPr fitToPage="1"/>
  </sheetPr>
  <dimension ref="A1:AC40"/>
  <sheetViews>
    <sheetView showGridLines="0" zoomScaleNormal="100" zoomScaleSheetLayoutView="80" workbookViewId="0"/>
  </sheetViews>
  <sheetFormatPr defaultRowHeight="12.75"/>
  <cols>
    <col min="1" max="7" width="3.5" style="43" customWidth="1"/>
    <col min="8" max="8" width="9" style="43"/>
    <col min="9" max="16" width="3.5" style="43" customWidth="1"/>
    <col min="17" max="17" width="4.125" style="43" customWidth="1"/>
    <col min="18" max="24" width="3.5" style="43" customWidth="1"/>
    <col min="25" max="25" width="5.625" style="43" customWidth="1"/>
    <col min="26" max="26" width="1.625" style="43" customWidth="1"/>
    <col min="27" max="16384" width="9" style="43"/>
  </cols>
  <sheetData>
    <row r="1" spans="1:26" ht="15" customHeight="1">
      <c r="A1" s="269" t="s">
        <v>1782</v>
      </c>
      <c r="B1" s="42"/>
      <c r="C1" s="42"/>
      <c r="D1" s="42"/>
      <c r="E1" s="42"/>
      <c r="F1" s="42"/>
      <c r="G1" s="42"/>
      <c r="H1" s="42"/>
      <c r="I1" s="42"/>
      <c r="J1" s="42"/>
      <c r="K1" s="42"/>
      <c r="L1" s="42"/>
      <c r="M1" s="42"/>
      <c r="N1" s="42"/>
      <c r="O1" s="42"/>
      <c r="P1" s="42"/>
      <c r="Q1" s="42"/>
      <c r="R1" s="42"/>
      <c r="S1" s="42"/>
      <c r="T1" s="42"/>
      <c r="U1" s="42"/>
      <c r="V1" s="42"/>
      <c r="W1" s="42"/>
      <c r="X1" s="42"/>
      <c r="Y1" s="42"/>
      <c r="Z1" s="42"/>
    </row>
    <row r="2" spans="1:26" ht="6.75" customHeight="1">
      <c r="A2" s="42"/>
      <c r="B2" s="42"/>
      <c r="C2" s="42"/>
      <c r="D2" s="42"/>
      <c r="E2" s="42"/>
      <c r="F2" s="42"/>
      <c r="G2" s="42"/>
      <c r="H2" s="42"/>
      <c r="I2" s="42"/>
      <c r="J2" s="42"/>
      <c r="K2" s="42"/>
      <c r="L2" s="42"/>
      <c r="M2" s="42"/>
      <c r="N2" s="42"/>
      <c r="O2" s="42"/>
      <c r="P2" s="42"/>
      <c r="Q2" s="42"/>
      <c r="R2" s="42"/>
      <c r="S2" s="42"/>
      <c r="T2" s="42"/>
      <c r="U2" s="42"/>
      <c r="V2" s="42"/>
      <c r="W2" s="42"/>
      <c r="X2" s="42"/>
      <c r="Y2" s="42"/>
      <c r="Z2" s="42"/>
    </row>
    <row r="3" spans="1:26" ht="15" customHeight="1">
      <c r="A3" s="42"/>
      <c r="B3" s="42"/>
      <c r="C3" s="42"/>
      <c r="D3" s="42"/>
      <c r="E3" s="42"/>
      <c r="F3" s="42"/>
      <c r="G3" s="42"/>
      <c r="H3" s="42"/>
      <c r="I3" s="42"/>
      <c r="J3" s="42"/>
      <c r="K3" s="42"/>
      <c r="L3" s="42"/>
      <c r="M3" s="42"/>
      <c r="N3" s="42"/>
      <c r="O3" s="42"/>
      <c r="P3" s="44"/>
      <c r="Q3" s="179"/>
      <c r="R3" s="178"/>
      <c r="S3" s="535" t="s">
        <v>1803</v>
      </c>
      <c r="T3" s="535"/>
      <c r="U3" s="535"/>
      <c r="V3" s="535"/>
      <c r="W3" s="535"/>
      <c r="X3" s="178"/>
      <c r="Y3" s="45"/>
      <c r="Z3" s="42"/>
    </row>
    <row r="4" spans="1:26" ht="15" customHeigh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6" ht="15" customHeight="1">
      <c r="A5" s="536" t="s">
        <v>1799</v>
      </c>
      <c r="B5" s="536"/>
      <c r="C5" s="536"/>
      <c r="D5" s="536"/>
      <c r="E5" s="536"/>
      <c r="F5" s="536"/>
      <c r="G5" s="42" t="s">
        <v>1761</v>
      </c>
      <c r="H5" s="42"/>
      <c r="I5" s="42"/>
      <c r="J5" s="42"/>
      <c r="K5" s="42"/>
      <c r="L5" s="42"/>
      <c r="M5" s="42"/>
      <c r="N5" s="42"/>
      <c r="O5" s="42"/>
      <c r="P5" s="42"/>
      <c r="Q5" s="42"/>
      <c r="R5" s="42"/>
      <c r="S5" s="42"/>
      <c r="T5" s="42"/>
      <c r="U5" s="42"/>
      <c r="V5" s="42"/>
      <c r="W5" s="42"/>
      <c r="X5" s="42"/>
      <c r="Y5" s="42"/>
      <c r="Z5" s="42"/>
    </row>
    <row r="6" spans="1:26" ht="15" customHeight="1">
      <c r="A6" s="42"/>
      <c r="B6" s="42"/>
      <c r="C6" s="42"/>
      <c r="D6" s="42"/>
      <c r="E6" s="42"/>
      <c r="F6" s="42"/>
      <c r="G6" s="42"/>
      <c r="H6" s="42"/>
      <c r="I6" s="42"/>
      <c r="J6" s="42"/>
      <c r="K6" s="42"/>
      <c r="L6" s="42"/>
      <c r="M6" s="42"/>
      <c r="N6" s="42"/>
      <c r="O6" s="42"/>
      <c r="P6" s="42"/>
      <c r="Q6" s="42"/>
      <c r="R6" s="42"/>
      <c r="S6" s="42"/>
      <c r="T6" s="42"/>
      <c r="U6" s="42"/>
      <c r="V6" s="42"/>
      <c r="W6" s="42"/>
      <c r="X6" s="42"/>
      <c r="Y6" s="42"/>
      <c r="Z6" s="42"/>
    </row>
    <row r="7" spans="1:26" ht="15" customHeight="1">
      <c r="A7" s="42"/>
      <c r="B7" s="42"/>
      <c r="C7" s="42"/>
      <c r="D7" s="42"/>
      <c r="E7" s="42"/>
      <c r="F7" s="42"/>
      <c r="G7" s="42"/>
      <c r="H7" s="42"/>
      <c r="I7" s="42"/>
      <c r="J7" s="42"/>
      <c r="K7" s="42"/>
      <c r="L7" s="42" t="s">
        <v>1649</v>
      </c>
      <c r="M7" s="537"/>
      <c r="N7" s="538"/>
      <c r="O7" s="177" t="s">
        <v>1650</v>
      </c>
      <c r="P7" s="539"/>
      <c r="Q7" s="540"/>
      <c r="R7" s="42"/>
      <c r="S7" s="42"/>
      <c r="T7" s="42"/>
      <c r="U7" s="42"/>
      <c r="V7" s="42"/>
      <c r="W7" s="42"/>
      <c r="X7" s="42"/>
      <c r="Y7" s="42"/>
      <c r="Z7" s="42"/>
    </row>
    <row r="8" spans="1:26" ht="18.75" customHeight="1">
      <c r="A8" s="42"/>
      <c r="B8" s="42"/>
      <c r="C8" s="42"/>
      <c r="D8" s="42"/>
      <c r="E8" s="42"/>
      <c r="F8" s="42"/>
      <c r="G8" s="42"/>
      <c r="H8" s="42"/>
      <c r="I8" s="42"/>
      <c r="J8" s="42" t="s">
        <v>1680</v>
      </c>
      <c r="K8" s="42"/>
      <c r="L8" s="46"/>
      <c r="M8" s="541"/>
      <c r="N8" s="542"/>
      <c r="O8" s="542"/>
      <c r="P8" s="542"/>
      <c r="Q8" s="542"/>
      <c r="R8" s="542"/>
      <c r="S8" s="542"/>
      <c r="T8" s="542"/>
      <c r="U8" s="542"/>
      <c r="V8" s="542"/>
      <c r="W8" s="542"/>
      <c r="X8" s="543"/>
      <c r="Y8" s="45"/>
      <c r="Z8" s="42"/>
    </row>
    <row r="9" spans="1:26" ht="18.75" customHeight="1">
      <c r="A9" s="42"/>
      <c r="B9" s="42"/>
      <c r="C9" s="42"/>
      <c r="D9" s="42"/>
      <c r="E9" s="42"/>
      <c r="F9" s="42"/>
      <c r="G9" s="42"/>
      <c r="H9" s="42"/>
      <c r="I9" s="42"/>
      <c r="J9" s="42"/>
      <c r="K9" s="42"/>
      <c r="L9" s="46"/>
      <c r="M9" s="544"/>
      <c r="N9" s="545"/>
      <c r="O9" s="545"/>
      <c r="P9" s="545"/>
      <c r="Q9" s="545"/>
      <c r="R9" s="545"/>
      <c r="S9" s="545"/>
      <c r="T9" s="545"/>
      <c r="U9" s="545"/>
      <c r="V9" s="545"/>
      <c r="W9" s="545"/>
      <c r="X9" s="546"/>
      <c r="Y9" s="45"/>
      <c r="Z9" s="42"/>
    </row>
    <row r="10" spans="1:26" ht="20.25" customHeight="1">
      <c r="A10" s="42"/>
      <c r="B10" s="42"/>
      <c r="C10" s="42"/>
      <c r="D10" s="42"/>
      <c r="E10" s="42"/>
      <c r="F10" s="42"/>
      <c r="G10" s="42"/>
      <c r="H10" s="42"/>
      <c r="I10" s="42"/>
      <c r="J10" s="547" t="s">
        <v>1540</v>
      </c>
      <c r="K10" s="547"/>
      <c r="L10" s="47"/>
      <c r="M10" s="548"/>
      <c r="N10" s="549"/>
      <c r="O10" s="549"/>
      <c r="P10" s="549"/>
      <c r="Q10" s="549"/>
      <c r="R10" s="549"/>
      <c r="S10" s="549"/>
      <c r="T10" s="549"/>
      <c r="U10" s="549"/>
      <c r="V10" s="549"/>
      <c r="W10" s="549"/>
      <c r="X10" s="550"/>
      <c r="Y10" s="45"/>
      <c r="Z10" s="42"/>
    </row>
    <row r="11" spans="1:26" ht="18.75" customHeight="1">
      <c r="A11" s="42"/>
      <c r="B11" s="42"/>
      <c r="C11" s="42"/>
      <c r="D11" s="42"/>
      <c r="E11" s="42"/>
      <c r="F11" s="42"/>
      <c r="G11" s="42"/>
      <c r="H11" s="42"/>
      <c r="I11" s="42"/>
      <c r="J11" s="42" t="s">
        <v>1681</v>
      </c>
      <c r="K11" s="42"/>
      <c r="L11" s="42"/>
      <c r="M11" s="551"/>
      <c r="N11" s="552"/>
      <c r="O11" s="552"/>
      <c r="P11" s="552"/>
      <c r="Q11" s="552"/>
      <c r="R11" s="552"/>
      <c r="S11" s="552"/>
      <c r="T11" s="552"/>
      <c r="U11" s="552"/>
      <c r="V11" s="552"/>
      <c r="W11" s="552"/>
      <c r="X11" s="553"/>
      <c r="Y11" s="45"/>
      <c r="Z11" s="42"/>
    </row>
    <row r="12" spans="1:26" ht="24" customHeight="1">
      <c r="A12" s="42"/>
      <c r="B12" s="42"/>
      <c r="C12" s="42"/>
      <c r="D12" s="42"/>
      <c r="E12" s="42"/>
      <c r="F12" s="42"/>
      <c r="G12" s="42"/>
      <c r="H12" s="42"/>
      <c r="I12" s="42"/>
      <c r="J12" s="42"/>
      <c r="K12" s="42"/>
      <c r="L12" s="42"/>
      <c r="M12" s="544"/>
      <c r="N12" s="545"/>
      <c r="O12" s="545"/>
      <c r="P12" s="545"/>
      <c r="Q12" s="545"/>
      <c r="R12" s="545"/>
      <c r="S12" s="545"/>
      <c r="T12" s="545"/>
      <c r="U12" s="545"/>
      <c r="V12" s="545"/>
      <c r="W12" s="545"/>
      <c r="X12" s="546"/>
      <c r="Y12" s="71"/>
      <c r="Z12" s="42"/>
    </row>
    <row r="13" spans="1:26" ht="15" customHeight="1">
      <c r="A13" s="42"/>
      <c r="B13" s="42"/>
      <c r="C13" s="42"/>
      <c r="D13" s="42"/>
      <c r="E13" s="42"/>
      <c r="F13" s="42"/>
      <c r="G13" s="42"/>
      <c r="H13" s="42"/>
      <c r="I13" s="42"/>
      <c r="J13" s="42"/>
      <c r="K13" s="42"/>
      <c r="L13" s="42"/>
      <c r="M13" s="45" t="s">
        <v>1541</v>
      </c>
      <c r="N13" s="42"/>
      <c r="O13" s="42"/>
      <c r="P13" s="42"/>
      <c r="Q13" s="42"/>
      <c r="R13" s="42"/>
      <c r="S13" s="42"/>
      <c r="T13" s="42"/>
      <c r="U13" s="42"/>
      <c r="V13" s="42"/>
      <c r="W13" s="42"/>
      <c r="X13" s="42"/>
      <c r="Y13" s="42"/>
      <c r="Z13" s="42"/>
    </row>
    <row r="14" spans="1:26" ht="15"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21.75" customHeight="1">
      <c r="A15" s="554" t="s">
        <v>1759</v>
      </c>
      <c r="B15" s="554"/>
      <c r="C15" s="554"/>
      <c r="D15" s="554"/>
      <c r="E15" s="554"/>
      <c r="F15" s="554"/>
      <c r="G15" s="554"/>
      <c r="H15" s="554"/>
      <c r="I15" s="554"/>
      <c r="J15" s="554"/>
      <c r="K15" s="554"/>
      <c r="L15" s="554"/>
      <c r="M15" s="554"/>
      <c r="N15" s="554"/>
      <c r="O15" s="554"/>
      <c r="P15" s="554"/>
      <c r="Q15" s="554"/>
      <c r="R15" s="554"/>
      <c r="S15" s="554"/>
      <c r="T15" s="554"/>
      <c r="U15" s="554"/>
      <c r="V15" s="554"/>
      <c r="W15" s="554"/>
      <c r="X15" s="554"/>
      <c r="Y15" s="42"/>
      <c r="Z15" s="42"/>
    </row>
    <row r="16" spans="1:26" ht="6.75" customHeight="1">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row>
    <row r="17" spans="1:29" ht="39" customHeight="1">
      <c r="A17" s="555" t="s">
        <v>1714</v>
      </c>
      <c r="B17" s="555"/>
      <c r="C17" s="555"/>
      <c r="D17" s="555"/>
      <c r="E17" s="555"/>
      <c r="F17" s="555"/>
      <c r="G17" s="555"/>
      <c r="H17" s="555"/>
      <c r="I17" s="555"/>
      <c r="J17" s="555"/>
      <c r="K17" s="555"/>
      <c r="L17" s="555"/>
      <c r="M17" s="555"/>
      <c r="N17" s="555"/>
      <c r="O17" s="555"/>
      <c r="P17" s="555"/>
      <c r="Q17" s="555"/>
      <c r="R17" s="555"/>
      <c r="S17" s="555"/>
      <c r="T17" s="555"/>
      <c r="U17" s="555"/>
      <c r="V17" s="555"/>
      <c r="W17" s="555"/>
      <c r="X17" s="555"/>
      <c r="Y17" s="42"/>
      <c r="Z17" s="42"/>
    </row>
    <row r="18" spans="1:29" ht="23.25" customHeight="1">
      <c r="A18" s="556" t="s">
        <v>1677</v>
      </c>
      <c r="B18" s="557"/>
      <c r="C18" s="557"/>
      <c r="D18" s="557"/>
      <c r="E18" s="557"/>
      <c r="F18" s="557"/>
      <c r="G18" s="557"/>
      <c r="H18" s="558"/>
      <c r="I18" s="562">
        <f>M11</f>
        <v>0</v>
      </c>
      <c r="J18" s="563"/>
      <c r="K18" s="563"/>
      <c r="L18" s="563"/>
      <c r="M18" s="563"/>
      <c r="N18" s="563"/>
      <c r="O18" s="563"/>
      <c r="P18" s="563"/>
      <c r="Q18" s="563"/>
      <c r="R18" s="563"/>
      <c r="S18" s="563"/>
      <c r="T18" s="563"/>
      <c r="U18" s="563"/>
      <c r="V18" s="563"/>
      <c r="W18" s="563"/>
      <c r="X18" s="564"/>
      <c r="Y18" s="48"/>
      <c r="Z18" s="44"/>
      <c r="AA18" s="49"/>
      <c r="AB18" s="49"/>
    </row>
    <row r="19" spans="1:29" ht="23.25" customHeight="1">
      <c r="A19" s="559"/>
      <c r="B19" s="560"/>
      <c r="C19" s="560"/>
      <c r="D19" s="560"/>
      <c r="E19" s="560"/>
      <c r="F19" s="560"/>
      <c r="G19" s="560"/>
      <c r="H19" s="561"/>
      <c r="I19" s="565">
        <f>M12</f>
        <v>0</v>
      </c>
      <c r="J19" s="566"/>
      <c r="K19" s="566"/>
      <c r="L19" s="566"/>
      <c r="M19" s="566"/>
      <c r="N19" s="566"/>
      <c r="O19" s="566"/>
      <c r="P19" s="566"/>
      <c r="Q19" s="566"/>
      <c r="R19" s="566"/>
      <c r="S19" s="566"/>
      <c r="T19" s="566"/>
      <c r="U19" s="566"/>
      <c r="V19" s="566"/>
      <c r="W19" s="566"/>
      <c r="X19" s="567"/>
      <c r="Y19" s="48"/>
      <c r="Z19" s="44"/>
      <c r="AA19" s="49"/>
      <c r="AB19" s="49"/>
    </row>
    <row r="20" spans="1:29" ht="21.75" customHeight="1">
      <c r="A20" s="556" t="s">
        <v>1800</v>
      </c>
      <c r="B20" s="557"/>
      <c r="C20" s="557"/>
      <c r="D20" s="557"/>
      <c r="E20" s="557"/>
      <c r="F20" s="557"/>
      <c r="G20" s="557"/>
      <c r="H20" s="558"/>
      <c r="I20" s="342" t="s">
        <v>1649</v>
      </c>
      <c r="J20" s="568"/>
      <c r="K20" s="569"/>
      <c r="L20" s="343" t="s">
        <v>1650</v>
      </c>
      <c r="M20" s="570"/>
      <c r="N20" s="571"/>
      <c r="O20" s="577"/>
      <c r="P20" s="577"/>
      <c r="Q20" s="577"/>
      <c r="R20" s="577"/>
      <c r="S20" s="577"/>
      <c r="T20" s="577"/>
      <c r="U20" s="577"/>
      <c r="V20" s="577"/>
      <c r="W20" s="577"/>
      <c r="X20" s="578"/>
      <c r="Y20" s="48"/>
      <c r="Z20" s="44"/>
      <c r="AA20" s="49"/>
      <c r="AB20" s="49"/>
    </row>
    <row r="21" spans="1:29" ht="21.75" customHeight="1">
      <c r="A21" s="559"/>
      <c r="B21" s="560"/>
      <c r="C21" s="560"/>
      <c r="D21" s="560"/>
      <c r="E21" s="560"/>
      <c r="F21" s="560"/>
      <c r="G21" s="560"/>
      <c r="H21" s="561"/>
      <c r="I21" s="572"/>
      <c r="J21" s="573"/>
      <c r="K21" s="573"/>
      <c r="L21" s="573"/>
      <c r="M21" s="573"/>
      <c r="N21" s="573"/>
      <c r="O21" s="573"/>
      <c r="P21" s="573"/>
      <c r="Q21" s="573"/>
      <c r="R21" s="573"/>
      <c r="S21" s="573"/>
      <c r="T21" s="573"/>
      <c r="U21" s="573"/>
      <c r="V21" s="573"/>
      <c r="W21" s="573"/>
      <c r="X21" s="574"/>
      <c r="Y21" s="48"/>
      <c r="Z21" s="44"/>
      <c r="AA21" s="49"/>
      <c r="AB21" s="49"/>
    </row>
    <row r="22" spans="1:29" ht="20.25" customHeight="1">
      <c r="A22" s="556" t="s">
        <v>1678</v>
      </c>
      <c r="B22" s="557"/>
      <c r="C22" s="557"/>
      <c r="D22" s="557"/>
      <c r="E22" s="557"/>
      <c r="F22" s="557"/>
      <c r="G22" s="557"/>
      <c r="H22" s="558"/>
      <c r="I22" s="556">
        <f>'様式1-5(計画事業場）'!D29</f>
        <v>0</v>
      </c>
      <c r="J22" s="557"/>
      <c r="K22" s="557"/>
      <c r="L22" s="557"/>
      <c r="M22" s="557" t="s">
        <v>1682</v>
      </c>
      <c r="N22" s="50"/>
      <c r="O22" s="50"/>
      <c r="P22" s="50"/>
      <c r="Q22" s="51"/>
      <c r="R22" s="50"/>
      <c r="S22" s="575"/>
      <c r="T22" s="575"/>
      <c r="U22" s="575"/>
      <c r="V22" s="50"/>
      <c r="W22" s="50"/>
      <c r="X22" s="52"/>
      <c r="Y22" s="42"/>
      <c r="Z22" s="42"/>
    </row>
    <row r="23" spans="1:29" ht="20.25" customHeight="1">
      <c r="A23" s="559"/>
      <c r="B23" s="560"/>
      <c r="C23" s="560"/>
      <c r="D23" s="560"/>
      <c r="E23" s="560"/>
      <c r="F23" s="560"/>
      <c r="G23" s="560"/>
      <c r="H23" s="561"/>
      <c r="I23" s="559"/>
      <c r="J23" s="560"/>
      <c r="K23" s="560"/>
      <c r="L23" s="560"/>
      <c r="M23" s="560"/>
      <c r="N23" s="53"/>
      <c r="O23" s="53"/>
      <c r="P23" s="53"/>
      <c r="Q23" s="54"/>
      <c r="R23" s="53"/>
      <c r="S23" s="576"/>
      <c r="T23" s="576"/>
      <c r="U23" s="576"/>
      <c r="V23" s="53"/>
      <c r="W23" s="53"/>
      <c r="X23" s="55"/>
      <c r="Y23" s="42"/>
      <c r="Z23" s="42"/>
    </row>
    <row r="24" spans="1:29" ht="36" customHeight="1">
      <c r="A24" s="579" t="s">
        <v>1542</v>
      </c>
      <c r="B24" s="580"/>
      <c r="C24" s="580"/>
      <c r="D24" s="580"/>
      <c r="E24" s="580"/>
      <c r="F24" s="580"/>
      <c r="G24" s="580"/>
      <c r="H24" s="581"/>
      <c r="I24" s="579" t="str">
        <f>IF(T24="","",VLOOKUP('様式1-1（計画表紙）'!T24,産業分類表!A4:B101,2,FALSE))</f>
        <v/>
      </c>
      <c r="J24" s="580"/>
      <c r="K24" s="580"/>
      <c r="L24" s="580"/>
      <c r="M24" s="580"/>
      <c r="N24" s="580"/>
      <c r="O24" s="580"/>
      <c r="P24" s="580"/>
      <c r="Q24" s="581"/>
      <c r="R24" s="579" t="s">
        <v>1543</v>
      </c>
      <c r="S24" s="581"/>
      <c r="T24" s="582"/>
      <c r="U24" s="582"/>
      <c r="V24" s="582"/>
      <c r="W24" s="582"/>
      <c r="X24" s="583"/>
      <c r="Y24" s="48"/>
      <c r="Z24" s="57"/>
      <c r="AA24" s="49"/>
      <c r="AB24" s="49"/>
      <c r="AC24" s="49"/>
    </row>
    <row r="25" spans="1:29" ht="36" customHeight="1">
      <c r="A25" s="579" t="s">
        <v>1763</v>
      </c>
      <c r="B25" s="580"/>
      <c r="C25" s="580"/>
      <c r="D25" s="580"/>
      <c r="E25" s="580"/>
      <c r="F25" s="580"/>
      <c r="G25" s="580"/>
      <c r="H25" s="581"/>
      <c r="I25" s="586"/>
      <c r="J25" s="587"/>
      <c r="K25" s="587"/>
      <c r="L25" s="587"/>
      <c r="M25" s="587"/>
      <c r="N25" s="587"/>
      <c r="O25" s="587"/>
      <c r="P25" s="587"/>
      <c r="Q25" s="587"/>
      <c r="R25" s="587"/>
      <c r="S25" s="587"/>
      <c r="T25" s="587"/>
      <c r="U25" s="587"/>
      <c r="V25" s="587"/>
      <c r="W25" s="587"/>
      <c r="X25" s="588"/>
      <c r="Y25" s="57"/>
      <c r="Z25" s="57"/>
      <c r="AA25" s="49"/>
      <c r="AB25" s="49"/>
      <c r="AC25" s="49"/>
    </row>
    <row r="26" spans="1:29" ht="36" customHeight="1">
      <c r="A26" s="556" t="s">
        <v>1544</v>
      </c>
      <c r="B26" s="557"/>
      <c r="C26" s="557"/>
      <c r="D26" s="557"/>
      <c r="E26" s="557"/>
      <c r="F26" s="557"/>
      <c r="G26" s="557"/>
      <c r="H26" s="558"/>
      <c r="I26" s="584"/>
      <c r="J26" s="585"/>
      <c r="K26" s="585"/>
      <c r="L26" s="585"/>
      <c r="M26" s="585"/>
      <c r="N26" s="585"/>
      <c r="O26" s="56" t="s">
        <v>1679</v>
      </c>
      <c r="P26" s="56"/>
      <c r="Q26" s="58"/>
      <c r="R26" s="56"/>
      <c r="S26" s="56"/>
      <c r="T26" s="56"/>
      <c r="U26" s="56"/>
      <c r="V26" s="56"/>
      <c r="W26" s="56"/>
      <c r="X26" s="59"/>
      <c r="Y26" s="42"/>
      <c r="Z26" s="42"/>
    </row>
    <row r="27" spans="1:29" ht="19.5" customHeight="1">
      <c r="A27" s="556" t="s">
        <v>1545</v>
      </c>
      <c r="B27" s="557"/>
      <c r="C27" s="557"/>
      <c r="D27" s="557"/>
      <c r="E27" s="557"/>
      <c r="F27" s="557"/>
      <c r="G27" s="557"/>
      <c r="H27" s="558"/>
      <c r="I27" s="592" t="s">
        <v>1762</v>
      </c>
      <c r="J27" s="593"/>
      <c r="K27" s="593"/>
      <c r="L27" s="594"/>
      <c r="M27" s="529"/>
      <c r="N27" s="595"/>
      <c r="O27" s="595"/>
      <c r="P27" s="595"/>
      <c r="Q27" s="595"/>
      <c r="R27" s="595"/>
      <c r="S27" s="595"/>
      <c r="T27" s="595"/>
      <c r="U27" s="595"/>
      <c r="V27" s="595"/>
      <c r="W27" s="595"/>
      <c r="X27" s="596"/>
      <c r="Y27" s="60"/>
      <c r="Z27" s="61"/>
    </row>
    <row r="28" spans="1:29" ht="19.5" customHeight="1">
      <c r="A28" s="589"/>
      <c r="B28" s="590"/>
      <c r="C28" s="590"/>
      <c r="D28" s="590"/>
      <c r="E28" s="590"/>
      <c r="F28" s="590"/>
      <c r="G28" s="590"/>
      <c r="H28" s="591"/>
      <c r="I28" s="597" t="s">
        <v>1764</v>
      </c>
      <c r="J28" s="598"/>
      <c r="K28" s="598"/>
      <c r="L28" s="599"/>
      <c r="M28" s="529"/>
      <c r="N28" s="530"/>
      <c r="O28" s="530"/>
      <c r="P28" s="530"/>
      <c r="Q28" s="530"/>
      <c r="R28" s="530"/>
      <c r="S28" s="530"/>
      <c r="T28" s="530"/>
      <c r="U28" s="530"/>
      <c r="V28" s="530"/>
      <c r="W28" s="530"/>
      <c r="X28" s="531"/>
      <c r="Y28" s="60"/>
      <c r="Z28" s="61"/>
    </row>
    <row r="29" spans="1:29" ht="19.5" customHeight="1">
      <c r="A29" s="589"/>
      <c r="B29" s="590"/>
      <c r="C29" s="590"/>
      <c r="D29" s="590"/>
      <c r="E29" s="590"/>
      <c r="F29" s="590"/>
      <c r="G29" s="590"/>
      <c r="H29" s="591"/>
      <c r="I29" s="597" t="s">
        <v>1676</v>
      </c>
      <c r="J29" s="598"/>
      <c r="K29" s="598"/>
      <c r="L29" s="599"/>
      <c r="M29" s="600"/>
      <c r="N29" s="601"/>
      <c r="O29" s="601"/>
      <c r="P29" s="601"/>
      <c r="Q29" s="601"/>
      <c r="R29" s="601"/>
      <c r="S29" s="601"/>
      <c r="T29" s="601"/>
      <c r="U29" s="601"/>
      <c r="V29" s="601"/>
      <c r="W29" s="601"/>
      <c r="X29" s="602"/>
      <c r="Y29" s="60"/>
      <c r="Z29" s="61"/>
    </row>
    <row r="30" spans="1:29" ht="19.5" customHeight="1">
      <c r="A30" s="589"/>
      <c r="B30" s="590"/>
      <c r="C30" s="590"/>
      <c r="D30" s="590"/>
      <c r="E30" s="590"/>
      <c r="F30" s="590"/>
      <c r="G30" s="590"/>
      <c r="H30" s="591"/>
      <c r="I30" s="597" t="s">
        <v>1546</v>
      </c>
      <c r="J30" s="598"/>
      <c r="K30" s="598"/>
      <c r="L30" s="599"/>
      <c r="M30" s="600"/>
      <c r="N30" s="601"/>
      <c r="O30" s="601"/>
      <c r="P30" s="601"/>
      <c r="Q30" s="601"/>
      <c r="R30" s="601"/>
      <c r="S30" s="601"/>
      <c r="T30" s="601"/>
      <c r="U30" s="601"/>
      <c r="V30" s="601"/>
      <c r="W30" s="601"/>
      <c r="X30" s="602"/>
      <c r="Y30" s="42"/>
      <c r="Z30" s="42"/>
    </row>
    <row r="31" spans="1:29" ht="19.5" customHeight="1">
      <c r="A31" s="559"/>
      <c r="B31" s="560"/>
      <c r="C31" s="560"/>
      <c r="D31" s="560"/>
      <c r="E31" s="560"/>
      <c r="F31" s="560"/>
      <c r="G31" s="560"/>
      <c r="H31" s="561"/>
      <c r="I31" s="603" t="s">
        <v>1547</v>
      </c>
      <c r="J31" s="604"/>
      <c r="K31" s="604"/>
      <c r="L31" s="605"/>
      <c r="M31" s="606"/>
      <c r="N31" s="530"/>
      <c r="O31" s="530"/>
      <c r="P31" s="530"/>
      <c r="Q31" s="530"/>
      <c r="R31" s="530"/>
      <c r="S31" s="530"/>
      <c r="T31" s="530"/>
      <c r="U31" s="530"/>
      <c r="V31" s="530"/>
      <c r="W31" s="530"/>
      <c r="X31" s="531"/>
      <c r="Y31" s="42"/>
      <c r="Z31" s="42"/>
    </row>
    <row r="32" spans="1:29" ht="20.25" customHeight="1">
      <c r="A32" s="532" t="s">
        <v>1765</v>
      </c>
      <c r="B32" s="533"/>
      <c r="C32" s="533"/>
      <c r="D32" s="533"/>
      <c r="E32" s="533"/>
      <c r="F32" s="533"/>
      <c r="G32" s="533"/>
      <c r="H32" s="534"/>
      <c r="I32" s="532"/>
      <c r="J32" s="533"/>
      <c r="K32" s="533"/>
      <c r="L32" s="533"/>
      <c r="M32" s="533"/>
      <c r="N32" s="533"/>
      <c r="O32" s="533"/>
      <c r="P32" s="533"/>
      <c r="Q32" s="533"/>
      <c r="R32" s="533"/>
      <c r="S32" s="533"/>
      <c r="T32" s="533"/>
      <c r="U32" s="533"/>
      <c r="V32" s="533"/>
      <c r="W32" s="533"/>
      <c r="X32" s="534"/>
      <c r="Y32" s="62"/>
    </row>
    <row r="33" spans="1:25" s="64" customFormat="1" ht="20.25"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row>
    <row r="34" spans="1:25" s="64" customFormat="1" ht="16.5" customHeight="1">
      <c r="A34" s="65"/>
      <c r="B34" s="63"/>
      <c r="C34" s="63"/>
      <c r="D34" s="63"/>
      <c r="E34" s="63"/>
      <c r="F34" s="63"/>
      <c r="G34" s="63"/>
      <c r="H34" s="63"/>
      <c r="I34" s="63"/>
      <c r="J34" s="63"/>
      <c r="K34" s="63"/>
      <c r="L34" s="63"/>
      <c r="M34" s="63"/>
      <c r="N34" s="63"/>
      <c r="O34" s="63"/>
      <c r="P34" s="63"/>
      <c r="Q34" s="63"/>
      <c r="R34" s="63"/>
      <c r="S34" s="63"/>
      <c r="T34" s="63"/>
      <c r="U34" s="63"/>
      <c r="V34" s="63"/>
      <c r="W34" s="63"/>
      <c r="X34" s="63"/>
      <c r="Y34" s="63"/>
    </row>
    <row r="35" spans="1:25" s="64" customFormat="1" ht="16.5" customHeight="1">
      <c r="A35" s="65"/>
      <c r="B35" s="63"/>
      <c r="C35" s="63"/>
      <c r="D35" s="63"/>
      <c r="E35" s="63"/>
      <c r="F35" s="63"/>
      <c r="G35" s="63"/>
      <c r="H35" s="63"/>
      <c r="I35" s="63"/>
      <c r="J35" s="63"/>
      <c r="K35" s="63"/>
      <c r="L35" s="63"/>
      <c r="M35" s="63"/>
      <c r="N35" s="63"/>
      <c r="O35" s="63"/>
      <c r="P35" s="63"/>
      <c r="Q35" s="63"/>
      <c r="R35" s="63"/>
      <c r="S35" s="63"/>
      <c r="T35" s="63"/>
      <c r="U35" s="63"/>
      <c r="V35" s="63"/>
      <c r="W35" s="63"/>
      <c r="X35" s="63"/>
      <c r="Y35" s="63"/>
    </row>
    <row r="36" spans="1:25" s="64" customFormat="1" ht="16.5" customHeight="1">
      <c r="A36" s="65"/>
      <c r="B36" s="63"/>
      <c r="C36" s="63"/>
      <c r="D36" s="63"/>
      <c r="E36" s="63"/>
      <c r="F36" s="63"/>
      <c r="G36" s="63"/>
      <c r="H36" s="63"/>
      <c r="I36" s="63"/>
      <c r="J36" s="63"/>
      <c r="K36" s="63"/>
      <c r="L36" s="63"/>
      <c r="M36" s="63"/>
      <c r="N36" s="63"/>
      <c r="O36" s="63"/>
      <c r="P36" s="63"/>
      <c r="Q36" s="63"/>
      <c r="R36" s="63"/>
      <c r="S36" s="63"/>
      <c r="T36" s="63"/>
      <c r="U36" s="63"/>
      <c r="V36" s="63"/>
      <c r="W36" s="63"/>
      <c r="X36" s="63"/>
      <c r="Y36" s="63"/>
    </row>
    <row r="37" spans="1:25" s="64" customFormat="1" ht="16.5" customHeight="1">
      <c r="A37" s="65"/>
      <c r="B37" s="63"/>
      <c r="C37" s="63"/>
      <c r="D37" s="63"/>
      <c r="E37" s="63"/>
      <c r="F37" s="63"/>
      <c r="G37" s="63"/>
      <c r="H37" s="63"/>
      <c r="I37" s="63"/>
      <c r="J37" s="63"/>
      <c r="K37" s="63"/>
      <c r="L37" s="63"/>
      <c r="M37" s="63"/>
      <c r="N37" s="63"/>
      <c r="O37" s="63"/>
      <c r="P37" s="63"/>
      <c r="Q37" s="63"/>
      <c r="R37" s="63"/>
      <c r="S37" s="63"/>
      <c r="T37" s="63"/>
      <c r="U37" s="63"/>
      <c r="V37" s="63"/>
      <c r="W37" s="63"/>
      <c r="X37" s="63"/>
      <c r="Y37" s="63"/>
    </row>
    <row r="38" spans="1:25" s="64" customFormat="1" ht="16.5" customHeight="1">
      <c r="A38" s="65"/>
      <c r="B38" s="63"/>
      <c r="C38" s="63"/>
      <c r="D38" s="63"/>
      <c r="E38" s="63"/>
      <c r="F38" s="63"/>
      <c r="G38" s="63"/>
      <c r="H38" s="63"/>
      <c r="I38" s="63"/>
      <c r="J38" s="63"/>
      <c r="K38" s="63"/>
      <c r="L38" s="63"/>
      <c r="M38" s="63"/>
      <c r="N38" s="63"/>
      <c r="O38" s="63"/>
      <c r="P38" s="63"/>
      <c r="Q38" s="63"/>
      <c r="R38" s="63"/>
      <c r="S38" s="63"/>
      <c r="T38" s="63"/>
      <c r="U38" s="63"/>
      <c r="V38" s="63"/>
      <c r="W38" s="63"/>
      <c r="X38" s="63"/>
      <c r="Y38" s="63"/>
    </row>
    <row r="39" spans="1:25" s="64" customFormat="1" ht="16.5"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row>
    <row r="40" spans="1:25" s="64" customFormat="1" ht="20.25" customHeight="1"/>
  </sheetData>
  <sheetProtection password="E798" sheet="1"/>
  <mergeCells count="45">
    <mergeCell ref="A27:H31"/>
    <mergeCell ref="I27:L27"/>
    <mergeCell ref="M27:X27"/>
    <mergeCell ref="I29:L29"/>
    <mergeCell ref="M29:X29"/>
    <mergeCell ref="I30:L30"/>
    <mergeCell ref="M30:X30"/>
    <mergeCell ref="I31:L31"/>
    <mergeCell ref="M31:X31"/>
    <mergeCell ref="I28:L28"/>
    <mergeCell ref="A24:H24"/>
    <mergeCell ref="I24:Q24"/>
    <mergeCell ref="R24:S24"/>
    <mergeCell ref="T24:X24"/>
    <mergeCell ref="A26:H26"/>
    <mergeCell ref="I26:N26"/>
    <mergeCell ref="A25:H25"/>
    <mergeCell ref="I25:X25"/>
    <mergeCell ref="A20:H21"/>
    <mergeCell ref="J20:K20"/>
    <mergeCell ref="M20:N20"/>
    <mergeCell ref="I21:X21"/>
    <mergeCell ref="A22:H23"/>
    <mergeCell ref="I22:L23"/>
    <mergeCell ref="M22:M23"/>
    <mergeCell ref="S22:U22"/>
    <mergeCell ref="S23:U23"/>
    <mergeCell ref="O20:X20"/>
    <mergeCell ref="M11:X11"/>
    <mergeCell ref="M12:X12"/>
    <mergeCell ref="A15:X15"/>
    <mergeCell ref="A17:X17"/>
    <mergeCell ref="A18:H19"/>
    <mergeCell ref="I18:X18"/>
    <mergeCell ref="I19:X19"/>
    <mergeCell ref="M28:X28"/>
    <mergeCell ref="A32:H32"/>
    <mergeCell ref="I32:X32"/>
    <mergeCell ref="S3:W3"/>
    <mergeCell ref="A5:F5"/>
    <mergeCell ref="M7:N7"/>
    <mergeCell ref="P7:Q7"/>
    <mergeCell ref="M8:X9"/>
    <mergeCell ref="J10:K10"/>
    <mergeCell ref="M10:X10"/>
  </mergeCells>
  <phoneticPr fontId="3"/>
  <dataValidations count="9">
    <dataValidation imeMode="fullAlpha" allowBlank="1" showInputMessage="1" showErrorMessage="1" sqref="M31:X31"/>
    <dataValidation imeMode="hiragana" allowBlank="1" showInputMessage="1" showErrorMessage="1" sqref="A5:F5 M8:X9 M11:X12 M27:M28 N27:X27"/>
    <dataValidation type="whole" allowBlank="1" showInputMessage="1" showErrorMessage="1" sqref="R3 T24:X24">
      <formula1>1</formula1>
      <formula2>99</formula2>
    </dataValidation>
    <dataValidation type="whole" imeMode="off" allowBlank="1" showInputMessage="1" showErrorMessage="1" sqref="P7:Q7">
      <formula1>0</formula1>
      <formula2>9999</formula2>
    </dataValidation>
    <dataValidation type="whole" imeMode="off" allowBlank="1" showInputMessage="1" showErrorMessage="1" sqref="M7:N7">
      <formula1>0</formula1>
      <formula2>999</formula2>
    </dataValidation>
    <dataValidation imeMode="halfKatakana" allowBlank="1" showInputMessage="1" showErrorMessage="1" sqref="M10:X10"/>
    <dataValidation imeMode="off" allowBlank="1" showInputMessage="1" showErrorMessage="1" sqref="L20 O7 M30:X30"/>
    <dataValidation type="whole" allowBlank="1" showInputMessage="1" showErrorMessage="1" sqref="J20:K20">
      <formula1>0</formula1>
      <formula2>999</formula2>
    </dataValidation>
    <dataValidation type="whole" allowBlank="1" showInputMessage="1" showErrorMessage="1" sqref="M20:N20">
      <formula1>0</formula1>
      <formula2>9999</formula2>
    </dataValidation>
  </dataValidations>
  <pageMargins left="0.70866141732283472" right="0.70866141732283472" top="0.74803149606299213" bottom="0.74803149606299213" header="0.31496062992125984" footer="0.31496062992125984"/>
  <pageSetup paperSize="9" scale="75" orientation="portrait" cellComments="asDisplayed" horizontalDpi="300" verticalDpi="300" r:id="rId1"/>
  <colBreaks count="1" manualBreakCount="1">
    <brk id="24"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66"/>
    <pageSetUpPr fitToPage="1"/>
  </sheetPr>
  <dimension ref="A1:CE882"/>
  <sheetViews>
    <sheetView showGridLines="0" zoomScaleNormal="100" zoomScaleSheetLayoutView="100" workbookViewId="0"/>
  </sheetViews>
  <sheetFormatPr defaultRowHeight="13.5"/>
  <cols>
    <col min="1" max="1" width="6" style="3" customWidth="1"/>
    <col min="2" max="2" width="2.875" style="3" customWidth="1"/>
    <col min="3" max="3" width="6.625" style="3" customWidth="1"/>
    <col min="4" max="4" width="4.25" style="3" customWidth="1"/>
    <col min="5" max="5" width="2.625" style="3" customWidth="1"/>
    <col min="6" max="6" width="4.25" style="3" customWidth="1"/>
    <col min="7" max="7" width="10.875" style="3" customWidth="1"/>
    <col min="8" max="8" width="15.625" style="3" customWidth="1"/>
    <col min="9" max="9" width="3.875" style="4" customWidth="1"/>
    <col min="10" max="10" width="6.75" style="3" bestFit="1" customWidth="1"/>
    <col min="11" max="11" width="15.625" style="3" customWidth="1"/>
    <col min="12" max="12" width="6.625" style="3" hidden="1" customWidth="1"/>
    <col min="13" max="13" width="10.625" style="3" hidden="1" customWidth="1"/>
    <col min="14" max="14" width="6.625" style="3" hidden="1" customWidth="1"/>
    <col min="15" max="16" width="4.875" style="3" customWidth="1"/>
    <col min="17" max="18" width="5.625" style="3" hidden="1" customWidth="1"/>
    <col min="19" max="19" width="5.625" style="3" customWidth="1"/>
    <col min="20" max="20" width="4.875" style="3" customWidth="1"/>
    <col min="21" max="21" width="5.25" style="6" hidden="1" customWidth="1"/>
    <col min="22" max="24" width="5.25" style="3" hidden="1" customWidth="1"/>
    <col min="25" max="25" width="8.125" style="3" hidden="1" customWidth="1"/>
    <col min="26" max="26" width="14.375" style="3" hidden="1" customWidth="1"/>
    <col min="27" max="27" width="16" style="3" hidden="1" customWidth="1"/>
    <col min="28" max="28" width="11" style="3" hidden="1" customWidth="1"/>
    <col min="29" max="29" width="7" style="3" hidden="1" customWidth="1"/>
    <col min="30" max="30" width="7.75" style="3" hidden="1" customWidth="1"/>
    <col min="31" max="31" width="12.75" style="3" hidden="1" customWidth="1"/>
    <col min="32" max="32" width="9.75" style="3" hidden="1" customWidth="1"/>
    <col min="33" max="33" width="12.875" style="3" hidden="1" customWidth="1"/>
    <col min="34" max="34" width="11.5" style="3" hidden="1" customWidth="1"/>
    <col min="35" max="35" width="23.625" style="3" hidden="1" customWidth="1"/>
    <col min="36" max="37" width="12.375" style="3" hidden="1" customWidth="1"/>
    <col min="38" max="38" width="23.125" style="3" hidden="1" customWidth="1"/>
    <col min="39" max="40" width="11.375" style="3" hidden="1" customWidth="1"/>
    <col min="41" max="41" width="9.75" style="3" hidden="1" customWidth="1"/>
    <col min="42" max="42" width="10.875" style="3" hidden="1" customWidth="1"/>
    <col min="43" max="43" width="7" style="3" hidden="1" customWidth="1"/>
    <col min="44" max="44" width="9.5" style="3" hidden="1" customWidth="1"/>
    <col min="45" max="45" width="4.25" style="3" hidden="1" customWidth="1"/>
    <col min="46" max="46" width="5.25" style="3" hidden="1" customWidth="1"/>
    <col min="47" max="47" width="16.125" style="3" hidden="1" customWidth="1"/>
    <col min="48" max="48" width="5.125" style="3" hidden="1" customWidth="1"/>
    <col min="49" max="50" width="5.875" style="3" hidden="1" customWidth="1"/>
    <col min="51" max="51" width="8" style="3" hidden="1" customWidth="1"/>
    <col min="52" max="52" width="5.375" style="3" hidden="1" customWidth="1"/>
    <col min="53" max="53" width="13.875" style="3" hidden="1" customWidth="1"/>
    <col min="54" max="54" width="2.375" style="3" hidden="1" customWidth="1"/>
    <col min="55" max="55" width="16.75" style="3" hidden="1" customWidth="1"/>
    <col min="56" max="56" width="5.875" style="3" hidden="1" customWidth="1"/>
    <col min="57" max="57" width="22.875" style="3" hidden="1" customWidth="1"/>
    <col min="58" max="59" width="5.875" style="3" hidden="1" customWidth="1"/>
    <col min="60" max="60" width="16" style="3" hidden="1" customWidth="1"/>
    <col min="61" max="61" width="11.5" style="3" hidden="1" customWidth="1"/>
    <col min="62" max="62" width="10.25" style="3" hidden="1" customWidth="1"/>
    <col min="63" max="65" width="9" style="3" hidden="1" customWidth="1"/>
    <col min="66" max="66" width="7.5" style="3" hidden="1" customWidth="1"/>
    <col min="67" max="67" width="8" style="3" hidden="1" customWidth="1"/>
    <col min="68" max="71" width="9" style="3" hidden="1" customWidth="1"/>
    <col min="72" max="73" width="18" style="3" hidden="1" customWidth="1"/>
    <col min="74" max="83" width="9" style="3" hidden="1" customWidth="1"/>
    <col min="84" max="84" width="9" style="3" customWidth="1"/>
    <col min="85" max="16384" width="9" style="3"/>
  </cols>
  <sheetData>
    <row r="1" spans="1:83" ht="21" customHeight="1">
      <c r="A1" s="421" t="s">
        <v>2431</v>
      </c>
      <c r="B1" s="422"/>
      <c r="C1" s="225"/>
      <c r="D1" s="422"/>
      <c r="E1" s="422"/>
      <c r="F1" s="225"/>
      <c r="G1" s="72" t="s">
        <v>2432</v>
      </c>
      <c r="H1" s="225"/>
      <c r="I1" s="421"/>
      <c r="J1" s="225"/>
      <c r="K1" s="225"/>
      <c r="L1" s="225"/>
      <c r="M1" s="225"/>
      <c r="N1" s="225"/>
      <c r="O1" s="422"/>
      <c r="P1" s="422"/>
    </row>
    <row r="2" spans="1:83" ht="30" hidden="1" customHeight="1">
      <c r="A2" s="422"/>
      <c r="B2" s="422"/>
      <c r="C2" s="422"/>
      <c r="D2" s="422"/>
      <c r="E2" s="422"/>
      <c r="F2" s="422"/>
      <c r="G2" s="422"/>
      <c r="H2" s="422"/>
      <c r="I2" s="422"/>
      <c r="J2" s="422"/>
      <c r="K2" s="422"/>
      <c r="L2" s="422"/>
      <c r="M2" s="422"/>
      <c r="N2" s="422"/>
      <c r="O2" s="422"/>
      <c r="P2" s="422"/>
    </row>
    <row r="3" spans="1:83" hidden="1">
      <c r="A3" s="423"/>
      <c r="B3" s="423"/>
      <c r="C3" s="423"/>
      <c r="D3" s="423"/>
      <c r="E3" s="423"/>
      <c r="F3" s="423"/>
      <c r="G3" s="423"/>
      <c r="H3" s="423"/>
      <c r="I3" s="423"/>
      <c r="J3" s="423"/>
      <c r="K3" s="422"/>
      <c r="L3" s="422"/>
      <c r="M3" s="423"/>
      <c r="N3" s="422"/>
      <c r="O3" s="422"/>
      <c r="P3" s="422"/>
    </row>
    <row r="4" spans="1:83" ht="17.25" hidden="1" customHeight="1">
      <c r="A4" s="422"/>
      <c r="B4" s="422"/>
      <c r="C4" s="422"/>
      <c r="D4" s="422"/>
      <c r="E4" s="422"/>
      <c r="F4" s="422"/>
      <c r="G4" s="422"/>
      <c r="H4" s="422"/>
      <c r="I4" s="422"/>
      <c r="J4" s="422"/>
      <c r="K4" s="422"/>
      <c r="L4" s="422"/>
      <c r="M4" s="423"/>
      <c r="N4" s="423"/>
      <c r="O4" s="422"/>
      <c r="P4" s="422"/>
    </row>
    <row r="5" spans="1:83" ht="17.25" hidden="1" customHeight="1">
      <c r="A5" s="423"/>
      <c r="B5" s="423"/>
      <c r="C5" s="423"/>
      <c r="D5" s="423"/>
      <c r="E5" s="423"/>
      <c r="F5" s="423"/>
      <c r="G5" s="423"/>
      <c r="H5" s="423"/>
      <c r="I5" s="423"/>
      <c r="J5" s="423"/>
      <c r="K5" s="422"/>
      <c r="L5" s="422"/>
      <c r="M5" s="423"/>
      <c r="N5" s="423"/>
      <c r="O5" s="422"/>
      <c r="P5" s="422"/>
    </row>
    <row r="6" spans="1:83" hidden="1">
      <c r="A6" s="422"/>
      <c r="B6" s="422"/>
      <c r="C6" s="422"/>
      <c r="D6" s="422"/>
      <c r="E6" s="422"/>
      <c r="F6" s="422"/>
      <c r="G6" s="422"/>
      <c r="H6" s="422"/>
      <c r="I6" s="422"/>
      <c r="J6" s="422"/>
      <c r="K6" s="422"/>
      <c r="L6" s="422"/>
      <c r="M6" s="423"/>
      <c r="N6" s="422"/>
      <c r="O6" s="422"/>
      <c r="P6" s="422"/>
    </row>
    <row r="7" spans="1:83" ht="17.25" hidden="1" customHeight="1">
      <c r="A7" s="423"/>
      <c r="B7" s="423"/>
      <c r="C7" s="423"/>
      <c r="D7" s="423"/>
      <c r="E7" s="423"/>
      <c r="F7" s="423"/>
      <c r="G7" s="423"/>
      <c r="H7" s="423"/>
      <c r="I7" s="423"/>
      <c r="J7" s="423"/>
      <c r="K7" s="422"/>
      <c r="L7" s="422"/>
      <c r="M7" s="423"/>
      <c r="N7" s="423"/>
      <c r="O7" s="422"/>
      <c r="P7" s="422"/>
    </row>
    <row r="8" spans="1:83" ht="17.25" hidden="1" customHeight="1">
      <c r="A8" s="422"/>
      <c r="B8" s="422"/>
      <c r="C8" s="422"/>
      <c r="D8" s="422"/>
      <c r="E8" s="422"/>
      <c r="F8" s="422"/>
      <c r="G8" s="422"/>
      <c r="H8" s="422"/>
      <c r="I8" s="422"/>
      <c r="J8" s="422"/>
      <c r="K8" s="422"/>
      <c r="L8" s="422"/>
      <c r="M8" s="423"/>
      <c r="N8" s="423"/>
      <c r="O8" s="422"/>
      <c r="P8" s="422"/>
    </row>
    <row r="9" spans="1:83" ht="17.25" hidden="1">
      <c r="A9" s="422"/>
      <c r="B9" s="424"/>
      <c r="C9" s="424"/>
      <c r="D9" s="424"/>
      <c r="E9" s="424"/>
      <c r="F9" s="424"/>
      <c r="G9" s="424"/>
      <c r="H9" s="424"/>
      <c r="I9" s="424"/>
      <c r="J9" s="424"/>
      <c r="K9" s="422"/>
      <c r="L9" s="425"/>
      <c r="M9" s="423"/>
      <c r="N9" s="426"/>
      <c r="O9" s="422"/>
      <c r="P9" s="422"/>
    </row>
    <row r="10" spans="1:83" ht="17.25" hidden="1" customHeight="1">
      <c r="A10" s="422"/>
      <c r="B10" s="424"/>
      <c r="C10" s="424"/>
      <c r="D10" s="424"/>
      <c r="E10" s="424"/>
      <c r="F10" s="424"/>
      <c r="G10" s="424"/>
      <c r="H10" s="424"/>
      <c r="I10" s="424"/>
      <c r="J10" s="424"/>
      <c r="K10" s="424"/>
      <c r="L10" s="425"/>
      <c r="M10" s="423"/>
      <c r="N10" s="423"/>
      <c r="O10" s="422"/>
      <c r="P10" s="422"/>
      <c r="AT10" s="87"/>
    </row>
    <row r="11" spans="1:83" ht="17.25" hidden="1" customHeight="1">
      <c r="A11" s="422"/>
      <c r="B11" s="424"/>
      <c r="C11" s="424"/>
      <c r="D11" s="424"/>
      <c r="E11" s="424"/>
      <c r="F11" s="424"/>
      <c r="G11" s="424"/>
      <c r="H11" s="424"/>
      <c r="I11" s="424"/>
      <c r="J11" s="424"/>
      <c r="K11" s="424"/>
      <c r="L11" s="425"/>
      <c r="M11" s="423"/>
      <c r="N11" s="423"/>
      <c r="O11" s="422"/>
      <c r="P11" s="422"/>
      <c r="AT11" s="87"/>
    </row>
    <row r="12" spans="1:83" ht="18" hidden="1" customHeight="1">
      <c r="A12" s="422"/>
      <c r="B12" s="427"/>
      <c r="C12" s="427"/>
      <c r="D12" s="427"/>
      <c r="E12" s="427"/>
      <c r="F12" s="427"/>
      <c r="G12" s="427"/>
      <c r="H12" s="428"/>
      <c r="I12" s="429"/>
      <c r="J12" s="427"/>
      <c r="K12" s="422"/>
      <c r="L12" s="427"/>
      <c r="M12" s="427"/>
      <c r="N12" s="422"/>
      <c r="O12" s="422"/>
      <c r="P12" s="422"/>
      <c r="AT12" s="87"/>
    </row>
    <row r="13" spans="1:83" ht="18" thickBot="1">
      <c r="A13" s="422"/>
      <c r="B13" s="422"/>
      <c r="C13" s="422"/>
      <c r="D13" s="422"/>
      <c r="E13" s="422"/>
      <c r="F13" s="422"/>
      <c r="G13" s="422"/>
      <c r="H13" s="430" t="str">
        <f>IF(SUM(U16:U515)&gt;=1,"事業場コードを入力してください","")</f>
        <v/>
      </c>
      <c r="I13" s="431"/>
      <c r="J13" s="422"/>
      <c r="K13" s="432"/>
      <c r="L13" s="422"/>
      <c r="M13" s="422"/>
      <c r="N13" s="422"/>
      <c r="O13" s="422"/>
      <c r="P13" s="422"/>
      <c r="AT13" s="87"/>
    </row>
    <row r="14" spans="1:83" ht="42" customHeight="1">
      <c r="A14" s="607" t="s">
        <v>1729</v>
      </c>
      <c r="B14" s="609" t="s">
        <v>214</v>
      </c>
      <c r="C14" s="611" t="s">
        <v>1553</v>
      </c>
      <c r="D14" s="612"/>
      <c r="E14" s="612"/>
      <c r="F14" s="613"/>
      <c r="G14" s="614" t="s">
        <v>1506</v>
      </c>
      <c r="H14" s="614" t="s">
        <v>1738</v>
      </c>
      <c r="I14" s="616" t="s">
        <v>1739</v>
      </c>
      <c r="J14" s="620" t="s">
        <v>1740</v>
      </c>
      <c r="K14" s="620" t="s">
        <v>1387</v>
      </c>
      <c r="L14" s="626"/>
      <c r="M14" s="627"/>
      <c r="N14" s="628"/>
      <c r="O14" s="622" t="s">
        <v>2430</v>
      </c>
      <c r="P14" s="623"/>
      <c r="Q14" s="632"/>
      <c r="R14" s="633"/>
      <c r="S14" s="624" t="s">
        <v>1767</v>
      </c>
      <c r="T14" s="38"/>
      <c r="U14" s="152"/>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618"/>
    </row>
    <row r="15" spans="1:83" ht="42" customHeight="1" thickBot="1">
      <c r="A15" s="608"/>
      <c r="B15" s="610"/>
      <c r="C15" s="85" t="s">
        <v>1548</v>
      </c>
      <c r="D15" s="85" t="s">
        <v>1549</v>
      </c>
      <c r="E15" s="85" t="s">
        <v>1550</v>
      </c>
      <c r="F15" s="85" t="s">
        <v>1551</v>
      </c>
      <c r="G15" s="615"/>
      <c r="H15" s="615"/>
      <c r="I15" s="617"/>
      <c r="J15" s="621"/>
      <c r="K15" s="621"/>
      <c r="L15" s="629"/>
      <c r="M15" s="630"/>
      <c r="N15" s="631"/>
      <c r="O15" s="420" t="s">
        <v>1512</v>
      </c>
      <c r="P15" s="420" t="s">
        <v>1513</v>
      </c>
      <c r="Q15" s="634"/>
      <c r="R15" s="635"/>
      <c r="S15" s="625"/>
      <c r="T15" s="39"/>
      <c r="U15" s="148" t="s">
        <v>1390</v>
      </c>
      <c r="V15" s="151" t="s">
        <v>1554</v>
      </c>
      <c r="W15" s="151" t="s">
        <v>1555</v>
      </c>
      <c r="X15" s="151" t="s">
        <v>1556</v>
      </c>
      <c r="Y15" s="151" t="s">
        <v>1385</v>
      </c>
      <c r="Z15" s="151" t="s">
        <v>1741</v>
      </c>
      <c r="AA15" s="151" t="s">
        <v>1384</v>
      </c>
      <c r="AB15" s="151" t="s">
        <v>1742</v>
      </c>
      <c r="AC15" s="151" t="s">
        <v>1743</v>
      </c>
      <c r="AD15" s="151" t="s">
        <v>1524</v>
      </c>
      <c r="AE15" s="151" t="s">
        <v>1383</v>
      </c>
      <c r="AF15" s="151" t="s">
        <v>1382</v>
      </c>
      <c r="AG15" s="151" t="s">
        <v>1721</v>
      </c>
      <c r="AH15" s="151" t="s">
        <v>1381</v>
      </c>
      <c r="AI15" s="151" t="s">
        <v>1722</v>
      </c>
      <c r="AJ15" s="151" t="s">
        <v>1494</v>
      </c>
      <c r="AK15" s="151" t="s">
        <v>1495</v>
      </c>
      <c r="AL15" s="151" t="s">
        <v>1723</v>
      </c>
      <c r="AM15" s="151" t="s">
        <v>1724</v>
      </c>
      <c r="AN15" s="151" t="s">
        <v>1725</v>
      </c>
      <c r="AO15" s="151" t="s">
        <v>1728</v>
      </c>
      <c r="AP15" s="151" t="s">
        <v>193</v>
      </c>
      <c r="AQ15" s="151" t="s">
        <v>1673</v>
      </c>
      <c r="AR15" s="151" t="s">
        <v>1671</v>
      </c>
      <c r="AS15" s="151" t="s">
        <v>1675</v>
      </c>
      <c r="AT15" s="619"/>
    </row>
    <row r="16" spans="1:83" s="13" customFormat="1" ht="13.5" customHeight="1">
      <c r="A16" s="138">
        <v>1</v>
      </c>
      <c r="B16" s="135"/>
      <c r="C16" s="86"/>
      <c r="D16" s="102"/>
      <c r="E16" s="86"/>
      <c r="F16" s="86"/>
      <c r="G16" s="180"/>
      <c r="H16" s="30"/>
      <c r="I16" s="31"/>
      <c r="J16" s="32"/>
      <c r="K16" s="30"/>
      <c r="L16" s="396"/>
      <c r="M16" s="397"/>
      <c r="N16" s="398"/>
      <c r="O16" s="200" t="str">
        <f t="shared" ref="O16:O79" si="0">IF(ISBLANK(K16)=TRUE,"",IF(ISNUMBER(AG16)=TRUE,AG16,"エラー"))</f>
        <v/>
      </c>
      <c r="P16" s="200" t="str">
        <f>IF(ISBLANK($K16)=TRUE,"",IF(ISNUMBER(AJ16)=TRUE,AJ16,"エラー"))</f>
        <v/>
      </c>
      <c r="Q16" s="201" t="str">
        <f t="shared" ref="Q16:Q79" si="1">IF(O16="","",IF(ISERROR(O16*N16*Z16),"エラー",IF(ISBLANK(O16)=TRUE,"エラー",IF(ISBLANK(N16)=TRUE,"エラー",IF(AS16=1,"エラー",O16*N16*Z16/1000)))))</f>
        <v/>
      </c>
      <c r="R16" s="248" t="str">
        <f t="shared" ref="R16:R79" si="2">IF(P16="","",IF(ISERROR(P16*N16*Z16),"エラー",IF(ISBLANK(P16)=TRUE,"エラー",IF(ISBLANK(N16)=TRUE,"エラー",IF(AS16=1,"エラー",P16*N16*Z16/1000)))))</f>
        <v/>
      </c>
      <c r="S16" s="276"/>
      <c r="T16" s="37"/>
      <c r="U16" s="273" t="str">
        <f>IF(ISBLANK(H16)=TRUE,"",IF(OR(ISBLANK(B16)=TRUE),1,""))</f>
        <v/>
      </c>
      <c r="V16" s="7" t="e">
        <f t="shared" ref="V16:V79" si="3">VLOOKUP(H16,$AU$17:$AX$23,2,FALSE)</f>
        <v>#N/A</v>
      </c>
      <c r="W16" s="7" t="e">
        <f t="shared" ref="W16:W79" si="4">VLOOKUP(H16,$AU$17:$AX$23,3,FALSE)</f>
        <v>#N/A</v>
      </c>
      <c r="X16" s="7" t="e">
        <f t="shared" ref="X16:X79" si="5">VLOOKUP(H16,$AU$17:$AX$23,4,FALSE)</f>
        <v>#N/A</v>
      </c>
      <c r="Y16" s="7" t="str">
        <f t="shared" ref="Y16:Y79" si="6">IF(ISERROR(SEARCH("-",I16,1))=TRUE,ASC(UPPER(I16)),ASC(UPPER(LEFT(I16,SEARCH("-",I16,1)-1))))</f>
        <v/>
      </c>
      <c r="Z16" s="11">
        <f t="shared" ref="Z16:Z79" si="7">IF(J16&gt;3500,J16/1000,1)</f>
        <v>1</v>
      </c>
      <c r="AA16" s="7" t="e">
        <f t="shared" ref="AA16:AA79" si="8">IF(X16=9,0,IF(J16&lt;=1700,1,IF(J16&lt;=2500,2,IF(J16&lt;=3500,3,4))))</f>
        <v>#N/A</v>
      </c>
      <c r="AB16" s="7" t="e">
        <f>IF(X16=5,0,IF(X16=9,0,IF(J16&lt;=1700,1,IF(J16&lt;=2500,2,IF(J16&lt;=3500,3,4)))))</f>
        <v>#N/A</v>
      </c>
      <c r="AC16" s="7" t="e">
        <f t="shared" ref="AC16:AC79" si="9">VLOOKUP(K16,$BC$17:$BD$25,2,FALSE)</f>
        <v>#N/A</v>
      </c>
      <c r="AD16" s="7" t="e">
        <f>VLOOKUP(AF16,排出係数!$A$4:$I$1301,9,FALSE)</f>
        <v>#N/A</v>
      </c>
      <c r="AE16" s="12" t="str">
        <f t="shared" ref="AE16:AE79" si="10">IF(OR(ISBLANK(K16)=TRUE,ISBLANK(B16)=TRUE)," ",CONCATENATE(B16,X16,AA16))</f>
        <v xml:space="preserve"> </v>
      </c>
      <c r="AF16" s="7" t="e">
        <f>CONCATENATE(V16,AB16,AC16,Y16)</f>
        <v>#N/A</v>
      </c>
      <c r="AG16" s="7" t="e">
        <f t="shared" ref="AG16:AG79" si="11">IF(AND(L16="あり",AC16="軽"),AI16,AH16)</f>
        <v>#N/A</v>
      </c>
      <c r="AH16" s="7" t="e">
        <f>VLOOKUP(AF16,排出係数!$A$4:$I$1301,6,FALSE)</f>
        <v>#N/A</v>
      </c>
      <c r="AI16" s="7" t="e">
        <f t="shared" ref="AI16:AI79" si="12">VLOOKUP(AB16,$BQ$17:$BU$21,2,FALSE)</f>
        <v>#N/A</v>
      </c>
      <c r="AJ16" s="7" t="e">
        <f t="shared" ref="AJ16:AJ79" si="13">IF(AND(L16="あり",M16="なし",AC16="軽"),AL16,IF(AND(L16="あり",M16="あり(H17なし)",AC16="軽"),AL16,IF(AND(L16="あり",M16="",AC16="軽"),AL16,IF(AND(L16="なし",M16="あり(H17なし)",AC16="軽"),AM16,IF(AND(L16="",M16="あり(H17なし)",AC16="軽"),AM16,IF(AND(M16="あり(H17あり)",AC16="軽"),AN16,AK16))))))</f>
        <v>#N/A</v>
      </c>
      <c r="AK16" s="7" t="e">
        <f>VLOOKUP(AF16,排出係数!$A$4:$I$1301,7,FALSE)</f>
        <v>#N/A</v>
      </c>
      <c r="AL16" s="7" t="e">
        <f t="shared" ref="AL16:AL79" si="14">VLOOKUP(AB16,$BQ$17:$BU$21,3,FALSE)</f>
        <v>#N/A</v>
      </c>
      <c r="AM16" s="7" t="e">
        <f t="shared" ref="AM16:AM79" si="15">VLOOKUP(AB16,$BQ$17:$BU$21,4,FALSE)</f>
        <v>#N/A</v>
      </c>
      <c r="AN16" s="7" t="e">
        <f t="shared" ref="AN16:AN79" si="16">VLOOKUP(AB16,$BQ$17:$BU$21,5,FALSE)</f>
        <v>#N/A</v>
      </c>
      <c r="AO16" s="7">
        <f t="shared" ref="AO16:AO79" si="17">IF(AND(L16="なし",M16="なし"),0,IF(AND(L16="",M16=""),0,IF(AND(L16="",M16="なし"),0,IF(AND(L16="なし",M16=""),0,1))))</f>
        <v>0</v>
      </c>
      <c r="AP16" s="7" t="e">
        <f>VLOOKUP(AF16,排出係数!$A$4:$I$1301,8,FALSE)</f>
        <v>#N/A</v>
      </c>
      <c r="AQ16" s="7" t="str">
        <f t="shared" ref="AQ16:AQ79" si="18">IF(H16="","",VLOOKUP(H16,$AU$17:$AY$25,5,FALSE))</f>
        <v/>
      </c>
      <c r="AR16" s="7" t="str">
        <f t="shared" ref="AR16:AR79" si="19">IF(D16="","",VLOOKUP(CONCATENATE("A",LEFT(D16)),$BN$17:$BO$26,2,FALSE))</f>
        <v/>
      </c>
      <c r="AS16" s="7" t="str">
        <f t="shared" ref="AS16:AS79" si="20">IF(AQ16=AR16,"",1)</f>
        <v/>
      </c>
      <c r="AT16" s="88"/>
      <c r="AU16" s="154" t="s">
        <v>1602</v>
      </c>
      <c r="AV16" s="154" t="s">
        <v>1554</v>
      </c>
      <c r="AW16" s="154" t="s">
        <v>1555</v>
      </c>
      <c r="AX16" s="154" t="s">
        <v>1556</v>
      </c>
      <c r="AY16" s="154" t="s">
        <v>1557</v>
      </c>
      <c r="AZ16" s="154" t="s">
        <v>1739</v>
      </c>
      <c r="BA16" s="154" t="s">
        <v>1603</v>
      </c>
      <c r="BB16" s="154"/>
      <c r="BC16" s="154" t="s">
        <v>1604</v>
      </c>
      <c r="BD16" s="154" t="s">
        <v>1744</v>
      </c>
      <c r="BE16" s="154" t="s">
        <v>1752</v>
      </c>
      <c r="BF16" s="154" t="s">
        <v>1744</v>
      </c>
      <c r="BG16" s="154" t="s">
        <v>1514</v>
      </c>
      <c r="BH16" s="154" t="s">
        <v>1606</v>
      </c>
      <c r="BI16" s="154"/>
      <c r="BJ16" s="154" t="s">
        <v>214</v>
      </c>
      <c r="BK16" s="154" t="s">
        <v>1605</v>
      </c>
      <c r="BL16" s="154" t="s">
        <v>219</v>
      </c>
      <c r="BM16" s="154"/>
      <c r="BN16" s="154" t="s">
        <v>68</v>
      </c>
      <c r="BO16" s="154" t="s">
        <v>1388</v>
      </c>
      <c r="BP16" s="154" t="s">
        <v>1603</v>
      </c>
      <c r="BQ16" s="154" t="s">
        <v>1719</v>
      </c>
      <c r="BR16" s="154" t="s">
        <v>1720</v>
      </c>
      <c r="BS16" s="154" t="s">
        <v>1689</v>
      </c>
      <c r="BT16" s="154" t="s">
        <v>1726</v>
      </c>
      <c r="BU16" s="154" t="s">
        <v>1727</v>
      </c>
      <c r="BW16" s="154" t="s">
        <v>68</v>
      </c>
      <c r="BX16" s="154" t="s">
        <v>38</v>
      </c>
      <c r="BY16" s="154" t="s">
        <v>1670</v>
      </c>
      <c r="BZ16" s="154" t="s">
        <v>1392</v>
      </c>
      <c r="CA16" s="154" t="s">
        <v>39</v>
      </c>
      <c r="CB16" s="154" t="s">
        <v>1672</v>
      </c>
      <c r="CC16" s="154" t="s">
        <v>40</v>
      </c>
      <c r="CE16" s="250" t="s">
        <v>1767</v>
      </c>
    </row>
    <row r="17" spans="1:83" s="13" customFormat="1" ht="13.5" customHeight="1">
      <c r="A17" s="139">
        <v>2</v>
      </c>
      <c r="B17" s="136"/>
      <c r="C17" s="8"/>
      <c r="D17" s="103"/>
      <c r="E17" s="8"/>
      <c r="F17" s="8"/>
      <c r="G17" s="181"/>
      <c r="H17" s="8"/>
      <c r="I17" s="9"/>
      <c r="J17" s="10"/>
      <c r="K17" s="251"/>
      <c r="L17" s="399"/>
      <c r="M17" s="273"/>
      <c r="N17" s="400"/>
      <c r="O17" s="202" t="str">
        <f t="shared" si="0"/>
        <v/>
      </c>
      <c r="P17" s="202" t="str">
        <f>IF(ISBLANK($K17)=TRUE,"",IF(ISNUMBER(AJ17)=TRUE,AJ17,"エラー"))</f>
        <v/>
      </c>
      <c r="Q17" s="203" t="str">
        <f t="shared" si="1"/>
        <v/>
      </c>
      <c r="R17" s="249" t="str">
        <f t="shared" si="2"/>
        <v/>
      </c>
      <c r="S17" s="276"/>
      <c r="T17" s="37"/>
      <c r="U17" s="273" t="str">
        <f t="shared" ref="U17:U79" si="21">IF(ISBLANK(H17)=TRUE,"",IF(OR(ISBLANK(B17)=TRUE),1,""))</f>
        <v/>
      </c>
      <c r="V17" s="7" t="e">
        <f t="shared" si="3"/>
        <v>#N/A</v>
      </c>
      <c r="W17" s="7" t="e">
        <f t="shared" si="4"/>
        <v>#N/A</v>
      </c>
      <c r="X17" s="7" t="e">
        <f t="shared" si="5"/>
        <v>#N/A</v>
      </c>
      <c r="Y17" s="7" t="str">
        <f t="shared" si="6"/>
        <v/>
      </c>
      <c r="Z17" s="11">
        <f t="shared" si="7"/>
        <v>1</v>
      </c>
      <c r="AA17" s="7" t="e">
        <f t="shared" si="8"/>
        <v>#N/A</v>
      </c>
      <c r="AB17" s="7" t="e">
        <f t="shared" ref="AB17:AB79" si="22">IF(X17=5,0,IF(X17=9,0,IF(J17&lt;=1700,1,IF(J17&lt;=2500,2,IF(J17&lt;=3500,3,4)))))</f>
        <v>#N/A</v>
      </c>
      <c r="AC17" s="7" t="e">
        <f t="shared" si="9"/>
        <v>#N/A</v>
      </c>
      <c r="AD17" s="7" t="e">
        <f>VLOOKUP(AF17,排出係数!$A$4:$I$1301,9,FALSE)</f>
        <v>#N/A</v>
      </c>
      <c r="AE17" s="12" t="str">
        <f t="shared" si="10"/>
        <v xml:space="preserve"> </v>
      </c>
      <c r="AF17" s="7" t="e">
        <f t="shared" ref="AF17:AF80" si="23">CONCATENATE(V17,AB17,AC17,Y17)</f>
        <v>#N/A</v>
      </c>
      <c r="AG17" s="7" t="e">
        <f t="shared" si="11"/>
        <v>#N/A</v>
      </c>
      <c r="AH17" s="7" t="e">
        <f>VLOOKUP(AF17,排出係数!$A$4:$I$1301,6,FALSE)</f>
        <v>#N/A</v>
      </c>
      <c r="AI17" s="7" t="e">
        <f t="shared" si="12"/>
        <v>#N/A</v>
      </c>
      <c r="AJ17" s="7" t="e">
        <f t="shared" si="13"/>
        <v>#N/A</v>
      </c>
      <c r="AK17" s="7" t="e">
        <f>VLOOKUP(AF17,排出係数!$A$4:$I$1301,7,FALSE)</f>
        <v>#N/A</v>
      </c>
      <c r="AL17" s="7" t="e">
        <f t="shared" si="14"/>
        <v>#N/A</v>
      </c>
      <c r="AM17" s="7" t="e">
        <f t="shared" si="15"/>
        <v>#N/A</v>
      </c>
      <c r="AN17" s="7" t="e">
        <f t="shared" si="16"/>
        <v>#N/A</v>
      </c>
      <c r="AO17" s="7">
        <f t="shared" si="17"/>
        <v>0</v>
      </c>
      <c r="AP17" s="7" t="e">
        <f>VLOOKUP(AF17,排出係数!$A$4:$I$1301,8,FALSE)</f>
        <v>#N/A</v>
      </c>
      <c r="AQ17" s="7" t="str">
        <f t="shared" si="18"/>
        <v/>
      </c>
      <c r="AR17" s="7" t="str">
        <f t="shared" si="19"/>
        <v/>
      </c>
      <c r="AS17" s="7" t="str">
        <f t="shared" si="20"/>
        <v/>
      </c>
      <c r="AT17" s="88"/>
      <c r="AU17" s="13" t="s">
        <v>216</v>
      </c>
      <c r="AV17" s="13" t="s">
        <v>1745</v>
      </c>
      <c r="AW17" s="13" t="s">
        <v>1745</v>
      </c>
      <c r="AX17" s="13">
        <v>1</v>
      </c>
      <c r="AY17" s="13" t="s">
        <v>38</v>
      </c>
      <c r="AZ17" s="3" t="s">
        <v>1650</v>
      </c>
      <c r="BA17" s="13" t="s">
        <v>1734</v>
      </c>
      <c r="BB17" s="13">
        <v>1</v>
      </c>
      <c r="BC17" s="18" t="s">
        <v>1751</v>
      </c>
      <c r="BD17" s="13" t="s">
        <v>1749</v>
      </c>
      <c r="BE17" s="17" t="s">
        <v>1523</v>
      </c>
      <c r="BF17" s="13" t="s">
        <v>1688</v>
      </c>
      <c r="BG17" s="13" t="s">
        <v>1688</v>
      </c>
      <c r="BH17" s="13" t="s">
        <v>1510</v>
      </c>
      <c r="BJ17" s="17">
        <v>1</v>
      </c>
      <c r="BK17" s="13" t="s">
        <v>1428</v>
      </c>
      <c r="BL17" s="13" t="s">
        <v>1386</v>
      </c>
      <c r="BN17" s="13" t="s">
        <v>1674</v>
      </c>
      <c r="BO17" s="13" t="s">
        <v>38</v>
      </c>
      <c r="BP17" s="13" t="s">
        <v>1672</v>
      </c>
      <c r="BQ17" s="13">
        <v>0</v>
      </c>
      <c r="BR17" s="13">
        <v>0.48</v>
      </c>
      <c r="BS17" s="13">
        <v>5.5E-2</v>
      </c>
      <c r="BT17" s="13">
        <v>5.5E-2</v>
      </c>
      <c r="BU17" s="13">
        <v>5.5E-2</v>
      </c>
      <c r="BW17" s="13" t="s">
        <v>38</v>
      </c>
      <c r="BX17" s="13" t="s">
        <v>216</v>
      </c>
      <c r="BY17" s="13" t="s">
        <v>217</v>
      </c>
      <c r="BZ17" s="13" t="s">
        <v>215</v>
      </c>
      <c r="CA17" s="13" t="s">
        <v>218</v>
      </c>
      <c r="CB17" s="13" t="s">
        <v>1525</v>
      </c>
      <c r="CC17" s="13" t="s">
        <v>1426</v>
      </c>
    </row>
    <row r="18" spans="1:83" s="13" customFormat="1" ht="13.5" customHeight="1">
      <c r="A18" s="139">
        <v>3</v>
      </c>
      <c r="B18" s="136"/>
      <c r="C18" s="8"/>
      <c r="D18" s="103"/>
      <c r="E18" s="8"/>
      <c r="F18" s="8"/>
      <c r="G18" s="181"/>
      <c r="H18" s="8"/>
      <c r="I18" s="9"/>
      <c r="J18" s="10"/>
      <c r="K18" s="8"/>
      <c r="L18" s="399"/>
      <c r="M18" s="273"/>
      <c r="N18" s="400"/>
      <c r="O18" s="202" t="str">
        <f t="shared" si="0"/>
        <v/>
      </c>
      <c r="P18" s="202" t="str">
        <f t="shared" ref="P18:P81" si="24">IF(ISBLANK($K18)=TRUE,"",IF(ISNUMBER(AJ18)=TRUE,AJ18,"エラー"))</f>
        <v/>
      </c>
      <c r="Q18" s="203" t="str">
        <f t="shared" si="1"/>
        <v/>
      </c>
      <c r="R18" s="249" t="str">
        <f t="shared" si="2"/>
        <v/>
      </c>
      <c r="S18" s="276"/>
      <c r="T18" s="37"/>
      <c r="U18" s="273" t="str">
        <f t="shared" si="21"/>
        <v/>
      </c>
      <c r="V18" s="7" t="e">
        <f t="shared" si="3"/>
        <v>#N/A</v>
      </c>
      <c r="W18" s="7" t="e">
        <f t="shared" si="4"/>
        <v>#N/A</v>
      </c>
      <c r="X18" s="7" t="e">
        <f t="shared" si="5"/>
        <v>#N/A</v>
      </c>
      <c r="Y18" s="7" t="str">
        <f t="shared" si="6"/>
        <v/>
      </c>
      <c r="Z18" s="11">
        <f t="shared" si="7"/>
        <v>1</v>
      </c>
      <c r="AA18" s="7" t="e">
        <f t="shared" si="8"/>
        <v>#N/A</v>
      </c>
      <c r="AB18" s="7" t="e">
        <f>IF(X18=5,0,IF(X18=9,0,IF(J18&lt;=1700,1,IF(J18&lt;=2500,2,IF(J18&lt;=3500,3,4)))))</f>
        <v>#N/A</v>
      </c>
      <c r="AC18" s="7" t="e">
        <f t="shared" si="9"/>
        <v>#N/A</v>
      </c>
      <c r="AD18" s="7" t="e">
        <f>VLOOKUP(AF18,排出係数!$A$4:$I$1301,9,FALSE)</f>
        <v>#N/A</v>
      </c>
      <c r="AE18" s="12" t="str">
        <f t="shared" si="10"/>
        <v xml:space="preserve"> </v>
      </c>
      <c r="AF18" s="7" t="e">
        <f t="shared" si="23"/>
        <v>#N/A</v>
      </c>
      <c r="AG18" s="7" t="e">
        <f t="shared" si="11"/>
        <v>#N/A</v>
      </c>
      <c r="AH18" s="7" t="e">
        <f>VLOOKUP(AF18,排出係数!$A$4:$I$1301,6,FALSE)</f>
        <v>#N/A</v>
      </c>
      <c r="AI18" s="7" t="e">
        <f t="shared" si="12"/>
        <v>#N/A</v>
      </c>
      <c r="AJ18" s="7" t="e">
        <f t="shared" si="13"/>
        <v>#N/A</v>
      </c>
      <c r="AK18" s="7" t="e">
        <f>VLOOKUP(AF18,排出係数!$A$4:$I$1301,7,FALSE)</f>
        <v>#N/A</v>
      </c>
      <c r="AL18" s="7" t="e">
        <f t="shared" si="14"/>
        <v>#N/A</v>
      </c>
      <c r="AM18" s="7" t="e">
        <f t="shared" si="15"/>
        <v>#N/A</v>
      </c>
      <c r="AN18" s="7" t="e">
        <f t="shared" si="16"/>
        <v>#N/A</v>
      </c>
      <c r="AO18" s="7">
        <f t="shared" si="17"/>
        <v>0</v>
      </c>
      <c r="AP18" s="7" t="e">
        <f>VLOOKUP(AF18,排出係数!$A$4:$I$1301,8,FALSE)</f>
        <v>#N/A</v>
      </c>
      <c r="AQ18" s="7" t="str">
        <f t="shared" si="18"/>
        <v/>
      </c>
      <c r="AR18" s="7" t="str">
        <f t="shared" si="19"/>
        <v/>
      </c>
      <c r="AS18" s="7" t="str">
        <f t="shared" si="20"/>
        <v/>
      </c>
      <c r="AT18" s="88"/>
      <c r="AU18" s="13" t="s">
        <v>217</v>
      </c>
      <c r="AV18" s="13" t="s">
        <v>1745</v>
      </c>
      <c r="AW18" s="13" t="s">
        <v>1746</v>
      </c>
      <c r="AX18" s="13">
        <v>2</v>
      </c>
      <c r="AY18" s="13" t="s">
        <v>1670</v>
      </c>
      <c r="AZ18" s="3" t="s">
        <v>2867</v>
      </c>
      <c r="BA18" s="13" t="s">
        <v>1735</v>
      </c>
      <c r="BB18" s="13">
        <v>2</v>
      </c>
      <c r="BC18" s="18" t="s">
        <v>1365</v>
      </c>
      <c r="BD18" s="13" t="s">
        <v>1393</v>
      </c>
      <c r="BE18" s="18" t="s">
        <v>1642</v>
      </c>
      <c r="BF18" s="13" t="s">
        <v>1393</v>
      </c>
      <c r="BG18" s="13" t="s">
        <v>1645</v>
      </c>
      <c r="BH18" s="13" t="s">
        <v>1509</v>
      </c>
      <c r="BJ18" s="18">
        <v>2</v>
      </c>
      <c r="BK18" s="13" t="s">
        <v>1429</v>
      </c>
      <c r="BN18" s="13" t="s">
        <v>1391</v>
      </c>
      <c r="BO18" s="13" t="s">
        <v>1392</v>
      </c>
      <c r="BP18" s="13" t="s">
        <v>1734</v>
      </c>
      <c r="BQ18" s="13">
        <v>1</v>
      </c>
      <c r="BR18" s="13">
        <v>0.48</v>
      </c>
      <c r="BS18" s="13">
        <v>5.5E-2</v>
      </c>
      <c r="BT18" s="13">
        <v>0.08</v>
      </c>
      <c r="BU18" s="13">
        <v>5.1999999999999998E-2</v>
      </c>
      <c r="BW18" s="13" t="s">
        <v>1392</v>
      </c>
      <c r="BZ18" s="13" t="s">
        <v>1395</v>
      </c>
      <c r="CA18" s="13" t="s">
        <v>1507</v>
      </c>
      <c r="CE18" s="13" t="s">
        <v>1767</v>
      </c>
    </row>
    <row r="19" spans="1:83" s="13" customFormat="1" ht="13.5" customHeight="1">
      <c r="A19" s="139">
        <v>4</v>
      </c>
      <c r="B19" s="136"/>
      <c r="C19" s="8"/>
      <c r="D19" s="103"/>
      <c r="E19" s="8"/>
      <c r="F19" s="8"/>
      <c r="G19" s="181"/>
      <c r="H19" s="8"/>
      <c r="I19" s="9"/>
      <c r="J19" s="10"/>
      <c r="K19" s="8"/>
      <c r="L19" s="399"/>
      <c r="M19" s="273"/>
      <c r="N19" s="400"/>
      <c r="O19" s="202" t="str">
        <f t="shared" si="0"/>
        <v/>
      </c>
      <c r="P19" s="202" t="str">
        <f t="shared" si="24"/>
        <v/>
      </c>
      <c r="Q19" s="203" t="str">
        <f t="shared" si="1"/>
        <v/>
      </c>
      <c r="R19" s="249" t="str">
        <f t="shared" si="2"/>
        <v/>
      </c>
      <c r="S19" s="276"/>
      <c r="T19" s="37"/>
      <c r="U19" s="273" t="str">
        <f t="shared" si="21"/>
        <v/>
      </c>
      <c r="V19" s="7" t="e">
        <f t="shared" si="3"/>
        <v>#N/A</v>
      </c>
      <c r="W19" s="7" t="e">
        <f t="shared" si="4"/>
        <v>#N/A</v>
      </c>
      <c r="X19" s="7" t="e">
        <f t="shared" si="5"/>
        <v>#N/A</v>
      </c>
      <c r="Y19" s="7" t="str">
        <f t="shared" si="6"/>
        <v/>
      </c>
      <c r="Z19" s="11">
        <f t="shared" si="7"/>
        <v>1</v>
      </c>
      <c r="AA19" s="7" t="e">
        <f t="shared" si="8"/>
        <v>#N/A</v>
      </c>
      <c r="AB19" s="7" t="e">
        <f t="shared" si="22"/>
        <v>#N/A</v>
      </c>
      <c r="AC19" s="7" t="e">
        <f t="shared" si="9"/>
        <v>#N/A</v>
      </c>
      <c r="AD19" s="7" t="e">
        <f>VLOOKUP(AF19,排出係数!$A$4:$I$1301,9,FALSE)</f>
        <v>#N/A</v>
      </c>
      <c r="AE19" s="12" t="str">
        <f t="shared" si="10"/>
        <v xml:space="preserve"> </v>
      </c>
      <c r="AF19" s="7" t="e">
        <f t="shared" si="23"/>
        <v>#N/A</v>
      </c>
      <c r="AG19" s="7" t="e">
        <f t="shared" si="11"/>
        <v>#N/A</v>
      </c>
      <c r="AH19" s="7" t="e">
        <f>VLOOKUP(AF19,排出係数!$A$4:$I$1301,6,FALSE)</f>
        <v>#N/A</v>
      </c>
      <c r="AI19" s="7" t="e">
        <f t="shared" si="12"/>
        <v>#N/A</v>
      </c>
      <c r="AJ19" s="7" t="e">
        <f t="shared" si="13"/>
        <v>#N/A</v>
      </c>
      <c r="AK19" s="7" t="e">
        <f>VLOOKUP(AF19,排出係数!$A$4:$I$1301,7,FALSE)</f>
        <v>#N/A</v>
      </c>
      <c r="AL19" s="7" t="e">
        <f t="shared" si="14"/>
        <v>#N/A</v>
      </c>
      <c r="AM19" s="7" t="e">
        <f t="shared" si="15"/>
        <v>#N/A</v>
      </c>
      <c r="AN19" s="7" t="e">
        <f t="shared" si="16"/>
        <v>#N/A</v>
      </c>
      <c r="AO19" s="7">
        <f t="shared" si="17"/>
        <v>0</v>
      </c>
      <c r="AP19" s="7" t="e">
        <f>VLOOKUP(AF19,排出係数!$A$4:$I$1301,8,FALSE)</f>
        <v>#N/A</v>
      </c>
      <c r="AQ19" s="7" t="str">
        <f t="shared" si="18"/>
        <v/>
      </c>
      <c r="AR19" s="7" t="str">
        <f t="shared" si="19"/>
        <v/>
      </c>
      <c r="AS19" s="7" t="str">
        <f t="shared" si="20"/>
        <v/>
      </c>
      <c r="AT19" s="88"/>
      <c r="AU19" s="13" t="s">
        <v>215</v>
      </c>
      <c r="AV19" s="13" t="s">
        <v>1745</v>
      </c>
      <c r="AW19" s="13" t="s">
        <v>1747</v>
      </c>
      <c r="AX19" s="13">
        <v>3</v>
      </c>
      <c r="AY19" s="13" t="s">
        <v>1392</v>
      </c>
      <c r="AZ19" s="3" t="s">
        <v>41</v>
      </c>
      <c r="BA19" s="13" t="s">
        <v>1736</v>
      </c>
      <c r="BB19" s="13">
        <v>3</v>
      </c>
      <c r="BC19" s="18" t="s">
        <v>1522</v>
      </c>
      <c r="BD19" s="13" t="s">
        <v>1407</v>
      </c>
      <c r="BE19" s="18" t="s">
        <v>1643</v>
      </c>
      <c r="BF19" s="13" t="s">
        <v>1393</v>
      </c>
      <c r="BG19" s="13" t="s">
        <v>1647</v>
      </c>
      <c r="BH19" s="13" t="s">
        <v>1429</v>
      </c>
      <c r="BJ19" s="18">
        <v>3</v>
      </c>
      <c r="BN19" s="13" t="s">
        <v>1394</v>
      </c>
      <c r="BO19" s="13" t="s">
        <v>1672</v>
      </c>
      <c r="BP19" s="13" t="s">
        <v>1735</v>
      </c>
      <c r="BQ19" s="13">
        <v>2</v>
      </c>
      <c r="BR19" s="13">
        <v>0.63</v>
      </c>
      <c r="BS19" s="13">
        <v>0.06</v>
      </c>
      <c r="BT19" s="13">
        <v>0.09</v>
      </c>
      <c r="BU19" s="13">
        <v>0.06</v>
      </c>
      <c r="BW19" s="13" t="s">
        <v>1672</v>
      </c>
    </row>
    <row r="20" spans="1:83" s="13" customFormat="1" ht="13.5" customHeight="1">
      <c r="A20" s="139">
        <v>5</v>
      </c>
      <c r="B20" s="136"/>
      <c r="C20" s="8"/>
      <c r="D20" s="103"/>
      <c r="E20" s="8"/>
      <c r="F20" s="8"/>
      <c r="G20" s="181"/>
      <c r="H20" s="8"/>
      <c r="I20" s="9"/>
      <c r="J20" s="10"/>
      <c r="K20" s="8"/>
      <c r="L20" s="399"/>
      <c r="M20" s="273"/>
      <c r="N20" s="400"/>
      <c r="O20" s="202" t="str">
        <f t="shared" si="0"/>
        <v/>
      </c>
      <c r="P20" s="202" t="str">
        <f t="shared" si="24"/>
        <v/>
      </c>
      <c r="Q20" s="203" t="str">
        <f t="shared" si="1"/>
        <v/>
      </c>
      <c r="R20" s="249" t="str">
        <f t="shared" si="2"/>
        <v/>
      </c>
      <c r="S20" s="276"/>
      <c r="T20" s="37"/>
      <c r="U20" s="273" t="str">
        <f t="shared" si="21"/>
        <v/>
      </c>
      <c r="V20" s="7" t="e">
        <f t="shared" si="3"/>
        <v>#N/A</v>
      </c>
      <c r="W20" s="7" t="e">
        <f t="shared" si="4"/>
        <v>#N/A</v>
      </c>
      <c r="X20" s="7" t="e">
        <f t="shared" si="5"/>
        <v>#N/A</v>
      </c>
      <c r="Y20" s="7" t="str">
        <f t="shared" si="6"/>
        <v/>
      </c>
      <c r="Z20" s="11">
        <f t="shared" si="7"/>
        <v>1</v>
      </c>
      <c r="AA20" s="7" t="e">
        <f t="shared" si="8"/>
        <v>#N/A</v>
      </c>
      <c r="AB20" s="7" t="e">
        <f t="shared" si="22"/>
        <v>#N/A</v>
      </c>
      <c r="AC20" s="7" t="e">
        <f t="shared" si="9"/>
        <v>#N/A</v>
      </c>
      <c r="AD20" s="7" t="e">
        <f>VLOOKUP(AF20,排出係数!$A$4:$I$1301,9,FALSE)</f>
        <v>#N/A</v>
      </c>
      <c r="AE20" s="12" t="str">
        <f t="shared" si="10"/>
        <v xml:space="preserve"> </v>
      </c>
      <c r="AF20" s="7" t="e">
        <f t="shared" si="23"/>
        <v>#N/A</v>
      </c>
      <c r="AG20" s="7" t="e">
        <f t="shared" si="11"/>
        <v>#N/A</v>
      </c>
      <c r="AH20" s="7" t="e">
        <f>VLOOKUP(AF20,排出係数!$A$4:$I$1301,6,FALSE)</f>
        <v>#N/A</v>
      </c>
      <c r="AI20" s="7" t="e">
        <f t="shared" si="12"/>
        <v>#N/A</v>
      </c>
      <c r="AJ20" s="7" t="e">
        <f t="shared" si="13"/>
        <v>#N/A</v>
      </c>
      <c r="AK20" s="7" t="e">
        <f>VLOOKUP(AF20,排出係数!$A$4:$I$1301,7,FALSE)</f>
        <v>#N/A</v>
      </c>
      <c r="AL20" s="7" t="e">
        <f t="shared" si="14"/>
        <v>#N/A</v>
      </c>
      <c r="AM20" s="7" t="e">
        <f t="shared" si="15"/>
        <v>#N/A</v>
      </c>
      <c r="AN20" s="7" t="e">
        <f t="shared" si="16"/>
        <v>#N/A</v>
      </c>
      <c r="AO20" s="7">
        <f t="shared" si="17"/>
        <v>0</v>
      </c>
      <c r="AP20" s="7" t="e">
        <f>VLOOKUP(AF20,排出係数!$A$4:$I$1301,8,FALSE)</f>
        <v>#N/A</v>
      </c>
      <c r="AQ20" s="7" t="str">
        <f t="shared" si="18"/>
        <v/>
      </c>
      <c r="AR20" s="7" t="str">
        <f t="shared" si="19"/>
        <v/>
      </c>
      <c r="AS20" s="7" t="str">
        <f t="shared" si="20"/>
        <v/>
      </c>
      <c r="AT20" s="88"/>
      <c r="AU20" s="13" t="s">
        <v>1395</v>
      </c>
      <c r="AV20" s="13" t="s">
        <v>1745</v>
      </c>
      <c r="AW20" s="13" t="s">
        <v>1747</v>
      </c>
      <c r="AX20" s="13">
        <v>4</v>
      </c>
      <c r="AY20" s="13" t="s">
        <v>1392</v>
      </c>
      <c r="AZ20" s="3" t="s">
        <v>42</v>
      </c>
      <c r="BA20" s="13" t="s">
        <v>1737</v>
      </c>
      <c r="BB20" s="13">
        <v>4</v>
      </c>
      <c r="BC20" s="17" t="s">
        <v>1523</v>
      </c>
      <c r="BD20" s="13" t="s">
        <v>1688</v>
      </c>
      <c r="BE20" s="18" t="s">
        <v>2338</v>
      </c>
      <c r="BF20" s="13" t="s">
        <v>1393</v>
      </c>
      <c r="BG20" s="13" t="s">
        <v>1857</v>
      </c>
      <c r="BJ20" s="18">
        <v>4</v>
      </c>
      <c r="BN20" s="13" t="s">
        <v>1396</v>
      </c>
      <c r="BO20" s="13" t="s">
        <v>1670</v>
      </c>
      <c r="BP20" s="13" t="s">
        <v>1736</v>
      </c>
      <c r="BQ20" s="13">
        <v>3</v>
      </c>
      <c r="BR20" s="13">
        <v>0.63</v>
      </c>
      <c r="BS20" s="13">
        <v>0.06</v>
      </c>
      <c r="BT20" s="13">
        <v>0.09</v>
      </c>
      <c r="BU20" s="13">
        <v>0.06</v>
      </c>
      <c r="BW20" s="13" t="s">
        <v>1670</v>
      </c>
    </row>
    <row r="21" spans="1:83" s="13" customFormat="1" ht="13.5" customHeight="1">
      <c r="A21" s="139">
        <v>6</v>
      </c>
      <c r="B21" s="136"/>
      <c r="C21" s="8"/>
      <c r="D21" s="103"/>
      <c r="E21" s="8"/>
      <c r="F21" s="8"/>
      <c r="G21" s="181"/>
      <c r="H21" s="8"/>
      <c r="I21" s="9"/>
      <c r="J21" s="10"/>
      <c r="K21" s="8"/>
      <c r="L21" s="399"/>
      <c r="M21" s="273"/>
      <c r="N21" s="400"/>
      <c r="O21" s="202" t="str">
        <f t="shared" si="0"/>
        <v/>
      </c>
      <c r="P21" s="202" t="str">
        <f t="shared" si="24"/>
        <v/>
      </c>
      <c r="Q21" s="203" t="str">
        <f t="shared" si="1"/>
        <v/>
      </c>
      <c r="R21" s="249" t="str">
        <f t="shared" si="2"/>
        <v/>
      </c>
      <c r="S21" s="276"/>
      <c r="T21" s="37"/>
      <c r="U21" s="273" t="str">
        <f t="shared" si="21"/>
        <v/>
      </c>
      <c r="V21" s="7" t="e">
        <f t="shared" si="3"/>
        <v>#N/A</v>
      </c>
      <c r="W21" s="7" t="e">
        <f t="shared" si="4"/>
        <v>#N/A</v>
      </c>
      <c r="X21" s="7" t="e">
        <f t="shared" si="5"/>
        <v>#N/A</v>
      </c>
      <c r="Y21" s="7" t="str">
        <f t="shared" si="6"/>
        <v/>
      </c>
      <c r="Z21" s="11">
        <f t="shared" si="7"/>
        <v>1</v>
      </c>
      <c r="AA21" s="7" t="e">
        <f t="shared" si="8"/>
        <v>#N/A</v>
      </c>
      <c r="AB21" s="7" t="e">
        <f t="shared" si="22"/>
        <v>#N/A</v>
      </c>
      <c r="AC21" s="7" t="e">
        <f t="shared" si="9"/>
        <v>#N/A</v>
      </c>
      <c r="AD21" s="7" t="e">
        <f>VLOOKUP(AF21,排出係数!$A$4:$I$1301,9,FALSE)</f>
        <v>#N/A</v>
      </c>
      <c r="AE21" s="12" t="str">
        <f t="shared" si="10"/>
        <v xml:space="preserve"> </v>
      </c>
      <c r="AF21" s="7" t="e">
        <f t="shared" si="23"/>
        <v>#N/A</v>
      </c>
      <c r="AG21" s="7" t="e">
        <f t="shared" si="11"/>
        <v>#N/A</v>
      </c>
      <c r="AH21" s="7" t="e">
        <f>VLOOKUP(AF21,排出係数!$A$4:$I$1301,6,FALSE)</f>
        <v>#N/A</v>
      </c>
      <c r="AI21" s="7" t="e">
        <f t="shared" si="12"/>
        <v>#N/A</v>
      </c>
      <c r="AJ21" s="7" t="e">
        <f t="shared" si="13"/>
        <v>#N/A</v>
      </c>
      <c r="AK21" s="7" t="e">
        <f>VLOOKUP(AF21,排出係数!$A$4:$I$1301,7,FALSE)</f>
        <v>#N/A</v>
      </c>
      <c r="AL21" s="7" t="e">
        <f t="shared" si="14"/>
        <v>#N/A</v>
      </c>
      <c r="AM21" s="7" t="e">
        <f t="shared" si="15"/>
        <v>#N/A</v>
      </c>
      <c r="AN21" s="7" t="e">
        <f t="shared" si="16"/>
        <v>#N/A</v>
      </c>
      <c r="AO21" s="7">
        <f t="shared" si="17"/>
        <v>0</v>
      </c>
      <c r="AP21" s="7" t="e">
        <f>VLOOKUP(AF21,排出係数!$A$4:$I$1301,8,FALSE)</f>
        <v>#N/A</v>
      </c>
      <c r="AQ21" s="7" t="str">
        <f t="shared" si="18"/>
        <v/>
      </c>
      <c r="AR21" s="7" t="str">
        <f t="shared" si="19"/>
        <v/>
      </c>
      <c r="AS21" s="7" t="str">
        <f t="shared" si="20"/>
        <v/>
      </c>
      <c r="AT21" s="88"/>
      <c r="AU21" s="13" t="s">
        <v>218</v>
      </c>
      <c r="AV21" s="13" t="s">
        <v>1748</v>
      </c>
      <c r="AW21" s="13" t="s">
        <v>1748</v>
      </c>
      <c r="AX21" s="13">
        <v>5</v>
      </c>
      <c r="AY21" s="13" t="s">
        <v>39</v>
      </c>
      <c r="AZ21" s="3" t="s">
        <v>43</v>
      </c>
      <c r="BC21" s="18" t="s">
        <v>1397</v>
      </c>
      <c r="BD21" s="13" t="s">
        <v>1393</v>
      </c>
      <c r="BE21" s="18" t="s">
        <v>1644</v>
      </c>
      <c r="BF21" s="13" t="s">
        <v>1393</v>
      </c>
      <c r="BG21" s="13" t="s">
        <v>1646</v>
      </c>
      <c r="BJ21" s="18">
        <v>5</v>
      </c>
      <c r="BN21" s="13" t="s">
        <v>1398</v>
      </c>
      <c r="BO21" s="13" t="s">
        <v>1672</v>
      </c>
      <c r="BP21" s="13" t="s">
        <v>1737</v>
      </c>
      <c r="BQ21" s="13">
        <v>4</v>
      </c>
      <c r="BR21" s="13">
        <v>0.35</v>
      </c>
      <c r="BS21" s="13">
        <v>2.3E-2</v>
      </c>
      <c r="BT21" s="13">
        <v>2.3E-2</v>
      </c>
      <c r="BU21" s="13">
        <v>1.7000000000000001E-2</v>
      </c>
      <c r="BW21" s="13" t="s">
        <v>39</v>
      </c>
    </row>
    <row r="22" spans="1:83" s="13" customFormat="1" ht="13.5" customHeight="1">
      <c r="A22" s="139">
        <v>7</v>
      </c>
      <c r="B22" s="136"/>
      <c r="C22" s="8"/>
      <c r="D22" s="103"/>
      <c r="E22" s="8"/>
      <c r="F22" s="8"/>
      <c r="G22" s="181"/>
      <c r="H22" s="8"/>
      <c r="I22" s="9"/>
      <c r="J22" s="10"/>
      <c r="K22" s="8"/>
      <c r="L22" s="399"/>
      <c r="M22" s="273"/>
      <c r="N22" s="400"/>
      <c r="O22" s="202" t="str">
        <f t="shared" si="0"/>
        <v/>
      </c>
      <c r="P22" s="202" t="str">
        <f t="shared" si="24"/>
        <v/>
      </c>
      <c r="Q22" s="203" t="str">
        <f t="shared" si="1"/>
        <v/>
      </c>
      <c r="R22" s="249" t="str">
        <f t="shared" si="2"/>
        <v/>
      </c>
      <c r="S22" s="276"/>
      <c r="T22" s="37"/>
      <c r="U22" s="273" t="str">
        <f t="shared" si="21"/>
        <v/>
      </c>
      <c r="V22" s="7" t="e">
        <f t="shared" si="3"/>
        <v>#N/A</v>
      </c>
      <c r="W22" s="7" t="e">
        <f t="shared" si="4"/>
        <v>#N/A</v>
      </c>
      <c r="X22" s="7" t="e">
        <f t="shared" si="5"/>
        <v>#N/A</v>
      </c>
      <c r="Y22" s="7" t="str">
        <f t="shared" si="6"/>
        <v/>
      </c>
      <c r="Z22" s="11">
        <f t="shared" si="7"/>
        <v>1</v>
      </c>
      <c r="AA22" s="7" t="e">
        <f t="shared" si="8"/>
        <v>#N/A</v>
      </c>
      <c r="AB22" s="7" t="e">
        <f t="shared" si="22"/>
        <v>#N/A</v>
      </c>
      <c r="AC22" s="7" t="e">
        <f t="shared" si="9"/>
        <v>#N/A</v>
      </c>
      <c r="AD22" s="7" t="e">
        <f>VLOOKUP(AF22,排出係数!$A$4:$I$1301,9,FALSE)</f>
        <v>#N/A</v>
      </c>
      <c r="AE22" s="12" t="str">
        <f t="shared" si="10"/>
        <v xml:space="preserve"> </v>
      </c>
      <c r="AF22" s="7" t="e">
        <f t="shared" si="23"/>
        <v>#N/A</v>
      </c>
      <c r="AG22" s="7" t="e">
        <f t="shared" si="11"/>
        <v>#N/A</v>
      </c>
      <c r="AH22" s="7" t="e">
        <f>VLOOKUP(AF22,排出係数!$A$4:$I$1301,6,FALSE)</f>
        <v>#N/A</v>
      </c>
      <c r="AI22" s="7" t="e">
        <f t="shared" si="12"/>
        <v>#N/A</v>
      </c>
      <c r="AJ22" s="7" t="e">
        <f t="shared" si="13"/>
        <v>#N/A</v>
      </c>
      <c r="AK22" s="7" t="e">
        <f>VLOOKUP(AF22,排出係数!$A$4:$I$1301,7,FALSE)</f>
        <v>#N/A</v>
      </c>
      <c r="AL22" s="7" t="e">
        <f t="shared" si="14"/>
        <v>#N/A</v>
      </c>
      <c r="AM22" s="7" t="e">
        <f t="shared" si="15"/>
        <v>#N/A</v>
      </c>
      <c r="AN22" s="7" t="e">
        <f t="shared" si="16"/>
        <v>#N/A</v>
      </c>
      <c r="AO22" s="7">
        <f t="shared" si="17"/>
        <v>0</v>
      </c>
      <c r="AP22" s="7" t="e">
        <f>VLOOKUP(AF22,排出係数!$A$4:$I$1301,8,FALSE)</f>
        <v>#N/A</v>
      </c>
      <c r="AQ22" s="7" t="str">
        <f t="shared" si="18"/>
        <v/>
      </c>
      <c r="AR22" s="7" t="str">
        <f t="shared" si="19"/>
        <v/>
      </c>
      <c r="AS22" s="7" t="str">
        <f t="shared" si="20"/>
        <v/>
      </c>
      <c r="AT22" s="88"/>
      <c r="AU22" s="13" t="s">
        <v>1507</v>
      </c>
      <c r="AV22" s="13" t="s">
        <v>1745</v>
      </c>
      <c r="AW22" s="13" t="s">
        <v>1745</v>
      </c>
      <c r="AX22" s="13">
        <v>6</v>
      </c>
      <c r="AY22" s="13" t="s">
        <v>39</v>
      </c>
      <c r="AZ22" s="3" t="s">
        <v>1757</v>
      </c>
      <c r="BC22" s="18" t="s">
        <v>1601</v>
      </c>
      <c r="BD22" s="13" t="s">
        <v>1749</v>
      </c>
      <c r="BE22" s="18" t="s">
        <v>1515</v>
      </c>
      <c r="BF22" s="13" t="s">
        <v>1749</v>
      </c>
      <c r="BG22" s="13" t="s">
        <v>1518</v>
      </c>
      <c r="BJ22" s="18">
        <v>6</v>
      </c>
      <c r="BN22" s="13" t="s">
        <v>1399</v>
      </c>
      <c r="BO22" s="13" t="s">
        <v>1670</v>
      </c>
      <c r="BW22" s="13" t="s">
        <v>40</v>
      </c>
    </row>
    <row r="23" spans="1:83" s="13" customFormat="1" ht="13.5" customHeight="1">
      <c r="A23" s="139">
        <v>8</v>
      </c>
      <c r="B23" s="136"/>
      <c r="C23" s="8"/>
      <c r="D23" s="103"/>
      <c r="E23" s="8"/>
      <c r="F23" s="8"/>
      <c r="G23" s="181"/>
      <c r="H23" s="8"/>
      <c r="I23" s="9"/>
      <c r="J23" s="10"/>
      <c r="K23" s="8"/>
      <c r="L23" s="399"/>
      <c r="M23" s="273"/>
      <c r="N23" s="400"/>
      <c r="O23" s="202" t="str">
        <f t="shared" si="0"/>
        <v/>
      </c>
      <c r="P23" s="202" t="str">
        <f t="shared" si="24"/>
        <v/>
      </c>
      <c r="Q23" s="203" t="str">
        <f t="shared" si="1"/>
        <v/>
      </c>
      <c r="R23" s="249" t="str">
        <f t="shared" si="2"/>
        <v/>
      </c>
      <c r="S23" s="276"/>
      <c r="T23" s="37"/>
      <c r="U23" s="273" t="str">
        <f t="shared" si="21"/>
        <v/>
      </c>
      <c r="V23" s="7" t="e">
        <f t="shared" si="3"/>
        <v>#N/A</v>
      </c>
      <c r="W23" s="7" t="e">
        <f t="shared" si="4"/>
        <v>#N/A</v>
      </c>
      <c r="X23" s="7" t="e">
        <f t="shared" si="5"/>
        <v>#N/A</v>
      </c>
      <c r="Y23" s="7" t="str">
        <f t="shared" si="6"/>
        <v/>
      </c>
      <c r="Z23" s="11">
        <f t="shared" si="7"/>
        <v>1</v>
      </c>
      <c r="AA23" s="7" t="e">
        <f t="shared" si="8"/>
        <v>#N/A</v>
      </c>
      <c r="AB23" s="7" t="e">
        <f t="shared" si="22"/>
        <v>#N/A</v>
      </c>
      <c r="AC23" s="7" t="e">
        <f t="shared" si="9"/>
        <v>#N/A</v>
      </c>
      <c r="AD23" s="7" t="e">
        <f>VLOOKUP(AF23,排出係数!$A$4:$I$1301,9,FALSE)</f>
        <v>#N/A</v>
      </c>
      <c r="AE23" s="12" t="str">
        <f t="shared" si="10"/>
        <v xml:space="preserve"> </v>
      </c>
      <c r="AF23" s="7" t="e">
        <f t="shared" si="23"/>
        <v>#N/A</v>
      </c>
      <c r="AG23" s="7" t="e">
        <f t="shared" si="11"/>
        <v>#N/A</v>
      </c>
      <c r="AH23" s="7" t="e">
        <f>VLOOKUP(AF23,排出係数!$A$4:$I$1301,6,FALSE)</f>
        <v>#N/A</v>
      </c>
      <c r="AI23" s="7" t="e">
        <f t="shared" si="12"/>
        <v>#N/A</v>
      </c>
      <c r="AJ23" s="7" t="e">
        <f t="shared" si="13"/>
        <v>#N/A</v>
      </c>
      <c r="AK23" s="7" t="e">
        <f>VLOOKUP(AF23,排出係数!$A$4:$I$1301,7,FALSE)</f>
        <v>#N/A</v>
      </c>
      <c r="AL23" s="7" t="e">
        <f t="shared" si="14"/>
        <v>#N/A</v>
      </c>
      <c r="AM23" s="7" t="e">
        <f t="shared" si="15"/>
        <v>#N/A</v>
      </c>
      <c r="AN23" s="7" t="e">
        <f t="shared" si="16"/>
        <v>#N/A</v>
      </c>
      <c r="AO23" s="7">
        <f t="shared" si="17"/>
        <v>0</v>
      </c>
      <c r="AP23" s="7" t="e">
        <f>VLOOKUP(AF23,排出係数!$A$4:$I$1301,8,FALSE)</f>
        <v>#N/A</v>
      </c>
      <c r="AQ23" s="7" t="str">
        <f t="shared" si="18"/>
        <v/>
      </c>
      <c r="AR23" s="7" t="str">
        <f t="shared" si="19"/>
        <v/>
      </c>
      <c r="AS23" s="7" t="str">
        <f t="shared" si="20"/>
        <v/>
      </c>
      <c r="AT23" s="88"/>
      <c r="AU23" s="13" t="s">
        <v>1525</v>
      </c>
      <c r="AV23" s="13" t="s">
        <v>1748</v>
      </c>
      <c r="AW23" s="13" t="s">
        <v>1748</v>
      </c>
      <c r="AX23" s="13">
        <v>9</v>
      </c>
      <c r="AY23" s="13" t="s">
        <v>1672</v>
      </c>
      <c r="AZ23" s="3" t="s">
        <v>6</v>
      </c>
      <c r="BC23" s="18" t="s">
        <v>2872</v>
      </c>
      <c r="BD23" s="13" t="s">
        <v>2873</v>
      </c>
      <c r="BE23" s="18" t="s">
        <v>1516</v>
      </c>
      <c r="BF23" s="13" t="s">
        <v>1749</v>
      </c>
      <c r="BG23" s="13" t="s">
        <v>1519</v>
      </c>
      <c r="BI23" s="18"/>
      <c r="BJ23" s="13">
        <v>7</v>
      </c>
      <c r="BN23" s="13" t="s">
        <v>1400</v>
      </c>
      <c r="BO23" s="13" t="s">
        <v>1672</v>
      </c>
    </row>
    <row r="24" spans="1:83" s="13" customFormat="1" ht="13.5" customHeight="1">
      <c r="A24" s="139">
        <v>9</v>
      </c>
      <c r="B24" s="136"/>
      <c r="C24" s="8"/>
      <c r="D24" s="103"/>
      <c r="E24" s="8"/>
      <c r="F24" s="8"/>
      <c r="G24" s="181"/>
      <c r="H24" s="8"/>
      <c r="I24" s="9"/>
      <c r="J24" s="10"/>
      <c r="K24" s="8"/>
      <c r="L24" s="399"/>
      <c r="M24" s="273"/>
      <c r="N24" s="400"/>
      <c r="O24" s="202" t="str">
        <f t="shared" si="0"/>
        <v/>
      </c>
      <c r="P24" s="202" t="str">
        <f t="shared" si="24"/>
        <v/>
      </c>
      <c r="Q24" s="203" t="str">
        <f t="shared" si="1"/>
        <v/>
      </c>
      <c r="R24" s="249" t="str">
        <f t="shared" si="2"/>
        <v/>
      </c>
      <c r="S24" s="276"/>
      <c r="T24" s="37"/>
      <c r="U24" s="273" t="str">
        <f t="shared" si="21"/>
        <v/>
      </c>
      <c r="V24" s="7" t="e">
        <f t="shared" si="3"/>
        <v>#N/A</v>
      </c>
      <c r="W24" s="7" t="e">
        <f t="shared" si="4"/>
        <v>#N/A</v>
      </c>
      <c r="X24" s="7" t="e">
        <f t="shared" si="5"/>
        <v>#N/A</v>
      </c>
      <c r="Y24" s="7" t="str">
        <f t="shared" si="6"/>
        <v/>
      </c>
      <c r="Z24" s="11">
        <f t="shared" si="7"/>
        <v>1</v>
      </c>
      <c r="AA24" s="7" t="e">
        <f t="shared" si="8"/>
        <v>#N/A</v>
      </c>
      <c r="AB24" s="7" t="e">
        <f t="shared" si="22"/>
        <v>#N/A</v>
      </c>
      <c r="AC24" s="7" t="e">
        <f t="shared" si="9"/>
        <v>#N/A</v>
      </c>
      <c r="AD24" s="7" t="e">
        <f>VLOOKUP(AF24,排出係数!$A$4:$I$1301,9,FALSE)</f>
        <v>#N/A</v>
      </c>
      <c r="AE24" s="12" t="str">
        <f t="shared" si="10"/>
        <v xml:space="preserve"> </v>
      </c>
      <c r="AF24" s="7" t="e">
        <f t="shared" si="23"/>
        <v>#N/A</v>
      </c>
      <c r="AG24" s="7" t="e">
        <f t="shared" si="11"/>
        <v>#N/A</v>
      </c>
      <c r="AH24" s="7" t="e">
        <f>VLOOKUP(AF24,排出係数!$A$4:$I$1301,6,FALSE)</f>
        <v>#N/A</v>
      </c>
      <c r="AI24" s="7" t="e">
        <f t="shared" si="12"/>
        <v>#N/A</v>
      </c>
      <c r="AJ24" s="7" t="e">
        <f t="shared" si="13"/>
        <v>#N/A</v>
      </c>
      <c r="AK24" s="7" t="e">
        <f>VLOOKUP(AF24,排出係数!$A$4:$I$1301,7,FALSE)</f>
        <v>#N/A</v>
      </c>
      <c r="AL24" s="7" t="e">
        <f t="shared" si="14"/>
        <v>#N/A</v>
      </c>
      <c r="AM24" s="7" t="e">
        <f t="shared" si="15"/>
        <v>#N/A</v>
      </c>
      <c r="AN24" s="7" t="e">
        <f t="shared" si="16"/>
        <v>#N/A</v>
      </c>
      <c r="AO24" s="7">
        <f t="shared" si="17"/>
        <v>0</v>
      </c>
      <c r="AP24" s="7" t="e">
        <f>VLOOKUP(AF24,排出係数!$A$4:$I$1301,8,FALSE)</f>
        <v>#N/A</v>
      </c>
      <c r="AQ24" s="7" t="str">
        <f t="shared" si="18"/>
        <v/>
      </c>
      <c r="AR24" s="7" t="str">
        <f t="shared" si="19"/>
        <v/>
      </c>
      <c r="AS24" s="7" t="str">
        <f t="shared" si="20"/>
        <v/>
      </c>
      <c r="AT24" s="88"/>
      <c r="AZ24" s="3" t="s">
        <v>5</v>
      </c>
      <c r="BC24" s="18" t="s">
        <v>2874</v>
      </c>
      <c r="BD24" s="13" t="s">
        <v>1749</v>
      </c>
      <c r="BE24" s="18" t="s">
        <v>61</v>
      </c>
      <c r="BF24" s="13" t="s">
        <v>1749</v>
      </c>
      <c r="BG24" s="13" t="s">
        <v>1684</v>
      </c>
      <c r="BI24" s="18"/>
      <c r="BJ24" s="13">
        <v>8</v>
      </c>
      <c r="BN24" s="13" t="s">
        <v>1402</v>
      </c>
      <c r="BO24" s="13" t="s">
        <v>39</v>
      </c>
    </row>
    <row r="25" spans="1:83" s="13" customFormat="1" ht="13.5" customHeight="1">
      <c r="A25" s="139">
        <v>10</v>
      </c>
      <c r="B25" s="136"/>
      <c r="C25" s="8"/>
      <c r="D25" s="103"/>
      <c r="E25" s="8"/>
      <c r="F25" s="8"/>
      <c r="G25" s="181"/>
      <c r="H25" s="8"/>
      <c r="I25" s="9"/>
      <c r="J25" s="10"/>
      <c r="K25" s="8"/>
      <c r="L25" s="399"/>
      <c r="M25" s="273"/>
      <c r="N25" s="400"/>
      <c r="O25" s="202" t="str">
        <f t="shared" si="0"/>
        <v/>
      </c>
      <c r="P25" s="202" t="str">
        <f t="shared" si="24"/>
        <v/>
      </c>
      <c r="Q25" s="203" t="str">
        <f t="shared" si="1"/>
        <v/>
      </c>
      <c r="R25" s="249" t="str">
        <f t="shared" si="2"/>
        <v/>
      </c>
      <c r="S25" s="276"/>
      <c r="T25" s="37"/>
      <c r="U25" s="273" t="str">
        <f t="shared" si="21"/>
        <v/>
      </c>
      <c r="V25" s="7" t="e">
        <f t="shared" si="3"/>
        <v>#N/A</v>
      </c>
      <c r="W25" s="7" t="e">
        <f t="shared" si="4"/>
        <v>#N/A</v>
      </c>
      <c r="X25" s="7" t="e">
        <f t="shared" si="5"/>
        <v>#N/A</v>
      </c>
      <c r="Y25" s="7" t="str">
        <f t="shared" si="6"/>
        <v/>
      </c>
      <c r="Z25" s="11">
        <f t="shared" si="7"/>
        <v>1</v>
      </c>
      <c r="AA25" s="7" t="e">
        <f t="shared" si="8"/>
        <v>#N/A</v>
      </c>
      <c r="AB25" s="7" t="e">
        <f t="shared" si="22"/>
        <v>#N/A</v>
      </c>
      <c r="AC25" s="7" t="e">
        <f t="shared" si="9"/>
        <v>#N/A</v>
      </c>
      <c r="AD25" s="7" t="e">
        <f>VLOOKUP(AF25,排出係数!$A$4:$I$1301,9,FALSE)</f>
        <v>#N/A</v>
      </c>
      <c r="AE25" s="12" t="str">
        <f t="shared" si="10"/>
        <v xml:space="preserve"> </v>
      </c>
      <c r="AF25" s="7" t="e">
        <f t="shared" si="23"/>
        <v>#N/A</v>
      </c>
      <c r="AG25" s="7" t="e">
        <f t="shared" si="11"/>
        <v>#N/A</v>
      </c>
      <c r="AH25" s="7" t="e">
        <f>VLOOKUP(AF25,排出係数!$A$4:$I$1301,6,FALSE)</f>
        <v>#N/A</v>
      </c>
      <c r="AI25" s="7" t="e">
        <f t="shared" si="12"/>
        <v>#N/A</v>
      </c>
      <c r="AJ25" s="7" t="e">
        <f t="shared" si="13"/>
        <v>#N/A</v>
      </c>
      <c r="AK25" s="7" t="e">
        <f>VLOOKUP(AF25,排出係数!$A$4:$I$1301,7,FALSE)</f>
        <v>#N/A</v>
      </c>
      <c r="AL25" s="7" t="e">
        <f t="shared" si="14"/>
        <v>#N/A</v>
      </c>
      <c r="AM25" s="7" t="e">
        <f t="shared" si="15"/>
        <v>#N/A</v>
      </c>
      <c r="AN25" s="7" t="e">
        <f t="shared" si="16"/>
        <v>#N/A</v>
      </c>
      <c r="AO25" s="7">
        <f t="shared" si="17"/>
        <v>0</v>
      </c>
      <c r="AP25" s="7" t="e">
        <f>VLOOKUP(AF25,排出係数!$A$4:$I$1301,8,FALSE)</f>
        <v>#N/A</v>
      </c>
      <c r="AQ25" s="7" t="str">
        <f t="shared" si="18"/>
        <v/>
      </c>
      <c r="AR25" s="7" t="str">
        <f t="shared" si="19"/>
        <v/>
      </c>
      <c r="AS25" s="7" t="str">
        <f t="shared" si="20"/>
        <v/>
      </c>
      <c r="AT25" s="88"/>
      <c r="AZ25" s="3" t="s">
        <v>9</v>
      </c>
      <c r="BC25" s="13" t="s">
        <v>1389</v>
      </c>
      <c r="BD25" s="13" t="s">
        <v>1401</v>
      </c>
      <c r="BE25" s="18" t="s">
        <v>2337</v>
      </c>
      <c r="BF25" s="13" t="s">
        <v>1749</v>
      </c>
      <c r="BG25" s="13" t="s">
        <v>2021</v>
      </c>
      <c r="BI25" s="18"/>
      <c r="BJ25" s="13">
        <v>9</v>
      </c>
      <c r="BN25" s="13" t="s">
        <v>1403</v>
      </c>
      <c r="BO25" s="13" t="s">
        <v>40</v>
      </c>
    </row>
    <row r="26" spans="1:83" s="13" customFormat="1" ht="13.5" customHeight="1">
      <c r="A26" s="139">
        <v>11</v>
      </c>
      <c r="B26" s="136"/>
      <c r="C26" s="8"/>
      <c r="D26" s="103"/>
      <c r="E26" s="8"/>
      <c r="F26" s="8"/>
      <c r="G26" s="181"/>
      <c r="H26" s="8"/>
      <c r="I26" s="9"/>
      <c r="J26" s="10"/>
      <c r="K26" s="8"/>
      <c r="L26" s="399"/>
      <c r="M26" s="273"/>
      <c r="N26" s="400"/>
      <c r="O26" s="202" t="str">
        <f t="shared" si="0"/>
        <v/>
      </c>
      <c r="P26" s="202" t="str">
        <f t="shared" si="24"/>
        <v/>
      </c>
      <c r="Q26" s="203" t="str">
        <f t="shared" si="1"/>
        <v/>
      </c>
      <c r="R26" s="249" t="str">
        <f t="shared" si="2"/>
        <v/>
      </c>
      <c r="S26" s="276"/>
      <c r="T26" s="37"/>
      <c r="U26" s="273" t="str">
        <f t="shared" si="21"/>
        <v/>
      </c>
      <c r="V26" s="7" t="e">
        <f t="shared" si="3"/>
        <v>#N/A</v>
      </c>
      <c r="W26" s="7" t="e">
        <f t="shared" si="4"/>
        <v>#N/A</v>
      </c>
      <c r="X26" s="7" t="e">
        <f t="shared" si="5"/>
        <v>#N/A</v>
      </c>
      <c r="Y26" s="7" t="str">
        <f t="shared" si="6"/>
        <v/>
      </c>
      <c r="Z26" s="11">
        <f t="shared" si="7"/>
        <v>1</v>
      </c>
      <c r="AA26" s="7" t="e">
        <f t="shared" si="8"/>
        <v>#N/A</v>
      </c>
      <c r="AB26" s="7" t="e">
        <f t="shared" si="22"/>
        <v>#N/A</v>
      </c>
      <c r="AC26" s="7" t="e">
        <f t="shared" si="9"/>
        <v>#N/A</v>
      </c>
      <c r="AD26" s="7" t="e">
        <f>VLOOKUP(AF26,排出係数!$A$4:$I$1301,9,FALSE)</f>
        <v>#N/A</v>
      </c>
      <c r="AE26" s="12" t="str">
        <f t="shared" si="10"/>
        <v xml:space="preserve"> </v>
      </c>
      <c r="AF26" s="7" t="e">
        <f t="shared" si="23"/>
        <v>#N/A</v>
      </c>
      <c r="AG26" s="7" t="e">
        <f t="shared" si="11"/>
        <v>#N/A</v>
      </c>
      <c r="AH26" s="7" t="e">
        <f>VLOOKUP(AF26,排出係数!$A$4:$I$1301,6,FALSE)</f>
        <v>#N/A</v>
      </c>
      <c r="AI26" s="7" t="e">
        <f t="shared" si="12"/>
        <v>#N/A</v>
      </c>
      <c r="AJ26" s="7" t="e">
        <f t="shared" si="13"/>
        <v>#N/A</v>
      </c>
      <c r="AK26" s="7" t="e">
        <f>VLOOKUP(AF26,排出係数!$A$4:$I$1301,7,FALSE)</f>
        <v>#N/A</v>
      </c>
      <c r="AL26" s="7" t="e">
        <f t="shared" si="14"/>
        <v>#N/A</v>
      </c>
      <c r="AM26" s="7" t="e">
        <f t="shared" si="15"/>
        <v>#N/A</v>
      </c>
      <c r="AN26" s="7" t="e">
        <f t="shared" si="16"/>
        <v>#N/A</v>
      </c>
      <c r="AO26" s="7">
        <f t="shared" si="17"/>
        <v>0</v>
      </c>
      <c r="AP26" s="7" t="e">
        <f>VLOOKUP(AF26,排出係数!$A$4:$I$1301,8,FALSE)</f>
        <v>#N/A</v>
      </c>
      <c r="AQ26" s="7" t="str">
        <f t="shared" si="18"/>
        <v/>
      </c>
      <c r="AR26" s="7" t="str">
        <f t="shared" si="19"/>
        <v/>
      </c>
      <c r="AS26" s="7" t="str">
        <f t="shared" si="20"/>
        <v/>
      </c>
      <c r="AT26" s="88"/>
      <c r="AZ26" s="3" t="s">
        <v>24</v>
      </c>
      <c r="BE26" s="18" t="s">
        <v>1517</v>
      </c>
      <c r="BF26" s="13" t="s">
        <v>1749</v>
      </c>
      <c r="BG26" s="13" t="s">
        <v>1520</v>
      </c>
      <c r="BI26" s="18"/>
      <c r="BJ26" s="13">
        <v>10</v>
      </c>
      <c r="BN26" s="13" t="s">
        <v>1404</v>
      </c>
      <c r="BO26" s="13" t="s">
        <v>40</v>
      </c>
    </row>
    <row r="27" spans="1:83" s="13" customFormat="1" ht="13.5" customHeight="1">
      <c r="A27" s="139">
        <v>12</v>
      </c>
      <c r="B27" s="136"/>
      <c r="C27" s="8"/>
      <c r="D27" s="103"/>
      <c r="E27" s="8"/>
      <c r="F27" s="8"/>
      <c r="G27" s="181"/>
      <c r="H27" s="8"/>
      <c r="I27" s="9"/>
      <c r="J27" s="10"/>
      <c r="K27" s="8"/>
      <c r="L27" s="399"/>
      <c r="M27" s="273"/>
      <c r="N27" s="400"/>
      <c r="O27" s="202" t="str">
        <f t="shared" si="0"/>
        <v/>
      </c>
      <c r="P27" s="202" t="str">
        <f t="shared" si="24"/>
        <v/>
      </c>
      <c r="Q27" s="203" t="str">
        <f t="shared" si="1"/>
        <v/>
      </c>
      <c r="R27" s="249" t="str">
        <f t="shared" si="2"/>
        <v/>
      </c>
      <c r="S27" s="276"/>
      <c r="T27" s="37"/>
      <c r="U27" s="273" t="str">
        <f t="shared" si="21"/>
        <v/>
      </c>
      <c r="V27" s="7" t="e">
        <f t="shared" si="3"/>
        <v>#N/A</v>
      </c>
      <c r="W27" s="7" t="e">
        <f t="shared" si="4"/>
        <v>#N/A</v>
      </c>
      <c r="X27" s="7" t="e">
        <f t="shared" si="5"/>
        <v>#N/A</v>
      </c>
      <c r="Y27" s="7" t="str">
        <f t="shared" si="6"/>
        <v/>
      </c>
      <c r="Z27" s="11">
        <f t="shared" si="7"/>
        <v>1</v>
      </c>
      <c r="AA27" s="7" t="e">
        <f t="shared" si="8"/>
        <v>#N/A</v>
      </c>
      <c r="AB27" s="7" t="e">
        <f t="shared" si="22"/>
        <v>#N/A</v>
      </c>
      <c r="AC27" s="7" t="e">
        <f t="shared" si="9"/>
        <v>#N/A</v>
      </c>
      <c r="AD27" s="7" t="e">
        <f>VLOOKUP(AF27,排出係数!$A$4:$I$1301,9,FALSE)</f>
        <v>#N/A</v>
      </c>
      <c r="AE27" s="12" t="str">
        <f t="shared" si="10"/>
        <v xml:space="preserve"> </v>
      </c>
      <c r="AF27" s="7" t="e">
        <f t="shared" si="23"/>
        <v>#N/A</v>
      </c>
      <c r="AG27" s="7" t="e">
        <f t="shared" si="11"/>
        <v>#N/A</v>
      </c>
      <c r="AH27" s="7" t="e">
        <f>VLOOKUP(AF27,排出係数!$A$4:$I$1301,6,FALSE)</f>
        <v>#N/A</v>
      </c>
      <c r="AI27" s="7" t="e">
        <f t="shared" si="12"/>
        <v>#N/A</v>
      </c>
      <c r="AJ27" s="7" t="e">
        <f t="shared" si="13"/>
        <v>#N/A</v>
      </c>
      <c r="AK27" s="7" t="e">
        <f>VLOOKUP(AF27,排出係数!$A$4:$I$1301,7,FALSE)</f>
        <v>#N/A</v>
      </c>
      <c r="AL27" s="7" t="e">
        <f t="shared" si="14"/>
        <v>#N/A</v>
      </c>
      <c r="AM27" s="7" t="e">
        <f t="shared" si="15"/>
        <v>#N/A</v>
      </c>
      <c r="AN27" s="7" t="e">
        <f t="shared" si="16"/>
        <v>#N/A</v>
      </c>
      <c r="AO27" s="7">
        <f t="shared" si="17"/>
        <v>0</v>
      </c>
      <c r="AP27" s="7" t="e">
        <f>VLOOKUP(AF27,排出係数!$A$4:$I$1301,8,FALSE)</f>
        <v>#N/A</v>
      </c>
      <c r="AQ27" s="7" t="str">
        <f t="shared" si="18"/>
        <v/>
      </c>
      <c r="AR27" s="7" t="str">
        <f t="shared" si="19"/>
        <v/>
      </c>
      <c r="AS27" s="7" t="str">
        <f t="shared" si="20"/>
        <v/>
      </c>
      <c r="AT27" s="88"/>
      <c r="AZ27" s="3" t="s">
        <v>130</v>
      </c>
      <c r="BE27" s="18" t="s">
        <v>1397</v>
      </c>
      <c r="BF27" s="13" t="s">
        <v>1393</v>
      </c>
      <c r="BG27" s="13" t="s">
        <v>1424</v>
      </c>
      <c r="BI27" s="18"/>
      <c r="BJ27" s="13">
        <v>11</v>
      </c>
    </row>
    <row r="28" spans="1:83" s="13" customFormat="1" ht="13.5" customHeight="1">
      <c r="A28" s="139">
        <v>13</v>
      </c>
      <c r="B28" s="136"/>
      <c r="C28" s="8"/>
      <c r="D28" s="103"/>
      <c r="E28" s="8"/>
      <c r="F28" s="8"/>
      <c r="G28" s="181"/>
      <c r="H28" s="8"/>
      <c r="I28" s="9"/>
      <c r="J28" s="10"/>
      <c r="K28" s="8"/>
      <c r="L28" s="399"/>
      <c r="M28" s="273"/>
      <c r="N28" s="400"/>
      <c r="O28" s="202" t="str">
        <f t="shared" si="0"/>
        <v/>
      </c>
      <c r="P28" s="202" t="str">
        <f t="shared" si="24"/>
        <v/>
      </c>
      <c r="Q28" s="203" t="str">
        <f t="shared" si="1"/>
        <v/>
      </c>
      <c r="R28" s="249" t="str">
        <f t="shared" si="2"/>
        <v/>
      </c>
      <c r="S28" s="276"/>
      <c r="T28" s="37"/>
      <c r="U28" s="273" t="str">
        <f t="shared" si="21"/>
        <v/>
      </c>
      <c r="V28" s="7" t="e">
        <f t="shared" si="3"/>
        <v>#N/A</v>
      </c>
      <c r="W28" s="7" t="e">
        <f t="shared" si="4"/>
        <v>#N/A</v>
      </c>
      <c r="X28" s="7" t="e">
        <f t="shared" si="5"/>
        <v>#N/A</v>
      </c>
      <c r="Y28" s="7" t="str">
        <f t="shared" si="6"/>
        <v/>
      </c>
      <c r="Z28" s="11">
        <f t="shared" si="7"/>
        <v>1</v>
      </c>
      <c r="AA28" s="7" t="e">
        <f t="shared" si="8"/>
        <v>#N/A</v>
      </c>
      <c r="AB28" s="7" t="e">
        <f t="shared" si="22"/>
        <v>#N/A</v>
      </c>
      <c r="AC28" s="7" t="e">
        <f t="shared" si="9"/>
        <v>#N/A</v>
      </c>
      <c r="AD28" s="7" t="e">
        <f>VLOOKUP(AF28,排出係数!$A$4:$I$1301,9,FALSE)</f>
        <v>#N/A</v>
      </c>
      <c r="AE28" s="12" t="str">
        <f t="shared" si="10"/>
        <v xml:space="preserve"> </v>
      </c>
      <c r="AF28" s="7" t="e">
        <f t="shared" si="23"/>
        <v>#N/A</v>
      </c>
      <c r="AG28" s="7" t="e">
        <f t="shared" si="11"/>
        <v>#N/A</v>
      </c>
      <c r="AH28" s="7" t="e">
        <f>VLOOKUP(AF28,排出係数!$A$4:$I$1301,6,FALSE)</f>
        <v>#N/A</v>
      </c>
      <c r="AI28" s="7" t="e">
        <f t="shared" si="12"/>
        <v>#N/A</v>
      </c>
      <c r="AJ28" s="7" t="e">
        <f t="shared" si="13"/>
        <v>#N/A</v>
      </c>
      <c r="AK28" s="7" t="e">
        <f>VLOOKUP(AF28,排出係数!$A$4:$I$1301,7,FALSE)</f>
        <v>#N/A</v>
      </c>
      <c r="AL28" s="7" t="e">
        <f t="shared" si="14"/>
        <v>#N/A</v>
      </c>
      <c r="AM28" s="7" t="e">
        <f t="shared" si="15"/>
        <v>#N/A</v>
      </c>
      <c r="AN28" s="7" t="e">
        <f t="shared" si="16"/>
        <v>#N/A</v>
      </c>
      <c r="AO28" s="7">
        <f t="shared" si="17"/>
        <v>0</v>
      </c>
      <c r="AP28" s="7" t="e">
        <f>VLOOKUP(AF28,排出係数!$A$4:$I$1301,8,FALSE)</f>
        <v>#N/A</v>
      </c>
      <c r="AQ28" s="7" t="str">
        <f t="shared" si="18"/>
        <v/>
      </c>
      <c r="AR28" s="7" t="str">
        <f t="shared" si="19"/>
        <v/>
      </c>
      <c r="AS28" s="7" t="str">
        <f t="shared" si="20"/>
        <v/>
      </c>
      <c r="AT28" s="88"/>
      <c r="AZ28" s="3" t="s">
        <v>131</v>
      </c>
      <c r="BE28" s="18" t="s">
        <v>1601</v>
      </c>
      <c r="BF28" s="13" t="s">
        <v>1749</v>
      </c>
      <c r="BG28" s="13" t="s">
        <v>1424</v>
      </c>
      <c r="BI28" s="18"/>
      <c r="BJ28" s="13">
        <v>12</v>
      </c>
    </row>
    <row r="29" spans="1:83" s="13" customFormat="1" ht="13.5" customHeight="1">
      <c r="A29" s="139">
        <v>14</v>
      </c>
      <c r="B29" s="136"/>
      <c r="C29" s="8"/>
      <c r="D29" s="103"/>
      <c r="E29" s="8"/>
      <c r="F29" s="8"/>
      <c r="G29" s="181"/>
      <c r="H29" s="8"/>
      <c r="I29" s="9"/>
      <c r="J29" s="10"/>
      <c r="K29" s="8"/>
      <c r="L29" s="399"/>
      <c r="M29" s="273"/>
      <c r="N29" s="400"/>
      <c r="O29" s="202" t="str">
        <f t="shared" si="0"/>
        <v/>
      </c>
      <c r="P29" s="202" t="str">
        <f t="shared" si="24"/>
        <v/>
      </c>
      <c r="Q29" s="203" t="str">
        <f t="shared" si="1"/>
        <v/>
      </c>
      <c r="R29" s="249" t="str">
        <f t="shared" si="2"/>
        <v/>
      </c>
      <c r="S29" s="276"/>
      <c r="T29" s="37"/>
      <c r="U29" s="273" t="str">
        <f t="shared" si="21"/>
        <v/>
      </c>
      <c r="V29" s="7" t="e">
        <f t="shared" si="3"/>
        <v>#N/A</v>
      </c>
      <c r="W29" s="7" t="e">
        <f t="shared" si="4"/>
        <v>#N/A</v>
      </c>
      <c r="X29" s="7" t="e">
        <f t="shared" si="5"/>
        <v>#N/A</v>
      </c>
      <c r="Y29" s="7" t="str">
        <f t="shared" si="6"/>
        <v/>
      </c>
      <c r="Z29" s="11">
        <f t="shared" si="7"/>
        <v>1</v>
      </c>
      <c r="AA29" s="7" t="e">
        <f t="shared" si="8"/>
        <v>#N/A</v>
      </c>
      <c r="AB29" s="7" t="e">
        <f t="shared" si="22"/>
        <v>#N/A</v>
      </c>
      <c r="AC29" s="7" t="e">
        <f t="shared" si="9"/>
        <v>#N/A</v>
      </c>
      <c r="AD29" s="7" t="e">
        <f>VLOOKUP(AF29,排出係数!$A$4:$I$1301,9,FALSE)</f>
        <v>#N/A</v>
      </c>
      <c r="AE29" s="12" t="str">
        <f t="shared" si="10"/>
        <v xml:space="preserve"> </v>
      </c>
      <c r="AF29" s="7" t="e">
        <f t="shared" si="23"/>
        <v>#N/A</v>
      </c>
      <c r="AG29" s="7" t="e">
        <f t="shared" si="11"/>
        <v>#N/A</v>
      </c>
      <c r="AH29" s="7" t="e">
        <f>VLOOKUP(AF29,排出係数!$A$4:$I$1301,6,FALSE)</f>
        <v>#N/A</v>
      </c>
      <c r="AI29" s="7" t="e">
        <f t="shared" si="12"/>
        <v>#N/A</v>
      </c>
      <c r="AJ29" s="7" t="e">
        <f t="shared" si="13"/>
        <v>#N/A</v>
      </c>
      <c r="AK29" s="7" t="e">
        <f>VLOOKUP(AF29,排出係数!$A$4:$I$1301,7,FALSE)</f>
        <v>#N/A</v>
      </c>
      <c r="AL29" s="7" t="e">
        <f t="shared" si="14"/>
        <v>#N/A</v>
      </c>
      <c r="AM29" s="7" t="e">
        <f t="shared" si="15"/>
        <v>#N/A</v>
      </c>
      <c r="AN29" s="7" t="e">
        <f t="shared" si="16"/>
        <v>#N/A</v>
      </c>
      <c r="AO29" s="7">
        <f t="shared" si="17"/>
        <v>0</v>
      </c>
      <c r="AP29" s="7" t="e">
        <f>VLOOKUP(AF29,排出係数!$A$4:$I$1301,8,FALSE)</f>
        <v>#N/A</v>
      </c>
      <c r="AQ29" s="7" t="str">
        <f t="shared" si="18"/>
        <v/>
      </c>
      <c r="AR29" s="7" t="str">
        <f t="shared" si="19"/>
        <v/>
      </c>
      <c r="AS29" s="7" t="str">
        <f t="shared" si="20"/>
        <v/>
      </c>
      <c r="AT29" s="88"/>
      <c r="AZ29" s="3" t="s">
        <v>30</v>
      </c>
      <c r="BE29" s="13" t="s">
        <v>1389</v>
      </c>
      <c r="BF29" s="13" t="s">
        <v>1401</v>
      </c>
      <c r="BG29" s="13" t="s">
        <v>1401</v>
      </c>
      <c r="BI29" s="18"/>
      <c r="BJ29" s="13">
        <v>13</v>
      </c>
    </row>
    <row r="30" spans="1:83" s="13" customFormat="1" ht="13.5" customHeight="1">
      <c r="A30" s="139">
        <v>15</v>
      </c>
      <c r="B30" s="136"/>
      <c r="C30" s="8"/>
      <c r="D30" s="103"/>
      <c r="E30" s="8"/>
      <c r="F30" s="8"/>
      <c r="G30" s="181"/>
      <c r="H30" s="8"/>
      <c r="I30" s="9"/>
      <c r="J30" s="10"/>
      <c r="K30" s="8"/>
      <c r="L30" s="399"/>
      <c r="M30" s="273"/>
      <c r="N30" s="400"/>
      <c r="O30" s="202" t="str">
        <f t="shared" si="0"/>
        <v/>
      </c>
      <c r="P30" s="202" t="str">
        <f t="shared" si="24"/>
        <v/>
      </c>
      <c r="Q30" s="203" t="str">
        <f t="shared" si="1"/>
        <v/>
      </c>
      <c r="R30" s="249" t="str">
        <f t="shared" si="2"/>
        <v/>
      </c>
      <c r="S30" s="276"/>
      <c r="T30" s="37"/>
      <c r="U30" s="273" t="str">
        <f t="shared" si="21"/>
        <v/>
      </c>
      <c r="V30" s="7" t="e">
        <f t="shared" si="3"/>
        <v>#N/A</v>
      </c>
      <c r="W30" s="7" t="e">
        <f t="shared" si="4"/>
        <v>#N/A</v>
      </c>
      <c r="X30" s="7" t="e">
        <f t="shared" si="5"/>
        <v>#N/A</v>
      </c>
      <c r="Y30" s="7" t="str">
        <f t="shared" si="6"/>
        <v/>
      </c>
      <c r="Z30" s="11">
        <f t="shared" si="7"/>
        <v>1</v>
      </c>
      <c r="AA30" s="7" t="e">
        <f t="shared" si="8"/>
        <v>#N/A</v>
      </c>
      <c r="AB30" s="7" t="e">
        <f t="shared" si="22"/>
        <v>#N/A</v>
      </c>
      <c r="AC30" s="7" t="e">
        <f t="shared" si="9"/>
        <v>#N/A</v>
      </c>
      <c r="AD30" s="7" t="e">
        <f>VLOOKUP(AF30,排出係数!$A$4:$I$1301,9,FALSE)</f>
        <v>#N/A</v>
      </c>
      <c r="AE30" s="12" t="str">
        <f t="shared" si="10"/>
        <v xml:space="preserve"> </v>
      </c>
      <c r="AF30" s="7" t="e">
        <f t="shared" si="23"/>
        <v>#N/A</v>
      </c>
      <c r="AG30" s="7" t="e">
        <f t="shared" si="11"/>
        <v>#N/A</v>
      </c>
      <c r="AH30" s="7" t="e">
        <f>VLOOKUP(AF30,排出係数!$A$4:$I$1301,6,FALSE)</f>
        <v>#N/A</v>
      </c>
      <c r="AI30" s="7" t="e">
        <f t="shared" si="12"/>
        <v>#N/A</v>
      </c>
      <c r="AJ30" s="7" t="e">
        <f t="shared" si="13"/>
        <v>#N/A</v>
      </c>
      <c r="AK30" s="7" t="e">
        <f>VLOOKUP(AF30,排出係数!$A$4:$I$1301,7,FALSE)</f>
        <v>#N/A</v>
      </c>
      <c r="AL30" s="7" t="e">
        <f t="shared" si="14"/>
        <v>#N/A</v>
      </c>
      <c r="AM30" s="7" t="e">
        <f t="shared" si="15"/>
        <v>#N/A</v>
      </c>
      <c r="AN30" s="7" t="e">
        <f t="shared" si="16"/>
        <v>#N/A</v>
      </c>
      <c r="AO30" s="7">
        <f t="shared" si="17"/>
        <v>0</v>
      </c>
      <c r="AP30" s="7" t="e">
        <f>VLOOKUP(AF30,排出係数!$A$4:$I$1301,8,FALSE)</f>
        <v>#N/A</v>
      </c>
      <c r="AQ30" s="7" t="str">
        <f t="shared" si="18"/>
        <v/>
      </c>
      <c r="AR30" s="7" t="str">
        <f t="shared" si="19"/>
        <v/>
      </c>
      <c r="AS30" s="7" t="str">
        <f t="shared" si="20"/>
        <v/>
      </c>
      <c r="AT30" s="88"/>
      <c r="AZ30" s="3" t="s">
        <v>72</v>
      </c>
      <c r="BI30" s="18"/>
      <c r="BJ30" s="13">
        <v>14</v>
      </c>
    </row>
    <row r="31" spans="1:83" s="13" customFormat="1" ht="13.5" customHeight="1">
      <c r="A31" s="139">
        <v>16</v>
      </c>
      <c r="B31" s="136"/>
      <c r="C31" s="8"/>
      <c r="D31" s="103"/>
      <c r="E31" s="8"/>
      <c r="F31" s="8"/>
      <c r="G31" s="181"/>
      <c r="H31" s="8"/>
      <c r="I31" s="9"/>
      <c r="J31" s="10"/>
      <c r="K31" s="8"/>
      <c r="L31" s="399"/>
      <c r="M31" s="273"/>
      <c r="N31" s="400"/>
      <c r="O31" s="202" t="str">
        <f t="shared" si="0"/>
        <v/>
      </c>
      <c r="P31" s="202" t="str">
        <f t="shared" si="24"/>
        <v/>
      </c>
      <c r="Q31" s="203" t="str">
        <f t="shared" si="1"/>
        <v/>
      </c>
      <c r="R31" s="249" t="str">
        <f t="shared" si="2"/>
        <v/>
      </c>
      <c r="S31" s="276"/>
      <c r="T31" s="37"/>
      <c r="U31" s="273" t="str">
        <f t="shared" si="21"/>
        <v/>
      </c>
      <c r="V31" s="7" t="e">
        <f t="shared" si="3"/>
        <v>#N/A</v>
      </c>
      <c r="W31" s="7" t="e">
        <f t="shared" si="4"/>
        <v>#N/A</v>
      </c>
      <c r="X31" s="7" t="e">
        <f t="shared" si="5"/>
        <v>#N/A</v>
      </c>
      <c r="Y31" s="7" t="str">
        <f t="shared" si="6"/>
        <v/>
      </c>
      <c r="Z31" s="11">
        <f t="shared" si="7"/>
        <v>1</v>
      </c>
      <c r="AA31" s="7" t="e">
        <f t="shared" si="8"/>
        <v>#N/A</v>
      </c>
      <c r="AB31" s="7" t="e">
        <f t="shared" si="22"/>
        <v>#N/A</v>
      </c>
      <c r="AC31" s="7" t="e">
        <f t="shared" si="9"/>
        <v>#N/A</v>
      </c>
      <c r="AD31" s="7" t="e">
        <f>VLOOKUP(AF31,排出係数!$A$4:$I$1301,9,FALSE)</f>
        <v>#N/A</v>
      </c>
      <c r="AE31" s="12" t="str">
        <f t="shared" si="10"/>
        <v xml:space="preserve"> </v>
      </c>
      <c r="AF31" s="7" t="e">
        <f t="shared" si="23"/>
        <v>#N/A</v>
      </c>
      <c r="AG31" s="7" t="e">
        <f t="shared" si="11"/>
        <v>#N/A</v>
      </c>
      <c r="AH31" s="7" t="e">
        <f>VLOOKUP(AF31,排出係数!$A$4:$I$1301,6,FALSE)</f>
        <v>#N/A</v>
      </c>
      <c r="AI31" s="7" t="e">
        <f t="shared" si="12"/>
        <v>#N/A</v>
      </c>
      <c r="AJ31" s="7" t="e">
        <f t="shared" si="13"/>
        <v>#N/A</v>
      </c>
      <c r="AK31" s="7" t="e">
        <f>VLOOKUP(AF31,排出係数!$A$4:$I$1301,7,FALSE)</f>
        <v>#N/A</v>
      </c>
      <c r="AL31" s="7" t="e">
        <f t="shared" si="14"/>
        <v>#N/A</v>
      </c>
      <c r="AM31" s="7" t="e">
        <f t="shared" si="15"/>
        <v>#N/A</v>
      </c>
      <c r="AN31" s="7" t="e">
        <f t="shared" si="16"/>
        <v>#N/A</v>
      </c>
      <c r="AO31" s="7">
        <f t="shared" si="17"/>
        <v>0</v>
      </c>
      <c r="AP31" s="7" t="e">
        <f>VLOOKUP(AF31,排出係数!$A$4:$I$1301,8,FALSE)</f>
        <v>#N/A</v>
      </c>
      <c r="AQ31" s="7" t="str">
        <f t="shared" si="18"/>
        <v/>
      </c>
      <c r="AR31" s="7" t="str">
        <f t="shared" si="19"/>
        <v/>
      </c>
      <c r="AS31" s="7" t="str">
        <f t="shared" si="20"/>
        <v/>
      </c>
      <c r="AT31" s="88"/>
      <c r="AZ31" s="3" t="s">
        <v>11</v>
      </c>
      <c r="BB31" s="14"/>
      <c r="BC31" s="14"/>
      <c r="BD31" s="14"/>
      <c r="BJ31" s="13">
        <v>15</v>
      </c>
    </row>
    <row r="32" spans="1:83" s="13" customFormat="1" ht="13.5" customHeight="1">
      <c r="A32" s="139">
        <v>17</v>
      </c>
      <c r="B32" s="136"/>
      <c r="C32" s="8"/>
      <c r="D32" s="103"/>
      <c r="E32" s="8"/>
      <c r="F32" s="8"/>
      <c r="G32" s="181"/>
      <c r="H32" s="8"/>
      <c r="I32" s="9"/>
      <c r="J32" s="10"/>
      <c r="K32" s="8"/>
      <c r="L32" s="399"/>
      <c r="M32" s="273"/>
      <c r="N32" s="400"/>
      <c r="O32" s="202" t="str">
        <f t="shared" si="0"/>
        <v/>
      </c>
      <c r="P32" s="202" t="str">
        <f t="shared" si="24"/>
        <v/>
      </c>
      <c r="Q32" s="203" t="str">
        <f t="shared" si="1"/>
        <v/>
      </c>
      <c r="R32" s="249" t="str">
        <f t="shared" si="2"/>
        <v/>
      </c>
      <c r="S32" s="276"/>
      <c r="T32" s="37"/>
      <c r="U32" s="273" t="str">
        <f t="shared" si="21"/>
        <v/>
      </c>
      <c r="V32" s="7" t="e">
        <f t="shared" si="3"/>
        <v>#N/A</v>
      </c>
      <c r="W32" s="7" t="e">
        <f t="shared" si="4"/>
        <v>#N/A</v>
      </c>
      <c r="X32" s="7" t="e">
        <f t="shared" si="5"/>
        <v>#N/A</v>
      </c>
      <c r="Y32" s="7" t="str">
        <f t="shared" si="6"/>
        <v/>
      </c>
      <c r="Z32" s="11">
        <f t="shared" si="7"/>
        <v>1</v>
      </c>
      <c r="AA32" s="7" t="e">
        <f t="shared" si="8"/>
        <v>#N/A</v>
      </c>
      <c r="AB32" s="7" t="e">
        <f t="shared" si="22"/>
        <v>#N/A</v>
      </c>
      <c r="AC32" s="7" t="e">
        <f t="shared" si="9"/>
        <v>#N/A</v>
      </c>
      <c r="AD32" s="7" t="e">
        <f>VLOOKUP(AF32,排出係数!$A$4:$I$1301,9,FALSE)</f>
        <v>#N/A</v>
      </c>
      <c r="AE32" s="12" t="str">
        <f t="shared" si="10"/>
        <v xml:space="preserve"> </v>
      </c>
      <c r="AF32" s="7" t="e">
        <f t="shared" si="23"/>
        <v>#N/A</v>
      </c>
      <c r="AG32" s="7" t="e">
        <f t="shared" si="11"/>
        <v>#N/A</v>
      </c>
      <c r="AH32" s="7" t="e">
        <f>VLOOKUP(AF32,排出係数!$A$4:$I$1301,6,FALSE)</f>
        <v>#N/A</v>
      </c>
      <c r="AI32" s="7" t="e">
        <f t="shared" si="12"/>
        <v>#N/A</v>
      </c>
      <c r="AJ32" s="7" t="e">
        <f t="shared" si="13"/>
        <v>#N/A</v>
      </c>
      <c r="AK32" s="7" t="e">
        <f>VLOOKUP(AF32,排出係数!$A$4:$I$1301,7,FALSE)</f>
        <v>#N/A</v>
      </c>
      <c r="AL32" s="7" t="e">
        <f t="shared" si="14"/>
        <v>#N/A</v>
      </c>
      <c r="AM32" s="7" t="e">
        <f t="shared" si="15"/>
        <v>#N/A</v>
      </c>
      <c r="AN32" s="7" t="e">
        <f t="shared" si="16"/>
        <v>#N/A</v>
      </c>
      <c r="AO32" s="7">
        <f t="shared" si="17"/>
        <v>0</v>
      </c>
      <c r="AP32" s="7" t="e">
        <f>VLOOKUP(AF32,排出係数!$A$4:$I$1301,8,FALSE)</f>
        <v>#N/A</v>
      </c>
      <c r="AQ32" s="7" t="str">
        <f t="shared" si="18"/>
        <v/>
      </c>
      <c r="AR32" s="7" t="str">
        <f t="shared" si="19"/>
        <v/>
      </c>
      <c r="AS32" s="7" t="str">
        <f t="shared" si="20"/>
        <v/>
      </c>
      <c r="AT32" s="88"/>
      <c r="AZ32" s="3" t="s">
        <v>18</v>
      </c>
      <c r="BB32" s="15"/>
      <c r="BC32" s="15"/>
      <c r="BD32" s="15"/>
      <c r="BJ32" s="13">
        <v>16</v>
      </c>
    </row>
    <row r="33" spans="1:62" s="13" customFormat="1" ht="13.5" customHeight="1">
      <c r="A33" s="139">
        <v>18</v>
      </c>
      <c r="B33" s="136"/>
      <c r="C33" s="8"/>
      <c r="D33" s="103"/>
      <c r="E33" s="8"/>
      <c r="F33" s="8"/>
      <c r="G33" s="181"/>
      <c r="H33" s="8"/>
      <c r="I33" s="9"/>
      <c r="J33" s="10"/>
      <c r="K33" s="8"/>
      <c r="L33" s="399"/>
      <c r="M33" s="273"/>
      <c r="N33" s="400"/>
      <c r="O33" s="202" t="str">
        <f t="shared" si="0"/>
        <v/>
      </c>
      <c r="P33" s="202" t="str">
        <f t="shared" si="24"/>
        <v/>
      </c>
      <c r="Q33" s="203" t="str">
        <f t="shared" si="1"/>
        <v/>
      </c>
      <c r="R33" s="249" t="str">
        <f t="shared" si="2"/>
        <v/>
      </c>
      <c r="S33" s="276"/>
      <c r="T33" s="37"/>
      <c r="U33" s="273" t="str">
        <f t="shared" si="21"/>
        <v/>
      </c>
      <c r="V33" s="7" t="e">
        <f t="shared" si="3"/>
        <v>#N/A</v>
      </c>
      <c r="W33" s="7" t="e">
        <f t="shared" si="4"/>
        <v>#N/A</v>
      </c>
      <c r="X33" s="7" t="e">
        <f t="shared" si="5"/>
        <v>#N/A</v>
      </c>
      <c r="Y33" s="7" t="str">
        <f t="shared" si="6"/>
        <v/>
      </c>
      <c r="Z33" s="11">
        <f t="shared" si="7"/>
        <v>1</v>
      </c>
      <c r="AA33" s="7" t="e">
        <f t="shared" si="8"/>
        <v>#N/A</v>
      </c>
      <c r="AB33" s="7" t="e">
        <f t="shared" si="22"/>
        <v>#N/A</v>
      </c>
      <c r="AC33" s="7" t="e">
        <f t="shared" si="9"/>
        <v>#N/A</v>
      </c>
      <c r="AD33" s="7" t="e">
        <f>VLOOKUP(AF33,排出係数!$A$4:$I$1301,9,FALSE)</f>
        <v>#N/A</v>
      </c>
      <c r="AE33" s="12" t="str">
        <f t="shared" si="10"/>
        <v xml:space="preserve"> </v>
      </c>
      <c r="AF33" s="7" t="e">
        <f t="shared" si="23"/>
        <v>#N/A</v>
      </c>
      <c r="AG33" s="7" t="e">
        <f t="shared" si="11"/>
        <v>#N/A</v>
      </c>
      <c r="AH33" s="7" t="e">
        <f>VLOOKUP(AF33,排出係数!$A$4:$I$1301,6,FALSE)</f>
        <v>#N/A</v>
      </c>
      <c r="AI33" s="7" t="e">
        <f t="shared" si="12"/>
        <v>#N/A</v>
      </c>
      <c r="AJ33" s="7" t="e">
        <f t="shared" si="13"/>
        <v>#N/A</v>
      </c>
      <c r="AK33" s="7" t="e">
        <f>VLOOKUP(AF33,排出係数!$A$4:$I$1301,7,FALSE)</f>
        <v>#N/A</v>
      </c>
      <c r="AL33" s="7" t="e">
        <f t="shared" si="14"/>
        <v>#N/A</v>
      </c>
      <c r="AM33" s="7" t="e">
        <f t="shared" si="15"/>
        <v>#N/A</v>
      </c>
      <c r="AN33" s="7" t="e">
        <f t="shared" si="16"/>
        <v>#N/A</v>
      </c>
      <c r="AO33" s="7">
        <f t="shared" si="17"/>
        <v>0</v>
      </c>
      <c r="AP33" s="7" t="e">
        <f>VLOOKUP(AF33,排出係数!$A$4:$I$1301,8,FALSE)</f>
        <v>#N/A</v>
      </c>
      <c r="AQ33" s="7" t="str">
        <f t="shared" si="18"/>
        <v/>
      </c>
      <c r="AR33" s="7" t="str">
        <f t="shared" si="19"/>
        <v/>
      </c>
      <c r="AS33" s="7" t="str">
        <f t="shared" si="20"/>
        <v/>
      </c>
      <c r="AT33" s="88"/>
      <c r="AZ33" s="3" t="s">
        <v>153</v>
      </c>
      <c r="BB33" s="15"/>
      <c r="BC33" s="15"/>
      <c r="BD33" s="15"/>
      <c r="BJ33" s="13">
        <v>17</v>
      </c>
    </row>
    <row r="34" spans="1:62" s="13" customFormat="1" ht="13.5" customHeight="1">
      <c r="A34" s="139">
        <v>19</v>
      </c>
      <c r="B34" s="136"/>
      <c r="C34" s="8"/>
      <c r="D34" s="103"/>
      <c r="E34" s="8"/>
      <c r="F34" s="8"/>
      <c r="G34" s="181"/>
      <c r="H34" s="8"/>
      <c r="I34" s="9"/>
      <c r="J34" s="10"/>
      <c r="K34" s="8"/>
      <c r="L34" s="399"/>
      <c r="M34" s="273"/>
      <c r="N34" s="400"/>
      <c r="O34" s="202" t="str">
        <f t="shared" si="0"/>
        <v/>
      </c>
      <c r="P34" s="202" t="str">
        <f t="shared" si="24"/>
        <v/>
      </c>
      <c r="Q34" s="203" t="str">
        <f t="shared" si="1"/>
        <v/>
      </c>
      <c r="R34" s="249" t="str">
        <f t="shared" si="2"/>
        <v/>
      </c>
      <c r="S34" s="276"/>
      <c r="T34" s="37"/>
      <c r="U34" s="273" t="str">
        <f t="shared" si="21"/>
        <v/>
      </c>
      <c r="V34" s="7" t="e">
        <f t="shared" si="3"/>
        <v>#N/A</v>
      </c>
      <c r="W34" s="7" t="e">
        <f t="shared" si="4"/>
        <v>#N/A</v>
      </c>
      <c r="X34" s="7" t="e">
        <f t="shared" si="5"/>
        <v>#N/A</v>
      </c>
      <c r="Y34" s="7" t="str">
        <f t="shared" si="6"/>
        <v/>
      </c>
      <c r="Z34" s="11">
        <f t="shared" si="7"/>
        <v>1</v>
      </c>
      <c r="AA34" s="7" t="e">
        <f t="shared" si="8"/>
        <v>#N/A</v>
      </c>
      <c r="AB34" s="7" t="e">
        <f t="shared" si="22"/>
        <v>#N/A</v>
      </c>
      <c r="AC34" s="7" t="e">
        <f t="shared" si="9"/>
        <v>#N/A</v>
      </c>
      <c r="AD34" s="7" t="e">
        <f>VLOOKUP(AF34,排出係数!$A$4:$I$1301,9,FALSE)</f>
        <v>#N/A</v>
      </c>
      <c r="AE34" s="12" t="str">
        <f t="shared" si="10"/>
        <v xml:space="preserve"> </v>
      </c>
      <c r="AF34" s="7" t="e">
        <f t="shared" si="23"/>
        <v>#N/A</v>
      </c>
      <c r="AG34" s="7" t="e">
        <f t="shared" si="11"/>
        <v>#N/A</v>
      </c>
      <c r="AH34" s="7" t="e">
        <f>VLOOKUP(AF34,排出係数!$A$4:$I$1301,6,FALSE)</f>
        <v>#N/A</v>
      </c>
      <c r="AI34" s="7" t="e">
        <f t="shared" si="12"/>
        <v>#N/A</v>
      </c>
      <c r="AJ34" s="7" t="e">
        <f t="shared" si="13"/>
        <v>#N/A</v>
      </c>
      <c r="AK34" s="7" t="e">
        <f>VLOOKUP(AF34,排出係数!$A$4:$I$1301,7,FALSE)</f>
        <v>#N/A</v>
      </c>
      <c r="AL34" s="7" t="e">
        <f t="shared" si="14"/>
        <v>#N/A</v>
      </c>
      <c r="AM34" s="7" t="e">
        <f t="shared" si="15"/>
        <v>#N/A</v>
      </c>
      <c r="AN34" s="7" t="e">
        <f t="shared" si="16"/>
        <v>#N/A</v>
      </c>
      <c r="AO34" s="7">
        <f t="shared" si="17"/>
        <v>0</v>
      </c>
      <c r="AP34" s="7" t="e">
        <f>VLOOKUP(AF34,排出係数!$A$4:$I$1301,8,FALSE)</f>
        <v>#N/A</v>
      </c>
      <c r="AQ34" s="7" t="str">
        <f t="shared" si="18"/>
        <v/>
      </c>
      <c r="AR34" s="7" t="str">
        <f t="shared" si="19"/>
        <v/>
      </c>
      <c r="AS34" s="7" t="str">
        <f t="shared" si="20"/>
        <v/>
      </c>
      <c r="AT34" s="88"/>
      <c r="AZ34" s="3" t="s">
        <v>175</v>
      </c>
      <c r="BB34" s="15"/>
      <c r="BC34" s="15"/>
      <c r="BD34" s="15"/>
      <c r="BJ34" s="13">
        <v>18</v>
      </c>
    </row>
    <row r="35" spans="1:62" s="13" customFormat="1" ht="13.5" customHeight="1">
      <c r="A35" s="139">
        <v>20</v>
      </c>
      <c r="B35" s="136"/>
      <c r="C35" s="8"/>
      <c r="D35" s="103"/>
      <c r="E35" s="8"/>
      <c r="F35" s="8"/>
      <c r="G35" s="181"/>
      <c r="H35" s="8"/>
      <c r="I35" s="9"/>
      <c r="J35" s="10"/>
      <c r="K35" s="8"/>
      <c r="L35" s="399"/>
      <c r="M35" s="273"/>
      <c r="N35" s="400"/>
      <c r="O35" s="202" t="str">
        <f t="shared" si="0"/>
        <v/>
      </c>
      <c r="P35" s="202" t="str">
        <f t="shared" si="24"/>
        <v/>
      </c>
      <c r="Q35" s="203" t="str">
        <f t="shared" si="1"/>
        <v/>
      </c>
      <c r="R35" s="249" t="str">
        <f t="shared" si="2"/>
        <v/>
      </c>
      <c r="S35" s="276"/>
      <c r="T35" s="37"/>
      <c r="U35" s="273" t="str">
        <f t="shared" si="21"/>
        <v/>
      </c>
      <c r="V35" s="7" t="e">
        <f t="shared" si="3"/>
        <v>#N/A</v>
      </c>
      <c r="W35" s="7" t="e">
        <f t="shared" si="4"/>
        <v>#N/A</v>
      </c>
      <c r="X35" s="7" t="e">
        <f t="shared" si="5"/>
        <v>#N/A</v>
      </c>
      <c r="Y35" s="7" t="str">
        <f t="shared" si="6"/>
        <v/>
      </c>
      <c r="Z35" s="11">
        <f t="shared" si="7"/>
        <v>1</v>
      </c>
      <c r="AA35" s="7" t="e">
        <f t="shared" si="8"/>
        <v>#N/A</v>
      </c>
      <c r="AB35" s="7" t="e">
        <f t="shared" si="22"/>
        <v>#N/A</v>
      </c>
      <c r="AC35" s="7" t="e">
        <f t="shared" si="9"/>
        <v>#N/A</v>
      </c>
      <c r="AD35" s="7" t="e">
        <f>VLOOKUP(AF35,排出係数!$A$4:$I$1301,9,FALSE)</f>
        <v>#N/A</v>
      </c>
      <c r="AE35" s="12" t="str">
        <f t="shared" si="10"/>
        <v xml:space="preserve"> </v>
      </c>
      <c r="AF35" s="7" t="e">
        <f t="shared" si="23"/>
        <v>#N/A</v>
      </c>
      <c r="AG35" s="7" t="e">
        <f t="shared" si="11"/>
        <v>#N/A</v>
      </c>
      <c r="AH35" s="7" t="e">
        <f>VLOOKUP(AF35,排出係数!$A$4:$I$1301,6,FALSE)</f>
        <v>#N/A</v>
      </c>
      <c r="AI35" s="7" t="e">
        <f t="shared" si="12"/>
        <v>#N/A</v>
      </c>
      <c r="AJ35" s="7" t="e">
        <f t="shared" si="13"/>
        <v>#N/A</v>
      </c>
      <c r="AK35" s="7" t="e">
        <f>VLOOKUP(AF35,排出係数!$A$4:$I$1301,7,FALSE)</f>
        <v>#N/A</v>
      </c>
      <c r="AL35" s="7" t="e">
        <f t="shared" si="14"/>
        <v>#N/A</v>
      </c>
      <c r="AM35" s="7" t="e">
        <f t="shared" si="15"/>
        <v>#N/A</v>
      </c>
      <c r="AN35" s="7" t="e">
        <f t="shared" si="16"/>
        <v>#N/A</v>
      </c>
      <c r="AO35" s="7">
        <f t="shared" si="17"/>
        <v>0</v>
      </c>
      <c r="AP35" s="7" t="e">
        <f>VLOOKUP(AF35,排出係数!$A$4:$I$1301,8,FALSE)</f>
        <v>#N/A</v>
      </c>
      <c r="AQ35" s="7" t="str">
        <f t="shared" si="18"/>
        <v/>
      </c>
      <c r="AR35" s="7" t="str">
        <f t="shared" si="19"/>
        <v/>
      </c>
      <c r="AS35" s="7" t="str">
        <f t="shared" si="20"/>
        <v/>
      </c>
      <c r="AT35" s="88"/>
      <c r="AZ35" s="3" t="s">
        <v>176</v>
      </c>
      <c r="BB35" s="15"/>
      <c r="BC35" s="15"/>
      <c r="BD35" s="15"/>
      <c r="BJ35" s="13">
        <v>19</v>
      </c>
    </row>
    <row r="36" spans="1:62" s="13" customFormat="1" ht="13.5" customHeight="1">
      <c r="A36" s="139">
        <v>21</v>
      </c>
      <c r="B36" s="136"/>
      <c r="C36" s="8"/>
      <c r="D36" s="103"/>
      <c r="E36" s="8"/>
      <c r="F36" s="8"/>
      <c r="G36" s="181"/>
      <c r="H36" s="8"/>
      <c r="I36" s="9"/>
      <c r="J36" s="10"/>
      <c r="K36" s="8"/>
      <c r="L36" s="399"/>
      <c r="M36" s="273"/>
      <c r="N36" s="400"/>
      <c r="O36" s="202" t="str">
        <f t="shared" si="0"/>
        <v/>
      </c>
      <c r="P36" s="202" t="str">
        <f t="shared" si="24"/>
        <v/>
      </c>
      <c r="Q36" s="203" t="str">
        <f t="shared" si="1"/>
        <v/>
      </c>
      <c r="R36" s="249" t="str">
        <f t="shared" si="2"/>
        <v/>
      </c>
      <c r="S36" s="276"/>
      <c r="T36" s="37"/>
      <c r="U36" s="273" t="str">
        <f t="shared" si="21"/>
        <v/>
      </c>
      <c r="V36" s="7" t="e">
        <f t="shared" si="3"/>
        <v>#N/A</v>
      </c>
      <c r="W36" s="7" t="e">
        <f t="shared" si="4"/>
        <v>#N/A</v>
      </c>
      <c r="X36" s="7" t="e">
        <f t="shared" si="5"/>
        <v>#N/A</v>
      </c>
      <c r="Y36" s="7" t="str">
        <f t="shared" si="6"/>
        <v/>
      </c>
      <c r="Z36" s="11">
        <f t="shared" si="7"/>
        <v>1</v>
      </c>
      <c r="AA36" s="7" t="e">
        <f t="shared" si="8"/>
        <v>#N/A</v>
      </c>
      <c r="AB36" s="7" t="e">
        <f t="shared" si="22"/>
        <v>#N/A</v>
      </c>
      <c r="AC36" s="7" t="e">
        <f t="shared" si="9"/>
        <v>#N/A</v>
      </c>
      <c r="AD36" s="7" t="e">
        <f>VLOOKUP(AF36,排出係数!$A$4:$I$1301,9,FALSE)</f>
        <v>#N/A</v>
      </c>
      <c r="AE36" s="12" t="str">
        <f t="shared" si="10"/>
        <v xml:space="preserve"> </v>
      </c>
      <c r="AF36" s="7" t="e">
        <f t="shared" si="23"/>
        <v>#N/A</v>
      </c>
      <c r="AG36" s="7" t="e">
        <f t="shared" si="11"/>
        <v>#N/A</v>
      </c>
      <c r="AH36" s="7" t="e">
        <f>VLOOKUP(AF36,排出係数!$A$4:$I$1301,6,FALSE)</f>
        <v>#N/A</v>
      </c>
      <c r="AI36" s="7" t="e">
        <f t="shared" si="12"/>
        <v>#N/A</v>
      </c>
      <c r="AJ36" s="7" t="e">
        <f t="shared" si="13"/>
        <v>#N/A</v>
      </c>
      <c r="AK36" s="7" t="e">
        <f>VLOOKUP(AF36,排出係数!$A$4:$I$1301,7,FALSE)</f>
        <v>#N/A</v>
      </c>
      <c r="AL36" s="7" t="e">
        <f t="shared" si="14"/>
        <v>#N/A</v>
      </c>
      <c r="AM36" s="7" t="e">
        <f t="shared" si="15"/>
        <v>#N/A</v>
      </c>
      <c r="AN36" s="7" t="e">
        <f t="shared" si="16"/>
        <v>#N/A</v>
      </c>
      <c r="AO36" s="7">
        <f t="shared" si="17"/>
        <v>0</v>
      </c>
      <c r="AP36" s="7" t="e">
        <f>VLOOKUP(AF36,排出係数!$A$4:$I$1301,8,FALSE)</f>
        <v>#N/A</v>
      </c>
      <c r="AQ36" s="7" t="str">
        <f t="shared" si="18"/>
        <v/>
      </c>
      <c r="AR36" s="7" t="str">
        <f t="shared" si="19"/>
        <v/>
      </c>
      <c r="AS36" s="7" t="str">
        <f t="shared" si="20"/>
        <v/>
      </c>
      <c r="AT36" s="88"/>
      <c r="AZ36" s="3" t="s">
        <v>182</v>
      </c>
      <c r="BB36" s="15"/>
      <c r="BC36" s="15"/>
      <c r="BD36" s="15"/>
      <c r="BJ36" s="13">
        <v>20</v>
      </c>
    </row>
    <row r="37" spans="1:62" s="13" customFormat="1" ht="13.5" customHeight="1">
      <c r="A37" s="139">
        <v>22</v>
      </c>
      <c r="B37" s="136"/>
      <c r="C37" s="8"/>
      <c r="D37" s="103"/>
      <c r="E37" s="8"/>
      <c r="F37" s="8"/>
      <c r="G37" s="181"/>
      <c r="H37" s="8"/>
      <c r="I37" s="9"/>
      <c r="J37" s="10"/>
      <c r="K37" s="8"/>
      <c r="L37" s="399"/>
      <c r="M37" s="273"/>
      <c r="N37" s="400"/>
      <c r="O37" s="202" t="str">
        <f t="shared" si="0"/>
        <v/>
      </c>
      <c r="P37" s="202" t="str">
        <f t="shared" si="24"/>
        <v/>
      </c>
      <c r="Q37" s="203" t="str">
        <f t="shared" si="1"/>
        <v/>
      </c>
      <c r="R37" s="249" t="str">
        <f t="shared" si="2"/>
        <v/>
      </c>
      <c r="S37" s="276"/>
      <c r="T37" s="37"/>
      <c r="U37" s="273" t="str">
        <f t="shared" si="21"/>
        <v/>
      </c>
      <c r="V37" s="7" t="e">
        <f t="shared" si="3"/>
        <v>#N/A</v>
      </c>
      <c r="W37" s="7" t="e">
        <f t="shared" si="4"/>
        <v>#N/A</v>
      </c>
      <c r="X37" s="7" t="e">
        <f t="shared" si="5"/>
        <v>#N/A</v>
      </c>
      <c r="Y37" s="7" t="str">
        <f t="shared" si="6"/>
        <v/>
      </c>
      <c r="Z37" s="11">
        <f t="shared" si="7"/>
        <v>1</v>
      </c>
      <c r="AA37" s="7" t="e">
        <f t="shared" si="8"/>
        <v>#N/A</v>
      </c>
      <c r="AB37" s="7" t="e">
        <f t="shared" si="22"/>
        <v>#N/A</v>
      </c>
      <c r="AC37" s="7" t="e">
        <f t="shared" si="9"/>
        <v>#N/A</v>
      </c>
      <c r="AD37" s="7" t="e">
        <f>VLOOKUP(AF37,排出係数!$A$4:$I$1301,9,FALSE)</f>
        <v>#N/A</v>
      </c>
      <c r="AE37" s="12" t="str">
        <f t="shared" si="10"/>
        <v xml:space="preserve"> </v>
      </c>
      <c r="AF37" s="7" t="e">
        <f t="shared" si="23"/>
        <v>#N/A</v>
      </c>
      <c r="AG37" s="7" t="e">
        <f t="shared" si="11"/>
        <v>#N/A</v>
      </c>
      <c r="AH37" s="7" t="e">
        <f>VLOOKUP(AF37,排出係数!$A$4:$I$1301,6,FALSE)</f>
        <v>#N/A</v>
      </c>
      <c r="AI37" s="7" t="e">
        <f t="shared" si="12"/>
        <v>#N/A</v>
      </c>
      <c r="AJ37" s="7" t="e">
        <f t="shared" si="13"/>
        <v>#N/A</v>
      </c>
      <c r="AK37" s="7" t="e">
        <f>VLOOKUP(AF37,排出係数!$A$4:$I$1301,7,FALSE)</f>
        <v>#N/A</v>
      </c>
      <c r="AL37" s="7" t="e">
        <f t="shared" si="14"/>
        <v>#N/A</v>
      </c>
      <c r="AM37" s="7" t="e">
        <f t="shared" si="15"/>
        <v>#N/A</v>
      </c>
      <c r="AN37" s="7" t="e">
        <f t="shared" si="16"/>
        <v>#N/A</v>
      </c>
      <c r="AO37" s="7">
        <f t="shared" si="17"/>
        <v>0</v>
      </c>
      <c r="AP37" s="7" t="e">
        <f>VLOOKUP(AF37,排出係数!$A$4:$I$1301,8,FALSE)</f>
        <v>#N/A</v>
      </c>
      <c r="AQ37" s="7" t="str">
        <f t="shared" si="18"/>
        <v/>
      </c>
      <c r="AR37" s="7" t="str">
        <f t="shared" si="19"/>
        <v/>
      </c>
      <c r="AS37" s="7" t="str">
        <f t="shared" si="20"/>
        <v/>
      </c>
      <c r="AT37" s="88"/>
      <c r="AZ37" s="3" t="s">
        <v>25</v>
      </c>
      <c r="BB37" s="15"/>
      <c r="BC37" s="15"/>
      <c r="BD37" s="15"/>
      <c r="BE37" s="17"/>
      <c r="BJ37" s="13">
        <v>21</v>
      </c>
    </row>
    <row r="38" spans="1:62" s="13" customFormat="1" ht="13.5" customHeight="1">
      <c r="A38" s="139">
        <v>23</v>
      </c>
      <c r="B38" s="136"/>
      <c r="C38" s="8"/>
      <c r="D38" s="103"/>
      <c r="E38" s="8"/>
      <c r="F38" s="8"/>
      <c r="G38" s="181"/>
      <c r="H38" s="8"/>
      <c r="I38" s="9"/>
      <c r="J38" s="10"/>
      <c r="K38" s="8"/>
      <c r="L38" s="399"/>
      <c r="M38" s="273"/>
      <c r="N38" s="400"/>
      <c r="O38" s="202" t="str">
        <f t="shared" si="0"/>
        <v/>
      </c>
      <c r="P38" s="202" t="str">
        <f t="shared" si="24"/>
        <v/>
      </c>
      <c r="Q38" s="203" t="str">
        <f t="shared" si="1"/>
        <v/>
      </c>
      <c r="R38" s="249" t="str">
        <f t="shared" si="2"/>
        <v/>
      </c>
      <c r="S38" s="276"/>
      <c r="T38" s="37"/>
      <c r="U38" s="273" t="str">
        <f t="shared" si="21"/>
        <v/>
      </c>
      <c r="V38" s="7" t="e">
        <f t="shared" si="3"/>
        <v>#N/A</v>
      </c>
      <c r="W38" s="7" t="e">
        <f t="shared" si="4"/>
        <v>#N/A</v>
      </c>
      <c r="X38" s="7" t="e">
        <f t="shared" si="5"/>
        <v>#N/A</v>
      </c>
      <c r="Y38" s="7" t="str">
        <f t="shared" si="6"/>
        <v/>
      </c>
      <c r="Z38" s="11">
        <f t="shared" si="7"/>
        <v>1</v>
      </c>
      <c r="AA38" s="7" t="e">
        <f t="shared" si="8"/>
        <v>#N/A</v>
      </c>
      <c r="AB38" s="7" t="e">
        <f t="shared" si="22"/>
        <v>#N/A</v>
      </c>
      <c r="AC38" s="7" t="e">
        <f t="shared" si="9"/>
        <v>#N/A</v>
      </c>
      <c r="AD38" s="7" t="e">
        <f>VLOOKUP(AF38,排出係数!$A$4:$I$1301,9,FALSE)</f>
        <v>#N/A</v>
      </c>
      <c r="AE38" s="12" t="str">
        <f t="shared" si="10"/>
        <v xml:space="preserve"> </v>
      </c>
      <c r="AF38" s="7" t="e">
        <f t="shared" si="23"/>
        <v>#N/A</v>
      </c>
      <c r="AG38" s="7" t="e">
        <f t="shared" si="11"/>
        <v>#N/A</v>
      </c>
      <c r="AH38" s="7" t="e">
        <f>VLOOKUP(AF38,排出係数!$A$4:$I$1301,6,FALSE)</f>
        <v>#N/A</v>
      </c>
      <c r="AI38" s="7" t="e">
        <f t="shared" si="12"/>
        <v>#N/A</v>
      </c>
      <c r="AJ38" s="7" t="e">
        <f t="shared" si="13"/>
        <v>#N/A</v>
      </c>
      <c r="AK38" s="7" t="e">
        <f>VLOOKUP(AF38,排出係数!$A$4:$I$1301,7,FALSE)</f>
        <v>#N/A</v>
      </c>
      <c r="AL38" s="7" t="e">
        <f t="shared" si="14"/>
        <v>#N/A</v>
      </c>
      <c r="AM38" s="7" t="e">
        <f t="shared" si="15"/>
        <v>#N/A</v>
      </c>
      <c r="AN38" s="7" t="e">
        <f t="shared" si="16"/>
        <v>#N/A</v>
      </c>
      <c r="AO38" s="7">
        <f t="shared" si="17"/>
        <v>0</v>
      </c>
      <c r="AP38" s="7" t="e">
        <f>VLOOKUP(AF38,排出係数!$A$4:$I$1301,8,FALSE)</f>
        <v>#N/A</v>
      </c>
      <c r="AQ38" s="7" t="str">
        <f t="shared" si="18"/>
        <v/>
      </c>
      <c r="AR38" s="7" t="str">
        <f t="shared" si="19"/>
        <v/>
      </c>
      <c r="AS38" s="7" t="str">
        <f t="shared" si="20"/>
        <v/>
      </c>
      <c r="AT38" s="88"/>
      <c r="AZ38" s="3" t="s">
        <v>1164</v>
      </c>
      <c r="BB38" s="15"/>
      <c r="BC38" s="15"/>
      <c r="BD38" s="15"/>
      <c r="BE38" s="18"/>
      <c r="BJ38" s="13">
        <v>22</v>
      </c>
    </row>
    <row r="39" spans="1:62" s="13" customFormat="1" ht="13.5" customHeight="1">
      <c r="A39" s="139">
        <v>24</v>
      </c>
      <c r="B39" s="136"/>
      <c r="C39" s="8"/>
      <c r="D39" s="103"/>
      <c r="E39" s="8"/>
      <c r="F39" s="8"/>
      <c r="G39" s="181"/>
      <c r="H39" s="8"/>
      <c r="I39" s="9"/>
      <c r="J39" s="10"/>
      <c r="K39" s="8"/>
      <c r="L39" s="399"/>
      <c r="M39" s="273"/>
      <c r="N39" s="400"/>
      <c r="O39" s="202" t="str">
        <f t="shared" si="0"/>
        <v/>
      </c>
      <c r="P39" s="202" t="str">
        <f t="shared" si="24"/>
        <v/>
      </c>
      <c r="Q39" s="203" t="str">
        <f t="shared" si="1"/>
        <v/>
      </c>
      <c r="R39" s="249" t="str">
        <f t="shared" si="2"/>
        <v/>
      </c>
      <c r="S39" s="276"/>
      <c r="T39" s="37"/>
      <c r="U39" s="273" t="str">
        <f t="shared" si="21"/>
        <v/>
      </c>
      <c r="V39" s="7" t="e">
        <f t="shared" si="3"/>
        <v>#N/A</v>
      </c>
      <c r="W39" s="7" t="e">
        <f t="shared" si="4"/>
        <v>#N/A</v>
      </c>
      <c r="X39" s="7" t="e">
        <f t="shared" si="5"/>
        <v>#N/A</v>
      </c>
      <c r="Y39" s="7" t="str">
        <f t="shared" si="6"/>
        <v/>
      </c>
      <c r="Z39" s="11">
        <f t="shared" si="7"/>
        <v>1</v>
      </c>
      <c r="AA39" s="7" t="e">
        <f t="shared" si="8"/>
        <v>#N/A</v>
      </c>
      <c r="AB39" s="7" t="e">
        <f t="shared" si="22"/>
        <v>#N/A</v>
      </c>
      <c r="AC39" s="7" t="e">
        <f t="shared" si="9"/>
        <v>#N/A</v>
      </c>
      <c r="AD39" s="7" t="e">
        <f>VLOOKUP(AF39,排出係数!$A$4:$I$1301,9,FALSE)</f>
        <v>#N/A</v>
      </c>
      <c r="AE39" s="12" t="str">
        <f t="shared" si="10"/>
        <v xml:space="preserve"> </v>
      </c>
      <c r="AF39" s="7" t="e">
        <f t="shared" si="23"/>
        <v>#N/A</v>
      </c>
      <c r="AG39" s="7" t="e">
        <f t="shared" si="11"/>
        <v>#N/A</v>
      </c>
      <c r="AH39" s="7" t="e">
        <f>VLOOKUP(AF39,排出係数!$A$4:$I$1301,6,FALSE)</f>
        <v>#N/A</v>
      </c>
      <c r="AI39" s="7" t="e">
        <f t="shared" si="12"/>
        <v>#N/A</v>
      </c>
      <c r="AJ39" s="7" t="e">
        <f t="shared" si="13"/>
        <v>#N/A</v>
      </c>
      <c r="AK39" s="7" t="e">
        <f>VLOOKUP(AF39,排出係数!$A$4:$I$1301,7,FALSE)</f>
        <v>#N/A</v>
      </c>
      <c r="AL39" s="7" t="e">
        <f t="shared" si="14"/>
        <v>#N/A</v>
      </c>
      <c r="AM39" s="7" t="e">
        <f t="shared" si="15"/>
        <v>#N/A</v>
      </c>
      <c r="AN39" s="7" t="e">
        <f t="shared" si="16"/>
        <v>#N/A</v>
      </c>
      <c r="AO39" s="7">
        <f t="shared" si="17"/>
        <v>0</v>
      </c>
      <c r="AP39" s="7" t="e">
        <f>VLOOKUP(AF39,排出係数!$A$4:$I$1301,8,FALSE)</f>
        <v>#N/A</v>
      </c>
      <c r="AQ39" s="7" t="str">
        <f t="shared" si="18"/>
        <v/>
      </c>
      <c r="AR39" s="7" t="str">
        <f t="shared" si="19"/>
        <v/>
      </c>
      <c r="AS39" s="7" t="str">
        <f t="shared" si="20"/>
        <v/>
      </c>
      <c r="AT39" s="88"/>
      <c r="AZ39" s="3" t="s">
        <v>1168</v>
      </c>
      <c r="BB39" s="15"/>
      <c r="BC39" s="15"/>
      <c r="BD39" s="15"/>
      <c r="BE39" s="18"/>
      <c r="BJ39" s="13">
        <v>23</v>
      </c>
    </row>
    <row r="40" spans="1:62" s="13" customFormat="1" ht="13.5" customHeight="1">
      <c r="A40" s="139">
        <v>25</v>
      </c>
      <c r="B40" s="136"/>
      <c r="C40" s="8"/>
      <c r="D40" s="103"/>
      <c r="E40" s="8"/>
      <c r="F40" s="8"/>
      <c r="G40" s="181"/>
      <c r="H40" s="8"/>
      <c r="I40" s="9"/>
      <c r="J40" s="10"/>
      <c r="K40" s="8"/>
      <c r="L40" s="399"/>
      <c r="M40" s="273"/>
      <c r="N40" s="400"/>
      <c r="O40" s="202" t="str">
        <f t="shared" si="0"/>
        <v/>
      </c>
      <c r="P40" s="202" t="str">
        <f t="shared" si="24"/>
        <v/>
      </c>
      <c r="Q40" s="203" t="str">
        <f t="shared" si="1"/>
        <v/>
      </c>
      <c r="R40" s="249" t="str">
        <f t="shared" si="2"/>
        <v/>
      </c>
      <c r="S40" s="276"/>
      <c r="T40" s="37"/>
      <c r="U40" s="273" t="str">
        <f t="shared" si="21"/>
        <v/>
      </c>
      <c r="V40" s="7" t="e">
        <f t="shared" si="3"/>
        <v>#N/A</v>
      </c>
      <c r="W40" s="7" t="e">
        <f t="shared" si="4"/>
        <v>#N/A</v>
      </c>
      <c r="X40" s="7" t="e">
        <f t="shared" si="5"/>
        <v>#N/A</v>
      </c>
      <c r="Y40" s="7" t="str">
        <f t="shared" si="6"/>
        <v/>
      </c>
      <c r="Z40" s="11">
        <f t="shared" si="7"/>
        <v>1</v>
      </c>
      <c r="AA40" s="7" t="e">
        <f t="shared" si="8"/>
        <v>#N/A</v>
      </c>
      <c r="AB40" s="7" t="e">
        <f t="shared" si="22"/>
        <v>#N/A</v>
      </c>
      <c r="AC40" s="7" t="e">
        <f t="shared" si="9"/>
        <v>#N/A</v>
      </c>
      <c r="AD40" s="7" t="e">
        <f>VLOOKUP(AF40,排出係数!$A$4:$I$1301,9,FALSE)</f>
        <v>#N/A</v>
      </c>
      <c r="AE40" s="12" t="str">
        <f t="shared" si="10"/>
        <v xml:space="preserve"> </v>
      </c>
      <c r="AF40" s="7" t="e">
        <f t="shared" si="23"/>
        <v>#N/A</v>
      </c>
      <c r="AG40" s="7" t="e">
        <f t="shared" si="11"/>
        <v>#N/A</v>
      </c>
      <c r="AH40" s="7" t="e">
        <f>VLOOKUP(AF40,排出係数!$A$4:$I$1301,6,FALSE)</f>
        <v>#N/A</v>
      </c>
      <c r="AI40" s="7" t="e">
        <f t="shared" si="12"/>
        <v>#N/A</v>
      </c>
      <c r="AJ40" s="7" t="e">
        <f t="shared" si="13"/>
        <v>#N/A</v>
      </c>
      <c r="AK40" s="7" t="e">
        <f>VLOOKUP(AF40,排出係数!$A$4:$I$1301,7,FALSE)</f>
        <v>#N/A</v>
      </c>
      <c r="AL40" s="7" t="e">
        <f t="shared" si="14"/>
        <v>#N/A</v>
      </c>
      <c r="AM40" s="7" t="e">
        <f t="shared" si="15"/>
        <v>#N/A</v>
      </c>
      <c r="AN40" s="7" t="e">
        <f t="shared" si="16"/>
        <v>#N/A</v>
      </c>
      <c r="AO40" s="7">
        <f t="shared" si="17"/>
        <v>0</v>
      </c>
      <c r="AP40" s="7" t="e">
        <f>VLOOKUP(AF40,排出係数!$A$4:$I$1301,8,FALSE)</f>
        <v>#N/A</v>
      </c>
      <c r="AQ40" s="7" t="str">
        <f t="shared" si="18"/>
        <v/>
      </c>
      <c r="AR40" s="7" t="str">
        <f t="shared" si="19"/>
        <v/>
      </c>
      <c r="AS40" s="7" t="str">
        <f t="shared" si="20"/>
        <v/>
      </c>
      <c r="AT40" s="88"/>
      <c r="AZ40" s="3" t="s">
        <v>1172</v>
      </c>
      <c r="BB40" s="15"/>
      <c r="BC40" s="15"/>
      <c r="BD40" s="15"/>
      <c r="BE40" s="18"/>
      <c r="BJ40" s="13">
        <v>24</v>
      </c>
    </row>
    <row r="41" spans="1:62" s="13" customFormat="1" ht="13.5" customHeight="1">
      <c r="A41" s="139">
        <v>26</v>
      </c>
      <c r="B41" s="136"/>
      <c r="C41" s="8"/>
      <c r="D41" s="103"/>
      <c r="E41" s="8"/>
      <c r="F41" s="8"/>
      <c r="G41" s="181"/>
      <c r="H41" s="8"/>
      <c r="I41" s="9"/>
      <c r="J41" s="10"/>
      <c r="K41" s="8"/>
      <c r="L41" s="399"/>
      <c r="M41" s="273"/>
      <c r="N41" s="400"/>
      <c r="O41" s="202" t="str">
        <f t="shared" si="0"/>
        <v/>
      </c>
      <c r="P41" s="202" t="str">
        <f t="shared" si="24"/>
        <v/>
      </c>
      <c r="Q41" s="203" t="str">
        <f t="shared" si="1"/>
        <v/>
      </c>
      <c r="R41" s="249" t="str">
        <f t="shared" si="2"/>
        <v/>
      </c>
      <c r="S41" s="276"/>
      <c r="T41" s="37"/>
      <c r="U41" s="273" t="str">
        <f t="shared" si="21"/>
        <v/>
      </c>
      <c r="V41" s="7" t="e">
        <f t="shared" si="3"/>
        <v>#N/A</v>
      </c>
      <c r="W41" s="7" t="e">
        <f t="shared" si="4"/>
        <v>#N/A</v>
      </c>
      <c r="X41" s="7" t="e">
        <f t="shared" si="5"/>
        <v>#N/A</v>
      </c>
      <c r="Y41" s="7" t="str">
        <f t="shared" si="6"/>
        <v/>
      </c>
      <c r="Z41" s="11">
        <f t="shared" si="7"/>
        <v>1</v>
      </c>
      <c r="AA41" s="7" t="e">
        <f t="shared" si="8"/>
        <v>#N/A</v>
      </c>
      <c r="AB41" s="7" t="e">
        <f t="shared" si="22"/>
        <v>#N/A</v>
      </c>
      <c r="AC41" s="7" t="e">
        <f t="shared" si="9"/>
        <v>#N/A</v>
      </c>
      <c r="AD41" s="7" t="e">
        <f>VLOOKUP(AF41,排出係数!$A$4:$I$1301,9,FALSE)</f>
        <v>#N/A</v>
      </c>
      <c r="AE41" s="12" t="str">
        <f t="shared" si="10"/>
        <v xml:space="preserve"> </v>
      </c>
      <c r="AF41" s="7" t="e">
        <f t="shared" si="23"/>
        <v>#N/A</v>
      </c>
      <c r="AG41" s="7" t="e">
        <f t="shared" si="11"/>
        <v>#N/A</v>
      </c>
      <c r="AH41" s="7" t="e">
        <f>VLOOKUP(AF41,排出係数!$A$4:$I$1301,6,FALSE)</f>
        <v>#N/A</v>
      </c>
      <c r="AI41" s="7" t="e">
        <f t="shared" si="12"/>
        <v>#N/A</v>
      </c>
      <c r="AJ41" s="7" t="e">
        <f t="shared" si="13"/>
        <v>#N/A</v>
      </c>
      <c r="AK41" s="7" t="e">
        <f>VLOOKUP(AF41,排出係数!$A$4:$I$1301,7,FALSE)</f>
        <v>#N/A</v>
      </c>
      <c r="AL41" s="7" t="e">
        <f t="shared" si="14"/>
        <v>#N/A</v>
      </c>
      <c r="AM41" s="7" t="e">
        <f t="shared" si="15"/>
        <v>#N/A</v>
      </c>
      <c r="AN41" s="7" t="e">
        <f t="shared" si="16"/>
        <v>#N/A</v>
      </c>
      <c r="AO41" s="7">
        <f t="shared" si="17"/>
        <v>0</v>
      </c>
      <c r="AP41" s="7" t="e">
        <f>VLOOKUP(AF41,排出係数!$A$4:$I$1301,8,FALSE)</f>
        <v>#N/A</v>
      </c>
      <c r="AQ41" s="7" t="str">
        <f t="shared" si="18"/>
        <v/>
      </c>
      <c r="AR41" s="7" t="str">
        <f t="shared" si="19"/>
        <v/>
      </c>
      <c r="AS41" s="7" t="str">
        <f t="shared" si="20"/>
        <v/>
      </c>
      <c r="AT41" s="88"/>
      <c r="AZ41" s="3" t="s">
        <v>553</v>
      </c>
      <c r="BB41" s="15"/>
      <c r="BC41" s="15"/>
      <c r="BD41" s="15"/>
      <c r="BE41" s="18"/>
      <c r="BJ41" s="13">
        <v>25</v>
      </c>
    </row>
    <row r="42" spans="1:62" s="13" customFormat="1" ht="13.5" customHeight="1">
      <c r="A42" s="139">
        <v>27</v>
      </c>
      <c r="B42" s="136"/>
      <c r="C42" s="8"/>
      <c r="D42" s="103"/>
      <c r="E42" s="8"/>
      <c r="F42" s="8"/>
      <c r="G42" s="181"/>
      <c r="H42" s="8"/>
      <c r="I42" s="9"/>
      <c r="J42" s="10"/>
      <c r="K42" s="8"/>
      <c r="L42" s="399"/>
      <c r="M42" s="273"/>
      <c r="N42" s="400"/>
      <c r="O42" s="202" t="str">
        <f t="shared" si="0"/>
        <v/>
      </c>
      <c r="P42" s="202" t="str">
        <f t="shared" si="24"/>
        <v/>
      </c>
      <c r="Q42" s="203" t="str">
        <f t="shared" si="1"/>
        <v/>
      </c>
      <c r="R42" s="249" t="str">
        <f t="shared" si="2"/>
        <v/>
      </c>
      <c r="S42" s="276"/>
      <c r="T42" s="37"/>
      <c r="U42" s="273" t="str">
        <f t="shared" si="21"/>
        <v/>
      </c>
      <c r="V42" s="7" t="e">
        <f t="shared" si="3"/>
        <v>#N/A</v>
      </c>
      <c r="W42" s="7" t="e">
        <f t="shared" si="4"/>
        <v>#N/A</v>
      </c>
      <c r="X42" s="7" t="e">
        <f t="shared" si="5"/>
        <v>#N/A</v>
      </c>
      <c r="Y42" s="7" t="str">
        <f t="shared" si="6"/>
        <v/>
      </c>
      <c r="Z42" s="11">
        <f t="shared" si="7"/>
        <v>1</v>
      </c>
      <c r="AA42" s="7" t="e">
        <f t="shared" si="8"/>
        <v>#N/A</v>
      </c>
      <c r="AB42" s="7" t="e">
        <f t="shared" si="22"/>
        <v>#N/A</v>
      </c>
      <c r="AC42" s="7" t="e">
        <f t="shared" si="9"/>
        <v>#N/A</v>
      </c>
      <c r="AD42" s="7" t="e">
        <f>VLOOKUP(AF42,排出係数!$A$4:$I$1301,9,FALSE)</f>
        <v>#N/A</v>
      </c>
      <c r="AE42" s="12" t="str">
        <f t="shared" si="10"/>
        <v xml:space="preserve"> </v>
      </c>
      <c r="AF42" s="7" t="e">
        <f t="shared" si="23"/>
        <v>#N/A</v>
      </c>
      <c r="AG42" s="7" t="e">
        <f t="shared" si="11"/>
        <v>#N/A</v>
      </c>
      <c r="AH42" s="7" t="e">
        <f>VLOOKUP(AF42,排出係数!$A$4:$I$1301,6,FALSE)</f>
        <v>#N/A</v>
      </c>
      <c r="AI42" s="7" t="e">
        <f t="shared" si="12"/>
        <v>#N/A</v>
      </c>
      <c r="AJ42" s="7" t="e">
        <f t="shared" si="13"/>
        <v>#N/A</v>
      </c>
      <c r="AK42" s="7" t="e">
        <f>VLOOKUP(AF42,排出係数!$A$4:$I$1301,7,FALSE)</f>
        <v>#N/A</v>
      </c>
      <c r="AL42" s="7" t="e">
        <f t="shared" si="14"/>
        <v>#N/A</v>
      </c>
      <c r="AM42" s="7" t="e">
        <f t="shared" si="15"/>
        <v>#N/A</v>
      </c>
      <c r="AN42" s="7" t="e">
        <f t="shared" si="16"/>
        <v>#N/A</v>
      </c>
      <c r="AO42" s="7">
        <f t="shared" si="17"/>
        <v>0</v>
      </c>
      <c r="AP42" s="7" t="e">
        <f>VLOOKUP(AF42,排出係数!$A$4:$I$1301,8,FALSE)</f>
        <v>#N/A</v>
      </c>
      <c r="AQ42" s="7" t="str">
        <f t="shared" si="18"/>
        <v/>
      </c>
      <c r="AR42" s="7" t="str">
        <f t="shared" si="19"/>
        <v/>
      </c>
      <c r="AS42" s="7" t="str">
        <f t="shared" si="20"/>
        <v/>
      </c>
      <c r="AT42" s="88"/>
      <c r="AZ42" s="3" t="s">
        <v>557</v>
      </c>
      <c r="BB42" s="15"/>
      <c r="BC42" s="15"/>
      <c r="BD42" s="15"/>
      <c r="BE42" s="18"/>
      <c r="BJ42" s="13">
        <v>26</v>
      </c>
    </row>
    <row r="43" spans="1:62" s="13" customFormat="1" ht="13.5" customHeight="1">
      <c r="A43" s="139">
        <v>28</v>
      </c>
      <c r="B43" s="136"/>
      <c r="C43" s="8"/>
      <c r="D43" s="103"/>
      <c r="E43" s="8"/>
      <c r="F43" s="8"/>
      <c r="G43" s="181"/>
      <c r="H43" s="8"/>
      <c r="I43" s="9"/>
      <c r="J43" s="10"/>
      <c r="K43" s="8"/>
      <c r="L43" s="399"/>
      <c r="M43" s="273"/>
      <c r="N43" s="400"/>
      <c r="O43" s="202" t="str">
        <f t="shared" si="0"/>
        <v/>
      </c>
      <c r="P43" s="202" t="str">
        <f t="shared" si="24"/>
        <v/>
      </c>
      <c r="Q43" s="203" t="str">
        <f t="shared" si="1"/>
        <v/>
      </c>
      <c r="R43" s="249" t="str">
        <f t="shared" si="2"/>
        <v/>
      </c>
      <c r="S43" s="276"/>
      <c r="T43" s="37"/>
      <c r="U43" s="273" t="str">
        <f t="shared" si="21"/>
        <v/>
      </c>
      <c r="V43" s="7" t="e">
        <f t="shared" si="3"/>
        <v>#N/A</v>
      </c>
      <c r="W43" s="7" t="e">
        <f t="shared" si="4"/>
        <v>#N/A</v>
      </c>
      <c r="X43" s="7" t="e">
        <f t="shared" si="5"/>
        <v>#N/A</v>
      </c>
      <c r="Y43" s="7" t="str">
        <f t="shared" si="6"/>
        <v/>
      </c>
      <c r="Z43" s="11">
        <f t="shared" si="7"/>
        <v>1</v>
      </c>
      <c r="AA43" s="7" t="e">
        <f t="shared" si="8"/>
        <v>#N/A</v>
      </c>
      <c r="AB43" s="7" t="e">
        <f t="shared" si="22"/>
        <v>#N/A</v>
      </c>
      <c r="AC43" s="7" t="e">
        <f t="shared" si="9"/>
        <v>#N/A</v>
      </c>
      <c r="AD43" s="7" t="e">
        <f>VLOOKUP(AF43,排出係数!$A$4:$I$1301,9,FALSE)</f>
        <v>#N/A</v>
      </c>
      <c r="AE43" s="12" t="str">
        <f t="shared" si="10"/>
        <v xml:space="preserve"> </v>
      </c>
      <c r="AF43" s="7" t="e">
        <f t="shared" si="23"/>
        <v>#N/A</v>
      </c>
      <c r="AG43" s="7" t="e">
        <f t="shared" si="11"/>
        <v>#N/A</v>
      </c>
      <c r="AH43" s="7" t="e">
        <f>VLOOKUP(AF43,排出係数!$A$4:$I$1301,6,FALSE)</f>
        <v>#N/A</v>
      </c>
      <c r="AI43" s="7" t="e">
        <f t="shared" si="12"/>
        <v>#N/A</v>
      </c>
      <c r="AJ43" s="7" t="e">
        <f t="shared" si="13"/>
        <v>#N/A</v>
      </c>
      <c r="AK43" s="7" t="e">
        <f>VLOOKUP(AF43,排出係数!$A$4:$I$1301,7,FALSE)</f>
        <v>#N/A</v>
      </c>
      <c r="AL43" s="7" t="e">
        <f t="shared" si="14"/>
        <v>#N/A</v>
      </c>
      <c r="AM43" s="7" t="e">
        <f t="shared" si="15"/>
        <v>#N/A</v>
      </c>
      <c r="AN43" s="7" t="e">
        <f t="shared" si="16"/>
        <v>#N/A</v>
      </c>
      <c r="AO43" s="7">
        <f t="shared" si="17"/>
        <v>0</v>
      </c>
      <c r="AP43" s="7" t="e">
        <f>VLOOKUP(AF43,排出係数!$A$4:$I$1301,8,FALSE)</f>
        <v>#N/A</v>
      </c>
      <c r="AQ43" s="7" t="str">
        <f t="shared" si="18"/>
        <v/>
      </c>
      <c r="AR43" s="7" t="str">
        <f t="shared" si="19"/>
        <v/>
      </c>
      <c r="AS43" s="7" t="str">
        <f t="shared" si="20"/>
        <v/>
      </c>
      <c r="AT43" s="88"/>
      <c r="AZ43" s="3" t="s">
        <v>561</v>
      </c>
      <c r="BB43" s="15"/>
      <c r="BC43" s="15"/>
      <c r="BD43" s="15"/>
      <c r="BE43" s="18"/>
      <c r="BJ43" s="13">
        <v>27</v>
      </c>
    </row>
    <row r="44" spans="1:62" s="13" customFormat="1" ht="13.5" customHeight="1">
      <c r="A44" s="139">
        <v>29</v>
      </c>
      <c r="B44" s="136"/>
      <c r="C44" s="8"/>
      <c r="D44" s="103"/>
      <c r="E44" s="8"/>
      <c r="F44" s="8"/>
      <c r="G44" s="181"/>
      <c r="H44" s="8"/>
      <c r="I44" s="9"/>
      <c r="J44" s="10"/>
      <c r="K44" s="8"/>
      <c r="L44" s="399"/>
      <c r="M44" s="273"/>
      <c r="N44" s="400"/>
      <c r="O44" s="202" t="str">
        <f t="shared" si="0"/>
        <v/>
      </c>
      <c r="P44" s="202" t="str">
        <f t="shared" si="24"/>
        <v/>
      </c>
      <c r="Q44" s="203" t="str">
        <f t="shared" si="1"/>
        <v/>
      </c>
      <c r="R44" s="249" t="str">
        <f t="shared" si="2"/>
        <v/>
      </c>
      <c r="S44" s="276"/>
      <c r="T44" s="37"/>
      <c r="U44" s="273" t="str">
        <f t="shared" si="21"/>
        <v/>
      </c>
      <c r="V44" s="7" t="e">
        <f t="shared" si="3"/>
        <v>#N/A</v>
      </c>
      <c r="W44" s="7" t="e">
        <f t="shared" si="4"/>
        <v>#N/A</v>
      </c>
      <c r="X44" s="7" t="e">
        <f t="shared" si="5"/>
        <v>#N/A</v>
      </c>
      <c r="Y44" s="7" t="str">
        <f t="shared" si="6"/>
        <v/>
      </c>
      <c r="Z44" s="11">
        <f t="shared" si="7"/>
        <v>1</v>
      </c>
      <c r="AA44" s="7" t="e">
        <f t="shared" si="8"/>
        <v>#N/A</v>
      </c>
      <c r="AB44" s="7" t="e">
        <f t="shared" si="22"/>
        <v>#N/A</v>
      </c>
      <c r="AC44" s="7" t="e">
        <f t="shared" si="9"/>
        <v>#N/A</v>
      </c>
      <c r="AD44" s="7" t="e">
        <f>VLOOKUP(AF44,排出係数!$A$4:$I$1301,9,FALSE)</f>
        <v>#N/A</v>
      </c>
      <c r="AE44" s="12" t="str">
        <f t="shared" si="10"/>
        <v xml:space="preserve"> </v>
      </c>
      <c r="AF44" s="7" t="e">
        <f t="shared" si="23"/>
        <v>#N/A</v>
      </c>
      <c r="AG44" s="7" t="e">
        <f t="shared" si="11"/>
        <v>#N/A</v>
      </c>
      <c r="AH44" s="7" t="e">
        <f>VLOOKUP(AF44,排出係数!$A$4:$I$1301,6,FALSE)</f>
        <v>#N/A</v>
      </c>
      <c r="AI44" s="7" t="e">
        <f t="shared" si="12"/>
        <v>#N/A</v>
      </c>
      <c r="AJ44" s="7" t="e">
        <f t="shared" si="13"/>
        <v>#N/A</v>
      </c>
      <c r="AK44" s="7" t="e">
        <f>VLOOKUP(AF44,排出係数!$A$4:$I$1301,7,FALSE)</f>
        <v>#N/A</v>
      </c>
      <c r="AL44" s="7" t="e">
        <f t="shared" si="14"/>
        <v>#N/A</v>
      </c>
      <c r="AM44" s="7" t="e">
        <f t="shared" si="15"/>
        <v>#N/A</v>
      </c>
      <c r="AN44" s="7" t="e">
        <f t="shared" si="16"/>
        <v>#N/A</v>
      </c>
      <c r="AO44" s="7">
        <f t="shared" si="17"/>
        <v>0</v>
      </c>
      <c r="AP44" s="7" t="e">
        <f>VLOOKUP(AF44,排出係数!$A$4:$I$1301,8,FALSE)</f>
        <v>#N/A</v>
      </c>
      <c r="AQ44" s="7" t="str">
        <f t="shared" si="18"/>
        <v/>
      </c>
      <c r="AR44" s="7" t="str">
        <f t="shared" si="19"/>
        <v/>
      </c>
      <c r="AS44" s="7" t="str">
        <f t="shared" si="20"/>
        <v/>
      </c>
      <c r="AT44" s="88"/>
      <c r="AZ44" s="3" t="s">
        <v>610</v>
      </c>
      <c r="BB44" s="15"/>
      <c r="BC44" s="15"/>
      <c r="BD44" s="15"/>
      <c r="BE44" s="18"/>
      <c r="BJ44" s="13">
        <v>28</v>
      </c>
    </row>
    <row r="45" spans="1:62" s="13" customFormat="1" ht="13.5" customHeight="1">
      <c r="A45" s="139">
        <v>30</v>
      </c>
      <c r="B45" s="136"/>
      <c r="C45" s="8"/>
      <c r="D45" s="103"/>
      <c r="E45" s="8"/>
      <c r="F45" s="8"/>
      <c r="G45" s="181"/>
      <c r="H45" s="8"/>
      <c r="I45" s="9"/>
      <c r="J45" s="10"/>
      <c r="K45" s="8"/>
      <c r="L45" s="399"/>
      <c r="M45" s="273"/>
      <c r="N45" s="400"/>
      <c r="O45" s="202" t="str">
        <f t="shared" si="0"/>
        <v/>
      </c>
      <c r="P45" s="202" t="str">
        <f t="shared" si="24"/>
        <v/>
      </c>
      <c r="Q45" s="203" t="str">
        <f t="shared" si="1"/>
        <v/>
      </c>
      <c r="R45" s="249" t="str">
        <f t="shared" si="2"/>
        <v/>
      </c>
      <c r="S45" s="276"/>
      <c r="T45" s="37"/>
      <c r="U45" s="273" t="str">
        <f t="shared" si="21"/>
        <v/>
      </c>
      <c r="V45" s="7" t="e">
        <f t="shared" si="3"/>
        <v>#N/A</v>
      </c>
      <c r="W45" s="7" t="e">
        <f t="shared" si="4"/>
        <v>#N/A</v>
      </c>
      <c r="X45" s="7" t="e">
        <f t="shared" si="5"/>
        <v>#N/A</v>
      </c>
      <c r="Y45" s="7" t="str">
        <f t="shared" si="6"/>
        <v/>
      </c>
      <c r="Z45" s="11">
        <f t="shared" si="7"/>
        <v>1</v>
      </c>
      <c r="AA45" s="7" t="e">
        <f t="shared" si="8"/>
        <v>#N/A</v>
      </c>
      <c r="AB45" s="7" t="e">
        <f t="shared" si="22"/>
        <v>#N/A</v>
      </c>
      <c r="AC45" s="7" t="e">
        <f t="shared" si="9"/>
        <v>#N/A</v>
      </c>
      <c r="AD45" s="7" t="e">
        <f>VLOOKUP(AF45,排出係数!$A$4:$I$1301,9,FALSE)</f>
        <v>#N/A</v>
      </c>
      <c r="AE45" s="12" t="str">
        <f t="shared" si="10"/>
        <v xml:space="preserve"> </v>
      </c>
      <c r="AF45" s="7" t="e">
        <f t="shared" si="23"/>
        <v>#N/A</v>
      </c>
      <c r="AG45" s="7" t="e">
        <f t="shared" si="11"/>
        <v>#N/A</v>
      </c>
      <c r="AH45" s="7" t="e">
        <f>VLOOKUP(AF45,排出係数!$A$4:$I$1301,6,FALSE)</f>
        <v>#N/A</v>
      </c>
      <c r="AI45" s="7" t="e">
        <f t="shared" si="12"/>
        <v>#N/A</v>
      </c>
      <c r="AJ45" s="7" t="e">
        <f t="shared" si="13"/>
        <v>#N/A</v>
      </c>
      <c r="AK45" s="7" t="e">
        <f>VLOOKUP(AF45,排出係数!$A$4:$I$1301,7,FALSE)</f>
        <v>#N/A</v>
      </c>
      <c r="AL45" s="7" t="e">
        <f t="shared" si="14"/>
        <v>#N/A</v>
      </c>
      <c r="AM45" s="7" t="e">
        <f t="shared" si="15"/>
        <v>#N/A</v>
      </c>
      <c r="AN45" s="7" t="e">
        <f t="shared" si="16"/>
        <v>#N/A</v>
      </c>
      <c r="AO45" s="7">
        <f t="shared" si="17"/>
        <v>0</v>
      </c>
      <c r="AP45" s="7" t="e">
        <f>VLOOKUP(AF45,排出係数!$A$4:$I$1301,8,FALSE)</f>
        <v>#N/A</v>
      </c>
      <c r="AQ45" s="7" t="str">
        <f t="shared" si="18"/>
        <v/>
      </c>
      <c r="AR45" s="7" t="str">
        <f t="shared" si="19"/>
        <v/>
      </c>
      <c r="AS45" s="7" t="str">
        <f t="shared" si="20"/>
        <v/>
      </c>
      <c r="AT45" s="88"/>
      <c r="AZ45" s="3" t="s">
        <v>614</v>
      </c>
      <c r="BB45" s="15"/>
      <c r="BC45" s="15"/>
      <c r="BD45" s="15"/>
      <c r="BE45" s="15"/>
      <c r="BF45" s="15"/>
      <c r="BG45" s="15"/>
      <c r="BJ45" s="13">
        <v>29</v>
      </c>
    </row>
    <row r="46" spans="1:62" s="13" customFormat="1" ht="13.5" customHeight="1">
      <c r="A46" s="139">
        <v>31</v>
      </c>
      <c r="B46" s="136"/>
      <c r="C46" s="8"/>
      <c r="D46" s="103"/>
      <c r="E46" s="8"/>
      <c r="F46" s="8"/>
      <c r="G46" s="181"/>
      <c r="H46" s="8"/>
      <c r="I46" s="9"/>
      <c r="J46" s="10"/>
      <c r="K46" s="8"/>
      <c r="L46" s="399"/>
      <c r="M46" s="273"/>
      <c r="N46" s="400"/>
      <c r="O46" s="202" t="str">
        <f t="shared" si="0"/>
        <v/>
      </c>
      <c r="P46" s="202" t="str">
        <f t="shared" si="24"/>
        <v/>
      </c>
      <c r="Q46" s="203" t="str">
        <f t="shared" si="1"/>
        <v/>
      </c>
      <c r="R46" s="249" t="str">
        <f t="shared" si="2"/>
        <v/>
      </c>
      <c r="S46" s="276"/>
      <c r="T46" s="37"/>
      <c r="U46" s="273" t="str">
        <f t="shared" si="21"/>
        <v/>
      </c>
      <c r="V46" s="7" t="e">
        <f t="shared" si="3"/>
        <v>#N/A</v>
      </c>
      <c r="W46" s="7" t="e">
        <f t="shared" si="4"/>
        <v>#N/A</v>
      </c>
      <c r="X46" s="7" t="e">
        <f t="shared" si="5"/>
        <v>#N/A</v>
      </c>
      <c r="Y46" s="7" t="str">
        <f t="shared" si="6"/>
        <v/>
      </c>
      <c r="Z46" s="11">
        <f t="shared" si="7"/>
        <v>1</v>
      </c>
      <c r="AA46" s="7" t="e">
        <f t="shared" si="8"/>
        <v>#N/A</v>
      </c>
      <c r="AB46" s="7" t="e">
        <f t="shared" si="22"/>
        <v>#N/A</v>
      </c>
      <c r="AC46" s="7" t="e">
        <f t="shared" si="9"/>
        <v>#N/A</v>
      </c>
      <c r="AD46" s="7" t="e">
        <f>VLOOKUP(AF46,排出係数!$A$4:$I$1301,9,FALSE)</f>
        <v>#N/A</v>
      </c>
      <c r="AE46" s="12" t="str">
        <f t="shared" si="10"/>
        <v xml:space="preserve"> </v>
      </c>
      <c r="AF46" s="7" t="e">
        <f t="shared" si="23"/>
        <v>#N/A</v>
      </c>
      <c r="AG46" s="7" t="e">
        <f t="shared" si="11"/>
        <v>#N/A</v>
      </c>
      <c r="AH46" s="7" t="e">
        <f>VLOOKUP(AF46,排出係数!$A$4:$I$1301,6,FALSE)</f>
        <v>#N/A</v>
      </c>
      <c r="AI46" s="7" t="e">
        <f t="shared" si="12"/>
        <v>#N/A</v>
      </c>
      <c r="AJ46" s="7" t="e">
        <f t="shared" si="13"/>
        <v>#N/A</v>
      </c>
      <c r="AK46" s="7" t="e">
        <f>VLOOKUP(AF46,排出係数!$A$4:$I$1301,7,FALSE)</f>
        <v>#N/A</v>
      </c>
      <c r="AL46" s="7" t="e">
        <f t="shared" si="14"/>
        <v>#N/A</v>
      </c>
      <c r="AM46" s="7" t="e">
        <f t="shared" si="15"/>
        <v>#N/A</v>
      </c>
      <c r="AN46" s="7" t="e">
        <f t="shared" si="16"/>
        <v>#N/A</v>
      </c>
      <c r="AO46" s="7">
        <f t="shared" si="17"/>
        <v>0</v>
      </c>
      <c r="AP46" s="7" t="e">
        <f>VLOOKUP(AF46,排出係数!$A$4:$I$1301,8,FALSE)</f>
        <v>#N/A</v>
      </c>
      <c r="AQ46" s="7" t="str">
        <f t="shared" si="18"/>
        <v/>
      </c>
      <c r="AR46" s="7" t="str">
        <f t="shared" si="19"/>
        <v/>
      </c>
      <c r="AS46" s="7" t="str">
        <f t="shared" si="20"/>
        <v/>
      </c>
      <c r="AT46" s="88"/>
      <c r="AZ46" s="3" t="s">
        <v>618</v>
      </c>
      <c r="BB46" s="15"/>
      <c r="BC46" s="15"/>
      <c r="BD46" s="15"/>
      <c r="BE46" s="15"/>
      <c r="BF46" s="15"/>
      <c r="BG46" s="15"/>
      <c r="BJ46" s="13">
        <v>30</v>
      </c>
    </row>
    <row r="47" spans="1:62" s="13" customFormat="1" ht="13.5" customHeight="1">
      <c r="A47" s="139">
        <v>32</v>
      </c>
      <c r="B47" s="136"/>
      <c r="C47" s="8"/>
      <c r="D47" s="103"/>
      <c r="E47" s="8"/>
      <c r="F47" s="8"/>
      <c r="G47" s="181"/>
      <c r="H47" s="8"/>
      <c r="I47" s="9"/>
      <c r="J47" s="10"/>
      <c r="K47" s="8"/>
      <c r="L47" s="399"/>
      <c r="M47" s="273"/>
      <c r="N47" s="400"/>
      <c r="O47" s="202" t="str">
        <f t="shared" si="0"/>
        <v/>
      </c>
      <c r="P47" s="202" t="str">
        <f t="shared" si="24"/>
        <v/>
      </c>
      <c r="Q47" s="203" t="str">
        <f t="shared" si="1"/>
        <v/>
      </c>
      <c r="R47" s="249" t="str">
        <f t="shared" si="2"/>
        <v/>
      </c>
      <c r="S47" s="276"/>
      <c r="T47" s="37"/>
      <c r="U47" s="273" t="str">
        <f t="shared" si="21"/>
        <v/>
      </c>
      <c r="V47" s="7" t="e">
        <f t="shared" si="3"/>
        <v>#N/A</v>
      </c>
      <c r="W47" s="7" t="e">
        <f t="shared" si="4"/>
        <v>#N/A</v>
      </c>
      <c r="X47" s="7" t="e">
        <f t="shared" si="5"/>
        <v>#N/A</v>
      </c>
      <c r="Y47" s="7" t="str">
        <f t="shared" si="6"/>
        <v/>
      </c>
      <c r="Z47" s="11">
        <f t="shared" si="7"/>
        <v>1</v>
      </c>
      <c r="AA47" s="7" t="e">
        <f t="shared" si="8"/>
        <v>#N/A</v>
      </c>
      <c r="AB47" s="7" t="e">
        <f t="shared" si="22"/>
        <v>#N/A</v>
      </c>
      <c r="AC47" s="7" t="e">
        <f t="shared" si="9"/>
        <v>#N/A</v>
      </c>
      <c r="AD47" s="7" t="e">
        <f>VLOOKUP(AF47,排出係数!$A$4:$I$1301,9,FALSE)</f>
        <v>#N/A</v>
      </c>
      <c r="AE47" s="12" t="str">
        <f t="shared" si="10"/>
        <v xml:space="preserve"> </v>
      </c>
      <c r="AF47" s="7" t="e">
        <f t="shared" si="23"/>
        <v>#N/A</v>
      </c>
      <c r="AG47" s="7" t="e">
        <f t="shared" si="11"/>
        <v>#N/A</v>
      </c>
      <c r="AH47" s="7" t="e">
        <f>VLOOKUP(AF47,排出係数!$A$4:$I$1301,6,FALSE)</f>
        <v>#N/A</v>
      </c>
      <c r="AI47" s="7" t="e">
        <f t="shared" si="12"/>
        <v>#N/A</v>
      </c>
      <c r="AJ47" s="7" t="e">
        <f t="shared" si="13"/>
        <v>#N/A</v>
      </c>
      <c r="AK47" s="7" t="e">
        <f>VLOOKUP(AF47,排出係数!$A$4:$I$1301,7,FALSE)</f>
        <v>#N/A</v>
      </c>
      <c r="AL47" s="7" t="e">
        <f t="shared" si="14"/>
        <v>#N/A</v>
      </c>
      <c r="AM47" s="7" t="e">
        <f t="shared" si="15"/>
        <v>#N/A</v>
      </c>
      <c r="AN47" s="7" t="e">
        <f t="shared" si="16"/>
        <v>#N/A</v>
      </c>
      <c r="AO47" s="7">
        <f t="shared" si="17"/>
        <v>0</v>
      </c>
      <c r="AP47" s="7" t="e">
        <f>VLOOKUP(AF47,排出係数!$A$4:$I$1301,8,FALSE)</f>
        <v>#N/A</v>
      </c>
      <c r="AQ47" s="7" t="str">
        <f t="shared" si="18"/>
        <v/>
      </c>
      <c r="AR47" s="7" t="str">
        <f t="shared" si="19"/>
        <v/>
      </c>
      <c r="AS47" s="7" t="str">
        <f t="shared" si="20"/>
        <v/>
      </c>
      <c r="AT47" s="88"/>
      <c r="AZ47" s="3" t="s">
        <v>1176</v>
      </c>
      <c r="BB47" s="15"/>
      <c r="BC47" s="15"/>
      <c r="BD47" s="15"/>
      <c r="BE47" s="15"/>
      <c r="BF47" s="15"/>
      <c r="BG47" s="15"/>
    </row>
    <row r="48" spans="1:62" s="13" customFormat="1" ht="13.5" customHeight="1">
      <c r="A48" s="139">
        <v>33</v>
      </c>
      <c r="B48" s="136"/>
      <c r="C48" s="8"/>
      <c r="D48" s="103"/>
      <c r="E48" s="8"/>
      <c r="F48" s="8"/>
      <c r="G48" s="181"/>
      <c r="H48" s="8"/>
      <c r="I48" s="9"/>
      <c r="J48" s="10"/>
      <c r="K48" s="8"/>
      <c r="L48" s="399"/>
      <c r="M48" s="273"/>
      <c r="N48" s="400"/>
      <c r="O48" s="202" t="str">
        <f t="shared" si="0"/>
        <v/>
      </c>
      <c r="P48" s="202" t="str">
        <f t="shared" si="24"/>
        <v/>
      </c>
      <c r="Q48" s="203" t="str">
        <f t="shared" si="1"/>
        <v/>
      </c>
      <c r="R48" s="249" t="str">
        <f t="shared" si="2"/>
        <v/>
      </c>
      <c r="S48" s="276"/>
      <c r="T48" s="37"/>
      <c r="U48" s="273" t="str">
        <f t="shared" si="21"/>
        <v/>
      </c>
      <c r="V48" s="7" t="e">
        <f t="shared" si="3"/>
        <v>#N/A</v>
      </c>
      <c r="W48" s="7" t="e">
        <f t="shared" si="4"/>
        <v>#N/A</v>
      </c>
      <c r="X48" s="7" t="e">
        <f t="shared" si="5"/>
        <v>#N/A</v>
      </c>
      <c r="Y48" s="7" t="str">
        <f t="shared" si="6"/>
        <v/>
      </c>
      <c r="Z48" s="11">
        <f t="shared" si="7"/>
        <v>1</v>
      </c>
      <c r="AA48" s="7" t="e">
        <f t="shared" si="8"/>
        <v>#N/A</v>
      </c>
      <c r="AB48" s="7" t="e">
        <f t="shared" si="22"/>
        <v>#N/A</v>
      </c>
      <c r="AC48" s="7" t="e">
        <f t="shared" si="9"/>
        <v>#N/A</v>
      </c>
      <c r="AD48" s="7" t="e">
        <f>VLOOKUP(AF48,排出係数!$A$4:$I$1301,9,FALSE)</f>
        <v>#N/A</v>
      </c>
      <c r="AE48" s="12" t="str">
        <f t="shared" si="10"/>
        <v xml:space="preserve"> </v>
      </c>
      <c r="AF48" s="7" t="e">
        <f t="shared" si="23"/>
        <v>#N/A</v>
      </c>
      <c r="AG48" s="7" t="e">
        <f t="shared" si="11"/>
        <v>#N/A</v>
      </c>
      <c r="AH48" s="7" t="e">
        <f>VLOOKUP(AF48,排出係数!$A$4:$I$1301,6,FALSE)</f>
        <v>#N/A</v>
      </c>
      <c r="AI48" s="7" t="e">
        <f t="shared" si="12"/>
        <v>#N/A</v>
      </c>
      <c r="AJ48" s="7" t="e">
        <f t="shared" si="13"/>
        <v>#N/A</v>
      </c>
      <c r="AK48" s="7" t="e">
        <f>VLOOKUP(AF48,排出係数!$A$4:$I$1301,7,FALSE)</f>
        <v>#N/A</v>
      </c>
      <c r="AL48" s="7" t="e">
        <f t="shared" si="14"/>
        <v>#N/A</v>
      </c>
      <c r="AM48" s="7" t="e">
        <f t="shared" si="15"/>
        <v>#N/A</v>
      </c>
      <c r="AN48" s="7" t="e">
        <f t="shared" si="16"/>
        <v>#N/A</v>
      </c>
      <c r="AO48" s="7">
        <f t="shared" si="17"/>
        <v>0</v>
      </c>
      <c r="AP48" s="7" t="e">
        <f>VLOOKUP(AF48,排出係数!$A$4:$I$1301,8,FALSE)</f>
        <v>#N/A</v>
      </c>
      <c r="AQ48" s="7" t="str">
        <f t="shared" si="18"/>
        <v/>
      </c>
      <c r="AR48" s="7" t="str">
        <f t="shared" si="19"/>
        <v/>
      </c>
      <c r="AS48" s="7" t="str">
        <f t="shared" si="20"/>
        <v/>
      </c>
      <c r="AT48" s="88"/>
      <c r="AZ48" s="3" t="s">
        <v>1180</v>
      </c>
      <c r="BB48" s="15"/>
      <c r="BC48" s="15"/>
      <c r="BD48" s="15"/>
      <c r="BE48" s="15"/>
      <c r="BF48" s="15"/>
      <c r="BG48" s="15"/>
    </row>
    <row r="49" spans="1:52" s="13" customFormat="1" ht="13.5" customHeight="1">
      <c r="A49" s="139">
        <v>34</v>
      </c>
      <c r="B49" s="136"/>
      <c r="C49" s="8"/>
      <c r="D49" s="103"/>
      <c r="E49" s="8"/>
      <c r="F49" s="8"/>
      <c r="G49" s="181"/>
      <c r="H49" s="8"/>
      <c r="I49" s="9"/>
      <c r="J49" s="10"/>
      <c r="K49" s="8"/>
      <c r="L49" s="399"/>
      <c r="M49" s="273"/>
      <c r="N49" s="400"/>
      <c r="O49" s="202" t="str">
        <f t="shared" si="0"/>
        <v/>
      </c>
      <c r="P49" s="202" t="str">
        <f t="shared" si="24"/>
        <v/>
      </c>
      <c r="Q49" s="203" t="str">
        <f t="shared" si="1"/>
        <v/>
      </c>
      <c r="R49" s="249" t="str">
        <f t="shared" si="2"/>
        <v/>
      </c>
      <c r="S49" s="276"/>
      <c r="T49" s="37"/>
      <c r="U49" s="273" t="str">
        <f t="shared" si="21"/>
        <v/>
      </c>
      <c r="V49" s="7" t="e">
        <f t="shared" si="3"/>
        <v>#N/A</v>
      </c>
      <c r="W49" s="7" t="e">
        <f t="shared" si="4"/>
        <v>#N/A</v>
      </c>
      <c r="X49" s="7" t="e">
        <f t="shared" si="5"/>
        <v>#N/A</v>
      </c>
      <c r="Y49" s="7" t="str">
        <f t="shared" si="6"/>
        <v/>
      </c>
      <c r="Z49" s="11">
        <f t="shared" si="7"/>
        <v>1</v>
      </c>
      <c r="AA49" s="7" t="e">
        <f t="shared" si="8"/>
        <v>#N/A</v>
      </c>
      <c r="AB49" s="7" t="e">
        <f t="shared" si="22"/>
        <v>#N/A</v>
      </c>
      <c r="AC49" s="7" t="e">
        <f t="shared" si="9"/>
        <v>#N/A</v>
      </c>
      <c r="AD49" s="7" t="e">
        <f>VLOOKUP(AF49,排出係数!$A$4:$I$1301,9,FALSE)</f>
        <v>#N/A</v>
      </c>
      <c r="AE49" s="12" t="str">
        <f t="shared" si="10"/>
        <v xml:space="preserve"> </v>
      </c>
      <c r="AF49" s="7" t="e">
        <f t="shared" si="23"/>
        <v>#N/A</v>
      </c>
      <c r="AG49" s="7" t="e">
        <f t="shared" si="11"/>
        <v>#N/A</v>
      </c>
      <c r="AH49" s="7" t="e">
        <f>VLOOKUP(AF49,排出係数!$A$4:$I$1301,6,FALSE)</f>
        <v>#N/A</v>
      </c>
      <c r="AI49" s="7" t="e">
        <f t="shared" si="12"/>
        <v>#N/A</v>
      </c>
      <c r="AJ49" s="7" t="e">
        <f t="shared" si="13"/>
        <v>#N/A</v>
      </c>
      <c r="AK49" s="7" t="e">
        <f>VLOOKUP(AF49,排出係数!$A$4:$I$1301,7,FALSE)</f>
        <v>#N/A</v>
      </c>
      <c r="AL49" s="7" t="e">
        <f t="shared" si="14"/>
        <v>#N/A</v>
      </c>
      <c r="AM49" s="7" t="e">
        <f t="shared" si="15"/>
        <v>#N/A</v>
      </c>
      <c r="AN49" s="7" t="e">
        <f t="shared" si="16"/>
        <v>#N/A</v>
      </c>
      <c r="AO49" s="7">
        <f t="shared" si="17"/>
        <v>0</v>
      </c>
      <c r="AP49" s="7" t="e">
        <f>VLOOKUP(AF49,排出係数!$A$4:$I$1301,8,FALSE)</f>
        <v>#N/A</v>
      </c>
      <c r="AQ49" s="7" t="str">
        <f t="shared" si="18"/>
        <v/>
      </c>
      <c r="AR49" s="7" t="str">
        <f t="shared" si="19"/>
        <v/>
      </c>
      <c r="AS49" s="7" t="str">
        <f t="shared" si="20"/>
        <v/>
      </c>
      <c r="AT49" s="88"/>
      <c r="AZ49" s="3" t="s">
        <v>1184</v>
      </c>
    </row>
    <row r="50" spans="1:52" s="13" customFormat="1" ht="13.5" customHeight="1">
      <c r="A50" s="139">
        <v>35</v>
      </c>
      <c r="B50" s="136"/>
      <c r="C50" s="8"/>
      <c r="D50" s="103"/>
      <c r="E50" s="8"/>
      <c r="F50" s="8"/>
      <c r="G50" s="181"/>
      <c r="H50" s="8"/>
      <c r="I50" s="9"/>
      <c r="J50" s="10"/>
      <c r="K50" s="8"/>
      <c r="L50" s="399"/>
      <c r="M50" s="273"/>
      <c r="N50" s="400"/>
      <c r="O50" s="202" t="str">
        <f t="shared" si="0"/>
        <v/>
      </c>
      <c r="P50" s="202" t="str">
        <f t="shared" si="24"/>
        <v/>
      </c>
      <c r="Q50" s="203" t="str">
        <f t="shared" si="1"/>
        <v/>
      </c>
      <c r="R50" s="249" t="str">
        <f t="shared" si="2"/>
        <v/>
      </c>
      <c r="S50" s="276"/>
      <c r="T50" s="37"/>
      <c r="U50" s="273" t="str">
        <f t="shared" si="21"/>
        <v/>
      </c>
      <c r="V50" s="7" t="e">
        <f t="shared" si="3"/>
        <v>#N/A</v>
      </c>
      <c r="W50" s="7" t="e">
        <f t="shared" si="4"/>
        <v>#N/A</v>
      </c>
      <c r="X50" s="7" t="e">
        <f t="shared" si="5"/>
        <v>#N/A</v>
      </c>
      <c r="Y50" s="7" t="str">
        <f t="shared" si="6"/>
        <v/>
      </c>
      <c r="Z50" s="11">
        <f t="shared" si="7"/>
        <v>1</v>
      </c>
      <c r="AA50" s="7" t="e">
        <f t="shared" si="8"/>
        <v>#N/A</v>
      </c>
      <c r="AB50" s="7" t="e">
        <f t="shared" si="22"/>
        <v>#N/A</v>
      </c>
      <c r="AC50" s="7" t="e">
        <f t="shared" si="9"/>
        <v>#N/A</v>
      </c>
      <c r="AD50" s="7" t="e">
        <f>VLOOKUP(AF50,排出係数!$A$4:$I$1301,9,FALSE)</f>
        <v>#N/A</v>
      </c>
      <c r="AE50" s="12" t="str">
        <f t="shared" si="10"/>
        <v xml:space="preserve"> </v>
      </c>
      <c r="AF50" s="7" t="e">
        <f t="shared" si="23"/>
        <v>#N/A</v>
      </c>
      <c r="AG50" s="7" t="e">
        <f t="shared" si="11"/>
        <v>#N/A</v>
      </c>
      <c r="AH50" s="7" t="e">
        <f>VLOOKUP(AF50,排出係数!$A$4:$I$1301,6,FALSE)</f>
        <v>#N/A</v>
      </c>
      <c r="AI50" s="7" t="e">
        <f t="shared" si="12"/>
        <v>#N/A</v>
      </c>
      <c r="AJ50" s="7" t="e">
        <f t="shared" si="13"/>
        <v>#N/A</v>
      </c>
      <c r="AK50" s="7" t="e">
        <f>VLOOKUP(AF50,排出係数!$A$4:$I$1301,7,FALSE)</f>
        <v>#N/A</v>
      </c>
      <c r="AL50" s="7" t="e">
        <f t="shared" si="14"/>
        <v>#N/A</v>
      </c>
      <c r="AM50" s="7" t="e">
        <f t="shared" si="15"/>
        <v>#N/A</v>
      </c>
      <c r="AN50" s="7" t="e">
        <f t="shared" si="16"/>
        <v>#N/A</v>
      </c>
      <c r="AO50" s="7">
        <f t="shared" si="17"/>
        <v>0</v>
      </c>
      <c r="AP50" s="7" t="e">
        <f>VLOOKUP(AF50,排出係数!$A$4:$I$1301,8,FALSE)</f>
        <v>#N/A</v>
      </c>
      <c r="AQ50" s="7" t="str">
        <f t="shared" si="18"/>
        <v/>
      </c>
      <c r="AR50" s="7" t="str">
        <f t="shared" si="19"/>
        <v/>
      </c>
      <c r="AS50" s="7" t="str">
        <f t="shared" si="20"/>
        <v/>
      </c>
      <c r="AT50" s="88"/>
      <c r="AZ50" s="3" t="s">
        <v>565</v>
      </c>
    </row>
    <row r="51" spans="1:52" s="13" customFormat="1" ht="13.5" customHeight="1">
      <c r="A51" s="139">
        <v>36</v>
      </c>
      <c r="B51" s="136"/>
      <c r="C51" s="8"/>
      <c r="D51" s="103"/>
      <c r="E51" s="8"/>
      <c r="F51" s="8"/>
      <c r="G51" s="181"/>
      <c r="H51" s="8"/>
      <c r="I51" s="9"/>
      <c r="J51" s="10"/>
      <c r="K51" s="8"/>
      <c r="L51" s="399"/>
      <c r="M51" s="273"/>
      <c r="N51" s="400"/>
      <c r="O51" s="202" t="str">
        <f t="shared" si="0"/>
        <v/>
      </c>
      <c r="P51" s="202" t="str">
        <f t="shared" si="24"/>
        <v/>
      </c>
      <c r="Q51" s="203" t="str">
        <f t="shared" si="1"/>
        <v/>
      </c>
      <c r="R51" s="249" t="str">
        <f t="shared" si="2"/>
        <v/>
      </c>
      <c r="S51" s="276"/>
      <c r="T51" s="37"/>
      <c r="U51" s="273" t="str">
        <f t="shared" si="21"/>
        <v/>
      </c>
      <c r="V51" s="7" t="e">
        <f t="shared" si="3"/>
        <v>#N/A</v>
      </c>
      <c r="W51" s="7" t="e">
        <f t="shared" si="4"/>
        <v>#N/A</v>
      </c>
      <c r="X51" s="7" t="e">
        <f t="shared" si="5"/>
        <v>#N/A</v>
      </c>
      <c r="Y51" s="7" t="str">
        <f t="shared" si="6"/>
        <v/>
      </c>
      <c r="Z51" s="11">
        <f t="shared" si="7"/>
        <v>1</v>
      </c>
      <c r="AA51" s="7" t="e">
        <f t="shared" si="8"/>
        <v>#N/A</v>
      </c>
      <c r="AB51" s="7" t="e">
        <f t="shared" si="22"/>
        <v>#N/A</v>
      </c>
      <c r="AC51" s="7" t="e">
        <f t="shared" si="9"/>
        <v>#N/A</v>
      </c>
      <c r="AD51" s="7" t="e">
        <f>VLOOKUP(AF51,排出係数!$A$4:$I$1301,9,FALSE)</f>
        <v>#N/A</v>
      </c>
      <c r="AE51" s="12" t="str">
        <f t="shared" si="10"/>
        <v xml:space="preserve"> </v>
      </c>
      <c r="AF51" s="7" t="e">
        <f t="shared" si="23"/>
        <v>#N/A</v>
      </c>
      <c r="AG51" s="7" t="e">
        <f t="shared" si="11"/>
        <v>#N/A</v>
      </c>
      <c r="AH51" s="7" t="e">
        <f>VLOOKUP(AF51,排出係数!$A$4:$I$1301,6,FALSE)</f>
        <v>#N/A</v>
      </c>
      <c r="AI51" s="7" t="e">
        <f t="shared" si="12"/>
        <v>#N/A</v>
      </c>
      <c r="AJ51" s="7" t="e">
        <f t="shared" si="13"/>
        <v>#N/A</v>
      </c>
      <c r="AK51" s="7" t="e">
        <f>VLOOKUP(AF51,排出係数!$A$4:$I$1301,7,FALSE)</f>
        <v>#N/A</v>
      </c>
      <c r="AL51" s="7" t="e">
        <f t="shared" si="14"/>
        <v>#N/A</v>
      </c>
      <c r="AM51" s="7" t="e">
        <f t="shared" si="15"/>
        <v>#N/A</v>
      </c>
      <c r="AN51" s="7" t="e">
        <f t="shared" si="16"/>
        <v>#N/A</v>
      </c>
      <c r="AO51" s="7">
        <f t="shared" si="17"/>
        <v>0</v>
      </c>
      <c r="AP51" s="7" t="e">
        <f>VLOOKUP(AF51,排出係数!$A$4:$I$1301,8,FALSE)</f>
        <v>#N/A</v>
      </c>
      <c r="AQ51" s="7" t="str">
        <f t="shared" si="18"/>
        <v/>
      </c>
      <c r="AR51" s="7" t="str">
        <f t="shared" si="19"/>
        <v/>
      </c>
      <c r="AS51" s="7" t="str">
        <f t="shared" si="20"/>
        <v/>
      </c>
      <c r="AT51" s="88"/>
      <c r="AZ51" s="3" t="s">
        <v>569</v>
      </c>
    </row>
    <row r="52" spans="1:52" s="13" customFormat="1" ht="13.5" customHeight="1">
      <c r="A52" s="139">
        <v>37</v>
      </c>
      <c r="B52" s="136"/>
      <c r="C52" s="8"/>
      <c r="D52" s="103"/>
      <c r="E52" s="8"/>
      <c r="F52" s="8"/>
      <c r="G52" s="181"/>
      <c r="H52" s="8"/>
      <c r="I52" s="9"/>
      <c r="J52" s="10"/>
      <c r="K52" s="8"/>
      <c r="L52" s="399"/>
      <c r="M52" s="273"/>
      <c r="N52" s="400"/>
      <c r="O52" s="202" t="str">
        <f t="shared" si="0"/>
        <v/>
      </c>
      <c r="P52" s="202" t="str">
        <f t="shared" si="24"/>
        <v/>
      </c>
      <c r="Q52" s="203" t="str">
        <f t="shared" si="1"/>
        <v/>
      </c>
      <c r="R52" s="249" t="str">
        <f t="shared" si="2"/>
        <v/>
      </c>
      <c r="S52" s="276"/>
      <c r="T52" s="37"/>
      <c r="U52" s="273" t="str">
        <f t="shared" si="21"/>
        <v/>
      </c>
      <c r="V52" s="7" t="e">
        <f t="shared" si="3"/>
        <v>#N/A</v>
      </c>
      <c r="W52" s="7" t="e">
        <f t="shared" si="4"/>
        <v>#N/A</v>
      </c>
      <c r="X52" s="7" t="e">
        <f t="shared" si="5"/>
        <v>#N/A</v>
      </c>
      <c r="Y52" s="7" t="str">
        <f t="shared" si="6"/>
        <v/>
      </c>
      <c r="Z52" s="11">
        <f t="shared" si="7"/>
        <v>1</v>
      </c>
      <c r="AA52" s="7" t="e">
        <f t="shared" si="8"/>
        <v>#N/A</v>
      </c>
      <c r="AB52" s="7" t="e">
        <f t="shared" si="22"/>
        <v>#N/A</v>
      </c>
      <c r="AC52" s="7" t="e">
        <f t="shared" si="9"/>
        <v>#N/A</v>
      </c>
      <c r="AD52" s="7" t="e">
        <f>VLOOKUP(AF52,排出係数!$A$4:$I$1301,9,FALSE)</f>
        <v>#N/A</v>
      </c>
      <c r="AE52" s="12" t="str">
        <f t="shared" si="10"/>
        <v xml:space="preserve"> </v>
      </c>
      <c r="AF52" s="7" t="e">
        <f t="shared" si="23"/>
        <v>#N/A</v>
      </c>
      <c r="AG52" s="7" t="e">
        <f t="shared" si="11"/>
        <v>#N/A</v>
      </c>
      <c r="AH52" s="7" t="e">
        <f>VLOOKUP(AF52,排出係数!$A$4:$I$1301,6,FALSE)</f>
        <v>#N/A</v>
      </c>
      <c r="AI52" s="7" t="e">
        <f t="shared" si="12"/>
        <v>#N/A</v>
      </c>
      <c r="AJ52" s="7" t="e">
        <f t="shared" si="13"/>
        <v>#N/A</v>
      </c>
      <c r="AK52" s="7" t="e">
        <f>VLOOKUP(AF52,排出係数!$A$4:$I$1301,7,FALSE)</f>
        <v>#N/A</v>
      </c>
      <c r="AL52" s="7" t="e">
        <f t="shared" si="14"/>
        <v>#N/A</v>
      </c>
      <c r="AM52" s="7" t="e">
        <f t="shared" si="15"/>
        <v>#N/A</v>
      </c>
      <c r="AN52" s="7" t="e">
        <f t="shared" si="16"/>
        <v>#N/A</v>
      </c>
      <c r="AO52" s="7">
        <f t="shared" si="17"/>
        <v>0</v>
      </c>
      <c r="AP52" s="7" t="e">
        <f>VLOOKUP(AF52,排出係数!$A$4:$I$1301,8,FALSE)</f>
        <v>#N/A</v>
      </c>
      <c r="AQ52" s="7" t="str">
        <f t="shared" si="18"/>
        <v/>
      </c>
      <c r="AR52" s="7" t="str">
        <f t="shared" si="19"/>
        <v/>
      </c>
      <c r="AS52" s="7" t="str">
        <f t="shared" si="20"/>
        <v/>
      </c>
      <c r="AT52" s="88"/>
      <c r="AZ52" s="3" t="s">
        <v>573</v>
      </c>
    </row>
    <row r="53" spans="1:52" s="13" customFormat="1" ht="13.5" customHeight="1">
      <c r="A53" s="139">
        <v>38</v>
      </c>
      <c r="B53" s="136"/>
      <c r="C53" s="8"/>
      <c r="D53" s="103"/>
      <c r="E53" s="8"/>
      <c r="F53" s="8"/>
      <c r="G53" s="181"/>
      <c r="H53" s="8"/>
      <c r="I53" s="9"/>
      <c r="J53" s="10"/>
      <c r="K53" s="8"/>
      <c r="L53" s="399"/>
      <c r="M53" s="273"/>
      <c r="N53" s="400"/>
      <c r="O53" s="202" t="str">
        <f t="shared" si="0"/>
        <v/>
      </c>
      <c r="P53" s="202" t="str">
        <f t="shared" si="24"/>
        <v/>
      </c>
      <c r="Q53" s="203" t="str">
        <f t="shared" si="1"/>
        <v/>
      </c>
      <c r="R53" s="249" t="str">
        <f t="shared" si="2"/>
        <v/>
      </c>
      <c r="S53" s="276"/>
      <c r="T53" s="37"/>
      <c r="U53" s="273" t="str">
        <f t="shared" si="21"/>
        <v/>
      </c>
      <c r="V53" s="7" t="e">
        <f t="shared" si="3"/>
        <v>#N/A</v>
      </c>
      <c r="W53" s="7" t="e">
        <f t="shared" si="4"/>
        <v>#N/A</v>
      </c>
      <c r="X53" s="7" t="e">
        <f t="shared" si="5"/>
        <v>#N/A</v>
      </c>
      <c r="Y53" s="7" t="str">
        <f t="shared" si="6"/>
        <v/>
      </c>
      <c r="Z53" s="11">
        <f t="shared" si="7"/>
        <v>1</v>
      </c>
      <c r="AA53" s="7" t="e">
        <f t="shared" si="8"/>
        <v>#N/A</v>
      </c>
      <c r="AB53" s="7" t="e">
        <f t="shared" si="22"/>
        <v>#N/A</v>
      </c>
      <c r="AC53" s="7" t="e">
        <f t="shared" si="9"/>
        <v>#N/A</v>
      </c>
      <c r="AD53" s="7" t="e">
        <f>VLOOKUP(AF53,排出係数!$A$4:$I$1301,9,FALSE)</f>
        <v>#N/A</v>
      </c>
      <c r="AE53" s="12" t="str">
        <f t="shared" si="10"/>
        <v xml:space="preserve"> </v>
      </c>
      <c r="AF53" s="7" t="e">
        <f t="shared" si="23"/>
        <v>#N/A</v>
      </c>
      <c r="AG53" s="7" t="e">
        <f t="shared" si="11"/>
        <v>#N/A</v>
      </c>
      <c r="AH53" s="7" t="e">
        <f>VLOOKUP(AF53,排出係数!$A$4:$I$1301,6,FALSE)</f>
        <v>#N/A</v>
      </c>
      <c r="AI53" s="7" t="e">
        <f t="shared" si="12"/>
        <v>#N/A</v>
      </c>
      <c r="AJ53" s="7" t="e">
        <f t="shared" si="13"/>
        <v>#N/A</v>
      </c>
      <c r="AK53" s="7" t="e">
        <f>VLOOKUP(AF53,排出係数!$A$4:$I$1301,7,FALSE)</f>
        <v>#N/A</v>
      </c>
      <c r="AL53" s="7" t="e">
        <f t="shared" si="14"/>
        <v>#N/A</v>
      </c>
      <c r="AM53" s="7" t="e">
        <f t="shared" si="15"/>
        <v>#N/A</v>
      </c>
      <c r="AN53" s="7" t="e">
        <f t="shared" si="16"/>
        <v>#N/A</v>
      </c>
      <c r="AO53" s="7">
        <f t="shared" si="17"/>
        <v>0</v>
      </c>
      <c r="AP53" s="7" t="e">
        <f>VLOOKUP(AF53,排出係数!$A$4:$I$1301,8,FALSE)</f>
        <v>#N/A</v>
      </c>
      <c r="AQ53" s="7" t="str">
        <f t="shared" si="18"/>
        <v/>
      </c>
      <c r="AR53" s="7" t="str">
        <f t="shared" si="19"/>
        <v/>
      </c>
      <c r="AS53" s="7" t="str">
        <f t="shared" si="20"/>
        <v/>
      </c>
      <c r="AT53" s="88"/>
      <c r="AZ53" s="3" t="s">
        <v>664</v>
      </c>
    </row>
    <row r="54" spans="1:52" s="13" customFormat="1" ht="13.5" customHeight="1">
      <c r="A54" s="139">
        <v>39</v>
      </c>
      <c r="B54" s="136"/>
      <c r="C54" s="8"/>
      <c r="D54" s="103"/>
      <c r="E54" s="8"/>
      <c r="F54" s="8"/>
      <c r="G54" s="181"/>
      <c r="H54" s="8"/>
      <c r="I54" s="9"/>
      <c r="J54" s="10"/>
      <c r="K54" s="8"/>
      <c r="L54" s="399"/>
      <c r="M54" s="273"/>
      <c r="N54" s="400"/>
      <c r="O54" s="202" t="str">
        <f t="shared" si="0"/>
        <v/>
      </c>
      <c r="P54" s="202" t="str">
        <f t="shared" si="24"/>
        <v/>
      </c>
      <c r="Q54" s="203" t="str">
        <f t="shared" si="1"/>
        <v/>
      </c>
      <c r="R54" s="249" t="str">
        <f t="shared" si="2"/>
        <v/>
      </c>
      <c r="S54" s="276"/>
      <c r="T54" s="37"/>
      <c r="U54" s="273" t="str">
        <f t="shared" si="21"/>
        <v/>
      </c>
      <c r="V54" s="7" t="e">
        <f t="shared" si="3"/>
        <v>#N/A</v>
      </c>
      <c r="W54" s="7" t="e">
        <f t="shared" si="4"/>
        <v>#N/A</v>
      </c>
      <c r="X54" s="7" t="e">
        <f t="shared" si="5"/>
        <v>#N/A</v>
      </c>
      <c r="Y54" s="7" t="str">
        <f t="shared" si="6"/>
        <v/>
      </c>
      <c r="Z54" s="11">
        <f t="shared" si="7"/>
        <v>1</v>
      </c>
      <c r="AA54" s="7" t="e">
        <f t="shared" si="8"/>
        <v>#N/A</v>
      </c>
      <c r="AB54" s="7" t="e">
        <f t="shared" si="22"/>
        <v>#N/A</v>
      </c>
      <c r="AC54" s="7" t="e">
        <f t="shared" si="9"/>
        <v>#N/A</v>
      </c>
      <c r="AD54" s="7" t="e">
        <f>VLOOKUP(AF54,排出係数!$A$4:$I$1301,9,FALSE)</f>
        <v>#N/A</v>
      </c>
      <c r="AE54" s="12" t="str">
        <f t="shared" si="10"/>
        <v xml:space="preserve"> </v>
      </c>
      <c r="AF54" s="7" t="e">
        <f t="shared" si="23"/>
        <v>#N/A</v>
      </c>
      <c r="AG54" s="7" t="e">
        <f t="shared" si="11"/>
        <v>#N/A</v>
      </c>
      <c r="AH54" s="7" t="e">
        <f>VLOOKUP(AF54,排出係数!$A$4:$I$1301,6,FALSE)</f>
        <v>#N/A</v>
      </c>
      <c r="AI54" s="7" t="e">
        <f t="shared" si="12"/>
        <v>#N/A</v>
      </c>
      <c r="AJ54" s="7" t="e">
        <f t="shared" si="13"/>
        <v>#N/A</v>
      </c>
      <c r="AK54" s="7" t="e">
        <f>VLOOKUP(AF54,排出係数!$A$4:$I$1301,7,FALSE)</f>
        <v>#N/A</v>
      </c>
      <c r="AL54" s="7" t="e">
        <f t="shared" si="14"/>
        <v>#N/A</v>
      </c>
      <c r="AM54" s="7" t="e">
        <f t="shared" si="15"/>
        <v>#N/A</v>
      </c>
      <c r="AN54" s="7" t="e">
        <f t="shared" si="16"/>
        <v>#N/A</v>
      </c>
      <c r="AO54" s="7">
        <f t="shared" si="17"/>
        <v>0</v>
      </c>
      <c r="AP54" s="7" t="e">
        <f>VLOOKUP(AF54,排出係数!$A$4:$I$1301,8,FALSE)</f>
        <v>#N/A</v>
      </c>
      <c r="AQ54" s="7" t="str">
        <f t="shared" si="18"/>
        <v/>
      </c>
      <c r="AR54" s="7" t="str">
        <f t="shared" si="19"/>
        <v/>
      </c>
      <c r="AS54" s="7" t="str">
        <f t="shared" si="20"/>
        <v/>
      </c>
      <c r="AT54" s="88"/>
      <c r="AZ54" s="3" t="s">
        <v>668</v>
      </c>
    </row>
    <row r="55" spans="1:52" s="13" customFormat="1" ht="13.5" customHeight="1">
      <c r="A55" s="139">
        <v>40</v>
      </c>
      <c r="B55" s="136"/>
      <c r="C55" s="8"/>
      <c r="D55" s="103"/>
      <c r="E55" s="8"/>
      <c r="F55" s="8"/>
      <c r="G55" s="181"/>
      <c r="H55" s="8"/>
      <c r="I55" s="9"/>
      <c r="J55" s="10"/>
      <c r="K55" s="8"/>
      <c r="L55" s="399"/>
      <c r="M55" s="273"/>
      <c r="N55" s="400"/>
      <c r="O55" s="202" t="str">
        <f t="shared" si="0"/>
        <v/>
      </c>
      <c r="P55" s="202" t="str">
        <f t="shared" si="24"/>
        <v/>
      </c>
      <c r="Q55" s="203" t="str">
        <f t="shared" si="1"/>
        <v/>
      </c>
      <c r="R55" s="249" t="str">
        <f t="shared" si="2"/>
        <v/>
      </c>
      <c r="S55" s="276"/>
      <c r="T55" s="37"/>
      <c r="U55" s="273" t="str">
        <f t="shared" si="21"/>
        <v/>
      </c>
      <c r="V55" s="7" t="e">
        <f t="shared" si="3"/>
        <v>#N/A</v>
      </c>
      <c r="W55" s="7" t="e">
        <f t="shared" si="4"/>
        <v>#N/A</v>
      </c>
      <c r="X55" s="7" t="e">
        <f t="shared" si="5"/>
        <v>#N/A</v>
      </c>
      <c r="Y55" s="7" t="str">
        <f t="shared" si="6"/>
        <v/>
      </c>
      <c r="Z55" s="11">
        <f t="shared" si="7"/>
        <v>1</v>
      </c>
      <c r="AA55" s="7" t="e">
        <f t="shared" si="8"/>
        <v>#N/A</v>
      </c>
      <c r="AB55" s="7" t="e">
        <f t="shared" si="22"/>
        <v>#N/A</v>
      </c>
      <c r="AC55" s="7" t="e">
        <f t="shared" si="9"/>
        <v>#N/A</v>
      </c>
      <c r="AD55" s="7" t="e">
        <f>VLOOKUP(AF55,排出係数!$A$4:$I$1301,9,FALSE)</f>
        <v>#N/A</v>
      </c>
      <c r="AE55" s="12" t="str">
        <f t="shared" si="10"/>
        <v xml:space="preserve"> </v>
      </c>
      <c r="AF55" s="7" t="e">
        <f t="shared" si="23"/>
        <v>#N/A</v>
      </c>
      <c r="AG55" s="7" t="e">
        <f t="shared" si="11"/>
        <v>#N/A</v>
      </c>
      <c r="AH55" s="7" t="e">
        <f>VLOOKUP(AF55,排出係数!$A$4:$I$1301,6,FALSE)</f>
        <v>#N/A</v>
      </c>
      <c r="AI55" s="7" t="e">
        <f t="shared" si="12"/>
        <v>#N/A</v>
      </c>
      <c r="AJ55" s="7" t="e">
        <f t="shared" si="13"/>
        <v>#N/A</v>
      </c>
      <c r="AK55" s="7" t="e">
        <f>VLOOKUP(AF55,排出係数!$A$4:$I$1301,7,FALSE)</f>
        <v>#N/A</v>
      </c>
      <c r="AL55" s="7" t="e">
        <f t="shared" si="14"/>
        <v>#N/A</v>
      </c>
      <c r="AM55" s="7" t="e">
        <f t="shared" si="15"/>
        <v>#N/A</v>
      </c>
      <c r="AN55" s="7" t="e">
        <f t="shared" si="16"/>
        <v>#N/A</v>
      </c>
      <c r="AO55" s="7">
        <f t="shared" si="17"/>
        <v>0</v>
      </c>
      <c r="AP55" s="7" t="e">
        <f>VLOOKUP(AF55,排出係数!$A$4:$I$1301,8,FALSE)</f>
        <v>#N/A</v>
      </c>
      <c r="AQ55" s="7" t="str">
        <f t="shared" si="18"/>
        <v/>
      </c>
      <c r="AR55" s="7" t="str">
        <f t="shared" si="19"/>
        <v/>
      </c>
      <c r="AS55" s="7" t="str">
        <f t="shared" si="20"/>
        <v/>
      </c>
      <c r="AT55" s="88"/>
      <c r="AZ55" s="3" t="s">
        <v>672</v>
      </c>
    </row>
    <row r="56" spans="1:52" s="13" customFormat="1" ht="13.5" customHeight="1">
      <c r="A56" s="139">
        <v>41</v>
      </c>
      <c r="B56" s="136"/>
      <c r="C56" s="8"/>
      <c r="D56" s="103"/>
      <c r="E56" s="8"/>
      <c r="F56" s="8"/>
      <c r="G56" s="181"/>
      <c r="H56" s="8"/>
      <c r="I56" s="9"/>
      <c r="J56" s="10"/>
      <c r="K56" s="8"/>
      <c r="L56" s="399"/>
      <c r="M56" s="273"/>
      <c r="N56" s="400"/>
      <c r="O56" s="202" t="str">
        <f t="shared" si="0"/>
        <v/>
      </c>
      <c r="P56" s="202" t="str">
        <f t="shared" si="24"/>
        <v/>
      </c>
      <c r="Q56" s="203" t="str">
        <f t="shared" si="1"/>
        <v/>
      </c>
      <c r="R56" s="249" t="str">
        <f t="shared" si="2"/>
        <v/>
      </c>
      <c r="S56" s="276"/>
      <c r="T56" s="37"/>
      <c r="U56" s="273" t="str">
        <f t="shared" si="21"/>
        <v/>
      </c>
      <c r="V56" s="7" t="e">
        <f t="shared" si="3"/>
        <v>#N/A</v>
      </c>
      <c r="W56" s="7" t="e">
        <f t="shared" si="4"/>
        <v>#N/A</v>
      </c>
      <c r="X56" s="7" t="e">
        <f t="shared" si="5"/>
        <v>#N/A</v>
      </c>
      <c r="Y56" s="7" t="str">
        <f t="shared" si="6"/>
        <v/>
      </c>
      <c r="Z56" s="11">
        <f t="shared" si="7"/>
        <v>1</v>
      </c>
      <c r="AA56" s="7" t="e">
        <f t="shared" si="8"/>
        <v>#N/A</v>
      </c>
      <c r="AB56" s="7" t="e">
        <f t="shared" si="22"/>
        <v>#N/A</v>
      </c>
      <c r="AC56" s="7" t="e">
        <f t="shared" si="9"/>
        <v>#N/A</v>
      </c>
      <c r="AD56" s="7" t="e">
        <f>VLOOKUP(AF56,排出係数!$A$4:$I$1301,9,FALSE)</f>
        <v>#N/A</v>
      </c>
      <c r="AE56" s="12" t="str">
        <f t="shared" si="10"/>
        <v xml:space="preserve"> </v>
      </c>
      <c r="AF56" s="7" t="e">
        <f t="shared" si="23"/>
        <v>#N/A</v>
      </c>
      <c r="AG56" s="7" t="e">
        <f t="shared" si="11"/>
        <v>#N/A</v>
      </c>
      <c r="AH56" s="7" t="e">
        <f>VLOOKUP(AF56,排出係数!$A$4:$I$1301,6,FALSE)</f>
        <v>#N/A</v>
      </c>
      <c r="AI56" s="7" t="e">
        <f t="shared" si="12"/>
        <v>#N/A</v>
      </c>
      <c r="AJ56" s="7" t="e">
        <f t="shared" si="13"/>
        <v>#N/A</v>
      </c>
      <c r="AK56" s="7" t="e">
        <f>VLOOKUP(AF56,排出係数!$A$4:$I$1301,7,FALSE)</f>
        <v>#N/A</v>
      </c>
      <c r="AL56" s="7" t="e">
        <f t="shared" si="14"/>
        <v>#N/A</v>
      </c>
      <c r="AM56" s="7" t="e">
        <f t="shared" si="15"/>
        <v>#N/A</v>
      </c>
      <c r="AN56" s="7" t="e">
        <f t="shared" si="16"/>
        <v>#N/A</v>
      </c>
      <c r="AO56" s="7">
        <f t="shared" si="17"/>
        <v>0</v>
      </c>
      <c r="AP56" s="7" t="e">
        <f>VLOOKUP(AF56,排出係数!$A$4:$I$1301,8,FALSE)</f>
        <v>#N/A</v>
      </c>
      <c r="AQ56" s="7" t="str">
        <f t="shared" si="18"/>
        <v/>
      </c>
      <c r="AR56" s="7" t="str">
        <f t="shared" si="19"/>
        <v/>
      </c>
      <c r="AS56" s="7" t="str">
        <f t="shared" si="20"/>
        <v/>
      </c>
      <c r="AT56" s="88"/>
      <c r="AZ56" s="3" t="s">
        <v>677</v>
      </c>
    </row>
    <row r="57" spans="1:52" s="13" customFormat="1" ht="13.5" customHeight="1">
      <c r="A57" s="139">
        <v>42</v>
      </c>
      <c r="B57" s="136"/>
      <c r="C57" s="8"/>
      <c r="D57" s="103"/>
      <c r="E57" s="8"/>
      <c r="F57" s="8"/>
      <c r="G57" s="181"/>
      <c r="H57" s="8"/>
      <c r="I57" s="9"/>
      <c r="J57" s="10"/>
      <c r="K57" s="8"/>
      <c r="L57" s="399"/>
      <c r="M57" s="273"/>
      <c r="N57" s="400"/>
      <c r="O57" s="202" t="str">
        <f t="shared" si="0"/>
        <v/>
      </c>
      <c r="P57" s="202" t="str">
        <f t="shared" si="24"/>
        <v/>
      </c>
      <c r="Q57" s="203" t="str">
        <f t="shared" si="1"/>
        <v/>
      </c>
      <c r="R57" s="249" t="str">
        <f t="shared" si="2"/>
        <v/>
      </c>
      <c r="S57" s="276"/>
      <c r="T57" s="37"/>
      <c r="U57" s="273" t="str">
        <f t="shared" si="21"/>
        <v/>
      </c>
      <c r="V57" s="7" t="e">
        <f t="shared" si="3"/>
        <v>#N/A</v>
      </c>
      <c r="W57" s="7" t="e">
        <f t="shared" si="4"/>
        <v>#N/A</v>
      </c>
      <c r="X57" s="7" t="e">
        <f t="shared" si="5"/>
        <v>#N/A</v>
      </c>
      <c r="Y57" s="7" t="str">
        <f t="shared" si="6"/>
        <v/>
      </c>
      <c r="Z57" s="11">
        <f t="shared" si="7"/>
        <v>1</v>
      </c>
      <c r="AA57" s="7" t="e">
        <f t="shared" si="8"/>
        <v>#N/A</v>
      </c>
      <c r="AB57" s="7" t="e">
        <f t="shared" si="22"/>
        <v>#N/A</v>
      </c>
      <c r="AC57" s="7" t="e">
        <f t="shared" si="9"/>
        <v>#N/A</v>
      </c>
      <c r="AD57" s="7" t="e">
        <f>VLOOKUP(AF57,排出係数!$A$4:$I$1301,9,FALSE)</f>
        <v>#N/A</v>
      </c>
      <c r="AE57" s="12" t="str">
        <f t="shared" si="10"/>
        <v xml:space="preserve"> </v>
      </c>
      <c r="AF57" s="7" t="e">
        <f t="shared" si="23"/>
        <v>#N/A</v>
      </c>
      <c r="AG57" s="7" t="e">
        <f t="shared" si="11"/>
        <v>#N/A</v>
      </c>
      <c r="AH57" s="7" t="e">
        <f>VLOOKUP(AF57,排出係数!$A$4:$I$1301,6,FALSE)</f>
        <v>#N/A</v>
      </c>
      <c r="AI57" s="7" t="e">
        <f t="shared" si="12"/>
        <v>#N/A</v>
      </c>
      <c r="AJ57" s="7" t="e">
        <f t="shared" si="13"/>
        <v>#N/A</v>
      </c>
      <c r="AK57" s="7" t="e">
        <f>VLOOKUP(AF57,排出係数!$A$4:$I$1301,7,FALSE)</f>
        <v>#N/A</v>
      </c>
      <c r="AL57" s="7" t="e">
        <f t="shared" si="14"/>
        <v>#N/A</v>
      </c>
      <c r="AM57" s="7" t="e">
        <f t="shared" si="15"/>
        <v>#N/A</v>
      </c>
      <c r="AN57" s="7" t="e">
        <f t="shared" si="16"/>
        <v>#N/A</v>
      </c>
      <c r="AO57" s="7">
        <f t="shared" si="17"/>
        <v>0</v>
      </c>
      <c r="AP57" s="7" t="e">
        <f>VLOOKUP(AF57,排出係数!$A$4:$I$1301,8,FALSE)</f>
        <v>#N/A</v>
      </c>
      <c r="AQ57" s="7" t="str">
        <f t="shared" si="18"/>
        <v/>
      </c>
      <c r="AR57" s="7" t="str">
        <f t="shared" si="19"/>
        <v/>
      </c>
      <c r="AS57" s="7" t="str">
        <f t="shared" si="20"/>
        <v/>
      </c>
      <c r="AT57" s="88"/>
      <c r="AZ57" s="3" t="s">
        <v>681</v>
      </c>
    </row>
    <row r="58" spans="1:52" s="13" customFormat="1" ht="13.5" customHeight="1">
      <c r="A58" s="139">
        <v>43</v>
      </c>
      <c r="B58" s="136"/>
      <c r="C58" s="8"/>
      <c r="D58" s="103"/>
      <c r="E58" s="8"/>
      <c r="F58" s="8"/>
      <c r="G58" s="181"/>
      <c r="H58" s="8"/>
      <c r="I58" s="9"/>
      <c r="J58" s="10"/>
      <c r="K58" s="8"/>
      <c r="L58" s="399"/>
      <c r="M58" s="273"/>
      <c r="N58" s="400"/>
      <c r="O58" s="202" t="str">
        <f t="shared" si="0"/>
        <v/>
      </c>
      <c r="P58" s="202" t="str">
        <f t="shared" si="24"/>
        <v/>
      </c>
      <c r="Q58" s="203" t="str">
        <f t="shared" si="1"/>
        <v/>
      </c>
      <c r="R58" s="249" t="str">
        <f t="shared" si="2"/>
        <v/>
      </c>
      <c r="S58" s="276"/>
      <c r="T58" s="37"/>
      <c r="U58" s="273" t="str">
        <f t="shared" si="21"/>
        <v/>
      </c>
      <c r="V58" s="7" t="e">
        <f t="shared" si="3"/>
        <v>#N/A</v>
      </c>
      <c r="W58" s="7" t="e">
        <f t="shared" si="4"/>
        <v>#N/A</v>
      </c>
      <c r="X58" s="7" t="e">
        <f t="shared" si="5"/>
        <v>#N/A</v>
      </c>
      <c r="Y58" s="7" t="str">
        <f t="shared" si="6"/>
        <v/>
      </c>
      <c r="Z58" s="11">
        <f t="shared" si="7"/>
        <v>1</v>
      </c>
      <c r="AA58" s="7" t="e">
        <f t="shared" si="8"/>
        <v>#N/A</v>
      </c>
      <c r="AB58" s="7" t="e">
        <f t="shared" si="22"/>
        <v>#N/A</v>
      </c>
      <c r="AC58" s="7" t="e">
        <f t="shared" si="9"/>
        <v>#N/A</v>
      </c>
      <c r="AD58" s="7" t="e">
        <f>VLOOKUP(AF58,排出係数!$A$4:$I$1301,9,FALSE)</f>
        <v>#N/A</v>
      </c>
      <c r="AE58" s="12" t="str">
        <f t="shared" si="10"/>
        <v xml:space="preserve"> </v>
      </c>
      <c r="AF58" s="7" t="e">
        <f t="shared" si="23"/>
        <v>#N/A</v>
      </c>
      <c r="AG58" s="7" t="e">
        <f t="shared" si="11"/>
        <v>#N/A</v>
      </c>
      <c r="AH58" s="7" t="e">
        <f>VLOOKUP(AF58,排出係数!$A$4:$I$1301,6,FALSE)</f>
        <v>#N/A</v>
      </c>
      <c r="AI58" s="7" t="e">
        <f t="shared" si="12"/>
        <v>#N/A</v>
      </c>
      <c r="AJ58" s="7" t="e">
        <f t="shared" si="13"/>
        <v>#N/A</v>
      </c>
      <c r="AK58" s="7" t="e">
        <f>VLOOKUP(AF58,排出係数!$A$4:$I$1301,7,FALSE)</f>
        <v>#N/A</v>
      </c>
      <c r="AL58" s="7" t="e">
        <f t="shared" si="14"/>
        <v>#N/A</v>
      </c>
      <c r="AM58" s="7" t="e">
        <f t="shared" si="15"/>
        <v>#N/A</v>
      </c>
      <c r="AN58" s="7" t="e">
        <f t="shared" si="16"/>
        <v>#N/A</v>
      </c>
      <c r="AO58" s="7">
        <f t="shared" si="17"/>
        <v>0</v>
      </c>
      <c r="AP58" s="7" t="e">
        <f>VLOOKUP(AF58,排出係数!$A$4:$I$1301,8,FALSE)</f>
        <v>#N/A</v>
      </c>
      <c r="AQ58" s="7" t="str">
        <f t="shared" si="18"/>
        <v/>
      </c>
      <c r="AR58" s="7" t="str">
        <f t="shared" si="19"/>
        <v/>
      </c>
      <c r="AS58" s="7" t="str">
        <f t="shared" si="20"/>
        <v/>
      </c>
      <c r="AT58" s="88"/>
      <c r="AZ58" s="3" t="s">
        <v>685</v>
      </c>
    </row>
    <row r="59" spans="1:52" s="13" customFormat="1" ht="13.5" customHeight="1">
      <c r="A59" s="139">
        <v>44</v>
      </c>
      <c r="B59" s="136"/>
      <c r="C59" s="8"/>
      <c r="D59" s="103"/>
      <c r="E59" s="8"/>
      <c r="F59" s="8"/>
      <c r="G59" s="181"/>
      <c r="H59" s="8"/>
      <c r="I59" s="9"/>
      <c r="J59" s="10"/>
      <c r="K59" s="8"/>
      <c r="L59" s="399"/>
      <c r="M59" s="273"/>
      <c r="N59" s="400"/>
      <c r="O59" s="202" t="str">
        <f t="shared" si="0"/>
        <v/>
      </c>
      <c r="P59" s="202" t="str">
        <f t="shared" si="24"/>
        <v/>
      </c>
      <c r="Q59" s="203" t="str">
        <f t="shared" si="1"/>
        <v/>
      </c>
      <c r="R59" s="249" t="str">
        <f t="shared" si="2"/>
        <v/>
      </c>
      <c r="S59" s="276"/>
      <c r="T59" s="37"/>
      <c r="U59" s="273" t="str">
        <f t="shared" si="21"/>
        <v/>
      </c>
      <c r="V59" s="7" t="e">
        <f t="shared" si="3"/>
        <v>#N/A</v>
      </c>
      <c r="W59" s="7" t="e">
        <f t="shared" si="4"/>
        <v>#N/A</v>
      </c>
      <c r="X59" s="7" t="e">
        <f t="shared" si="5"/>
        <v>#N/A</v>
      </c>
      <c r="Y59" s="7" t="str">
        <f t="shared" si="6"/>
        <v/>
      </c>
      <c r="Z59" s="11">
        <f t="shared" si="7"/>
        <v>1</v>
      </c>
      <c r="AA59" s="7" t="e">
        <f t="shared" si="8"/>
        <v>#N/A</v>
      </c>
      <c r="AB59" s="7" t="e">
        <f t="shared" si="22"/>
        <v>#N/A</v>
      </c>
      <c r="AC59" s="7" t="e">
        <f t="shared" si="9"/>
        <v>#N/A</v>
      </c>
      <c r="AD59" s="7" t="e">
        <f>VLOOKUP(AF59,排出係数!$A$4:$I$1301,9,FALSE)</f>
        <v>#N/A</v>
      </c>
      <c r="AE59" s="12" t="str">
        <f t="shared" si="10"/>
        <v xml:space="preserve"> </v>
      </c>
      <c r="AF59" s="7" t="e">
        <f t="shared" si="23"/>
        <v>#N/A</v>
      </c>
      <c r="AG59" s="7" t="e">
        <f t="shared" si="11"/>
        <v>#N/A</v>
      </c>
      <c r="AH59" s="7" t="e">
        <f>VLOOKUP(AF59,排出係数!$A$4:$I$1301,6,FALSE)</f>
        <v>#N/A</v>
      </c>
      <c r="AI59" s="7" t="e">
        <f t="shared" si="12"/>
        <v>#N/A</v>
      </c>
      <c r="AJ59" s="7" t="e">
        <f t="shared" si="13"/>
        <v>#N/A</v>
      </c>
      <c r="AK59" s="7" t="e">
        <f>VLOOKUP(AF59,排出係数!$A$4:$I$1301,7,FALSE)</f>
        <v>#N/A</v>
      </c>
      <c r="AL59" s="7" t="e">
        <f t="shared" si="14"/>
        <v>#N/A</v>
      </c>
      <c r="AM59" s="7" t="e">
        <f t="shared" si="15"/>
        <v>#N/A</v>
      </c>
      <c r="AN59" s="7" t="e">
        <f t="shared" si="16"/>
        <v>#N/A</v>
      </c>
      <c r="AO59" s="7">
        <f t="shared" si="17"/>
        <v>0</v>
      </c>
      <c r="AP59" s="7" t="e">
        <f>VLOOKUP(AF59,排出係数!$A$4:$I$1301,8,FALSE)</f>
        <v>#N/A</v>
      </c>
      <c r="AQ59" s="7" t="str">
        <f t="shared" si="18"/>
        <v/>
      </c>
      <c r="AR59" s="7" t="str">
        <f t="shared" si="19"/>
        <v/>
      </c>
      <c r="AS59" s="7" t="str">
        <f t="shared" si="20"/>
        <v/>
      </c>
      <c r="AT59" s="88"/>
      <c r="AZ59" s="3" t="s">
        <v>1333</v>
      </c>
    </row>
    <row r="60" spans="1:52" s="13" customFormat="1" ht="13.5" customHeight="1">
      <c r="A60" s="139">
        <v>45</v>
      </c>
      <c r="B60" s="136"/>
      <c r="C60" s="8"/>
      <c r="D60" s="103"/>
      <c r="E60" s="8"/>
      <c r="F60" s="8"/>
      <c r="G60" s="181"/>
      <c r="H60" s="8"/>
      <c r="I60" s="9"/>
      <c r="J60" s="10"/>
      <c r="K60" s="8"/>
      <c r="L60" s="399"/>
      <c r="M60" s="273"/>
      <c r="N60" s="400"/>
      <c r="O60" s="202" t="str">
        <f t="shared" si="0"/>
        <v/>
      </c>
      <c r="P60" s="202" t="str">
        <f t="shared" si="24"/>
        <v/>
      </c>
      <c r="Q60" s="203" t="str">
        <f t="shared" si="1"/>
        <v/>
      </c>
      <c r="R60" s="249" t="str">
        <f t="shared" si="2"/>
        <v/>
      </c>
      <c r="S60" s="276"/>
      <c r="T60" s="37"/>
      <c r="U60" s="273" t="str">
        <f t="shared" si="21"/>
        <v/>
      </c>
      <c r="V60" s="7" t="e">
        <f t="shared" si="3"/>
        <v>#N/A</v>
      </c>
      <c r="W60" s="7" t="e">
        <f t="shared" si="4"/>
        <v>#N/A</v>
      </c>
      <c r="X60" s="7" t="e">
        <f t="shared" si="5"/>
        <v>#N/A</v>
      </c>
      <c r="Y60" s="7" t="str">
        <f t="shared" si="6"/>
        <v/>
      </c>
      <c r="Z60" s="11">
        <f t="shared" si="7"/>
        <v>1</v>
      </c>
      <c r="AA60" s="7" t="e">
        <f t="shared" si="8"/>
        <v>#N/A</v>
      </c>
      <c r="AB60" s="7" t="e">
        <f t="shared" si="22"/>
        <v>#N/A</v>
      </c>
      <c r="AC60" s="7" t="e">
        <f t="shared" si="9"/>
        <v>#N/A</v>
      </c>
      <c r="AD60" s="7" t="e">
        <f>VLOOKUP(AF60,排出係数!$A$4:$I$1301,9,FALSE)</f>
        <v>#N/A</v>
      </c>
      <c r="AE60" s="12" t="str">
        <f t="shared" si="10"/>
        <v xml:space="preserve"> </v>
      </c>
      <c r="AF60" s="7" t="e">
        <f t="shared" si="23"/>
        <v>#N/A</v>
      </c>
      <c r="AG60" s="7" t="e">
        <f t="shared" si="11"/>
        <v>#N/A</v>
      </c>
      <c r="AH60" s="7" t="e">
        <f>VLOOKUP(AF60,排出係数!$A$4:$I$1301,6,FALSE)</f>
        <v>#N/A</v>
      </c>
      <c r="AI60" s="7" t="e">
        <f t="shared" si="12"/>
        <v>#N/A</v>
      </c>
      <c r="AJ60" s="7" t="e">
        <f t="shared" si="13"/>
        <v>#N/A</v>
      </c>
      <c r="AK60" s="7" t="e">
        <f>VLOOKUP(AF60,排出係数!$A$4:$I$1301,7,FALSE)</f>
        <v>#N/A</v>
      </c>
      <c r="AL60" s="7" t="e">
        <f t="shared" si="14"/>
        <v>#N/A</v>
      </c>
      <c r="AM60" s="7" t="e">
        <f t="shared" si="15"/>
        <v>#N/A</v>
      </c>
      <c r="AN60" s="7" t="e">
        <f t="shared" si="16"/>
        <v>#N/A</v>
      </c>
      <c r="AO60" s="7">
        <f t="shared" si="17"/>
        <v>0</v>
      </c>
      <c r="AP60" s="7" t="e">
        <f>VLOOKUP(AF60,排出係数!$A$4:$I$1301,8,FALSE)</f>
        <v>#N/A</v>
      </c>
      <c r="AQ60" s="7" t="str">
        <f t="shared" si="18"/>
        <v/>
      </c>
      <c r="AR60" s="7" t="str">
        <f t="shared" si="19"/>
        <v/>
      </c>
      <c r="AS60" s="7" t="str">
        <f t="shared" si="20"/>
        <v/>
      </c>
      <c r="AT60" s="88"/>
      <c r="AZ60" s="3" t="s">
        <v>1335</v>
      </c>
    </row>
    <row r="61" spans="1:52" s="13" customFormat="1" ht="13.5" customHeight="1">
      <c r="A61" s="139">
        <v>46</v>
      </c>
      <c r="B61" s="136"/>
      <c r="C61" s="8"/>
      <c r="D61" s="103"/>
      <c r="E61" s="8"/>
      <c r="F61" s="8"/>
      <c r="G61" s="181"/>
      <c r="H61" s="8"/>
      <c r="I61" s="9"/>
      <c r="J61" s="10"/>
      <c r="K61" s="8"/>
      <c r="L61" s="399"/>
      <c r="M61" s="273"/>
      <c r="N61" s="400"/>
      <c r="O61" s="202" t="str">
        <f t="shared" si="0"/>
        <v/>
      </c>
      <c r="P61" s="202" t="str">
        <f t="shared" si="24"/>
        <v/>
      </c>
      <c r="Q61" s="203" t="str">
        <f t="shared" si="1"/>
        <v/>
      </c>
      <c r="R61" s="249" t="str">
        <f t="shared" si="2"/>
        <v/>
      </c>
      <c r="S61" s="276"/>
      <c r="T61" s="37"/>
      <c r="U61" s="273" t="str">
        <f t="shared" si="21"/>
        <v/>
      </c>
      <c r="V61" s="7" t="e">
        <f t="shared" si="3"/>
        <v>#N/A</v>
      </c>
      <c r="W61" s="7" t="e">
        <f t="shared" si="4"/>
        <v>#N/A</v>
      </c>
      <c r="X61" s="7" t="e">
        <f t="shared" si="5"/>
        <v>#N/A</v>
      </c>
      <c r="Y61" s="7" t="str">
        <f t="shared" si="6"/>
        <v/>
      </c>
      <c r="Z61" s="11">
        <f t="shared" si="7"/>
        <v>1</v>
      </c>
      <c r="AA61" s="7" t="e">
        <f t="shared" si="8"/>
        <v>#N/A</v>
      </c>
      <c r="AB61" s="7" t="e">
        <f t="shared" si="22"/>
        <v>#N/A</v>
      </c>
      <c r="AC61" s="7" t="e">
        <f t="shared" si="9"/>
        <v>#N/A</v>
      </c>
      <c r="AD61" s="7" t="e">
        <f>VLOOKUP(AF61,排出係数!$A$4:$I$1301,9,FALSE)</f>
        <v>#N/A</v>
      </c>
      <c r="AE61" s="12" t="str">
        <f t="shared" si="10"/>
        <v xml:space="preserve"> </v>
      </c>
      <c r="AF61" s="7" t="e">
        <f t="shared" si="23"/>
        <v>#N/A</v>
      </c>
      <c r="AG61" s="7" t="e">
        <f t="shared" si="11"/>
        <v>#N/A</v>
      </c>
      <c r="AH61" s="7" t="e">
        <f>VLOOKUP(AF61,排出係数!$A$4:$I$1301,6,FALSE)</f>
        <v>#N/A</v>
      </c>
      <c r="AI61" s="7" t="e">
        <f t="shared" si="12"/>
        <v>#N/A</v>
      </c>
      <c r="AJ61" s="7" t="e">
        <f t="shared" si="13"/>
        <v>#N/A</v>
      </c>
      <c r="AK61" s="7" t="e">
        <f>VLOOKUP(AF61,排出係数!$A$4:$I$1301,7,FALSE)</f>
        <v>#N/A</v>
      </c>
      <c r="AL61" s="7" t="e">
        <f t="shared" si="14"/>
        <v>#N/A</v>
      </c>
      <c r="AM61" s="7" t="e">
        <f t="shared" si="15"/>
        <v>#N/A</v>
      </c>
      <c r="AN61" s="7" t="e">
        <f t="shared" si="16"/>
        <v>#N/A</v>
      </c>
      <c r="AO61" s="7">
        <f t="shared" si="17"/>
        <v>0</v>
      </c>
      <c r="AP61" s="7" t="e">
        <f>VLOOKUP(AF61,排出係数!$A$4:$I$1301,8,FALSE)</f>
        <v>#N/A</v>
      </c>
      <c r="AQ61" s="7" t="str">
        <f t="shared" si="18"/>
        <v/>
      </c>
      <c r="AR61" s="7" t="str">
        <f t="shared" si="19"/>
        <v/>
      </c>
      <c r="AS61" s="7" t="str">
        <f t="shared" si="20"/>
        <v/>
      </c>
      <c r="AT61" s="88"/>
      <c r="AZ61" s="3" t="s">
        <v>1337</v>
      </c>
    </row>
    <row r="62" spans="1:52" s="13" customFormat="1" ht="13.5" customHeight="1">
      <c r="A62" s="139">
        <v>47</v>
      </c>
      <c r="B62" s="136"/>
      <c r="C62" s="8"/>
      <c r="D62" s="103"/>
      <c r="E62" s="8"/>
      <c r="F62" s="8"/>
      <c r="G62" s="181"/>
      <c r="H62" s="8"/>
      <c r="I62" s="9"/>
      <c r="J62" s="10"/>
      <c r="K62" s="8"/>
      <c r="L62" s="399"/>
      <c r="M62" s="273"/>
      <c r="N62" s="400"/>
      <c r="O62" s="202" t="str">
        <f t="shared" si="0"/>
        <v/>
      </c>
      <c r="P62" s="202" t="str">
        <f t="shared" si="24"/>
        <v/>
      </c>
      <c r="Q62" s="203" t="str">
        <f t="shared" si="1"/>
        <v/>
      </c>
      <c r="R62" s="249" t="str">
        <f t="shared" si="2"/>
        <v/>
      </c>
      <c r="S62" s="276"/>
      <c r="T62" s="37"/>
      <c r="U62" s="273" t="str">
        <f t="shared" si="21"/>
        <v/>
      </c>
      <c r="V62" s="7" t="e">
        <f t="shared" si="3"/>
        <v>#N/A</v>
      </c>
      <c r="W62" s="7" t="e">
        <f t="shared" si="4"/>
        <v>#N/A</v>
      </c>
      <c r="X62" s="7" t="e">
        <f t="shared" si="5"/>
        <v>#N/A</v>
      </c>
      <c r="Y62" s="7" t="str">
        <f t="shared" si="6"/>
        <v/>
      </c>
      <c r="Z62" s="11">
        <f t="shared" si="7"/>
        <v>1</v>
      </c>
      <c r="AA62" s="7" t="e">
        <f t="shared" si="8"/>
        <v>#N/A</v>
      </c>
      <c r="AB62" s="7" t="e">
        <f t="shared" si="22"/>
        <v>#N/A</v>
      </c>
      <c r="AC62" s="7" t="e">
        <f t="shared" si="9"/>
        <v>#N/A</v>
      </c>
      <c r="AD62" s="7" t="e">
        <f>VLOOKUP(AF62,排出係数!$A$4:$I$1301,9,FALSE)</f>
        <v>#N/A</v>
      </c>
      <c r="AE62" s="12" t="str">
        <f t="shared" si="10"/>
        <v xml:space="preserve"> </v>
      </c>
      <c r="AF62" s="7" t="e">
        <f t="shared" si="23"/>
        <v>#N/A</v>
      </c>
      <c r="AG62" s="7" t="e">
        <f t="shared" si="11"/>
        <v>#N/A</v>
      </c>
      <c r="AH62" s="7" t="e">
        <f>VLOOKUP(AF62,排出係数!$A$4:$I$1301,6,FALSE)</f>
        <v>#N/A</v>
      </c>
      <c r="AI62" s="7" t="e">
        <f t="shared" si="12"/>
        <v>#N/A</v>
      </c>
      <c r="AJ62" s="7" t="e">
        <f t="shared" si="13"/>
        <v>#N/A</v>
      </c>
      <c r="AK62" s="7" t="e">
        <f>VLOOKUP(AF62,排出係数!$A$4:$I$1301,7,FALSE)</f>
        <v>#N/A</v>
      </c>
      <c r="AL62" s="7" t="e">
        <f t="shared" si="14"/>
        <v>#N/A</v>
      </c>
      <c r="AM62" s="7" t="e">
        <f t="shared" si="15"/>
        <v>#N/A</v>
      </c>
      <c r="AN62" s="7" t="e">
        <f t="shared" si="16"/>
        <v>#N/A</v>
      </c>
      <c r="AO62" s="7">
        <f t="shared" si="17"/>
        <v>0</v>
      </c>
      <c r="AP62" s="7" t="e">
        <f>VLOOKUP(AF62,排出係数!$A$4:$I$1301,8,FALSE)</f>
        <v>#N/A</v>
      </c>
      <c r="AQ62" s="7" t="str">
        <f t="shared" si="18"/>
        <v/>
      </c>
      <c r="AR62" s="7" t="str">
        <f t="shared" si="19"/>
        <v/>
      </c>
      <c r="AS62" s="7" t="str">
        <f t="shared" si="20"/>
        <v/>
      </c>
      <c r="AT62" s="88"/>
      <c r="AZ62" s="3" t="s">
        <v>1340</v>
      </c>
    </row>
    <row r="63" spans="1:52" s="13" customFormat="1" ht="13.5" customHeight="1">
      <c r="A63" s="139">
        <v>48</v>
      </c>
      <c r="B63" s="136"/>
      <c r="C63" s="8"/>
      <c r="D63" s="103"/>
      <c r="E63" s="8"/>
      <c r="F63" s="8"/>
      <c r="G63" s="181"/>
      <c r="H63" s="8"/>
      <c r="I63" s="9"/>
      <c r="J63" s="10"/>
      <c r="K63" s="8"/>
      <c r="L63" s="399"/>
      <c r="M63" s="273"/>
      <c r="N63" s="400"/>
      <c r="O63" s="202" t="str">
        <f t="shared" si="0"/>
        <v/>
      </c>
      <c r="P63" s="202" t="str">
        <f t="shared" si="24"/>
        <v/>
      </c>
      <c r="Q63" s="203" t="str">
        <f t="shared" si="1"/>
        <v/>
      </c>
      <c r="R63" s="249" t="str">
        <f t="shared" si="2"/>
        <v/>
      </c>
      <c r="S63" s="276"/>
      <c r="T63" s="37"/>
      <c r="U63" s="273" t="str">
        <f t="shared" si="21"/>
        <v/>
      </c>
      <c r="V63" s="7" t="e">
        <f t="shared" si="3"/>
        <v>#N/A</v>
      </c>
      <c r="W63" s="7" t="e">
        <f t="shared" si="4"/>
        <v>#N/A</v>
      </c>
      <c r="X63" s="7" t="e">
        <f t="shared" si="5"/>
        <v>#N/A</v>
      </c>
      <c r="Y63" s="7" t="str">
        <f t="shared" si="6"/>
        <v/>
      </c>
      <c r="Z63" s="11">
        <f t="shared" si="7"/>
        <v>1</v>
      </c>
      <c r="AA63" s="7" t="e">
        <f t="shared" si="8"/>
        <v>#N/A</v>
      </c>
      <c r="AB63" s="7" t="e">
        <f t="shared" si="22"/>
        <v>#N/A</v>
      </c>
      <c r="AC63" s="7" t="e">
        <f t="shared" si="9"/>
        <v>#N/A</v>
      </c>
      <c r="AD63" s="7" t="e">
        <f>VLOOKUP(AF63,排出係数!$A$4:$I$1301,9,FALSE)</f>
        <v>#N/A</v>
      </c>
      <c r="AE63" s="12" t="str">
        <f t="shared" si="10"/>
        <v xml:space="preserve"> </v>
      </c>
      <c r="AF63" s="7" t="e">
        <f t="shared" si="23"/>
        <v>#N/A</v>
      </c>
      <c r="AG63" s="7" t="e">
        <f t="shared" si="11"/>
        <v>#N/A</v>
      </c>
      <c r="AH63" s="7" t="e">
        <f>VLOOKUP(AF63,排出係数!$A$4:$I$1301,6,FALSE)</f>
        <v>#N/A</v>
      </c>
      <c r="AI63" s="7" t="e">
        <f t="shared" si="12"/>
        <v>#N/A</v>
      </c>
      <c r="AJ63" s="7" t="e">
        <f t="shared" si="13"/>
        <v>#N/A</v>
      </c>
      <c r="AK63" s="7" t="e">
        <f>VLOOKUP(AF63,排出係数!$A$4:$I$1301,7,FALSE)</f>
        <v>#N/A</v>
      </c>
      <c r="AL63" s="7" t="e">
        <f t="shared" si="14"/>
        <v>#N/A</v>
      </c>
      <c r="AM63" s="7" t="e">
        <f t="shared" si="15"/>
        <v>#N/A</v>
      </c>
      <c r="AN63" s="7" t="e">
        <f t="shared" si="16"/>
        <v>#N/A</v>
      </c>
      <c r="AO63" s="7">
        <f t="shared" si="17"/>
        <v>0</v>
      </c>
      <c r="AP63" s="7" t="e">
        <f>VLOOKUP(AF63,排出係数!$A$4:$I$1301,8,FALSE)</f>
        <v>#N/A</v>
      </c>
      <c r="AQ63" s="7" t="str">
        <f t="shared" si="18"/>
        <v/>
      </c>
      <c r="AR63" s="7" t="str">
        <f t="shared" si="19"/>
        <v/>
      </c>
      <c r="AS63" s="7" t="str">
        <f t="shared" si="20"/>
        <v/>
      </c>
      <c r="AT63" s="88"/>
      <c r="AZ63" s="3" t="s">
        <v>44</v>
      </c>
    </row>
    <row r="64" spans="1:52" s="13" customFormat="1" ht="13.5" customHeight="1">
      <c r="A64" s="139">
        <v>49</v>
      </c>
      <c r="B64" s="136"/>
      <c r="C64" s="8"/>
      <c r="D64" s="103"/>
      <c r="E64" s="8"/>
      <c r="F64" s="8"/>
      <c r="G64" s="181"/>
      <c r="H64" s="8"/>
      <c r="I64" s="9"/>
      <c r="J64" s="10"/>
      <c r="K64" s="8"/>
      <c r="L64" s="399"/>
      <c r="M64" s="273"/>
      <c r="N64" s="400"/>
      <c r="O64" s="202" t="str">
        <f t="shared" si="0"/>
        <v/>
      </c>
      <c r="P64" s="202" t="str">
        <f t="shared" si="24"/>
        <v/>
      </c>
      <c r="Q64" s="203" t="str">
        <f t="shared" si="1"/>
        <v/>
      </c>
      <c r="R64" s="249" t="str">
        <f t="shared" si="2"/>
        <v/>
      </c>
      <c r="S64" s="276"/>
      <c r="T64" s="37"/>
      <c r="U64" s="273" t="str">
        <f t="shared" si="21"/>
        <v/>
      </c>
      <c r="V64" s="7" t="e">
        <f t="shared" si="3"/>
        <v>#N/A</v>
      </c>
      <c r="W64" s="7" t="e">
        <f t="shared" si="4"/>
        <v>#N/A</v>
      </c>
      <c r="X64" s="7" t="e">
        <f t="shared" si="5"/>
        <v>#N/A</v>
      </c>
      <c r="Y64" s="7" t="str">
        <f t="shared" si="6"/>
        <v/>
      </c>
      <c r="Z64" s="11">
        <f t="shared" si="7"/>
        <v>1</v>
      </c>
      <c r="AA64" s="7" t="e">
        <f t="shared" si="8"/>
        <v>#N/A</v>
      </c>
      <c r="AB64" s="7" t="e">
        <f t="shared" si="22"/>
        <v>#N/A</v>
      </c>
      <c r="AC64" s="7" t="e">
        <f t="shared" si="9"/>
        <v>#N/A</v>
      </c>
      <c r="AD64" s="7" t="e">
        <f>VLOOKUP(AF64,排出係数!$A$4:$I$1301,9,FALSE)</f>
        <v>#N/A</v>
      </c>
      <c r="AE64" s="12" t="str">
        <f t="shared" si="10"/>
        <v xml:space="preserve"> </v>
      </c>
      <c r="AF64" s="7" t="e">
        <f t="shared" si="23"/>
        <v>#N/A</v>
      </c>
      <c r="AG64" s="7" t="e">
        <f t="shared" si="11"/>
        <v>#N/A</v>
      </c>
      <c r="AH64" s="7" t="e">
        <f>VLOOKUP(AF64,排出係数!$A$4:$I$1301,6,FALSE)</f>
        <v>#N/A</v>
      </c>
      <c r="AI64" s="7" t="e">
        <f t="shared" si="12"/>
        <v>#N/A</v>
      </c>
      <c r="AJ64" s="7" t="e">
        <f t="shared" si="13"/>
        <v>#N/A</v>
      </c>
      <c r="AK64" s="7" t="e">
        <f>VLOOKUP(AF64,排出係数!$A$4:$I$1301,7,FALSE)</f>
        <v>#N/A</v>
      </c>
      <c r="AL64" s="7" t="e">
        <f t="shared" si="14"/>
        <v>#N/A</v>
      </c>
      <c r="AM64" s="7" t="e">
        <f t="shared" si="15"/>
        <v>#N/A</v>
      </c>
      <c r="AN64" s="7" t="e">
        <f t="shared" si="16"/>
        <v>#N/A</v>
      </c>
      <c r="AO64" s="7">
        <f t="shared" si="17"/>
        <v>0</v>
      </c>
      <c r="AP64" s="7" t="e">
        <f>VLOOKUP(AF64,排出係数!$A$4:$I$1301,8,FALSE)</f>
        <v>#N/A</v>
      </c>
      <c r="AQ64" s="7" t="str">
        <f t="shared" si="18"/>
        <v/>
      </c>
      <c r="AR64" s="7" t="str">
        <f t="shared" si="19"/>
        <v/>
      </c>
      <c r="AS64" s="7" t="str">
        <f t="shared" si="20"/>
        <v/>
      </c>
      <c r="AT64" s="88"/>
      <c r="AZ64" s="3" t="s">
        <v>45</v>
      </c>
    </row>
    <row r="65" spans="1:52" s="13" customFormat="1" ht="13.5" customHeight="1">
      <c r="A65" s="139">
        <v>50</v>
      </c>
      <c r="B65" s="140"/>
      <c r="C65" s="141"/>
      <c r="D65" s="142"/>
      <c r="E65" s="141"/>
      <c r="F65" s="141"/>
      <c r="G65" s="182"/>
      <c r="H65" s="141"/>
      <c r="I65" s="143"/>
      <c r="J65" s="144"/>
      <c r="K65" s="141"/>
      <c r="L65" s="378"/>
      <c r="M65" s="379"/>
      <c r="N65" s="400"/>
      <c r="O65" s="202" t="str">
        <f t="shared" si="0"/>
        <v/>
      </c>
      <c r="P65" s="202" t="str">
        <f t="shared" si="24"/>
        <v/>
      </c>
      <c r="Q65" s="203" t="str">
        <f t="shared" si="1"/>
        <v/>
      </c>
      <c r="R65" s="249" t="str">
        <f t="shared" si="2"/>
        <v/>
      </c>
      <c r="S65" s="276"/>
      <c r="T65" s="37"/>
      <c r="U65" s="273" t="str">
        <f t="shared" si="21"/>
        <v/>
      </c>
      <c r="V65" s="7" t="e">
        <f t="shared" si="3"/>
        <v>#N/A</v>
      </c>
      <c r="W65" s="7" t="e">
        <f t="shared" si="4"/>
        <v>#N/A</v>
      </c>
      <c r="X65" s="7" t="e">
        <f t="shared" si="5"/>
        <v>#N/A</v>
      </c>
      <c r="Y65" s="7" t="str">
        <f t="shared" si="6"/>
        <v/>
      </c>
      <c r="Z65" s="11">
        <f t="shared" si="7"/>
        <v>1</v>
      </c>
      <c r="AA65" s="7" t="e">
        <f t="shared" si="8"/>
        <v>#N/A</v>
      </c>
      <c r="AB65" s="7" t="e">
        <f t="shared" si="22"/>
        <v>#N/A</v>
      </c>
      <c r="AC65" s="7" t="e">
        <f t="shared" si="9"/>
        <v>#N/A</v>
      </c>
      <c r="AD65" s="7" t="e">
        <f>VLOOKUP(AF65,排出係数!$A$4:$I$1301,9,FALSE)</f>
        <v>#N/A</v>
      </c>
      <c r="AE65" s="12" t="str">
        <f t="shared" si="10"/>
        <v xml:space="preserve"> </v>
      </c>
      <c r="AF65" s="7" t="e">
        <f t="shared" si="23"/>
        <v>#N/A</v>
      </c>
      <c r="AG65" s="7" t="e">
        <f t="shared" si="11"/>
        <v>#N/A</v>
      </c>
      <c r="AH65" s="7" t="e">
        <f>VLOOKUP(AF65,排出係数!$A$4:$I$1301,6,FALSE)</f>
        <v>#N/A</v>
      </c>
      <c r="AI65" s="7" t="e">
        <f t="shared" si="12"/>
        <v>#N/A</v>
      </c>
      <c r="AJ65" s="7" t="e">
        <f t="shared" si="13"/>
        <v>#N/A</v>
      </c>
      <c r="AK65" s="7" t="e">
        <f>VLOOKUP(AF65,排出係数!$A$4:$I$1301,7,FALSE)</f>
        <v>#N/A</v>
      </c>
      <c r="AL65" s="7" t="e">
        <f t="shared" si="14"/>
        <v>#N/A</v>
      </c>
      <c r="AM65" s="7" t="e">
        <f t="shared" si="15"/>
        <v>#N/A</v>
      </c>
      <c r="AN65" s="7" t="e">
        <f t="shared" si="16"/>
        <v>#N/A</v>
      </c>
      <c r="AO65" s="7">
        <f t="shared" si="17"/>
        <v>0</v>
      </c>
      <c r="AP65" s="7" t="e">
        <f>VLOOKUP(AF65,排出係数!$A$4:$I$1301,8,FALSE)</f>
        <v>#N/A</v>
      </c>
      <c r="AQ65" s="7" t="str">
        <f t="shared" si="18"/>
        <v/>
      </c>
      <c r="AR65" s="7" t="str">
        <f t="shared" si="19"/>
        <v/>
      </c>
      <c r="AS65" s="7" t="str">
        <f t="shared" si="20"/>
        <v/>
      </c>
      <c r="AT65" s="88"/>
      <c r="AZ65" s="3" t="s">
        <v>46</v>
      </c>
    </row>
    <row r="66" spans="1:52" s="13" customFormat="1" ht="13.5" customHeight="1">
      <c r="A66" s="139">
        <v>51</v>
      </c>
      <c r="B66" s="140"/>
      <c r="C66" s="141"/>
      <c r="D66" s="142"/>
      <c r="E66" s="141"/>
      <c r="F66" s="141"/>
      <c r="G66" s="182"/>
      <c r="H66" s="141"/>
      <c r="I66" s="143"/>
      <c r="J66" s="144"/>
      <c r="K66" s="141"/>
      <c r="L66" s="378"/>
      <c r="M66" s="379"/>
      <c r="N66" s="400"/>
      <c r="O66" s="202" t="str">
        <f t="shared" si="0"/>
        <v/>
      </c>
      <c r="P66" s="202" t="str">
        <f t="shared" si="24"/>
        <v/>
      </c>
      <c r="Q66" s="203" t="str">
        <f t="shared" si="1"/>
        <v/>
      </c>
      <c r="R66" s="249" t="str">
        <f t="shared" si="2"/>
        <v/>
      </c>
      <c r="S66" s="276"/>
      <c r="T66" s="37"/>
      <c r="U66" s="273" t="str">
        <f t="shared" si="21"/>
        <v/>
      </c>
      <c r="V66" s="7" t="e">
        <f t="shared" si="3"/>
        <v>#N/A</v>
      </c>
      <c r="W66" s="7" t="e">
        <f t="shared" si="4"/>
        <v>#N/A</v>
      </c>
      <c r="X66" s="7" t="e">
        <f t="shared" si="5"/>
        <v>#N/A</v>
      </c>
      <c r="Y66" s="7" t="str">
        <f t="shared" si="6"/>
        <v/>
      </c>
      <c r="Z66" s="11">
        <f t="shared" si="7"/>
        <v>1</v>
      </c>
      <c r="AA66" s="7" t="e">
        <f t="shared" si="8"/>
        <v>#N/A</v>
      </c>
      <c r="AB66" s="7" t="e">
        <f t="shared" si="22"/>
        <v>#N/A</v>
      </c>
      <c r="AC66" s="7" t="e">
        <f t="shared" si="9"/>
        <v>#N/A</v>
      </c>
      <c r="AD66" s="7" t="e">
        <f>VLOOKUP(AF66,排出係数!$A$4:$I$1301,9,FALSE)</f>
        <v>#N/A</v>
      </c>
      <c r="AE66" s="12" t="str">
        <f t="shared" si="10"/>
        <v xml:space="preserve"> </v>
      </c>
      <c r="AF66" s="7" t="e">
        <f t="shared" si="23"/>
        <v>#N/A</v>
      </c>
      <c r="AG66" s="7" t="e">
        <f t="shared" si="11"/>
        <v>#N/A</v>
      </c>
      <c r="AH66" s="7" t="e">
        <f>VLOOKUP(AF66,排出係数!$A$4:$I$1301,6,FALSE)</f>
        <v>#N/A</v>
      </c>
      <c r="AI66" s="7" t="e">
        <f t="shared" si="12"/>
        <v>#N/A</v>
      </c>
      <c r="AJ66" s="7" t="e">
        <f t="shared" si="13"/>
        <v>#N/A</v>
      </c>
      <c r="AK66" s="7" t="e">
        <f>VLOOKUP(AF66,排出係数!$A$4:$I$1301,7,FALSE)</f>
        <v>#N/A</v>
      </c>
      <c r="AL66" s="7" t="e">
        <f t="shared" si="14"/>
        <v>#N/A</v>
      </c>
      <c r="AM66" s="7" t="e">
        <f t="shared" si="15"/>
        <v>#N/A</v>
      </c>
      <c r="AN66" s="7" t="e">
        <f t="shared" si="16"/>
        <v>#N/A</v>
      </c>
      <c r="AO66" s="7">
        <f t="shared" si="17"/>
        <v>0</v>
      </c>
      <c r="AP66" s="7" t="e">
        <f>VLOOKUP(AF66,排出係数!$A$4:$I$1301,8,FALSE)</f>
        <v>#N/A</v>
      </c>
      <c r="AQ66" s="7" t="str">
        <f t="shared" si="18"/>
        <v/>
      </c>
      <c r="AR66" s="7" t="str">
        <f t="shared" si="19"/>
        <v/>
      </c>
      <c r="AS66" s="7" t="str">
        <f t="shared" si="20"/>
        <v/>
      </c>
      <c r="AT66" s="88"/>
      <c r="AZ66" s="3" t="s">
        <v>47</v>
      </c>
    </row>
    <row r="67" spans="1:52" s="13" customFormat="1" ht="13.5" customHeight="1">
      <c r="A67" s="139">
        <v>52</v>
      </c>
      <c r="B67" s="140"/>
      <c r="C67" s="141"/>
      <c r="D67" s="142"/>
      <c r="E67" s="141"/>
      <c r="F67" s="141"/>
      <c r="G67" s="182"/>
      <c r="H67" s="141"/>
      <c r="I67" s="143"/>
      <c r="J67" s="144"/>
      <c r="K67" s="141"/>
      <c r="L67" s="378"/>
      <c r="M67" s="379"/>
      <c r="N67" s="400"/>
      <c r="O67" s="202" t="str">
        <f t="shared" si="0"/>
        <v/>
      </c>
      <c r="P67" s="202" t="str">
        <f t="shared" si="24"/>
        <v/>
      </c>
      <c r="Q67" s="203" t="str">
        <f t="shared" si="1"/>
        <v/>
      </c>
      <c r="R67" s="249" t="str">
        <f t="shared" si="2"/>
        <v/>
      </c>
      <c r="S67" s="276"/>
      <c r="T67" s="37"/>
      <c r="U67" s="273" t="str">
        <f t="shared" si="21"/>
        <v/>
      </c>
      <c r="V67" s="7" t="e">
        <f t="shared" si="3"/>
        <v>#N/A</v>
      </c>
      <c r="W67" s="7" t="e">
        <f t="shared" si="4"/>
        <v>#N/A</v>
      </c>
      <c r="X67" s="7" t="e">
        <f t="shared" si="5"/>
        <v>#N/A</v>
      </c>
      <c r="Y67" s="7" t="str">
        <f t="shared" si="6"/>
        <v/>
      </c>
      <c r="Z67" s="11">
        <f t="shared" si="7"/>
        <v>1</v>
      </c>
      <c r="AA67" s="7" t="e">
        <f t="shared" si="8"/>
        <v>#N/A</v>
      </c>
      <c r="AB67" s="7" t="e">
        <f t="shared" si="22"/>
        <v>#N/A</v>
      </c>
      <c r="AC67" s="7" t="e">
        <f t="shared" si="9"/>
        <v>#N/A</v>
      </c>
      <c r="AD67" s="7" t="e">
        <f>VLOOKUP(AF67,排出係数!$A$4:$I$1301,9,FALSE)</f>
        <v>#N/A</v>
      </c>
      <c r="AE67" s="12" t="str">
        <f t="shared" si="10"/>
        <v xml:space="preserve"> </v>
      </c>
      <c r="AF67" s="7" t="e">
        <f t="shared" si="23"/>
        <v>#N/A</v>
      </c>
      <c r="AG67" s="7" t="e">
        <f t="shared" si="11"/>
        <v>#N/A</v>
      </c>
      <c r="AH67" s="7" t="e">
        <f>VLOOKUP(AF67,排出係数!$A$4:$I$1301,6,FALSE)</f>
        <v>#N/A</v>
      </c>
      <c r="AI67" s="7" t="e">
        <f t="shared" si="12"/>
        <v>#N/A</v>
      </c>
      <c r="AJ67" s="7" t="e">
        <f t="shared" si="13"/>
        <v>#N/A</v>
      </c>
      <c r="AK67" s="7" t="e">
        <f>VLOOKUP(AF67,排出係数!$A$4:$I$1301,7,FALSE)</f>
        <v>#N/A</v>
      </c>
      <c r="AL67" s="7" t="e">
        <f t="shared" si="14"/>
        <v>#N/A</v>
      </c>
      <c r="AM67" s="7" t="e">
        <f t="shared" si="15"/>
        <v>#N/A</v>
      </c>
      <c r="AN67" s="7" t="e">
        <f t="shared" si="16"/>
        <v>#N/A</v>
      </c>
      <c r="AO67" s="7">
        <f t="shared" si="17"/>
        <v>0</v>
      </c>
      <c r="AP67" s="7" t="e">
        <f>VLOOKUP(AF67,排出係数!$A$4:$I$1301,8,FALSE)</f>
        <v>#N/A</v>
      </c>
      <c r="AQ67" s="7" t="str">
        <f t="shared" si="18"/>
        <v/>
      </c>
      <c r="AR67" s="7" t="str">
        <f t="shared" si="19"/>
        <v/>
      </c>
      <c r="AS67" s="7" t="str">
        <f t="shared" si="20"/>
        <v/>
      </c>
      <c r="AT67" s="88"/>
      <c r="AZ67" s="3" t="s">
        <v>48</v>
      </c>
    </row>
    <row r="68" spans="1:52" s="13" customFormat="1" ht="13.5" customHeight="1">
      <c r="A68" s="139">
        <v>53</v>
      </c>
      <c r="B68" s="140"/>
      <c r="C68" s="141"/>
      <c r="D68" s="142"/>
      <c r="E68" s="141"/>
      <c r="F68" s="141"/>
      <c r="G68" s="182"/>
      <c r="H68" s="141"/>
      <c r="I68" s="143"/>
      <c r="J68" s="144"/>
      <c r="K68" s="141"/>
      <c r="L68" s="378"/>
      <c r="M68" s="379"/>
      <c r="N68" s="400"/>
      <c r="O68" s="202" t="str">
        <f t="shared" si="0"/>
        <v/>
      </c>
      <c r="P68" s="202" t="str">
        <f t="shared" si="24"/>
        <v/>
      </c>
      <c r="Q68" s="203" t="str">
        <f t="shared" si="1"/>
        <v/>
      </c>
      <c r="R68" s="249" t="str">
        <f t="shared" si="2"/>
        <v/>
      </c>
      <c r="S68" s="276"/>
      <c r="T68" s="37"/>
      <c r="U68" s="273" t="str">
        <f t="shared" si="21"/>
        <v/>
      </c>
      <c r="V68" s="7" t="e">
        <f t="shared" si="3"/>
        <v>#N/A</v>
      </c>
      <c r="W68" s="7" t="e">
        <f t="shared" si="4"/>
        <v>#N/A</v>
      </c>
      <c r="X68" s="7" t="e">
        <f t="shared" si="5"/>
        <v>#N/A</v>
      </c>
      <c r="Y68" s="7" t="str">
        <f t="shared" si="6"/>
        <v/>
      </c>
      <c r="Z68" s="11">
        <f t="shared" si="7"/>
        <v>1</v>
      </c>
      <c r="AA68" s="7" t="e">
        <f t="shared" si="8"/>
        <v>#N/A</v>
      </c>
      <c r="AB68" s="7" t="e">
        <f t="shared" si="22"/>
        <v>#N/A</v>
      </c>
      <c r="AC68" s="7" t="e">
        <f t="shared" si="9"/>
        <v>#N/A</v>
      </c>
      <c r="AD68" s="7" t="e">
        <f>VLOOKUP(AF68,排出係数!$A$4:$I$1301,9,FALSE)</f>
        <v>#N/A</v>
      </c>
      <c r="AE68" s="12" t="str">
        <f t="shared" si="10"/>
        <v xml:space="preserve"> </v>
      </c>
      <c r="AF68" s="7" t="e">
        <f t="shared" si="23"/>
        <v>#N/A</v>
      </c>
      <c r="AG68" s="7" t="e">
        <f t="shared" si="11"/>
        <v>#N/A</v>
      </c>
      <c r="AH68" s="7" t="e">
        <f>VLOOKUP(AF68,排出係数!$A$4:$I$1301,6,FALSE)</f>
        <v>#N/A</v>
      </c>
      <c r="AI68" s="7" t="e">
        <f t="shared" si="12"/>
        <v>#N/A</v>
      </c>
      <c r="AJ68" s="7" t="e">
        <f t="shared" si="13"/>
        <v>#N/A</v>
      </c>
      <c r="AK68" s="7" t="e">
        <f>VLOOKUP(AF68,排出係数!$A$4:$I$1301,7,FALSE)</f>
        <v>#N/A</v>
      </c>
      <c r="AL68" s="7" t="e">
        <f t="shared" si="14"/>
        <v>#N/A</v>
      </c>
      <c r="AM68" s="7" t="e">
        <f t="shared" si="15"/>
        <v>#N/A</v>
      </c>
      <c r="AN68" s="7" t="e">
        <f t="shared" si="16"/>
        <v>#N/A</v>
      </c>
      <c r="AO68" s="7">
        <f t="shared" si="17"/>
        <v>0</v>
      </c>
      <c r="AP68" s="7" t="e">
        <f>VLOOKUP(AF68,排出係数!$A$4:$I$1301,8,FALSE)</f>
        <v>#N/A</v>
      </c>
      <c r="AQ68" s="7" t="str">
        <f t="shared" si="18"/>
        <v/>
      </c>
      <c r="AR68" s="7" t="str">
        <f t="shared" si="19"/>
        <v/>
      </c>
      <c r="AS68" s="7" t="str">
        <f t="shared" si="20"/>
        <v/>
      </c>
      <c r="AT68" s="88"/>
      <c r="AZ68" s="3" t="s">
        <v>49</v>
      </c>
    </row>
    <row r="69" spans="1:52" s="13" customFormat="1" ht="13.5" customHeight="1">
      <c r="A69" s="139">
        <v>54</v>
      </c>
      <c r="B69" s="140"/>
      <c r="C69" s="141"/>
      <c r="D69" s="142"/>
      <c r="E69" s="141"/>
      <c r="F69" s="141"/>
      <c r="G69" s="182"/>
      <c r="H69" s="141"/>
      <c r="I69" s="143"/>
      <c r="J69" s="144"/>
      <c r="K69" s="141"/>
      <c r="L69" s="378"/>
      <c r="M69" s="379"/>
      <c r="N69" s="400"/>
      <c r="O69" s="202" t="str">
        <f t="shared" si="0"/>
        <v/>
      </c>
      <c r="P69" s="202" t="str">
        <f t="shared" si="24"/>
        <v/>
      </c>
      <c r="Q69" s="203" t="str">
        <f t="shared" si="1"/>
        <v/>
      </c>
      <c r="R69" s="249" t="str">
        <f t="shared" si="2"/>
        <v/>
      </c>
      <c r="S69" s="276"/>
      <c r="T69" s="37"/>
      <c r="U69" s="273" t="str">
        <f t="shared" si="21"/>
        <v/>
      </c>
      <c r="V69" s="7" t="e">
        <f t="shared" si="3"/>
        <v>#N/A</v>
      </c>
      <c r="W69" s="7" t="e">
        <f t="shared" si="4"/>
        <v>#N/A</v>
      </c>
      <c r="X69" s="7" t="e">
        <f t="shared" si="5"/>
        <v>#N/A</v>
      </c>
      <c r="Y69" s="7" t="str">
        <f t="shared" si="6"/>
        <v/>
      </c>
      <c r="Z69" s="11">
        <f t="shared" si="7"/>
        <v>1</v>
      </c>
      <c r="AA69" s="7" t="e">
        <f t="shared" si="8"/>
        <v>#N/A</v>
      </c>
      <c r="AB69" s="7" t="e">
        <f t="shared" si="22"/>
        <v>#N/A</v>
      </c>
      <c r="AC69" s="7" t="e">
        <f t="shared" si="9"/>
        <v>#N/A</v>
      </c>
      <c r="AD69" s="7" t="e">
        <f>VLOOKUP(AF69,排出係数!$A$4:$I$1301,9,FALSE)</f>
        <v>#N/A</v>
      </c>
      <c r="AE69" s="12" t="str">
        <f t="shared" si="10"/>
        <v xml:space="preserve"> </v>
      </c>
      <c r="AF69" s="7" t="e">
        <f t="shared" si="23"/>
        <v>#N/A</v>
      </c>
      <c r="AG69" s="7" t="e">
        <f t="shared" si="11"/>
        <v>#N/A</v>
      </c>
      <c r="AH69" s="7" t="e">
        <f>VLOOKUP(AF69,排出係数!$A$4:$I$1301,6,FALSE)</f>
        <v>#N/A</v>
      </c>
      <c r="AI69" s="7" t="e">
        <f t="shared" si="12"/>
        <v>#N/A</v>
      </c>
      <c r="AJ69" s="7" t="e">
        <f t="shared" si="13"/>
        <v>#N/A</v>
      </c>
      <c r="AK69" s="7" t="e">
        <f>VLOOKUP(AF69,排出係数!$A$4:$I$1301,7,FALSE)</f>
        <v>#N/A</v>
      </c>
      <c r="AL69" s="7" t="e">
        <f t="shared" si="14"/>
        <v>#N/A</v>
      </c>
      <c r="AM69" s="7" t="e">
        <f t="shared" si="15"/>
        <v>#N/A</v>
      </c>
      <c r="AN69" s="7" t="e">
        <f t="shared" si="16"/>
        <v>#N/A</v>
      </c>
      <c r="AO69" s="7">
        <f t="shared" si="17"/>
        <v>0</v>
      </c>
      <c r="AP69" s="7" t="e">
        <f>VLOOKUP(AF69,排出係数!$A$4:$I$1301,8,FALSE)</f>
        <v>#N/A</v>
      </c>
      <c r="AQ69" s="7" t="str">
        <f t="shared" si="18"/>
        <v/>
      </c>
      <c r="AR69" s="7" t="str">
        <f t="shared" si="19"/>
        <v/>
      </c>
      <c r="AS69" s="7" t="str">
        <f t="shared" si="20"/>
        <v/>
      </c>
      <c r="AT69" s="88"/>
      <c r="AZ69" s="3" t="s">
        <v>50</v>
      </c>
    </row>
    <row r="70" spans="1:52" s="13" customFormat="1" ht="13.5" customHeight="1">
      <c r="A70" s="139">
        <v>55</v>
      </c>
      <c r="B70" s="140"/>
      <c r="C70" s="141"/>
      <c r="D70" s="142"/>
      <c r="E70" s="141"/>
      <c r="F70" s="141"/>
      <c r="G70" s="182"/>
      <c r="H70" s="141"/>
      <c r="I70" s="143"/>
      <c r="J70" s="144"/>
      <c r="K70" s="141"/>
      <c r="L70" s="378"/>
      <c r="M70" s="379"/>
      <c r="N70" s="400"/>
      <c r="O70" s="202" t="str">
        <f t="shared" si="0"/>
        <v/>
      </c>
      <c r="P70" s="202" t="str">
        <f t="shared" si="24"/>
        <v/>
      </c>
      <c r="Q70" s="203" t="str">
        <f t="shared" si="1"/>
        <v/>
      </c>
      <c r="R70" s="249" t="str">
        <f t="shared" si="2"/>
        <v/>
      </c>
      <c r="S70" s="276"/>
      <c r="T70" s="37"/>
      <c r="U70" s="273" t="str">
        <f t="shared" si="21"/>
        <v/>
      </c>
      <c r="V70" s="7" t="e">
        <f t="shared" si="3"/>
        <v>#N/A</v>
      </c>
      <c r="W70" s="7" t="e">
        <f t="shared" si="4"/>
        <v>#N/A</v>
      </c>
      <c r="X70" s="7" t="e">
        <f t="shared" si="5"/>
        <v>#N/A</v>
      </c>
      <c r="Y70" s="7" t="str">
        <f t="shared" si="6"/>
        <v/>
      </c>
      <c r="Z70" s="11">
        <f t="shared" si="7"/>
        <v>1</v>
      </c>
      <c r="AA70" s="7" t="e">
        <f t="shared" si="8"/>
        <v>#N/A</v>
      </c>
      <c r="AB70" s="7" t="e">
        <f t="shared" si="22"/>
        <v>#N/A</v>
      </c>
      <c r="AC70" s="7" t="e">
        <f t="shared" si="9"/>
        <v>#N/A</v>
      </c>
      <c r="AD70" s="7" t="e">
        <f>VLOOKUP(AF70,排出係数!$A$4:$I$1301,9,FALSE)</f>
        <v>#N/A</v>
      </c>
      <c r="AE70" s="12" t="str">
        <f t="shared" si="10"/>
        <v xml:space="preserve"> </v>
      </c>
      <c r="AF70" s="7" t="e">
        <f t="shared" si="23"/>
        <v>#N/A</v>
      </c>
      <c r="AG70" s="7" t="e">
        <f t="shared" si="11"/>
        <v>#N/A</v>
      </c>
      <c r="AH70" s="7" t="e">
        <f>VLOOKUP(AF70,排出係数!$A$4:$I$1301,6,FALSE)</f>
        <v>#N/A</v>
      </c>
      <c r="AI70" s="7" t="e">
        <f t="shared" si="12"/>
        <v>#N/A</v>
      </c>
      <c r="AJ70" s="7" t="e">
        <f t="shared" si="13"/>
        <v>#N/A</v>
      </c>
      <c r="AK70" s="7" t="e">
        <f>VLOOKUP(AF70,排出係数!$A$4:$I$1301,7,FALSE)</f>
        <v>#N/A</v>
      </c>
      <c r="AL70" s="7" t="e">
        <f t="shared" si="14"/>
        <v>#N/A</v>
      </c>
      <c r="AM70" s="7" t="e">
        <f t="shared" si="15"/>
        <v>#N/A</v>
      </c>
      <c r="AN70" s="7" t="e">
        <f t="shared" si="16"/>
        <v>#N/A</v>
      </c>
      <c r="AO70" s="7">
        <f t="shared" si="17"/>
        <v>0</v>
      </c>
      <c r="AP70" s="7" t="e">
        <f>VLOOKUP(AF70,排出係数!$A$4:$I$1301,8,FALSE)</f>
        <v>#N/A</v>
      </c>
      <c r="AQ70" s="7" t="str">
        <f t="shared" si="18"/>
        <v/>
      </c>
      <c r="AR70" s="7" t="str">
        <f t="shared" si="19"/>
        <v/>
      </c>
      <c r="AS70" s="7" t="str">
        <f t="shared" si="20"/>
        <v/>
      </c>
      <c r="AT70" s="88"/>
      <c r="AZ70" s="3" t="s">
        <v>51</v>
      </c>
    </row>
    <row r="71" spans="1:52" s="13" customFormat="1" ht="13.5" customHeight="1">
      <c r="A71" s="139">
        <v>56</v>
      </c>
      <c r="B71" s="140"/>
      <c r="C71" s="141"/>
      <c r="D71" s="142"/>
      <c r="E71" s="141"/>
      <c r="F71" s="141"/>
      <c r="G71" s="182"/>
      <c r="H71" s="141"/>
      <c r="I71" s="143"/>
      <c r="J71" s="144"/>
      <c r="K71" s="141"/>
      <c r="L71" s="378"/>
      <c r="M71" s="379"/>
      <c r="N71" s="400"/>
      <c r="O71" s="202" t="str">
        <f t="shared" si="0"/>
        <v/>
      </c>
      <c r="P71" s="202" t="str">
        <f t="shared" si="24"/>
        <v/>
      </c>
      <c r="Q71" s="203" t="str">
        <f t="shared" si="1"/>
        <v/>
      </c>
      <c r="R71" s="249" t="str">
        <f t="shared" si="2"/>
        <v/>
      </c>
      <c r="S71" s="276"/>
      <c r="T71" s="37"/>
      <c r="U71" s="273" t="str">
        <f t="shared" si="21"/>
        <v/>
      </c>
      <c r="V71" s="7" t="e">
        <f t="shared" si="3"/>
        <v>#N/A</v>
      </c>
      <c r="W71" s="7" t="e">
        <f t="shared" si="4"/>
        <v>#N/A</v>
      </c>
      <c r="X71" s="7" t="e">
        <f t="shared" si="5"/>
        <v>#N/A</v>
      </c>
      <c r="Y71" s="7" t="str">
        <f t="shared" si="6"/>
        <v/>
      </c>
      <c r="Z71" s="11">
        <f t="shared" si="7"/>
        <v>1</v>
      </c>
      <c r="AA71" s="7" t="e">
        <f t="shared" si="8"/>
        <v>#N/A</v>
      </c>
      <c r="AB71" s="7" t="e">
        <f t="shared" si="22"/>
        <v>#N/A</v>
      </c>
      <c r="AC71" s="7" t="e">
        <f t="shared" si="9"/>
        <v>#N/A</v>
      </c>
      <c r="AD71" s="7" t="e">
        <f>VLOOKUP(AF71,排出係数!$A$4:$I$1301,9,FALSE)</f>
        <v>#N/A</v>
      </c>
      <c r="AE71" s="12" t="str">
        <f t="shared" si="10"/>
        <v xml:space="preserve"> </v>
      </c>
      <c r="AF71" s="7" t="e">
        <f t="shared" si="23"/>
        <v>#N/A</v>
      </c>
      <c r="AG71" s="7" t="e">
        <f t="shared" si="11"/>
        <v>#N/A</v>
      </c>
      <c r="AH71" s="7" t="e">
        <f>VLOOKUP(AF71,排出係数!$A$4:$I$1301,6,FALSE)</f>
        <v>#N/A</v>
      </c>
      <c r="AI71" s="7" t="e">
        <f t="shared" si="12"/>
        <v>#N/A</v>
      </c>
      <c r="AJ71" s="7" t="e">
        <f t="shared" si="13"/>
        <v>#N/A</v>
      </c>
      <c r="AK71" s="7" t="e">
        <f>VLOOKUP(AF71,排出係数!$A$4:$I$1301,7,FALSE)</f>
        <v>#N/A</v>
      </c>
      <c r="AL71" s="7" t="e">
        <f t="shared" si="14"/>
        <v>#N/A</v>
      </c>
      <c r="AM71" s="7" t="e">
        <f t="shared" si="15"/>
        <v>#N/A</v>
      </c>
      <c r="AN71" s="7" t="e">
        <f t="shared" si="16"/>
        <v>#N/A</v>
      </c>
      <c r="AO71" s="7">
        <f t="shared" si="17"/>
        <v>0</v>
      </c>
      <c r="AP71" s="7" t="e">
        <f>VLOOKUP(AF71,排出係数!$A$4:$I$1301,8,FALSE)</f>
        <v>#N/A</v>
      </c>
      <c r="AQ71" s="7" t="str">
        <f t="shared" si="18"/>
        <v/>
      </c>
      <c r="AR71" s="7" t="str">
        <f t="shared" si="19"/>
        <v/>
      </c>
      <c r="AS71" s="7" t="str">
        <f t="shared" si="20"/>
        <v/>
      </c>
      <c r="AT71" s="88"/>
      <c r="AZ71" s="3" t="s">
        <v>52</v>
      </c>
    </row>
    <row r="72" spans="1:52" s="13" customFormat="1" ht="13.5" customHeight="1">
      <c r="A72" s="139">
        <v>57</v>
      </c>
      <c r="B72" s="140"/>
      <c r="C72" s="141"/>
      <c r="D72" s="142"/>
      <c r="E72" s="141"/>
      <c r="F72" s="141"/>
      <c r="G72" s="182"/>
      <c r="H72" s="141"/>
      <c r="I72" s="143"/>
      <c r="J72" s="144"/>
      <c r="K72" s="141"/>
      <c r="L72" s="378"/>
      <c r="M72" s="379"/>
      <c r="N72" s="400"/>
      <c r="O72" s="202" t="str">
        <f t="shared" si="0"/>
        <v/>
      </c>
      <c r="P72" s="202" t="str">
        <f t="shared" si="24"/>
        <v/>
      </c>
      <c r="Q72" s="203" t="str">
        <f t="shared" si="1"/>
        <v/>
      </c>
      <c r="R72" s="249" t="str">
        <f t="shared" si="2"/>
        <v/>
      </c>
      <c r="S72" s="276"/>
      <c r="T72" s="37"/>
      <c r="U72" s="273" t="str">
        <f t="shared" si="21"/>
        <v/>
      </c>
      <c r="V72" s="7" t="e">
        <f t="shared" si="3"/>
        <v>#N/A</v>
      </c>
      <c r="W72" s="7" t="e">
        <f t="shared" si="4"/>
        <v>#N/A</v>
      </c>
      <c r="X72" s="7" t="e">
        <f t="shared" si="5"/>
        <v>#N/A</v>
      </c>
      <c r="Y72" s="7" t="str">
        <f t="shared" si="6"/>
        <v/>
      </c>
      <c r="Z72" s="11">
        <f t="shared" si="7"/>
        <v>1</v>
      </c>
      <c r="AA72" s="7" t="e">
        <f t="shared" si="8"/>
        <v>#N/A</v>
      </c>
      <c r="AB72" s="7" t="e">
        <f t="shared" si="22"/>
        <v>#N/A</v>
      </c>
      <c r="AC72" s="7" t="e">
        <f t="shared" si="9"/>
        <v>#N/A</v>
      </c>
      <c r="AD72" s="7" t="e">
        <f>VLOOKUP(AF72,排出係数!$A$4:$I$1301,9,FALSE)</f>
        <v>#N/A</v>
      </c>
      <c r="AE72" s="12" t="str">
        <f t="shared" si="10"/>
        <v xml:space="preserve"> </v>
      </c>
      <c r="AF72" s="7" t="e">
        <f t="shared" si="23"/>
        <v>#N/A</v>
      </c>
      <c r="AG72" s="7" t="e">
        <f t="shared" si="11"/>
        <v>#N/A</v>
      </c>
      <c r="AH72" s="7" t="e">
        <f>VLOOKUP(AF72,排出係数!$A$4:$I$1301,6,FALSE)</f>
        <v>#N/A</v>
      </c>
      <c r="AI72" s="7" t="e">
        <f t="shared" si="12"/>
        <v>#N/A</v>
      </c>
      <c r="AJ72" s="7" t="e">
        <f t="shared" si="13"/>
        <v>#N/A</v>
      </c>
      <c r="AK72" s="7" t="e">
        <f>VLOOKUP(AF72,排出係数!$A$4:$I$1301,7,FALSE)</f>
        <v>#N/A</v>
      </c>
      <c r="AL72" s="7" t="e">
        <f t="shared" si="14"/>
        <v>#N/A</v>
      </c>
      <c r="AM72" s="7" t="e">
        <f t="shared" si="15"/>
        <v>#N/A</v>
      </c>
      <c r="AN72" s="7" t="e">
        <f t="shared" si="16"/>
        <v>#N/A</v>
      </c>
      <c r="AO72" s="7">
        <f t="shared" si="17"/>
        <v>0</v>
      </c>
      <c r="AP72" s="7" t="e">
        <f>VLOOKUP(AF72,排出係数!$A$4:$I$1301,8,FALSE)</f>
        <v>#N/A</v>
      </c>
      <c r="AQ72" s="7" t="str">
        <f t="shared" si="18"/>
        <v/>
      </c>
      <c r="AR72" s="7" t="str">
        <f t="shared" si="19"/>
        <v/>
      </c>
      <c r="AS72" s="7" t="str">
        <f t="shared" si="20"/>
        <v/>
      </c>
      <c r="AT72" s="88"/>
      <c r="AZ72" s="3" t="s">
        <v>53</v>
      </c>
    </row>
    <row r="73" spans="1:52" s="13" customFormat="1" ht="13.5" customHeight="1">
      <c r="A73" s="139">
        <v>58</v>
      </c>
      <c r="B73" s="140"/>
      <c r="C73" s="141"/>
      <c r="D73" s="142"/>
      <c r="E73" s="141"/>
      <c r="F73" s="141"/>
      <c r="G73" s="182"/>
      <c r="H73" s="141"/>
      <c r="I73" s="143"/>
      <c r="J73" s="144"/>
      <c r="K73" s="141"/>
      <c r="L73" s="378"/>
      <c r="M73" s="379"/>
      <c r="N73" s="400"/>
      <c r="O73" s="202" t="str">
        <f t="shared" si="0"/>
        <v/>
      </c>
      <c r="P73" s="202" t="str">
        <f t="shared" si="24"/>
        <v/>
      </c>
      <c r="Q73" s="203" t="str">
        <f t="shared" si="1"/>
        <v/>
      </c>
      <c r="R73" s="249" t="str">
        <f t="shared" si="2"/>
        <v/>
      </c>
      <c r="S73" s="276"/>
      <c r="T73" s="37"/>
      <c r="U73" s="273" t="str">
        <f t="shared" si="21"/>
        <v/>
      </c>
      <c r="V73" s="7" t="e">
        <f t="shared" si="3"/>
        <v>#N/A</v>
      </c>
      <c r="W73" s="7" t="e">
        <f t="shared" si="4"/>
        <v>#N/A</v>
      </c>
      <c r="X73" s="7" t="e">
        <f t="shared" si="5"/>
        <v>#N/A</v>
      </c>
      <c r="Y73" s="7" t="str">
        <f t="shared" si="6"/>
        <v/>
      </c>
      <c r="Z73" s="11">
        <f t="shared" si="7"/>
        <v>1</v>
      </c>
      <c r="AA73" s="7" t="e">
        <f t="shared" si="8"/>
        <v>#N/A</v>
      </c>
      <c r="AB73" s="7" t="e">
        <f t="shared" si="22"/>
        <v>#N/A</v>
      </c>
      <c r="AC73" s="7" t="e">
        <f t="shared" si="9"/>
        <v>#N/A</v>
      </c>
      <c r="AD73" s="7" t="e">
        <f>VLOOKUP(AF73,排出係数!$A$4:$I$1301,9,FALSE)</f>
        <v>#N/A</v>
      </c>
      <c r="AE73" s="12" t="str">
        <f t="shared" si="10"/>
        <v xml:space="preserve"> </v>
      </c>
      <c r="AF73" s="7" t="e">
        <f t="shared" si="23"/>
        <v>#N/A</v>
      </c>
      <c r="AG73" s="7" t="e">
        <f t="shared" si="11"/>
        <v>#N/A</v>
      </c>
      <c r="AH73" s="7" t="e">
        <f>VLOOKUP(AF73,排出係数!$A$4:$I$1301,6,FALSE)</f>
        <v>#N/A</v>
      </c>
      <c r="AI73" s="7" t="e">
        <f t="shared" si="12"/>
        <v>#N/A</v>
      </c>
      <c r="AJ73" s="7" t="e">
        <f t="shared" si="13"/>
        <v>#N/A</v>
      </c>
      <c r="AK73" s="7" t="e">
        <f>VLOOKUP(AF73,排出係数!$A$4:$I$1301,7,FALSE)</f>
        <v>#N/A</v>
      </c>
      <c r="AL73" s="7" t="e">
        <f t="shared" si="14"/>
        <v>#N/A</v>
      </c>
      <c r="AM73" s="7" t="e">
        <f t="shared" si="15"/>
        <v>#N/A</v>
      </c>
      <c r="AN73" s="7" t="e">
        <f t="shared" si="16"/>
        <v>#N/A</v>
      </c>
      <c r="AO73" s="7">
        <f t="shared" si="17"/>
        <v>0</v>
      </c>
      <c r="AP73" s="7" t="e">
        <f>VLOOKUP(AF73,排出係数!$A$4:$I$1301,8,FALSE)</f>
        <v>#N/A</v>
      </c>
      <c r="AQ73" s="7" t="str">
        <f t="shared" si="18"/>
        <v/>
      </c>
      <c r="AR73" s="7" t="str">
        <f t="shared" si="19"/>
        <v/>
      </c>
      <c r="AS73" s="7" t="str">
        <f t="shared" si="20"/>
        <v/>
      </c>
      <c r="AT73" s="88"/>
      <c r="AZ73" s="3" t="s">
        <v>99</v>
      </c>
    </row>
    <row r="74" spans="1:52" s="13" customFormat="1" ht="13.5" customHeight="1">
      <c r="A74" s="139">
        <v>59</v>
      </c>
      <c r="B74" s="140"/>
      <c r="C74" s="141"/>
      <c r="D74" s="142"/>
      <c r="E74" s="141"/>
      <c r="F74" s="141"/>
      <c r="G74" s="182"/>
      <c r="H74" s="141"/>
      <c r="I74" s="143"/>
      <c r="J74" s="144"/>
      <c r="K74" s="141"/>
      <c r="L74" s="378"/>
      <c r="M74" s="379"/>
      <c r="N74" s="400"/>
      <c r="O74" s="202" t="str">
        <f t="shared" si="0"/>
        <v/>
      </c>
      <c r="P74" s="202" t="str">
        <f t="shared" si="24"/>
        <v/>
      </c>
      <c r="Q74" s="203" t="str">
        <f t="shared" si="1"/>
        <v/>
      </c>
      <c r="R74" s="249" t="str">
        <f t="shared" si="2"/>
        <v/>
      </c>
      <c r="S74" s="276"/>
      <c r="T74" s="37"/>
      <c r="U74" s="273" t="str">
        <f t="shared" si="21"/>
        <v/>
      </c>
      <c r="V74" s="7" t="e">
        <f t="shared" si="3"/>
        <v>#N/A</v>
      </c>
      <c r="W74" s="7" t="e">
        <f t="shared" si="4"/>
        <v>#N/A</v>
      </c>
      <c r="X74" s="7" t="e">
        <f t="shared" si="5"/>
        <v>#N/A</v>
      </c>
      <c r="Y74" s="7" t="str">
        <f t="shared" si="6"/>
        <v/>
      </c>
      <c r="Z74" s="11">
        <f t="shared" si="7"/>
        <v>1</v>
      </c>
      <c r="AA74" s="7" t="e">
        <f t="shared" si="8"/>
        <v>#N/A</v>
      </c>
      <c r="AB74" s="7" t="e">
        <f t="shared" si="22"/>
        <v>#N/A</v>
      </c>
      <c r="AC74" s="7" t="e">
        <f t="shared" si="9"/>
        <v>#N/A</v>
      </c>
      <c r="AD74" s="7" t="e">
        <f>VLOOKUP(AF74,排出係数!$A$4:$I$1301,9,FALSE)</f>
        <v>#N/A</v>
      </c>
      <c r="AE74" s="12" t="str">
        <f t="shared" si="10"/>
        <v xml:space="preserve"> </v>
      </c>
      <c r="AF74" s="7" t="e">
        <f t="shared" si="23"/>
        <v>#N/A</v>
      </c>
      <c r="AG74" s="7" t="e">
        <f t="shared" si="11"/>
        <v>#N/A</v>
      </c>
      <c r="AH74" s="7" t="e">
        <f>VLOOKUP(AF74,排出係数!$A$4:$I$1301,6,FALSE)</f>
        <v>#N/A</v>
      </c>
      <c r="AI74" s="7" t="e">
        <f t="shared" si="12"/>
        <v>#N/A</v>
      </c>
      <c r="AJ74" s="7" t="e">
        <f t="shared" si="13"/>
        <v>#N/A</v>
      </c>
      <c r="AK74" s="7" t="e">
        <f>VLOOKUP(AF74,排出係数!$A$4:$I$1301,7,FALSE)</f>
        <v>#N/A</v>
      </c>
      <c r="AL74" s="7" t="e">
        <f t="shared" si="14"/>
        <v>#N/A</v>
      </c>
      <c r="AM74" s="7" t="e">
        <f t="shared" si="15"/>
        <v>#N/A</v>
      </c>
      <c r="AN74" s="7" t="e">
        <f t="shared" si="16"/>
        <v>#N/A</v>
      </c>
      <c r="AO74" s="7">
        <f t="shared" si="17"/>
        <v>0</v>
      </c>
      <c r="AP74" s="7" t="e">
        <f>VLOOKUP(AF74,排出係数!$A$4:$I$1301,8,FALSE)</f>
        <v>#N/A</v>
      </c>
      <c r="AQ74" s="7" t="str">
        <f t="shared" si="18"/>
        <v/>
      </c>
      <c r="AR74" s="7" t="str">
        <f t="shared" si="19"/>
        <v/>
      </c>
      <c r="AS74" s="7" t="str">
        <f t="shared" si="20"/>
        <v/>
      </c>
      <c r="AT74" s="88"/>
      <c r="AZ74" s="3" t="s">
        <v>100</v>
      </c>
    </row>
    <row r="75" spans="1:52" s="13" customFormat="1" ht="13.5" customHeight="1">
      <c r="A75" s="139">
        <v>60</v>
      </c>
      <c r="B75" s="140"/>
      <c r="C75" s="141"/>
      <c r="D75" s="142"/>
      <c r="E75" s="141"/>
      <c r="F75" s="141"/>
      <c r="G75" s="182"/>
      <c r="H75" s="141"/>
      <c r="I75" s="143"/>
      <c r="J75" s="144"/>
      <c r="K75" s="141"/>
      <c r="L75" s="378"/>
      <c r="M75" s="379"/>
      <c r="N75" s="400"/>
      <c r="O75" s="202" t="str">
        <f t="shared" si="0"/>
        <v/>
      </c>
      <c r="P75" s="202" t="str">
        <f t="shared" si="24"/>
        <v/>
      </c>
      <c r="Q75" s="203" t="str">
        <f t="shared" si="1"/>
        <v/>
      </c>
      <c r="R75" s="249" t="str">
        <f t="shared" si="2"/>
        <v/>
      </c>
      <c r="S75" s="276"/>
      <c r="T75" s="37"/>
      <c r="U75" s="273" t="str">
        <f t="shared" si="21"/>
        <v/>
      </c>
      <c r="V75" s="7" t="e">
        <f t="shared" si="3"/>
        <v>#N/A</v>
      </c>
      <c r="W75" s="7" t="e">
        <f t="shared" si="4"/>
        <v>#N/A</v>
      </c>
      <c r="X75" s="7" t="e">
        <f t="shared" si="5"/>
        <v>#N/A</v>
      </c>
      <c r="Y75" s="7" t="str">
        <f t="shared" si="6"/>
        <v/>
      </c>
      <c r="Z75" s="11">
        <f t="shared" si="7"/>
        <v>1</v>
      </c>
      <c r="AA75" s="7" t="e">
        <f t="shared" si="8"/>
        <v>#N/A</v>
      </c>
      <c r="AB75" s="7" t="e">
        <f t="shared" si="22"/>
        <v>#N/A</v>
      </c>
      <c r="AC75" s="7" t="e">
        <f t="shared" si="9"/>
        <v>#N/A</v>
      </c>
      <c r="AD75" s="7" t="e">
        <f>VLOOKUP(AF75,排出係数!$A$4:$I$1301,9,FALSE)</f>
        <v>#N/A</v>
      </c>
      <c r="AE75" s="12" t="str">
        <f t="shared" si="10"/>
        <v xml:space="preserve"> </v>
      </c>
      <c r="AF75" s="7" t="e">
        <f t="shared" si="23"/>
        <v>#N/A</v>
      </c>
      <c r="AG75" s="7" t="e">
        <f t="shared" si="11"/>
        <v>#N/A</v>
      </c>
      <c r="AH75" s="7" t="e">
        <f>VLOOKUP(AF75,排出係数!$A$4:$I$1301,6,FALSE)</f>
        <v>#N/A</v>
      </c>
      <c r="AI75" s="7" t="e">
        <f t="shared" si="12"/>
        <v>#N/A</v>
      </c>
      <c r="AJ75" s="7" t="e">
        <f t="shared" si="13"/>
        <v>#N/A</v>
      </c>
      <c r="AK75" s="7" t="e">
        <f>VLOOKUP(AF75,排出係数!$A$4:$I$1301,7,FALSE)</f>
        <v>#N/A</v>
      </c>
      <c r="AL75" s="7" t="e">
        <f t="shared" si="14"/>
        <v>#N/A</v>
      </c>
      <c r="AM75" s="7" t="e">
        <f t="shared" si="15"/>
        <v>#N/A</v>
      </c>
      <c r="AN75" s="7" t="e">
        <f t="shared" si="16"/>
        <v>#N/A</v>
      </c>
      <c r="AO75" s="7">
        <f t="shared" si="17"/>
        <v>0</v>
      </c>
      <c r="AP75" s="7" t="e">
        <f>VLOOKUP(AF75,排出係数!$A$4:$I$1301,8,FALSE)</f>
        <v>#N/A</v>
      </c>
      <c r="AQ75" s="7" t="str">
        <f t="shared" si="18"/>
        <v/>
      </c>
      <c r="AR75" s="7" t="str">
        <f t="shared" si="19"/>
        <v/>
      </c>
      <c r="AS75" s="7" t="str">
        <f t="shared" si="20"/>
        <v/>
      </c>
      <c r="AT75" s="88"/>
      <c r="AZ75" s="3" t="s">
        <v>101</v>
      </c>
    </row>
    <row r="76" spans="1:52" s="13" customFormat="1" ht="13.5" customHeight="1">
      <c r="A76" s="139">
        <v>61</v>
      </c>
      <c r="B76" s="140"/>
      <c r="C76" s="141"/>
      <c r="D76" s="142"/>
      <c r="E76" s="141"/>
      <c r="F76" s="141"/>
      <c r="G76" s="182"/>
      <c r="H76" s="141"/>
      <c r="I76" s="143"/>
      <c r="J76" s="144"/>
      <c r="K76" s="141"/>
      <c r="L76" s="378"/>
      <c r="M76" s="379"/>
      <c r="N76" s="400"/>
      <c r="O76" s="202" t="str">
        <f t="shared" si="0"/>
        <v/>
      </c>
      <c r="P76" s="202" t="str">
        <f t="shared" si="24"/>
        <v/>
      </c>
      <c r="Q76" s="203" t="str">
        <f t="shared" si="1"/>
        <v/>
      </c>
      <c r="R76" s="249" t="str">
        <f t="shared" si="2"/>
        <v/>
      </c>
      <c r="S76" s="276"/>
      <c r="T76" s="37"/>
      <c r="U76" s="273" t="str">
        <f t="shared" si="21"/>
        <v/>
      </c>
      <c r="V76" s="7" t="e">
        <f t="shared" si="3"/>
        <v>#N/A</v>
      </c>
      <c r="W76" s="7" t="e">
        <f t="shared" si="4"/>
        <v>#N/A</v>
      </c>
      <c r="X76" s="7" t="e">
        <f t="shared" si="5"/>
        <v>#N/A</v>
      </c>
      <c r="Y76" s="7" t="str">
        <f t="shared" si="6"/>
        <v/>
      </c>
      <c r="Z76" s="11">
        <f t="shared" si="7"/>
        <v>1</v>
      </c>
      <c r="AA76" s="7" t="e">
        <f t="shared" si="8"/>
        <v>#N/A</v>
      </c>
      <c r="AB76" s="7" t="e">
        <f t="shared" si="22"/>
        <v>#N/A</v>
      </c>
      <c r="AC76" s="7" t="e">
        <f t="shared" si="9"/>
        <v>#N/A</v>
      </c>
      <c r="AD76" s="7" t="e">
        <f>VLOOKUP(AF76,排出係数!$A$4:$I$1301,9,FALSE)</f>
        <v>#N/A</v>
      </c>
      <c r="AE76" s="12" t="str">
        <f t="shared" si="10"/>
        <v xml:space="preserve"> </v>
      </c>
      <c r="AF76" s="7" t="e">
        <f t="shared" si="23"/>
        <v>#N/A</v>
      </c>
      <c r="AG76" s="7" t="e">
        <f t="shared" si="11"/>
        <v>#N/A</v>
      </c>
      <c r="AH76" s="7" t="e">
        <f>VLOOKUP(AF76,排出係数!$A$4:$I$1301,6,FALSE)</f>
        <v>#N/A</v>
      </c>
      <c r="AI76" s="7" t="e">
        <f t="shared" si="12"/>
        <v>#N/A</v>
      </c>
      <c r="AJ76" s="7" t="e">
        <f t="shared" si="13"/>
        <v>#N/A</v>
      </c>
      <c r="AK76" s="7" t="e">
        <f>VLOOKUP(AF76,排出係数!$A$4:$I$1301,7,FALSE)</f>
        <v>#N/A</v>
      </c>
      <c r="AL76" s="7" t="e">
        <f t="shared" si="14"/>
        <v>#N/A</v>
      </c>
      <c r="AM76" s="7" t="e">
        <f t="shared" si="15"/>
        <v>#N/A</v>
      </c>
      <c r="AN76" s="7" t="e">
        <f t="shared" si="16"/>
        <v>#N/A</v>
      </c>
      <c r="AO76" s="7">
        <f t="shared" si="17"/>
        <v>0</v>
      </c>
      <c r="AP76" s="7" t="e">
        <f>VLOOKUP(AF76,排出係数!$A$4:$I$1301,8,FALSE)</f>
        <v>#N/A</v>
      </c>
      <c r="AQ76" s="7" t="str">
        <f t="shared" si="18"/>
        <v/>
      </c>
      <c r="AR76" s="7" t="str">
        <f t="shared" si="19"/>
        <v/>
      </c>
      <c r="AS76" s="7" t="str">
        <f t="shared" si="20"/>
        <v/>
      </c>
      <c r="AT76" s="88"/>
      <c r="AZ76" s="3" t="s">
        <v>102</v>
      </c>
    </row>
    <row r="77" spans="1:52" s="13" customFormat="1" ht="13.5" customHeight="1">
      <c r="A77" s="139">
        <v>62</v>
      </c>
      <c r="B77" s="140"/>
      <c r="C77" s="141"/>
      <c r="D77" s="142"/>
      <c r="E77" s="141"/>
      <c r="F77" s="141"/>
      <c r="G77" s="182"/>
      <c r="H77" s="141"/>
      <c r="I77" s="143"/>
      <c r="J77" s="144"/>
      <c r="K77" s="141"/>
      <c r="L77" s="378"/>
      <c r="M77" s="379"/>
      <c r="N77" s="400"/>
      <c r="O77" s="202" t="str">
        <f t="shared" si="0"/>
        <v/>
      </c>
      <c r="P77" s="202" t="str">
        <f t="shared" si="24"/>
        <v/>
      </c>
      <c r="Q77" s="203" t="str">
        <f t="shared" si="1"/>
        <v/>
      </c>
      <c r="R77" s="249" t="str">
        <f t="shared" si="2"/>
        <v/>
      </c>
      <c r="S77" s="276"/>
      <c r="T77" s="37"/>
      <c r="U77" s="273" t="str">
        <f t="shared" si="21"/>
        <v/>
      </c>
      <c r="V77" s="7" t="e">
        <f t="shared" si="3"/>
        <v>#N/A</v>
      </c>
      <c r="W77" s="7" t="e">
        <f t="shared" si="4"/>
        <v>#N/A</v>
      </c>
      <c r="X77" s="7" t="e">
        <f t="shared" si="5"/>
        <v>#N/A</v>
      </c>
      <c r="Y77" s="7" t="str">
        <f t="shared" si="6"/>
        <v/>
      </c>
      <c r="Z77" s="11">
        <f t="shared" si="7"/>
        <v>1</v>
      </c>
      <c r="AA77" s="7" t="e">
        <f t="shared" si="8"/>
        <v>#N/A</v>
      </c>
      <c r="AB77" s="7" t="e">
        <f t="shared" si="22"/>
        <v>#N/A</v>
      </c>
      <c r="AC77" s="7" t="e">
        <f t="shared" si="9"/>
        <v>#N/A</v>
      </c>
      <c r="AD77" s="7" t="e">
        <f>VLOOKUP(AF77,排出係数!$A$4:$I$1301,9,FALSE)</f>
        <v>#N/A</v>
      </c>
      <c r="AE77" s="12" t="str">
        <f t="shared" si="10"/>
        <v xml:space="preserve"> </v>
      </c>
      <c r="AF77" s="7" t="e">
        <f t="shared" si="23"/>
        <v>#N/A</v>
      </c>
      <c r="AG77" s="7" t="e">
        <f t="shared" si="11"/>
        <v>#N/A</v>
      </c>
      <c r="AH77" s="7" t="e">
        <f>VLOOKUP(AF77,排出係数!$A$4:$I$1301,6,FALSE)</f>
        <v>#N/A</v>
      </c>
      <c r="AI77" s="7" t="e">
        <f t="shared" si="12"/>
        <v>#N/A</v>
      </c>
      <c r="AJ77" s="7" t="e">
        <f t="shared" si="13"/>
        <v>#N/A</v>
      </c>
      <c r="AK77" s="7" t="e">
        <f>VLOOKUP(AF77,排出係数!$A$4:$I$1301,7,FALSE)</f>
        <v>#N/A</v>
      </c>
      <c r="AL77" s="7" t="e">
        <f t="shared" si="14"/>
        <v>#N/A</v>
      </c>
      <c r="AM77" s="7" t="e">
        <f t="shared" si="15"/>
        <v>#N/A</v>
      </c>
      <c r="AN77" s="7" t="e">
        <f t="shared" si="16"/>
        <v>#N/A</v>
      </c>
      <c r="AO77" s="7">
        <f t="shared" si="17"/>
        <v>0</v>
      </c>
      <c r="AP77" s="7" t="e">
        <f>VLOOKUP(AF77,排出係数!$A$4:$I$1301,8,FALSE)</f>
        <v>#N/A</v>
      </c>
      <c r="AQ77" s="7" t="str">
        <f t="shared" si="18"/>
        <v/>
      </c>
      <c r="AR77" s="7" t="str">
        <f t="shared" si="19"/>
        <v/>
      </c>
      <c r="AS77" s="7" t="str">
        <f t="shared" si="20"/>
        <v/>
      </c>
      <c r="AT77" s="88"/>
      <c r="AZ77" s="3" t="s">
        <v>103</v>
      </c>
    </row>
    <row r="78" spans="1:52" s="13" customFormat="1" ht="13.5" customHeight="1">
      <c r="A78" s="139">
        <v>63</v>
      </c>
      <c r="B78" s="140"/>
      <c r="C78" s="141"/>
      <c r="D78" s="142"/>
      <c r="E78" s="141"/>
      <c r="F78" s="141"/>
      <c r="G78" s="182"/>
      <c r="H78" s="141"/>
      <c r="I78" s="143"/>
      <c r="J78" s="144"/>
      <c r="K78" s="141"/>
      <c r="L78" s="378"/>
      <c r="M78" s="379"/>
      <c r="N78" s="400"/>
      <c r="O78" s="202" t="str">
        <f t="shared" si="0"/>
        <v/>
      </c>
      <c r="P78" s="202" t="str">
        <f t="shared" si="24"/>
        <v/>
      </c>
      <c r="Q78" s="203" t="str">
        <f t="shared" si="1"/>
        <v/>
      </c>
      <c r="R78" s="249" t="str">
        <f t="shared" si="2"/>
        <v/>
      </c>
      <c r="S78" s="276"/>
      <c r="T78" s="37"/>
      <c r="U78" s="273" t="str">
        <f t="shared" si="21"/>
        <v/>
      </c>
      <c r="V78" s="7" t="e">
        <f t="shared" si="3"/>
        <v>#N/A</v>
      </c>
      <c r="W78" s="7" t="e">
        <f t="shared" si="4"/>
        <v>#N/A</v>
      </c>
      <c r="X78" s="7" t="e">
        <f t="shared" si="5"/>
        <v>#N/A</v>
      </c>
      <c r="Y78" s="7" t="str">
        <f t="shared" si="6"/>
        <v/>
      </c>
      <c r="Z78" s="11">
        <f t="shared" si="7"/>
        <v>1</v>
      </c>
      <c r="AA78" s="7" t="e">
        <f t="shared" si="8"/>
        <v>#N/A</v>
      </c>
      <c r="AB78" s="7" t="e">
        <f t="shared" si="22"/>
        <v>#N/A</v>
      </c>
      <c r="AC78" s="7" t="e">
        <f t="shared" si="9"/>
        <v>#N/A</v>
      </c>
      <c r="AD78" s="7" t="e">
        <f>VLOOKUP(AF78,排出係数!$A$4:$I$1301,9,FALSE)</f>
        <v>#N/A</v>
      </c>
      <c r="AE78" s="12" t="str">
        <f t="shared" si="10"/>
        <v xml:space="preserve"> </v>
      </c>
      <c r="AF78" s="7" t="e">
        <f t="shared" si="23"/>
        <v>#N/A</v>
      </c>
      <c r="AG78" s="7" t="e">
        <f t="shared" si="11"/>
        <v>#N/A</v>
      </c>
      <c r="AH78" s="7" t="e">
        <f>VLOOKUP(AF78,排出係数!$A$4:$I$1301,6,FALSE)</f>
        <v>#N/A</v>
      </c>
      <c r="AI78" s="7" t="e">
        <f t="shared" si="12"/>
        <v>#N/A</v>
      </c>
      <c r="AJ78" s="7" t="e">
        <f t="shared" si="13"/>
        <v>#N/A</v>
      </c>
      <c r="AK78" s="7" t="e">
        <f>VLOOKUP(AF78,排出係数!$A$4:$I$1301,7,FALSE)</f>
        <v>#N/A</v>
      </c>
      <c r="AL78" s="7" t="e">
        <f t="shared" si="14"/>
        <v>#N/A</v>
      </c>
      <c r="AM78" s="7" t="e">
        <f t="shared" si="15"/>
        <v>#N/A</v>
      </c>
      <c r="AN78" s="7" t="e">
        <f t="shared" si="16"/>
        <v>#N/A</v>
      </c>
      <c r="AO78" s="7">
        <f t="shared" si="17"/>
        <v>0</v>
      </c>
      <c r="AP78" s="7" t="e">
        <f>VLOOKUP(AF78,排出係数!$A$4:$I$1301,8,FALSE)</f>
        <v>#N/A</v>
      </c>
      <c r="AQ78" s="7" t="str">
        <f t="shared" si="18"/>
        <v/>
      </c>
      <c r="AR78" s="7" t="str">
        <f t="shared" si="19"/>
        <v/>
      </c>
      <c r="AS78" s="7" t="str">
        <f t="shared" si="20"/>
        <v/>
      </c>
      <c r="AT78" s="88"/>
      <c r="AZ78" s="3" t="s">
        <v>104</v>
      </c>
    </row>
    <row r="79" spans="1:52" s="13" customFormat="1" ht="13.5" customHeight="1">
      <c r="A79" s="139">
        <v>64</v>
      </c>
      <c r="B79" s="140"/>
      <c r="C79" s="141"/>
      <c r="D79" s="142"/>
      <c r="E79" s="141"/>
      <c r="F79" s="141"/>
      <c r="G79" s="182"/>
      <c r="H79" s="141"/>
      <c r="I79" s="143"/>
      <c r="J79" s="144"/>
      <c r="K79" s="141"/>
      <c r="L79" s="378"/>
      <c r="M79" s="379"/>
      <c r="N79" s="400"/>
      <c r="O79" s="202" t="str">
        <f t="shared" si="0"/>
        <v/>
      </c>
      <c r="P79" s="202" t="str">
        <f t="shared" si="24"/>
        <v/>
      </c>
      <c r="Q79" s="203" t="str">
        <f t="shared" si="1"/>
        <v/>
      </c>
      <c r="R79" s="249" t="str">
        <f t="shared" si="2"/>
        <v/>
      </c>
      <c r="S79" s="276"/>
      <c r="T79" s="37"/>
      <c r="U79" s="273" t="str">
        <f t="shared" si="21"/>
        <v/>
      </c>
      <c r="V79" s="7" t="e">
        <f t="shared" si="3"/>
        <v>#N/A</v>
      </c>
      <c r="W79" s="7" t="e">
        <f t="shared" si="4"/>
        <v>#N/A</v>
      </c>
      <c r="X79" s="7" t="e">
        <f t="shared" si="5"/>
        <v>#N/A</v>
      </c>
      <c r="Y79" s="7" t="str">
        <f t="shared" si="6"/>
        <v/>
      </c>
      <c r="Z79" s="11">
        <f t="shared" si="7"/>
        <v>1</v>
      </c>
      <c r="AA79" s="7" t="e">
        <f t="shared" si="8"/>
        <v>#N/A</v>
      </c>
      <c r="AB79" s="7" t="e">
        <f t="shared" si="22"/>
        <v>#N/A</v>
      </c>
      <c r="AC79" s="7" t="e">
        <f t="shared" si="9"/>
        <v>#N/A</v>
      </c>
      <c r="AD79" s="7" t="e">
        <f>VLOOKUP(AF79,排出係数!$A$4:$I$1301,9,FALSE)</f>
        <v>#N/A</v>
      </c>
      <c r="AE79" s="12" t="str">
        <f t="shared" si="10"/>
        <v xml:space="preserve"> </v>
      </c>
      <c r="AF79" s="7" t="e">
        <f t="shared" si="23"/>
        <v>#N/A</v>
      </c>
      <c r="AG79" s="7" t="e">
        <f t="shared" si="11"/>
        <v>#N/A</v>
      </c>
      <c r="AH79" s="7" t="e">
        <f>VLOOKUP(AF79,排出係数!$A$4:$I$1301,6,FALSE)</f>
        <v>#N/A</v>
      </c>
      <c r="AI79" s="7" t="e">
        <f t="shared" si="12"/>
        <v>#N/A</v>
      </c>
      <c r="AJ79" s="7" t="e">
        <f t="shared" si="13"/>
        <v>#N/A</v>
      </c>
      <c r="AK79" s="7" t="e">
        <f>VLOOKUP(AF79,排出係数!$A$4:$I$1301,7,FALSE)</f>
        <v>#N/A</v>
      </c>
      <c r="AL79" s="7" t="e">
        <f t="shared" si="14"/>
        <v>#N/A</v>
      </c>
      <c r="AM79" s="7" t="e">
        <f t="shared" si="15"/>
        <v>#N/A</v>
      </c>
      <c r="AN79" s="7" t="e">
        <f t="shared" si="16"/>
        <v>#N/A</v>
      </c>
      <c r="AO79" s="7">
        <f t="shared" si="17"/>
        <v>0</v>
      </c>
      <c r="AP79" s="7" t="e">
        <f>VLOOKUP(AF79,排出係数!$A$4:$I$1301,8,FALSE)</f>
        <v>#N/A</v>
      </c>
      <c r="AQ79" s="7" t="str">
        <f t="shared" si="18"/>
        <v/>
      </c>
      <c r="AR79" s="7" t="str">
        <f t="shared" si="19"/>
        <v/>
      </c>
      <c r="AS79" s="7" t="str">
        <f t="shared" si="20"/>
        <v/>
      </c>
      <c r="AT79" s="88"/>
      <c r="AZ79" s="3" t="s">
        <v>54</v>
      </c>
    </row>
    <row r="80" spans="1:52" s="13" customFormat="1" ht="13.5" customHeight="1">
      <c r="A80" s="139">
        <v>65</v>
      </c>
      <c r="B80" s="140"/>
      <c r="C80" s="141"/>
      <c r="D80" s="142"/>
      <c r="E80" s="141"/>
      <c r="F80" s="141"/>
      <c r="G80" s="182"/>
      <c r="H80" s="141"/>
      <c r="I80" s="143"/>
      <c r="J80" s="144"/>
      <c r="K80" s="141"/>
      <c r="L80" s="378"/>
      <c r="M80" s="379"/>
      <c r="N80" s="400"/>
      <c r="O80" s="202" t="str">
        <f t="shared" ref="O80:O143" si="25">IF(ISBLANK(K80)=TRUE,"",IF(ISNUMBER(AG80)=TRUE,AG80,"エラー"))</f>
        <v/>
      </c>
      <c r="P80" s="202" t="str">
        <f t="shared" si="24"/>
        <v/>
      </c>
      <c r="Q80" s="203" t="str">
        <f t="shared" ref="Q80:Q143" si="26">IF(O80="","",IF(ISERROR(O80*N80*Z80),"エラー",IF(ISBLANK(O80)=TRUE,"エラー",IF(ISBLANK(N80)=TRUE,"エラー",IF(AS80=1,"エラー",O80*N80*Z80/1000)))))</f>
        <v/>
      </c>
      <c r="R80" s="249" t="str">
        <f t="shared" ref="R80:R143" si="27">IF(P80="","",IF(ISERROR(P80*N80*Z80),"エラー",IF(ISBLANK(P80)=TRUE,"エラー",IF(ISBLANK(N80)=TRUE,"エラー",IF(AS80=1,"エラー",P80*N80*Z80/1000)))))</f>
        <v/>
      </c>
      <c r="S80" s="276"/>
      <c r="T80" s="37"/>
      <c r="U80" s="273" t="str">
        <f t="shared" ref="U80:U143" si="28">IF(ISBLANK(H80)=TRUE,"",IF(OR(ISBLANK(B80)=TRUE),1,""))</f>
        <v/>
      </c>
      <c r="V80" s="7" t="e">
        <f t="shared" ref="V80:V143" si="29">VLOOKUP(H80,$AU$17:$AX$23,2,FALSE)</f>
        <v>#N/A</v>
      </c>
      <c r="W80" s="7" t="e">
        <f t="shared" ref="W80:W143" si="30">VLOOKUP(H80,$AU$17:$AX$23,3,FALSE)</f>
        <v>#N/A</v>
      </c>
      <c r="X80" s="7" t="e">
        <f t="shared" ref="X80:X143" si="31">VLOOKUP(H80,$AU$17:$AX$23,4,FALSE)</f>
        <v>#N/A</v>
      </c>
      <c r="Y80" s="7" t="str">
        <f t="shared" ref="Y80:Y143" si="32">IF(ISERROR(SEARCH("-",I80,1))=TRUE,ASC(UPPER(I80)),ASC(UPPER(LEFT(I80,SEARCH("-",I80,1)-1))))</f>
        <v/>
      </c>
      <c r="Z80" s="11">
        <f t="shared" ref="Z80:Z143" si="33">IF(J80&gt;3500,J80/1000,1)</f>
        <v>1</v>
      </c>
      <c r="AA80" s="7" t="e">
        <f t="shared" ref="AA80:AA143" si="34">IF(X80=9,0,IF(J80&lt;=1700,1,IF(J80&lt;=2500,2,IF(J80&lt;=3500,3,4))))</f>
        <v>#N/A</v>
      </c>
      <c r="AB80" s="7" t="e">
        <f t="shared" ref="AB80:AB143" si="35">IF(X80=5,0,IF(X80=9,0,IF(J80&lt;=1700,1,IF(J80&lt;=2500,2,IF(J80&lt;=3500,3,4)))))</f>
        <v>#N/A</v>
      </c>
      <c r="AC80" s="7" t="e">
        <f t="shared" ref="AC80:AC143" si="36">VLOOKUP(K80,$BC$17:$BD$25,2,FALSE)</f>
        <v>#N/A</v>
      </c>
      <c r="AD80" s="7" t="e">
        <f>VLOOKUP(AF80,排出係数!$A$4:$I$1301,9,FALSE)</f>
        <v>#N/A</v>
      </c>
      <c r="AE80" s="12" t="str">
        <f t="shared" ref="AE80:AE143" si="37">IF(OR(ISBLANK(K80)=TRUE,ISBLANK(B80)=TRUE)," ",CONCATENATE(B80,X80,AA80))</f>
        <v xml:space="preserve"> </v>
      </c>
      <c r="AF80" s="7" t="e">
        <f t="shared" si="23"/>
        <v>#N/A</v>
      </c>
      <c r="AG80" s="7" t="e">
        <f t="shared" ref="AG80:AG143" si="38">IF(AND(L80="あり",AC80="軽"),AI80,AH80)</f>
        <v>#N/A</v>
      </c>
      <c r="AH80" s="7" t="e">
        <f>VLOOKUP(AF80,排出係数!$A$4:$I$1301,6,FALSE)</f>
        <v>#N/A</v>
      </c>
      <c r="AI80" s="7" t="e">
        <f t="shared" ref="AI80:AI143" si="39">VLOOKUP(AB80,$BQ$17:$BU$21,2,FALSE)</f>
        <v>#N/A</v>
      </c>
      <c r="AJ80" s="7" t="e">
        <f t="shared" ref="AJ80:AJ143" si="40">IF(AND(L80="あり",M80="なし",AC80="軽"),AL80,IF(AND(L80="あり",M80="あり(H17なし)",AC80="軽"),AL80,IF(AND(L80="あり",M80="",AC80="軽"),AL80,IF(AND(L80="なし",M80="あり(H17なし)",AC80="軽"),AM80,IF(AND(L80="",M80="あり(H17なし)",AC80="軽"),AM80,IF(AND(M80="あり(H17あり)",AC80="軽"),AN80,AK80))))))</f>
        <v>#N/A</v>
      </c>
      <c r="AK80" s="7" t="e">
        <f>VLOOKUP(AF80,排出係数!$A$4:$I$1301,7,FALSE)</f>
        <v>#N/A</v>
      </c>
      <c r="AL80" s="7" t="e">
        <f t="shared" ref="AL80:AL143" si="41">VLOOKUP(AB80,$BQ$17:$BU$21,3,FALSE)</f>
        <v>#N/A</v>
      </c>
      <c r="AM80" s="7" t="e">
        <f t="shared" ref="AM80:AM143" si="42">VLOOKUP(AB80,$BQ$17:$BU$21,4,FALSE)</f>
        <v>#N/A</v>
      </c>
      <c r="AN80" s="7" t="e">
        <f t="shared" ref="AN80:AN143" si="43">VLOOKUP(AB80,$BQ$17:$BU$21,5,FALSE)</f>
        <v>#N/A</v>
      </c>
      <c r="AO80" s="7">
        <f t="shared" ref="AO80:AO143" si="44">IF(AND(L80="なし",M80="なし"),0,IF(AND(L80="",M80=""),0,IF(AND(L80="",M80="なし"),0,IF(AND(L80="なし",M80=""),0,1))))</f>
        <v>0</v>
      </c>
      <c r="AP80" s="7" t="e">
        <f>VLOOKUP(AF80,排出係数!$A$4:$I$1301,8,FALSE)</f>
        <v>#N/A</v>
      </c>
      <c r="AQ80" s="7" t="str">
        <f t="shared" ref="AQ80:AQ143" si="45">IF(H80="","",VLOOKUP(H80,$AU$17:$AY$25,5,FALSE))</f>
        <v/>
      </c>
      <c r="AR80" s="7" t="str">
        <f t="shared" ref="AR80:AR143" si="46">IF(D80="","",VLOOKUP(CONCATENATE("A",LEFT(D80)),$BN$17:$BO$26,2,FALSE))</f>
        <v/>
      </c>
      <c r="AS80" s="7" t="str">
        <f t="shared" ref="AS80:AS143" si="47">IF(AQ80=AR80,"",1)</f>
        <v/>
      </c>
      <c r="AT80" s="88"/>
      <c r="AZ80" s="3" t="s">
        <v>55</v>
      </c>
    </row>
    <row r="81" spans="1:52" s="13" customFormat="1" ht="13.5" customHeight="1">
      <c r="A81" s="139">
        <v>66</v>
      </c>
      <c r="B81" s="140"/>
      <c r="C81" s="141"/>
      <c r="D81" s="142"/>
      <c r="E81" s="141"/>
      <c r="F81" s="141"/>
      <c r="G81" s="182"/>
      <c r="H81" s="141"/>
      <c r="I81" s="143"/>
      <c r="J81" s="144"/>
      <c r="K81" s="141"/>
      <c r="L81" s="378"/>
      <c r="M81" s="379"/>
      <c r="N81" s="400"/>
      <c r="O81" s="202" t="str">
        <f t="shared" si="25"/>
        <v/>
      </c>
      <c r="P81" s="202" t="str">
        <f t="shared" si="24"/>
        <v/>
      </c>
      <c r="Q81" s="203" t="str">
        <f t="shared" si="26"/>
        <v/>
      </c>
      <c r="R81" s="249" t="str">
        <f t="shared" si="27"/>
        <v/>
      </c>
      <c r="S81" s="276"/>
      <c r="T81" s="37"/>
      <c r="U81" s="273" t="str">
        <f t="shared" si="28"/>
        <v/>
      </c>
      <c r="V81" s="7" t="e">
        <f t="shared" si="29"/>
        <v>#N/A</v>
      </c>
      <c r="W81" s="7" t="e">
        <f t="shared" si="30"/>
        <v>#N/A</v>
      </c>
      <c r="X81" s="7" t="e">
        <f t="shared" si="31"/>
        <v>#N/A</v>
      </c>
      <c r="Y81" s="7" t="str">
        <f t="shared" si="32"/>
        <v/>
      </c>
      <c r="Z81" s="11">
        <f t="shared" si="33"/>
        <v>1</v>
      </c>
      <c r="AA81" s="7" t="e">
        <f t="shared" si="34"/>
        <v>#N/A</v>
      </c>
      <c r="AB81" s="7" t="e">
        <f t="shared" si="35"/>
        <v>#N/A</v>
      </c>
      <c r="AC81" s="7" t="e">
        <f t="shared" si="36"/>
        <v>#N/A</v>
      </c>
      <c r="AD81" s="7" t="e">
        <f>VLOOKUP(AF81,排出係数!$A$4:$I$1301,9,FALSE)</f>
        <v>#N/A</v>
      </c>
      <c r="AE81" s="12" t="str">
        <f t="shared" si="37"/>
        <v xml:space="preserve"> </v>
      </c>
      <c r="AF81" s="7" t="e">
        <f t="shared" ref="AF81:AF144" si="48">CONCATENATE(V81,AB81,AC81,Y81)</f>
        <v>#N/A</v>
      </c>
      <c r="AG81" s="7" t="e">
        <f t="shared" si="38"/>
        <v>#N/A</v>
      </c>
      <c r="AH81" s="7" t="e">
        <f>VLOOKUP(AF81,排出係数!$A$4:$I$1301,6,FALSE)</f>
        <v>#N/A</v>
      </c>
      <c r="AI81" s="7" t="e">
        <f t="shared" si="39"/>
        <v>#N/A</v>
      </c>
      <c r="AJ81" s="7" t="e">
        <f t="shared" si="40"/>
        <v>#N/A</v>
      </c>
      <c r="AK81" s="7" t="e">
        <f>VLOOKUP(AF81,排出係数!$A$4:$I$1301,7,FALSE)</f>
        <v>#N/A</v>
      </c>
      <c r="AL81" s="7" t="e">
        <f t="shared" si="41"/>
        <v>#N/A</v>
      </c>
      <c r="AM81" s="7" t="e">
        <f t="shared" si="42"/>
        <v>#N/A</v>
      </c>
      <c r="AN81" s="7" t="e">
        <f t="shared" si="43"/>
        <v>#N/A</v>
      </c>
      <c r="AO81" s="7">
        <f t="shared" si="44"/>
        <v>0</v>
      </c>
      <c r="AP81" s="7" t="e">
        <f>VLOOKUP(AF81,排出係数!$A$4:$I$1301,8,FALSE)</f>
        <v>#N/A</v>
      </c>
      <c r="AQ81" s="7" t="str">
        <f t="shared" si="45"/>
        <v/>
      </c>
      <c r="AR81" s="7" t="str">
        <f t="shared" si="46"/>
        <v/>
      </c>
      <c r="AS81" s="7" t="str">
        <f t="shared" si="47"/>
        <v/>
      </c>
      <c r="AT81" s="88"/>
      <c r="AZ81" s="3" t="s">
        <v>56</v>
      </c>
    </row>
    <row r="82" spans="1:52" s="13" customFormat="1" ht="13.5" customHeight="1">
      <c r="A82" s="139">
        <v>67</v>
      </c>
      <c r="B82" s="140"/>
      <c r="C82" s="141"/>
      <c r="D82" s="142"/>
      <c r="E82" s="141"/>
      <c r="F82" s="141"/>
      <c r="G82" s="182"/>
      <c r="H82" s="141"/>
      <c r="I82" s="143"/>
      <c r="J82" s="144"/>
      <c r="K82" s="141"/>
      <c r="L82" s="378"/>
      <c r="M82" s="379"/>
      <c r="N82" s="400"/>
      <c r="O82" s="202" t="str">
        <f t="shared" si="25"/>
        <v/>
      </c>
      <c r="P82" s="202" t="str">
        <f t="shared" ref="P82:P145" si="49">IF(ISBLANK($K82)=TRUE,"",IF(ISNUMBER(AJ82)=TRUE,AJ82,"エラー"))</f>
        <v/>
      </c>
      <c r="Q82" s="203" t="str">
        <f t="shared" si="26"/>
        <v/>
      </c>
      <c r="R82" s="249" t="str">
        <f t="shared" si="27"/>
        <v/>
      </c>
      <c r="S82" s="276"/>
      <c r="T82" s="37"/>
      <c r="U82" s="273" t="str">
        <f t="shared" si="28"/>
        <v/>
      </c>
      <c r="V82" s="7" t="e">
        <f t="shared" si="29"/>
        <v>#N/A</v>
      </c>
      <c r="W82" s="7" t="e">
        <f t="shared" si="30"/>
        <v>#N/A</v>
      </c>
      <c r="X82" s="7" t="e">
        <f t="shared" si="31"/>
        <v>#N/A</v>
      </c>
      <c r="Y82" s="7" t="str">
        <f t="shared" si="32"/>
        <v/>
      </c>
      <c r="Z82" s="11">
        <f t="shared" si="33"/>
        <v>1</v>
      </c>
      <c r="AA82" s="7" t="e">
        <f t="shared" si="34"/>
        <v>#N/A</v>
      </c>
      <c r="AB82" s="7" t="e">
        <f t="shared" si="35"/>
        <v>#N/A</v>
      </c>
      <c r="AC82" s="7" t="e">
        <f t="shared" si="36"/>
        <v>#N/A</v>
      </c>
      <c r="AD82" s="7" t="e">
        <f>VLOOKUP(AF82,排出係数!$A$4:$I$1301,9,FALSE)</f>
        <v>#N/A</v>
      </c>
      <c r="AE82" s="12" t="str">
        <f t="shared" si="37"/>
        <v xml:space="preserve"> </v>
      </c>
      <c r="AF82" s="7" t="e">
        <f t="shared" si="48"/>
        <v>#N/A</v>
      </c>
      <c r="AG82" s="7" t="e">
        <f t="shared" si="38"/>
        <v>#N/A</v>
      </c>
      <c r="AH82" s="7" t="e">
        <f>VLOOKUP(AF82,排出係数!$A$4:$I$1301,6,FALSE)</f>
        <v>#N/A</v>
      </c>
      <c r="AI82" s="7" t="e">
        <f t="shared" si="39"/>
        <v>#N/A</v>
      </c>
      <c r="AJ82" s="7" t="e">
        <f t="shared" si="40"/>
        <v>#N/A</v>
      </c>
      <c r="AK82" s="7" t="e">
        <f>VLOOKUP(AF82,排出係数!$A$4:$I$1301,7,FALSE)</f>
        <v>#N/A</v>
      </c>
      <c r="AL82" s="7" t="e">
        <f t="shared" si="41"/>
        <v>#N/A</v>
      </c>
      <c r="AM82" s="7" t="e">
        <f t="shared" si="42"/>
        <v>#N/A</v>
      </c>
      <c r="AN82" s="7" t="e">
        <f t="shared" si="43"/>
        <v>#N/A</v>
      </c>
      <c r="AO82" s="7">
        <f t="shared" si="44"/>
        <v>0</v>
      </c>
      <c r="AP82" s="7" t="e">
        <f>VLOOKUP(AF82,排出係数!$A$4:$I$1301,8,FALSE)</f>
        <v>#N/A</v>
      </c>
      <c r="AQ82" s="7" t="str">
        <f t="shared" si="45"/>
        <v/>
      </c>
      <c r="AR82" s="7" t="str">
        <f t="shared" si="46"/>
        <v/>
      </c>
      <c r="AS82" s="7" t="str">
        <f t="shared" si="47"/>
        <v/>
      </c>
      <c r="AT82" s="88"/>
      <c r="AZ82" s="3" t="s">
        <v>57</v>
      </c>
    </row>
    <row r="83" spans="1:52" s="13" customFormat="1" ht="13.5" customHeight="1">
      <c r="A83" s="139">
        <v>68</v>
      </c>
      <c r="B83" s="140"/>
      <c r="C83" s="141"/>
      <c r="D83" s="142"/>
      <c r="E83" s="141"/>
      <c r="F83" s="141"/>
      <c r="G83" s="182"/>
      <c r="H83" s="141"/>
      <c r="I83" s="143"/>
      <c r="J83" s="144"/>
      <c r="K83" s="141"/>
      <c r="L83" s="378"/>
      <c r="M83" s="379"/>
      <c r="N83" s="400"/>
      <c r="O83" s="202" t="str">
        <f t="shared" si="25"/>
        <v/>
      </c>
      <c r="P83" s="202" t="str">
        <f t="shared" si="49"/>
        <v/>
      </c>
      <c r="Q83" s="203" t="str">
        <f t="shared" si="26"/>
        <v/>
      </c>
      <c r="R83" s="249" t="str">
        <f t="shared" si="27"/>
        <v/>
      </c>
      <c r="S83" s="276"/>
      <c r="T83" s="37"/>
      <c r="U83" s="273" t="str">
        <f t="shared" si="28"/>
        <v/>
      </c>
      <c r="V83" s="7" t="e">
        <f t="shared" si="29"/>
        <v>#N/A</v>
      </c>
      <c r="W83" s="7" t="e">
        <f t="shared" si="30"/>
        <v>#N/A</v>
      </c>
      <c r="X83" s="7" t="e">
        <f t="shared" si="31"/>
        <v>#N/A</v>
      </c>
      <c r="Y83" s="7" t="str">
        <f t="shared" si="32"/>
        <v/>
      </c>
      <c r="Z83" s="11">
        <f t="shared" si="33"/>
        <v>1</v>
      </c>
      <c r="AA83" s="7" t="e">
        <f t="shared" si="34"/>
        <v>#N/A</v>
      </c>
      <c r="AB83" s="7" t="e">
        <f t="shared" si="35"/>
        <v>#N/A</v>
      </c>
      <c r="AC83" s="7" t="e">
        <f t="shared" si="36"/>
        <v>#N/A</v>
      </c>
      <c r="AD83" s="7" t="e">
        <f>VLOOKUP(AF83,排出係数!$A$4:$I$1301,9,FALSE)</f>
        <v>#N/A</v>
      </c>
      <c r="AE83" s="12" t="str">
        <f t="shared" si="37"/>
        <v xml:space="preserve"> </v>
      </c>
      <c r="AF83" s="7" t="e">
        <f t="shared" si="48"/>
        <v>#N/A</v>
      </c>
      <c r="AG83" s="7" t="e">
        <f t="shared" si="38"/>
        <v>#N/A</v>
      </c>
      <c r="AH83" s="7" t="e">
        <f>VLOOKUP(AF83,排出係数!$A$4:$I$1301,6,FALSE)</f>
        <v>#N/A</v>
      </c>
      <c r="AI83" s="7" t="e">
        <f t="shared" si="39"/>
        <v>#N/A</v>
      </c>
      <c r="AJ83" s="7" t="e">
        <f t="shared" si="40"/>
        <v>#N/A</v>
      </c>
      <c r="AK83" s="7" t="e">
        <f>VLOOKUP(AF83,排出係数!$A$4:$I$1301,7,FALSE)</f>
        <v>#N/A</v>
      </c>
      <c r="AL83" s="7" t="e">
        <f t="shared" si="41"/>
        <v>#N/A</v>
      </c>
      <c r="AM83" s="7" t="e">
        <f t="shared" si="42"/>
        <v>#N/A</v>
      </c>
      <c r="AN83" s="7" t="e">
        <f t="shared" si="43"/>
        <v>#N/A</v>
      </c>
      <c r="AO83" s="7">
        <f t="shared" si="44"/>
        <v>0</v>
      </c>
      <c r="AP83" s="7" t="e">
        <f>VLOOKUP(AF83,排出係数!$A$4:$I$1301,8,FALSE)</f>
        <v>#N/A</v>
      </c>
      <c r="AQ83" s="7" t="str">
        <f t="shared" si="45"/>
        <v/>
      </c>
      <c r="AR83" s="7" t="str">
        <f t="shared" si="46"/>
        <v/>
      </c>
      <c r="AS83" s="7" t="str">
        <f t="shared" si="47"/>
        <v/>
      </c>
      <c r="AT83" s="88"/>
      <c r="AZ83" s="3" t="s">
        <v>105</v>
      </c>
    </row>
    <row r="84" spans="1:52" s="13" customFormat="1" ht="13.5" customHeight="1">
      <c r="A84" s="139">
        <v>69</v>
      </c>
      <c r="B84" s="140"/>
      <c r="C84" s="141"/>
      <c r="D84" s="142"/>
      <c r="E84" s="141"/>
      <c r="F84" s="141"/>
      <c r="G84" s="182"/>
      <c r="H84" s="141"/>
      <c r="I84" s="143"/>
      <c r="J84" s="144"/>
      <c r="K84" s="141"/>
      <c r="L84" s="378"/>
      <c r="M84" s="379"/>
      <c r="N84" s="400"/>
      <c r="O84" s="202" t="str">
        <f t="shared" si="25"/>
        <v/>
      </c>
      <c r="P84" s="202" t="str">
        <f t="shared" si="49"/>
        <v/>
      </c>
      <c r="Q84" s="203" t="str">
        <f t="shared" si="26"/>
        <v/>
      </c>
      <c r="R84" s="249" t="str">
        <f t="shared" si="27"/>
        <v/>
      </c>
      <c r="S84" s="276"/>
      <c r="T84" s="37"/>
      <c r="U84" s="273" t="str">
        <f t="shared" si="28"/>
        <v/>
      </c>
      <c r="V84" s="7" t="e">
        <f t="shared" si="29"/>
        <v>#N/A</v>
      </c>
      <c r="W84" s="7" t="e">
        <f t="shared" si="30"/>
        <v>#N/A</v>
      </c>
      <c r="X84" s="7" t="e">
        <f t="shared" si="31"/>
        <v>#N/A</v>
      </c>
      <c r="Y84" s="7" t="str">
        <f t="shared" si="32"/>
        <v/>
      </c>
      <c r="Z84" s="11">
        <f t="shared" si="33"/>
        <v>1</v>
      </c>
      <c r="AA84" s="7" t="e">
        <f t="shared" si="34"/>
        <v>#N/A</v>
      </c>
      <c r="AB84" s="7" t="e">
        <f t="shared" si="35"/>
        <v>#N/A</v>
      </c>
      <c r="AC84" s="7" t="e">
        <f t="shared" si="36"/>
        <v>#N/A</v>
      </c>
      <c r="AD84" s="7" t="e">
        <f>VLOOKUP(AF84,排出係数!$A$4:$I$1301,9,FALSE)</f>
        <v>#N/A</v>
      </c>
      <c r="AE84" s="12" t="str">
        <f t="shared" si="37"/>
        <v xml:space="preserve"> </v>
      </c>
      <c r="AF84" s="7" t="e">
        <f t="shared" si="48"/>
        <v>#N/A</v>
      </c>
      <c r="AG84" s="7" t="e">
        <f t="shared" si="38"/>
        <v>#N/A</v>
      </c>
      <c r="AH84" s="7" t="e">
        <f>VLOOKUP(AF84,排出係数!$A$4:$I$1301,6,FALSE)</f>
        <v>#N/A</v>
      </c>
      <c r="AI84" s="7" t="e">
        <f t="shared" si="39"/>
        <v>#N/A</v>
      </c>
      <c r="AJ84" s="7" t="e">
        <f t="shared" si="40"/>
        <v>#N/A</v>
      </c>
      <c r="AK84" s="7" t="e">
        <f>VLOOKUP(AF84,排出係数!$A$4:$I$1301,7,FALSE)</f>
        <v>#N/A</v>
      </c>
      <c r="AL84" s="7" t="e">
        <f t="shared" si="41"/>
        <v>#N/A</v>
      </c>
      <c r="AM84" s="7" t="e">
        <f t="shared" si="42"/>
        <v>#N/A</v>
      </c>
      <c r="AN84" s="7" t="e">
        <f t="shared" si="43"/>
        <v>#N/A</v>
      </c>
      <c r="AO84" s="7">
        <f t="shared" si="44"/>
        <v>0</v>
      </c>
      <c r="AP84" s="7" t="e">
        <f>VLOOKUP(AF84,排出係数!$A$4:$I$1301,8,FALSE)</f>
        <v>#N/A</v>
      </c>
      <c r="AQ84" s="7" t="str">
        <f t="shared" si="45"/>
        <v/>
      </c>
      <c r="AR84" s="7" t="str">
        <f t="shared" si="46"/>
        <v/>
      </c>
      <c r="AS84" s="7" t="str">
        <f t="shared" si="47"/>
        <v/>
      </c>
      <c r="AT84" s="88"/>
      <c r="AZ84" s="3" t="s">
        <v>58</v>
      </c>
    </row>
    <row r="85" spans="1:52" s="13" customFormat="1" ht="13.5" customHeight="1">
      <c r="A85" s="139">
        <v>70</v>
      </c>
      <c r="B85" s="140"/>
      <c r="C85" s="141"/>
      <c r="D85" s="142"/>
      <c r="E85" s="141"/>
      <c r="F85" s="141"/>
      <c r="G85" s="182"/>
      <c r="H85" s="141"/>
      <c r="I85" s="143"/>
      <c r="J85" s="144"/>
      <c r="K85" s="141"/>
      <c r="L85" s="378"/>
      <c r="M85" s="379"/>
      <c r="N85" s="400"/>
      <c r="O85" s="202" t="str">
        <f t="shared" si="25"/>
        <v/>
      </c>
      <c r="P85" s="202" t="str">
        <f t="shared" si="49"/>
        <v/>
      </c>
      <c r="Q85" s="203" t="str">
        <f t="shared" si="26"/>
        <v/>
      </c>
      <c r="R85" s="249" t="str">
        <f t="shared" si="27"/>
        <v/>
      </c>
      <c r="S85" s="276"/>
      <c r="T85" s="37"/>
      <c r="U85" s="273" t="str">
        <f t="shared" si="28"/>
        <v/>
      </c>
      <c r="V85" s="7" t="e">
        <f t="shared" si="29"/>
        <v>#N/A</v>
      </c>
      <c r="W85" s="7" t="e">
        <f t="shared" si="30"/>
        <v>#N/A</v>
      </c>
      <c r="X85" s="7" t="e">
        <f t="shared" si="31"/>
        <v>#N/A</v>
      </c>
      <c r="Y85" s="7" t="str">
        <f t="shared" si="32"/>
        <v/>
      </c>
      <c r="Z85" s="11">
        <f t="shared" si="33"/>
        <v>1</v>
      </c>
      <c r="AA85" s="7" t="e">
        <f t="shared" si="34"/>
        <v>#N/A</v>
      </c>
      <c r="AB85" s="7" t="e">
        <f t="shared" si="35"/>
        <v>#N/A</v>
      </c>
      <c r="AC85" s="7" t="e">
        <f t="shared" si="36"/>
        <v>#N/A</v>
      </c>
      <c r="AD85" s="7" t="e">
        <f>VLOOKUP(AF85,排出係数!$A$4:$I$1301,9,FALSE)</f>
        <v>#N/A</v>
      </c>
      <c r="AE85" s="12" t="str">
        <f t="shared" si="37"/>
        <v xml:space="preserve"> </v>
      </c>
      <c r="AF85" s="7" t="e">
        <f t="shared" si="48"/>
        <v>#N/A</v>
      </c>
      <c r="AG85" s="7" t="e">
        <f t="shared" si="38"/>
        <v>#N/A</v>
      </c>
      <c r="AH85" s="7" t="e">
        <f>VLOOKUP(AF85,排出係数!$A$4:$I$1301,6,FALSE)</f>
        <v>#N/A</v>
      </c>
      <c r="AI85" s="7" t="e">
        <f t="shared" si="39"/>
        <v>#N/A</v>
      </c>
      <c r="AJ85" s="7" t="e">
        <f t="shared" si="40"/>
        <v>#N/A</v>
      </c>
      <c r="AK85" s="7" t="e">
        <f>VLOOKUP(AF85,排出係数!$A$4:$I$1301,7,FALSE)</f>
        <v>#N/A</v>
      </c>
      <c r="AL85" s="7" t="e">
        <f t="shared" si="41"/>
        <v>#N/A</v>
      </c>
      <c r="AM85" s="7" t="e">
        <f t="shared" si="42"/>
        <v>#N/A</v>
      </c>
      <c r="AN85" s="7" t="e">
        <f t="shared" si="43"/>
        <v>#N/A</v>
      </c>
      <c r="AO85" s="7">
        <f t="shared" si="44"/>
        <v>0</v>
      </c>
      <c r="AP85" s="7" t="e">
        <f>VLOOKUP(AF85,排出係数!$A$4:$I$1301,8,FALSE)</f>
        <v>#N/A</v>
      </c>
      <c r="AQ85" s="7" t="str">
        <f t="shared" si="45"/>
        <v/>
      </c>
      <c r="AR85" s="7" t="str">
        <f t="shared" si="46"/>
        <v/>
      </c>
      <c r="AS85" s="7" t="str">
        <f t="shared" si="47"/>
        <v/>
      </c>
      <c r="AT85" s="88"/>
      <c r="AZ85" s="3" t="s">
        <v>59</v>
      </c>
    </row>
    <row r="86" spans="1:52" s="13" customFormat="1" ht="13.5" customHeight="1">
      <c r="A86" s="139">
        <v>71</v>
      </c>
      <c r="B86" s="140"/>
      <c r="C86" s="141"/>
      <c r="D86" s="142"/>
      <c r="E86" s="141"/>
      <c r="F86" s="141"/>
      <c r="G86" s="182"/>
      <c r="H86" s="141"/>
      <c r="I86" s="143"/>
      <c r="J86" s="144"/>
      <c r="K86" s="141"/>
      <c r="L86" s="378"/>
      <c r="M86" s="379"/>
      <c r="N86" s="400"/>
      <c r="O86" s="202" t="str">
        <f t="shared" si="25"/>
        <v/>
      </c>
      <c r="P86" s="202" t="str">
        <f t="shared" si="49"/>
        <v/>
      </c>
      <c r="Q86" s="203" t="str">
        <f t="shared" si="26"/>
        <v/>
      </c>
      <c r="R86" s="249" t="str">
        <f t="shared" si="27"/>
        <v/>
      </c>
      <c r="S86" s="276"/>
      <c r="T86" s="37"/>
      <c r="U86" s="273" t="str">
        <f t="shared" si="28"/>
        <v/>
      </c>
      <c r="V86" s="7" t="e">
        <f t="shared" si="29"/>
        <v>#N/A</v>
      </c>
      <c r="W86" s="7" t="e">
        <f t="shared" si="30"/>
        <v>#N/A</v>
      </c>
      <c r="X86" s="7" t="e">
        <f t="shared" si="31"/>
        <v>#N/A</v>
      </c>
      <c r="Y86" s="7" t="str">
        <f t="shared" si="32"/>
        <v/>
      </c>
      <c r="Z86" s="11">
        <f t="shared" si="33"/>
        <v>1</v>
      </c>
      <c r="AA86" s="7" t="e">
        <f t="shared" si="34"/>
        <v>#N/A</v>
      </c>
      <c r="AB86" s="7" t="e">
        <f t="shared" si="35"/>
        <v>#N/A</v>
      </c>
      <c r="AC86" s="7" t="e">
        <f t="shared" si="36"/>
        <v>#N/A</v>
      </c>
      <c r="AD86" s="7" t="e">
        <f>VLOOKUP(AF86,排出係数!$A$4:$I$1301,9,FALSE)</f>
        <v>#N/A</v>
      </c>
      <c r="AE86" s="12" t="str">
        <f t="shared" si="37"/>
        <v xml:space="preserve"> </v>
      </c>
      <c r="AF86" s="7" t="e">
        <f t="shared" si="48"/>
        <v>#N/A</v>
      </c>
      <c r="AG86" s="7" t="e">
        <f t="shared" si="38"/>
        <v>#N/A</v>
      </c>
      <c r="AH86" s="7" t="e">
        <f>VLOOKUP(AF86,排出係数!$A$4:$I$1301,6,FALSE)</f>
        <v>#N/A</v>
      </c>
      <c r="AI86" s="7" t="e">
        <f t="shared" si="39"/>
        <v>#N/A</v>
      </c>
      <c r="AJ86" s="7" t="e">
        <f t="shared" si="40"/>
        <v>#N/A</v>
      </c>
      <c r="AK86" s="7" t="e">
        <f>VLOOKUP(AF86,排出係数!$A$4:$I$1301,7,FALSE)</f>
        <v>#N/A</v>
      </c>
      <c r="AL86" s="7" t="e">
        <f t="shared" si="41"/>
        <v>#N/A</v>
      </c>
      <c r="AM86" s="7" t="e">
        <f t="shared" si="42"/>
        <v>#N/A</v>
      </c>
      <c r="AN86" s="7" t="e">
        <f t="shared" si="43"/>
        <v>#N/A</v>
      </c>
      <c r="AO86" s="7">
        <f t="shared" si="44"/>
        <v>0</v>
      </c>
      <c r="AP86" s="7" t="e">
        <f>VLOOKUP(AF86,排出係数!$A$4:$I$1301,8,FALSE)</f>
        <v>#N/A</v>
      </c>
      <c r="AQ86" s="7" t="str">
        <f t="shared" si="45"/>
        <v/>
      </c>
      <c r="AR86" s="7" t="str">
        <f t="shared" si="46"/>
        <v/>
      </c>
      <c r="AS86" s="7" t="str">
        <f t="shared" si="47"/>
        <v/>
      </c>
      <c r="AT86" s="88"/>
      <c r="AZ86" s="3" t="s">
        <v>62</v>
      </c>
    </row>
    <row r="87" spans="1:52" s="13" customFormat="1" ht="13.5" customHeight="1">
      <c r="A87" s="139">
        <v>72</v>
      </c>
      <c r="B87" s="140"/>
      <c r="C87" s="141"/>
      <c r="D87" s="142"/>
      <c r="E87" s="141"/>
      <c r="F87" s="141"/>
      <c r="G87" s="182"/>
      <c r="H87" s="141"/>
      <c r="I87" s="143"/>
      <c r="J87" s="144"/>
      <c r="K87" s="141"/>
      <c r="L87" s="378"/>
      <c r="M87" s="379"/>
      <c r="N87" s="400"/>
      <c r="O87" s="202" t="str">
        <f t="shared" si="25"/>
        <v/>
      </c>
      <c r="P87" s="202" t="str">
        <f t="shared" si="49"/>
        <v/>
      </c>
      <c r="Q87" s="203" t="str">
        <f t="shared" si="26"/>
        <v/>
      </c>
      <c r="R87" s="249" t="str">
        <f t="shared" si="27"/>
        <v/>
      </c>
      <c r="S87" s="276"/>
      <c r="T87" s="37"/>
      <c r="U87" s="273" t="str">
        <f t="shared" si="28"/>
        <v/>
      </c>
      <c r="V87" s="7" t="e">
        <f t="shared" si="29"/>
        <v>#N/A</v>
      </c>
      <c r="W87" s="7" t="e">
        <f t="shared" si="30"/>
        <v>#N/A</v>
      </c>
      <c r="X87" s="7" t="e">
        <f t="shared" si="31"/>
        <v>#N/A</v>
      </c>
      <c r="Y87" s="7" t="str">
        <f t="shared" si="32"/>
        <v/>
      </c>
      <c r="Z87" s="11">
        <f t="shared" si="33"/>
        <v>1</v>
      </c>
      <c r="AA87" s="7" t="e">
        <f t="shared" si="34"/>
        <v>#N/A</v>
      </c>
      <c r="AB87" s="7" t="e">
        <f t="shared" si="35"/>
        <v>#N/A</v>
      </c>
      <c r="AC87" s="7" t="e">
        <f t="shared" si="36"/>
        <v>#N/A</v>
      </c>
      <c r="AD87" s="7" t="e">
        <f>VLOOKUP(AF87,排出係数!$A$4:$I$1301,9,FALSE)</f>
        <v>#N/A</v>
      </c>
      <c r="AE87" s="12" t="str">
        <f t="shared" si="37"/>
        <v xml:space="preserve"> </v>
      </c>
      <c r="AF87" s="7" t="e">
        <f t="shared" si="48"/>
        <v>#N/A</v>
      </c>
      <c r="AG87" s="7" t="e">
        <f t="shared" si="38"/>
        <v>#N/A</v>
      </c>
      <c r="AH87" s="7" t="e">
        <f>VLOOKUP(AF87,排出係数!$A$4:$I$1301,6,FALSE)</f>
        <v>#N/A</v>
      </c>
      <c r="AI87" s="7" t="e">
        <f t="shared" si="39"/>
        <v>#N/A</v>
      </c>
      <c r="AJ87" s="7" t="e">
        <f t="shared" si="40"/>
        <v>#N/A</v>
      </c>
      <c r="AK87" s="7" t="e">
        <f>VLOOKUP(AF87,排出係数!$A$4:$I$1301,7,FALSE)</f>
        <v>#N/A</v>
      </c>
      <c r="AL87" s="7" t="e">
        <f t="shared" si="41"/>
        <v>#N/A</v>
      </c>
      <c r="AM87" s="7" t="e">
        <f t="shared" si="42"/>
        <v>#N/A</v>
      </c>
      <c r="AN87" s="7" t="e">
        <f t="shared" si="43"/>
        <v>#N/A</v>
      </c>
      <c r="AO87" s="7">
        <f t="shared" si="44"/>
        <v>0</v>
      </c>
      <c r="AP87" s="7" t="e">
        <f>VLOOKUP(AF87,排出係数!$A$4:$I$1301,8,FALSE)</f>
        <v>#N/A</v>
      </c>
      <c r="AQ87" s="7" t="str">
        <f t="shared" si="45"/>
        <v/>
      </c>
      <c r="AR87" s="7" t="str">
        <f t="shared" si="46"/>
        <v/>
      </c>
      <c r="AS87" s="7" t="str">
        <f t="shared" si="47"/>
        <v/>
      </c>
      <c r="AT87" s="88"/>
      <c r="AZ87" s="3" t="s">
        <v>63</v>
      </c>
    </row>
    <row r="88" spans="1:52" s="13" customFormat="1" ht="13.5" customHeight="1">
      <c r="A88" s="139">
        <v>73</v>
      </c>
      <c r="B88" s="140"/>
      <c r="C88" s="141"/>
      <c r="D88" s="142"/>
      <c r="E88" s="141"/>
      <c r="F88" s="141"/>
      <c r="G88" s="182"/>
      <c r="H88" s="141"/>
      <c r="I88" s="143"/>
      <c r="J88" s="144"/>
      <c r="K88" s="141"/>
      <c r="L88" s="378"/>
      <c r="M88" s="379"/>
      <c r="N88" s="400"/>
      <c r="O88" s="202" t="str">
        <f t="shared" si="25"/>
        <v/>
      </c>
      <c r="P88" s="202" t="str">
        <f t="shared" si="49"/>
        <v/>
      </c>
      <c r="Q88" s="203" t="str">
        <f t="shared" si="26"/>
        <v/>
      </c>
      <c r="R88" s="249" t="str">
        <f t="shared" si="27"/>
        <v/>
      </c>
      <c r="S88" s="276"/>
      <c r="T88" s="37"/>
      <c r="U88" s="273" t="str">
        <f t="shared" si="28"/>
        <v/>
      </c>
      <c r="V88" s="7" t="e">
        <f t="shared" si="29"/>
        <v>#N/A</v>
      </c>
      <c r="W88" s="7" t="e">
        <f t="shared" si="30"/>
        <v>#N/A</v>
      </c>
      <c r="X88" s="7" t="e">
        <f t="shared" si="31"/>
        <v>#N/A</v>
      </c>
      <c r="Y88" s="7" t="str">
        <f t="shared" si="32"/>
        <v/>
      </c>
      <c r="Z88" s="11">
        <f t="shared" si="33"/>
        <v>1</v>
      </c>
      <c r="AA88" s="7" t="e">
        <f t="shared" si="34"/>
        <v>#N/A</v>
      </c>
      <c r="AB88" s="7" t="e">
        <f t="shared" si="35"/>
        <v>#N/A</v>
      </c>
      <c r="AC88" s="7" t="e">
        <f t="shared" si="36"/>
        <v>#N/A</v>
      </c>
      <c r="AD88" s="7" t="e">
        <f>VLOOKUP(AF88,排出係数!$A$4:$I$1301,9,FALSE)</f>
        <v>#N/A</v>
      </c>
      <c r="AE88" s="12" t="str">
        <f t="shared" si="37"/>
        <v xml:space="preserve"> </v>
      </c>
      <c r="AF88" s="7" t="e">
        <f t="shared" si="48"/>
        <v>#N/A</v>
      </c>
      <c r="AG88" s="7" t="e">
        <f t="shared" si="38"/>
        <v>#N/A</v>
      </c>
      <c r="AH88" s="7" t="e">
        <f>VLOOKUP(AF88,排出係数!$A$4:$I$1301,6,FALSE)</f>
        <v>#N/A</v>
      </c>
      <c r="AI88" s="7" t="e">
        <f t="shared" si="39"/>
        <v>#N/A</v>
      </c>
      <c r="AJ88" s="7" t="e">
        <f t="shared" si="40"/>
        <v>#N/A</v>
      </c>
      <c r="AK88" s="7" t="e">
        <f>VLOOKUP(AF88,排出係数!$A$4:$I$1301,7,FALSE)</f>
        <v>#N/A</v>
      </c>
      <c r="AL88" s="7" t="e">
        <f t="shared" si="41"/>
        <v>#N/A</v>
      </c>
      <c r="AM88" s="7" t="e">
        <f t="shared" si="42"/>
        <v>#N/A</v>
      </c>
      <c r="AN88" s="7" t="e">
        <f t="shared" si="43"/>
        <v>#N/A</v>
      </c>
      <c r="AO88" s="7">
        <f t="shared" si="44"/>
        <v>0</v>
      </c>
      <c r="AP88" s="7" t="e">
        <f>VLOOKUP(AF88,排出係数!$A$4:$I$1301,8,FALSE)</f>
        <v>#N/A</v>
      </c>
      <c r="AQ88" s="7" t="str">
        <f t="shared" si="45"/>
        <v/>
      </c>
      <c r="AR88" s="7" t="str">
        <f t="shared" si="46"/>
        <v/>
      </c>
      <c r="AS88" s="7" t="str">
        <f t="shared" si="47"/>
        <v/>
      </c>
      <c r="AT88" s="88"/>
      <c r="AZ88" s="3" t="s">
        <v>106</v>
      </c>
    </row>
    <row r="89" spans="1:52" s="13" customFormat="1" ht="13.5" customHeight="1">
      <c r="A89" s="139">
        <v>74</v>
      </c>
      <c r="B89" s="140"/>
      <c r="C89" s="141"/>
      <c r="D89" s="142"/>
      <c r="E89" s="141"/>
      <c r="F89" s="141"/>
      <c r="G89" s="182"/>
      <c r="H89" s="141"/>
      <c r="I89" s="143"/>
      <c r="J89" s="144"/>
      <c r="K89" s="141"/>
      <c r="L89" s="378"/>
      <c r="M89" s="379"/>
      <c r="N89" s="400"/>
      <c r="O89" s="202" t="str">
        <f t="shared" si="25"/>
        <v/>
      </c>
      <c r="P89" s="202" t="str">
        <f t="shared" si="49"/>
        <v/>
      </c>
      <c r="Q89" s="203" t="str">
        <f t="shared" si="26"/>
        <v/>
      </c>
      <c r="R89" s="249" t="str">
        <f t="shared" si="27"/>
        <v/>
      </c>
      <c r="S89" s="276"/>
      <c r="T89" s="37"/>
      <c r="U89" s="273" t="str">
        <f t="shared" si="28"/>
        <v/>
      </c>
      <c r="V89" s="7" t="e">
        <f t="shared" si="29"/>
        <v>#N/A</v>
      </c>
      <c r="W89" s="7" t="e">
        <f t="shared" si="30"/>
        <v>#N/A</v>
      </c>
      <c r="X89" s="7" t="e">
        <f t="shared" si="31"/>
        <v>#N/A</v>
      </c>
      <c r="Y89" s="7" t="str">
        <f t="shared" si="32"/>
        <v/>
      </c>
      <c r="Z89" s="11">
        <f t="shared" si="33"/>
        <v>1</v>
      </c>
      <c r="AA89" s="7" t="e">
        <f t="shared" si="34"/>
        <v>#N/A</v>
      </c>
      <c r="AB89" s="7" t="e">
        <f t="shared" si="35"/>
        <v>#N/A</v>
      </c>
      <c r="AC89" s="7" t="e">
        <f t="shared" si="36"/>
        <v>#N/A</v>
      </c>
      <c r="AD89" s="7" t="e">
        <f>VLOOKUP(AF89,排出係数!$A$4:$I$1301,9,FALSE)</f>
        <v>#N/A</v>
      </c>
      <c r="AE89" s="12" t="str">
        <f t="shared" si="37"/>
        <v xml:space="preserve"> </v>
      </c>
      <c r="AF89" s="7" t="e">
        <f t="shared" si="48"/>
        <v>#N/A</v>
      </c>
      <c r="AG89" s="7" t="e">
        <f t="shared" si="38"/>
        <v>#N/A</v>
      </c>
      <c r="AH89" s="7" t="e">
        <f>VLOOKUP(AF89,排出係数!$A$4:$I$1301,6,FALSE)</f>
        <v>#N/A</v>
      </c>
      <c r="AI89" s="7" t="e">
        <f t="shared" si="39"/>
        <v>#N/A</v>
      </c>
      <c r="AJ89" s="7" t="e">
        <f t="shared" si="40"/>
        <v>#N/A</v>
      </c>
      <c r="AK89" s="7" t="e">
        <f>VLOOKUP(AF89,排出係数!$A$4:$I$1301,7,FALSE)</f>
        <v>#N/A</v>
      </c>
      <c r="AL89" s="7" t="e">
        <f t="shared" si="41"/>
        <v>#N/A</v>
      </c>
      <c r="AM89" s="7" t="e">
        <f t="shared" si="42"/>
        <v>#N/A</v>
      </c>
      <c r="AN89" s="7" t="e">
        <f t="shared" si="43"/>
        <v>#N/A</v>
      </c>
      <c r="AO89" s="7">
        <f t="shared" si="44"/>
        <v>0</v>
      </c>
      <c r="AP89" s="7" t="e">
        <f>VLOOKUP(AF89,排出係数!$A$4:$I$1301,8,FALSE)</f>
        <v>#N/A</v>
      </c>
      <c r="AQ89" s="7" t="str">
        <f t="shared" si="45"/>
        <v/>
      </c>
      <c r="AR89" s="7" t="str">
        <f t="shared" si="46"/>
        <v/>
      </c>
      <c r="AS89" s="7" t="str">
        <f t="shared" si="47"/>
        <v/>
      </c>
      <c r="AT89" s="88"/>
      <c r="AZ89" s="3" t="s">
        <v>107</v>
      </c>
    </row>
    <row r="90" spans="1:52" s="13" customFormat="1" ht="13.5" customHeight="1">
      <c r="A90" s="139">
        <v>75</v>
      </c>
      <c r="B90" s="140"/>
      <c r="C90" s="141"/>
      <c r="D90" s="142"/>
      <c r="E90" s="141"/>
      <c r="F90" s="141"/>
      <c r="G90" s="182"/>
      <c r="H90" s="141"/>
      <c r="I90" s="143"/>
      <c r="J90" s="144"/>
      <c r="K90" s="141"/>
      <c r="L90" s="378"/>
      <c r="M90" s="379"/>
      <c r="N90" s="400"/>
      <c r="O90" s="202" t="str">
        <f t="shared" si="25"/>
        <v/>
      </c>
      <c r="P90" s="202" t="str">
        <f t="shared" si="49"/>
        <v/>
      </c>
      <c r="Q90" s="203" t="str">
        <f t="shared" si="26"/>
        <v/>
      </c>
      <c r="R90" s="249" t="str">
        <f t="shared" si="27"/>
        <v/>
      </c>
      <c r="S90" s="276"/>
      <c r="T90" s="37"/>
      <c r="U90" s="273" t="str">
        <f t="shared" si="28"/>
        <v/>
      </c>
      <c r="V90" s="7" t="e">
        <f t="shared" si="29"/>
        <v>#N/A</v>
      </c>
      <c r="W90" s="7" t="e">
        <f t="shared" si="30"/>
        <v>#N/A</v>
      </c>
      <c r="X90" s="7" t="e">
        <f t="shared" si="31"/>
        <v>#N/A</v>
      </c>
      <c r="Y90" s="7" t="str">
        <f t="shared" si="32"/>
        <v/>
      </c>
      <c r="Z90" s="11">
        <f t="shared" si="33"/>
        <v>1</v>
      </c>
      <c r="AA90" s="7" t="e">
        <f t="shared" si="34"/>
        <v>#N/A</v>
      </c>
      <c r="AB90" s="7" t="e">
        <f t="shared" si="35"/>
        <v>#N/A</v>
      </c>
      <c r="AC90" s="7" t="e">
        <f t="shared" si="36"/>
        <v>#N/A</v>
      </c>
      <c r="AD90" s="7" t="e">
        <f>VLOOKUP(AF90,排出係数!$A$4:$I$1301,9,FALSE)</f>
        <v>#N/A</v>
      </c>
      <c r="AE90" s="12" t="str">
        <f t="shared" si="37"/>
        <v xml:space="preserve"> </v>
      </c>
      <c r="AF90" s="7" t="e">
        <f t="shared" si="48"/>
        <v>#N/A</v>
      </c>
      <c r="AG90" s="7" t="e">
        <f t="shared" si="38"/>
        <v>#N/A</v>
      </c>
      <c r="AH90" s="7" t="e">
        <f>VLOOKUP(AF90,排出係数!$A$4:$I$1301,6,FALSE)</f>
        <v>#N/A</v>
      </c>
      <c r="AI90" s="7" t="e">
        <f t="shared" si="39"/>
        <v>#N/A</v>
      </c>
      <c r="AJ90" s="7" t="e">
        <f t="shared" si="40"/>
        <v>#N/A</v>
      </c>
      <c r="AK90" s="7" t="e">
        <f>VLOOKUP(AF90,排出係数!$A$4:$I$1301,7,FALSE)</f>
        <v>#N/A</v>
      </c>
      <c r="AL90" s="7" t="e">
        <f t="shared" si="41"/>
        <v>#N/A</v>
      </c>
      <c r="AM90" s="7" t="e">
        <f t="shared" si="42"/>
        <v>#N/A</v>
      </c>
      <c r="AN90" s="7" t="e">
        <f t="shared" si="43"/>
        <v>#N/A</v>
      </c>
      <c r="AO90" s="7">
        <f t="shared" si="44"/>
        <v>0</v>
      </c>
      <c r="AP90" s="7" t="e">
        <f>VLOOKUP(AF90,排出係数!$A$4:$I$1301,8,FALSE)</f>
        <v>#N/A</v>
      </c>
      <c r="AQ90" s="7" t="str">
        <f t="shared" si="45"/>
        <v/>
      </c>
      <c r="AR90" s="7" t="str">
        <f t="shared" si="46"/>
        <v/>
      </c>
      <c r="AS90" s="7" t="str">
        <f t="shared" si="47"/>
        <v/>
      </c>
      <c r="AT90" s="88"/>
      <c r="AZ90" s="3" t="s">
        <v>108</v>
      </c>
    </row>
    <row r="91" spans="1:52" s="13" customFormat="1" ht="13.5" customHeight="1">
      <c r="A91" s="139">
        <v>76</v>
      </c>
      <c r="B91" s="140"/>
      <c r="C91" s="141"/>
      <c r="D91" s="142"/>
      <c r="E91" s="141"/>
      <c r="F91" s="141"/>
      <c r="G91" s="182"/>
      <c r="H91" s="141"/>
      <c r="I91" s="143"/>
      <c r="J91" s="144"/>
      <c r="K91" s="141"/>
      <c r="L91" s="378"/>
      <c r="M91" s="379"/>
      <c r="N91" s="400"/>
      <c r="O91" s="202" t="str">
        <f t="shared" si="25"/>
        <v/>
      </c>
      <c r="P91" s="202" t="str">
        <f t="shared" si="49"/>
        <v/>
      </c>
      <c r="Q91" s="203" t="str">
        <f t="shared" si="26"/>
        <v/>
      </c>
      <c r="R91" s="249" t="str">
        <f t="shared" si="27"/>
        <v/>
      </c>
      <c r="S91" s="276"/>
      <c r="T91" s="37"/>
      <c r="U91" s="273" t="str">
        <f t="shared" si="28"/>
        <v/>
      </c>
      <c r="V91" s="7" t="e">
        <f t="shared" si="29"/>
        <v>#N/A</v>
      </c>
      <c r="W91" s="7" t="e">
        <f t="shared" si="30"/>
        <v>#N/A</v>
      </c>
      <c r="X91" s="7" t="e">
        <f t="shared" si="31"/>
        <v>#N/A</v>
      </c>
      <c r="Y91" s="7" t="str">
        <f t="shared" si="32"/>
        <v/>
      </c>
      <c r="Z91" s="11">
        <f t="shared" si="33"/>
        <v>1</v>
      </c>
      <c r="AA91" s="7" t="e">
        <f t="shared" si="34"/>
        <v>#N/A</v>
      </c>
      <c r="AB91" s="7" t="e">
        <f t="shared" si="35"/>
        <v>#N/A</v>
      </c>
      <c r="AC91" s="7" t="e">
        <f t="shared" si="36"/>
        <v>#N/A</v>
      </c>
      <c r="AD91" s="7" t="e">
        <f>VLOOKUP(AF91,排出係数!$A$4:$I$1301,9,FALSE)</f>
        <v>#N/A</v>
      </c>
      <c r="AE91" s="12" t="str">
        <f t="shared" si="37"/>
        <v xml:space="preserve"> </v>
      </c>
      <c r="AF91" s="7" t="e">
        <f t="shared" si="48"/>
        <v>#N/A</v>
      </c>
      <c r="AG91" s="7" t="e">
        <f t="shared" si="38"/>
        <v>#N/A</v>
      </c>
      <c r="AH91" s="7" t="e">
        <f>VLOOKUP(AF91,排出係数!$A$4:$I$1301,6,FALSE)</f>
        <v>#N/A</v>
      </c>
      <c r="AI91" s="7" t="e">
        <f t="shared" si="39"/>
        <v>#N/A</v>
      </c>
      <c r="AJ91" s="7" t="e">
        <f t="shared" si="40"/>
        <v>#N/A</v>
      </c>
      <c r="AK91" s="7" t="e">
        <f>VLOOKUP(AF91,排出係数!$A$4:$I$1301,7,FALSE)</f>
        <v>#N/A</v>
      </c>
      <c r="AL91" s="7" t="e">
        <f t="shared" si="41"/>
        <v>#N/A</v>
      </c>
      <c r="AM91" s="7" t="e">
        <f t="shared" si="42"/>
        <v>#N/A</v>
      </c>
      <c r="AN91" s="7" t="e">
        <f t="shared" si="43"/>
        <v>#N/A</v>
      </c>
      <c r="AO91" s="7">
        <f t="shared" si="44"/>
        <v>0</v>
      </c>
      <c r="AP91" s="7" t="e">
        <f>VLOOKUP(AF91,排出係数!$A$4:$I$1301,8,FALSE)</f>
        <v>#N/A</v>
      </c>
      <c r="AQ91" s="7" t="str">
        <f t="shared" si="45"/>
        <v/>
      </c>
      <c r="AR91" s="7" t="str">
        <f t="shared" si="46"/>
        <v/>
      </c>
      <c r="AS91" s="7" t="str">
        <f t="shared" si="47"/>
        <v/>
      </c>
      <c r="AT91" s="88"/>
      <c r="AZ91" s="3" t="s">
        <v>109</v>
      </c>
    </row>
    <row r="92" spans="1:52" s="13" customFormat="1" ht="13.5" customHeight="1">
      <c r="A92" s="139">
        <v>77</v>
      </c>
      <c r="B92" s="140"/>
      <c r="C92" s="141"/>
      <c r="D92" s="142"/>
      <c r="E92" s="141"/>
      <c r="F92" s="141"/>
      <c r="G92" s="182"/>
      <c r="H92" s="141"/>
      <c r="I92" s="143"/>
      <c r="J92" s="144"/>
      <c r="K92" s="141"/>
      <c r="L92" s="378"/>
      <c r="M92" s="379"/>
      <c r="N92" s="400"/>
      <c r="O92" s="202" t="str">
        <f t="shared" si="25"/>
        <v/>
      </c>
      <c r="P92" s="202" t="str">
        <f t="shared" si="49"/>
        <v/>
      </c>
      <c r="Q92" s="203" t="str">
        <f t="shared" si="26"/>
        <v/>
      </c>
      <c r="R92" s="249" t="str">
        <f t="shared" si="27"/>
        <v/>
      </c>
      <c r="S92" s="276"/>
      <c r="T92" s="37"/>
      <c r="U92" s="273" t="str">
        <f t="shared" si="28"/>
        <v/>
      </c>
      <c r="V92" s="7" t="e">
        <f t="shared" si="29"/>
        <v>#N/A</v>
      </c>
      <c r="W92" s="7" t="e">
        <f t="shared" si="30"/>
        <v>#N/A</v>
      </c>
      <c r="X92" s="7" t="e">
        <f t="shared" si="31"/>
        <v>#N/A</v>
      </c>
      <c r="Y92" s="7" t="str">
        <f t="shared" si="32"/>
        <v/>
      </c>
      <c r="Z92" s="11">
        <f t="shared" si="33"/>
        <v>1</v>
      </c>
      <c r="AA92" s="7" t="e">
        <f t="shared" si="34"/>
        <v>#N/A</v>
      </c>
      <c r="AB92" s="7" t="e">
        <f t="shared" si="35"/>
        <v>#N/A</v>
      </c>
      <c r="AC92" s="7" t="e">
        <f t="shared" si="36"/>
        <v>#N/A</v>
      </c>
      <c r="AD92" s="7" t="e">
        <f>VLOOKUP(AF92,排出係数!$A$4:$I$1301,9,FALSE)</f>
        <v>#N/A</v>
      </c>
      <c r="AE92" s="12" t="str">
        <f t="shared" si="37"/>
        <v xml:space="preserve"> </v>
      </c>
      <c r="AF92" s="7" t="e">
        <f t="shared" si="48"/>
        <v>#N/A</v>
      </c>
      <c r="AG92" s="7" t="e">
        <f t="shared" si="38"/>
        <v>#N/A</v>
      </c>
      <c r="AH92" s="7" t="e">
        <f>VLOOKUP(AF92,排出係数!$A$4:$I$1301,6,FALSE)</f>
        <v>#N/A</v>
      </c>
      <c r="AI92" s="7" t="e">
        <f t="shared" si="39"/>
        <v>#N/A</v>
      </c>
      <c r="AJ92" s="7" t="e">
        <f t="shared" si="40"/>
        <v>#N/A</v>
      </c>
      <c r="AK92" s="7" t="e">
        <f>VLOOKUP(AF92,排出係数!$A$4:$I$1301,7,FALSE)</f>
        <v>#N/A</v>
      </c>
      <c r="AL92" s="7" t="e">
        <f t="shared" si="41"/>
        <v>#N/A</v>
      </c>
      <c r="AM92" s="7" t="e">
        <f t="shared" si="42"/>
        <v>#N/A</v>
      </c>
      <c r="AN92" s="7" t="e">
        <f t="shared" si="43"/>
        <v>#N/A</v>
      </c>
      <c r="AO92" s="7">
        <f t="shared" si="44"/>
        <v>0</v>
      </c>
      <c r="AP92" s="7" t="e">
        <f>VLOOKUP(AF92,排出係数!$A$4:$I$1301,8,FALSE)</f>
        <v>#N/A</v>
      </c>
      <c r="AQ92" s="7" t="str">
        <f t="shared" si="45"/>
        <v/>
      </c>
      <c r="AR92" s="7" t="str">
        <f t="shared" si="46"/>
        <v/>
      </c>
      <c r="AS92" s="7" t="str">
        <f t="shared" si="47"/>
        <v/>
      </c>
      <c r="AT92" s="88"/>
      <c r="AZ92" s="3" t="s">
        <v>110</v>
      </c>
    </row>
    <row r="93" spans="1:52" s="13" customFormat="1" ht="13.5" customHeight="1">
      <c r="A93" s="139">
        <v>78</v>
      </c>
      <c r="B93" s="140"/>
      <c r="C93" s="141"/>
      <c r="D93" s="142"/>
      <c r="E93" s="141"/>
      <c r="F93" s="141"/>
      <c r="G93" s="182"/>
      <c r="H93" s="141"/>
      <c r="I93" s="143"/>
      <c r="J93" s="144"/>
      <c r="K93" s="141"/>
      <c r="L93" s="378"/>
      <c r="M93" s="379"/>
      <c r="N93" s="400"/>
      <c r="O93" s="202" t="str">
        <f t="shared" si="25"/>
        <v/>
      </c>
      <c r="P93" s="202" t="str">
        <f t="shared" si="49"/>
        <v/>
      </c>
      <c r="Q93" s="203" t="str">
        <f t="shared" si="26"/>
        <v/>
      </c>
      <c r="R93" s="249" t="str">
        <f t="shared" si="27"/>
        <v/>
      </c>
      <c r="S93" s="276"/>
      <c r="T93" s="37"/>
      <c r="U93" s="273" t="str">
        <f t="shared" si="28"/>
        <v/>
      </c>
      <c r="V93" s="7" t="e">
        <f t="shared" si="29"/>
        <v>#N/A</v>
      </c>
      <c r="W93" s="7" t="e">
        <f t="shared" si="30"/>
        <v>#N/A</v>
      </c>
      <c r="X93" s="7" t="e">
        <f t="shared" si="31"/>
        <v>#N/A</v>
      </c>
      <c r="Y93" s="7" t="str">
        <f t="shared" si="32"/>
        <v/>
      </c>
      <c r="Z93" s="11">
        <f t="shared" si="33"/>
        <v>1</v>
      </c>
      <c r="AA93" s="7" t="e">
        <f t="shared" si="34"/>
        <v>#N/A</v>
      </c>
      <c r="AB93" s="7" t="e">
        <f t="shared" si="35"/>
        <v>#N/A</v>
      </c>
      <c r="AC93" s="7" t="e">
        <f t="shared" si="36"/>
        <v>#N/A</v>
      </c>
      <c r="AD93" s="7" t="e">
        <f>VLOOKUP(AF93,排出係数!$A$4:$I$1301,9,FALSE)</f>
        <v>#N/A</v>
      </c>
      <c r="AE93" s="12" t="str">
        <f t="shared" si="37"/>
        <v xml:space="preserve"> </v>
      </c>
      <c r="AF93" s="7" t="e">
        <f t="shared" si="48"/>
        <v>#N/A</v>
      </c>
      <c r="AG93" s="7" t="e">
        <f t="shared" si="38"/>
        <v>#N/A</v>
      </c>
      <c r="AH93" s="7" t="e">
        <f>VLOOKUP(AF93,排出係数!$A$4:$I$1301,6,FALSE)</f>
        <v>#N/A</v>
      </c>
      <c r="AI93" s="7" t="e">
        <f t="shared" si="39"/>
        <v>#N/A</v>
      </c>
      <c r="AJ93" s="7" t="e">
        <f t="shared" si="40"/>
        <v>#N/A</v>
      </c>
      <c r="AK93" s="7" t="e">
        <f>VLOOKUP(AF93,排出係数!$A$4:$I$1301,7,FALSE)</f>
        <v>#N/A</v>
      </c>
      <c r="AL93" s="7" t="e">
        <f t="shared" si="41"/>
        <v>#N/A</v>
      </c>
      <c r="AM93" s="7" t="e">
        <f t="shared" si="42"/>
        <v>#N/A</v>
      </c>
      <c r="AN93" s="7" t="e">
        <f t="shared" si="43"/>
        <v>#N/A</v>
      </c>
      <c r="AO93" s="7">
        <f t="shared" si="44"/>
        <v>0</v>
      </c>
      <c r="AP93" s="7" t="e">
        <f>VLOOKUP(AF93,排出係数!$A$4:$I$1301,8,FALSE)</f>
        <v>#N/A</v>
      </c>
      <c r="AQ93" s="7" t="str">
        <f t="shared" si="45"/>
        <v/>
      </c>
      <c r="AR93" s="7" t="str">
        <f t="shared" si="46"/>
        <v/>
      </c>
      <c r="AS93" s="7" t="str">
        <f t="shared" si="47"/>
        <v/>
      </c>
      <c r="AT93" s="88"/>
      <c r="AZ93" s="3" t="s">
        <v>111</v>
      </c>
    </row>
    <row r="94" spans="1:52" s="13" customFormat="1" ht="13.5" customHeight="1">
      <c r="A94" s="139">
        <v>79</v>
      </c>
      <c r="B94" s="140"/>
      <c r="C94" s="141"/>
      <c r="D94" s="142"/>
      <c r="E94" s="141"/>
      <c r="F94" s="141"/>
      <c r="G94" s="182"/>
      <c r="H94" s="141"/>
      <c r="I94" s="143"/>
      <c r="J94" s="144"/>
      <c r="K94" s="141"/>
      <c r="L94" s="378"/>
      <c r="M94" s="379"/>
      <c r="N94" s="400"/>
      <c r="O94" s="202" t="str">
        <f t="shared" si="25"/>
        <v/>
      </c>
      <c r="P94" s="202" t="str">
        <f t="shared" si="49"/>
        <v/>
      </c>
      <c r="Q94" s="203" t="str">
        <f t="shared" si="26"/>
        <v/>
      </c>
      <c r="R94" s="249" t="str">
        <f t="shared" si="27"/>
        <v/>
      </c>
      <c r="S94" s="276"/>
      <c r="T94" s="37"/>
      <c r="U94" s="273" t="str">
        <f t="shared" si="28"/>
        <v/>
      </c>
      <c r="V94" s="7" t="e">
        <f t="shared" si="29"/>
        <v>#N/A</v>
      </c>
      <c r="W94" s="7" t="e">
        <f t="shared" si="30"/>
        <v>#N/A</v>
      </c>
      <c r="X94" s="7" t="e">
        <f t="shared" si="31"/>
        <v>#N/A</v>
      </c>
      <c r="Y94" s="7" t="str">
        <f t="shared" si="32"/>
        <v/>
      </c>
      <c r="Z94" s="11">
        <f t="shared" si="33"/>
        <v>1</v>
      </c>
      <c r="AA94" s="7" t="e">
        <f t="shared" si="34"/>
        <v>#N/A</v>
      </c>
      <c r="AB94" s="7" t="e">
        <f t="shared" si="35"/>
        <v>#N/A</v>
      </c>
      <c r="AC94" s="7" t="e">
        <f t="shared" si="36"/>
        <v>#N/A</v>
      </c>
      <c r="AD94" s="7" t="e">
        <f>VLOOKUP(AF94,排出係数!$A$4:$I$1301,9,FALSE)</f>
        <v>#N/A</v>
      </c>
      <c r="AE94" s="12" t="str">
        <f t="shared" si="37"/>
        <v xml:space="preserve"> </v>
      </c>
      <c r="AF94" s="7" t="e">
        <f t="shared" si="48"/>
        <v>#N/A</v>
      </c>
      <c r="AG94" s="7" t="e">
        <f t="shared" si="38"/>
        <v>#N/A</v>
      </c>
      <c r="AH94" s="7" t="e">
        <f>VLOOKUP(AF94,排出係数!$A$4:$I$1301,6,FALSE)</f>
        <v>#N/A</v>
      </c>
      <c r="AI94" s="7" t="e">
        <f t="shared" si="39"/>
        <v>#N/A</v>
      </c>
      <c r="AJ94" s="7" t="e">
        <f t="shared" si="40"/>
        <v>#N/A</v>
      </c>
      <c r="AK94" s="7" t="e">
        <f>VLOOKUP(AF94,排出係数!$A$4:$I$1301,7,FALSE)</f>
        <v>#N/A</v>
      </c>
      <c r="AL94" s="7" t="e">
        <f t="shared" si="41"/>
        <v>#N/A</v>
      </c>
      <c r="AM94" s="7" t="e">
        <f t="shared" si="42"/>
        <v>#N/A</v>
      </c>
      <c r="AN94" s="7" t="e">
        <f t="shared" si="43"/>
        <v>#N/A</v>
      </c>
      <c r="AO94" s="7">
        <f t="shared" si="44"/>
        <v>0</v>
      </c>
      <c r="AP94" s="7" t="e">
        <f>VLOOKUP(AF94,排出係数!$A$4:$I$1301,8,FALSE)</f>
        <v>#N/A</v>
      </c>
      <c r="AQ94" s="7" t="str">
        <f t="shared" si="45"/>
        <v/>
      </c>
      <c r="AR94" s="7" t="str">
        <f t="shared" si="46"/>
        <v/>
      </c>
      <c r="AS94" s="7" t="str">
        <f t="shared" si="47"/>
        <v/>
      </c>
      <c r="AT94" s="88"/>
      <c r="AZ94" s="3" t="s">
        <v>13</v>
      </c>
    </row>
    <row r="95" spans="1:52" s="13" customFormat="1" ht="13.5" customHeight="1">
      <c r="A95" s="139">
        <v>80</v>
      </c>
      <c r="B95" s="140"/>
      <c r="C95" s="141"/>
      <c r="D95" s="142"/>
      <c r="E95" s="141"/>
      <c r="F95" s="141"/>
      <c r="G95" s="182"/>
      <c r="H95" s="141"/>
      <c r="I95" s="143"/>
      <c r="J95" s="144"/>
      <c r="K95" s="141"/>
      <c r="L95" s="378"/>
      <c r="M95" s="379"/>
      <c r="N95" s="400"/>
      <c r="O95" s="202" t="str">
        <f t="shared" si="25"/>
        <v/>
      </c>
      <c r="P95" s="202" t="str">
        <f t="shared" si="49"/>
        <v/>
      </c>
      <c r="Q95" s="203" t="str">
        <f t="shared" si="26"/>
        <v/>
      </c>
      <c r="R95" s="249" t="str">
        <f t="shared" si="27"/>
        <v/>
      </c>
      <c r="S95" s="276"/>
      <c r="T95" s="37"/>
      <c r="U95" s="273" t="str">
        <f t="shared" si="28"/>
        <v/>
      </c>
      <c r="V95" s="7" t="e">
        <f t="shared" si="29"/>
        <v>#N/A</v>
      </c>
      <c r="W95" s="7" t="e">
        <f t="shared" si="30"/>
        <v>#N/A</v>
      </c>
      <c r="X95" s="7" t="e">
        <f t="shared" si="31"/>
        <v>#N/A</v>
      </c>
      <c r="Y95" s="7" t="str">
        <f t="shared" si="32"/>
        <v/>
      </c>
      <c r="Z95" s="11">
        <f t="shared" si="33"/>
        <v>1</v>
      </c>
      <c r="AA95" s="7" t="e">
        <f t="shared" si="34"/>
        <v>#N/A</v>
      </c>
      <c r="AB95" s="7" t="e">
        <f t="shared" si="35"/>
        <v>#N/A</v>
      </c>
      <c r="AC95" s="7" t="e">
        <f t="shared" si="36"/>
        <v>#N/A</v>
      </c>
      <c r="AD95" s="7" t="e">
        <f>VLOOKUP(AF95,排出係数!$A$4:$I$1301,9,FALSE)</f>
        <v>#N/A</v>
      </c>
      <c r="AE95" s="12" t="str">
        <f t="shared" si="37"/>
        <v xml:space="preserve"> </v>
      </c>
      <c r="AF95" s="7" t="e">
        <f t="shared" si="48"/>
        <v>#N/A</v>
      </c>
      <c r="AG95" s="7" t="e">
        <f t="shared" si="38"/>
        <v>#N/A</v>
      </c>
      <c r="AH95" s="7" t="e">
        <f>VLOOKUP(AF95,排出係数!$A$4:$I$1301,6,FALSE)</f>
        <v>#N/A</v>
      </c>
      <c r="AI95" s="7" t="e">
        <f t="shared" si="39"/>
        <v>#N/A</v>
      </c>
      <c r="AJ95" s="7" t="e">
        <f t="shared" si="40"/>
        <v>#N/A</v>
      </c>
      <c r="AK95" s="7" t="e">
        <f>VLOOKUP(AF95,排出係数!$A$4:$I$1301,7,FALSE)</f>
        <v>#N/A</v>
      </c>
      <c r="AL95" s="7" t="e">
        <f t="shared" si="41"/>
        <v>#N/A</v>
      </c>
      <c r="AM95" s="7" t="e">
        <f t="shared" si="42"/>
        <v>#N/A</v>
      </c>
      <c r="AN95" s="7" t="e">
        <f t="shared" si="43"/>
        <v>#N/A</v>
      </c>
      <c r="AO95" s="7">
        <f t="shared" si="44"/>
        <v>0</v>
      </c>
      <c r="AP95" s="7" t="e">
        <f>VLOOKUP(AF95,排出係数!$A$4:$I$1301,8,FALSE)</f>
        <v>#N/A</v>
      </c>
      <c r="AQ95" s="7" t="str">
        <f t="shared" si="45"/>
        <v/>
      </c>
      <c r="AR95" s="7" t="str">
        <f t="shared" si="46"/>
        <v/>
      </c>
      <c r="AS95" s="7" t="str">
        <f t="shared" si="47"/>
        <v/>
      </c>
      <c r="AT95" s="88"/>
      <c r="AZ95" s="3" t="s">
        <v>16</v>
      </c>
    </row>
    <row r="96" spans="1:52" s="13" customFormat="1" ht="13.5" customHeight="1">
      <c r="A96" s="139">
        <v>81</v>
      </c>
      <c r="B96" s="140"/>
      <c r="C96" s="141"/>
      <c r="D96" s="142"/>
      <c r="E96" s="141"/>
      <c r="F96" s="141"/>
      <c r="G96" s="182"/>
      <c r="H96" s="141"/>
      <c r="I96" s="143"/>
      <c r="J96" s="144"/>
      <c r="K96" s="141"/>
      <c r="L96" s="378"/>
      <c r="M96" s="379"/>
      <c r="N96" s="400"/>
      <c r="O96" s="202" t="str">
        <f t="shared" si="25"/>
        <v/>
      </c>
      <c r="P96" s="202" t="str">
        <f t="shared" si="49"/>
        <v/>
      </c>
      <c r="Q96" s="203" t="str">
        <f t="shared" si="26"/>
        <v/>
      </c>
      <c r="R96" s="249" t="str">
        <f t="shared" si="27"/>
        <v/>
      </c>
      <c r="S96" s="276"/>
      <c r="T96" s="37"/>
      <c r="U96" s="273" t="str">
        <f t="shared" si="28"/>
        <v/>
      </c>
      <c r="V96" s="7" t="e">
        <f t="shared" si="29"/>
        <v>#N/A</v>
      </c>
      <c r="W96" s="7" t="e">
        <f t="shared" si="30"/>
        <v>#N/A</v>
      </c>
      <c r="X96" s="7" t="e">
        <f t="shared" si="31"/>
        <v>#N/A</v>
      </c>
      <c r="Y96" s="7" t="str">
        <f t="shared" si="32"/>
        <v/>
      </c>
      <c r="Z96" s="11">
        <f t="shared" si="33"/>
        <v>1</v>
      </c>
      <c r="AA96" s="7" t="e">
        <f t="shared" si="34"/>
        <v>#N/A</v>
      </c>
      <c r="AB96" s="7" t="e">
        <f t="shared" si="35"/>
        <v>#N/A</v>
      </c>
      <c r="AC96" s="7" t="e">
        <f t="shared" si="36"/>
        <v>#N/A</v>
      </c>
      <c r="AD96" s="7" t="e">
        <f>VLOOKUP(AF96,排出係数!$A$4:$I$1301,9,FALSE)</f>
        <v>#N/A</v>
      </c>
      <c r="AE96" s="12" t="str">
        <f t="shared" si="37"/>
        <v xml:space="preserve"> </v>
      </c>
      <c r="AF96" s="7" t="e">
        <f t="shared" si="48"/>
        <v>#N/A</v>
      </c>
      <c r="AG96" s="7" t="e">
        <f t="shared" si="38"/>
        <v>#N/A</v>
      </c>
      <c r="AH96" s="7" t="e">
        <f>VLOOKUP(AF96,排出係数!$A$4:$I$1301,6,FALSE)</f>
        <v>#N/A</v>
      </c>
      <c r="AI96" s="7" t="e">
        <f t="shared" si="39"/>
        <v>#N/A</v>
      </c>
      <c r="AJ96" s="7" t="e">
        <f t="shared" si="40"/>
        <v>#N/A</v>
      </c>
      <c r="AK96" s="7" t="e">
        <f>VLOOKUP(AF96,排出係数!$A$4:$I$1301,7,FALSE)</f>
        <v>#N/A</v>
      </c>
      <c r="AL96" s="7" t="e">
        <f t="shared" si="41"/>
        <v>#N/A</v>
      </c>
      <c r="AM96" s="7" t="e">
        <f t="shared" si="42"/>
        <v>#N/A</v>
      </c>
      <c r="AN96" s="7" t="e">
        <f t="shared" si="43"/>
        <v>#N/A</v>
      </c>
      <c r="AO96" s="7">
        <f t="shared" si="44"/>
        <v>0</v>
      </c>
      <c r="AP96" s="7" t="e">
        <f>VLOOKUP(AF96,排出係数!$A$4:$I$1301,8,FALSE)</f>
        <v>#N/A</v>
      </c>
      <c r="AQ96" s="7" t="str">
        <f t="shared" si="45"/>
        <v/>
      </c>
      <c r="AR96" s="7" t="str">
        <f t="shared" si="46"/>
        <v/>
      </c>
      <c r="AS96" s="7" t="str">
        <f t="shared" si="47"/>
        <v/>
      </c>
      <c r="AT96" s="88"/>
      <c r="AZ96" s="3" t="s">
        <v>22</v>
      </c>
    </row>
    <row r="97" spans="1:52" s="13" customFormat="1" ht="13.5" customHeight="1">
      <c r="A97" s="139">
        <v>82</v>
      </c>
      <c r="B97" s="140"/>
      <c r="C97" s="141"/>
      <c r="D97" s="142"/>
      <c r="E97" s="141"/>
      <c r="F97" s="141"/>
      <c r="G97" s="182"/>
      <c r="H97" s="141"/>
      <c r="I97" s="143"/>
      <c r="J97" s="144"/>
      <c r="K97" s="141"/>
      <c r="L97" s="378"/>
      <c r="M97" s="379"/>
      <c r="N97" s="400"/>
      <c r="O97" s="202" t="str">
        <f t="shared" si="25"/>
        <v/>
      </c>
      <c r="P97" s="202" t="str">
        <f t="shared" si="49"/>
        <v/>
      </c>
      <c r="Q97" s="203" t="str">
        <f t="shared" si="26"/>
        <v/>
      </c>
      <c r="R97" s="249" t="str">
        <f t="shared" si="27"/>
        <v/>
      </c>
      <c r="S97" s="276"/>
      <c r="T97" s="37"/>
      <c r="U97" s="273" t="str">
        <f t="shared" si="28"/>
        <v/>
      </c>
      <c r="V97" s="7" t="e">
        <f t="shared" si="29"/>
        <v>#N/A</v>
      </c>
      <c r="W97" s="7" t="e">
        <f t="shared" si="30"/>
        <v>#N/A</v>
      </c>
      <c r="X97" s="7" t="e">
        <f t="shared" si="31"/>
        <v>#N/A</v>
      </c>
      <c r="Y97" s="7" t="str">
        <f t="shared" si="32"/>
        <v/>
      </c>
      <c r="Z97" s="11">
        <f t="shared" si="33"/>
        <v>1</v>
      </c>
      <c r="AA97" s="7" t="e">
        <f t="shared" si="34"/>
        <v>#N/A</v>
      </c>
      <c r="AB97" s="7" t="e">
        <f t="shared" si="35"/>
        <v>#N/A</v>
      </c>
      <c r="AC97" s="7" t="e">
        <f t="shared" si="36"/>
        <v>#N/A</v>
      </c>
      <c r="AD97" s="7" t="e">
        <f>VLOOKUP(AF97,排出係数!$A$4:$I$1301,9,FALSE)</f>
        <v>#N/A</v>
      </c>
      <c r="AE97" s="12" t="str">
        <f t="shared" si="37"/>
        <v xml:space="preserve"> </v>
      </c>
      <c r="AF97" s="7" t="e">
        <f t="shared" si="48"/>
        <v>#N/A</v>
      </c>
      <c r="AG97" s="7" t="e">
        <f t="shared" si="38"/>
        <v>#N/A</v>
      </c>
      <c r="AH97" s="7" t="e">
        <f>VLOOKUP(AF97,排出係数!$A$4:$I$1301,6,FALSE)</f>
        <v>#N/A</v>
      </c>
      <c r="AI97" s="7" t="e">
        <f t="shared" si="39"/>
        <v>#N/A</v>
      </c>
      <c r="AJ97" s="7" t="e">
        <f t="shared" si="40"/>
        <v>#N/A</v>
      </c>
      <c r="AK97" s="7" t="e">
        <f>VLOOKUP(AF97,排出係数!$A$4:$I$1301,7,FALSE)</f>
        <v>#N/A</v>
      </c>
      <c r="AL97" s="7" t="e">
        <f t="shared" si="41"/>
        <v>#N/A</v>
      </c>
      <c r="AM97" s="7" t="e">
        <f t="shared" si="42"/>
        <v>#N/A</v>
      </c>
      <c r="AN97" s="7" t="e">
        <f t="shared" si="43"/>
        <v>#N/A</v>
      </c>
      <c r="AO97" s="7">
        <f t="shared" si="44"/>
        <v>0</v>
      </c>
      <c r="AP97" s="7" t="e">
        <f>VLOOKUP(AF97,排出係数!$A$4:$I$1301,8,FALSE)</f>
        <v>#N/A</v>
      </c>
      <c r="AQ97" s="7" t="str">
        <f t="shared" si="45"/>
        <v/>
      </c>
      <c r="AR97" s="7" t="str">
        <f t="shared" si="46"/>
        <v/>
      </c>
      <c r="AS97" s="7" t="str">
        <f t="shared" si="47"/>
        <v/>
      </c>
      <c r="AT97" s="88"/>
      <c r="AZ97" s="3" t="s">
        <v>33</v>
      </c>
    </row>
    <row r="98" spans="1:52" s="13" customFormat="1" ht="13.5" customHeight="1">
      <c r="A98" s="139">
        <v>83</v>
      </c>
      <c r="B98" s="140"/>
      <c r="C98" s="141"/>
      <c r="D98" s="142"/>
      <c r="E98" s="141"/>
      <c r="F98" s="141"/>
      <c r="G98" s="182"/>
      <c r="H98" s="141"/>
      <c r="I98" s="143"/>
      <c r="J98" s="144"/>
      <c r="K98" s="141"/>
      <c r="L98" s="378"/>
      <c r="M98" s="379"/>
      <c r="N98" s="400"/>
      <c r="O98" s="202" t="str">
        <f t="shared" si="25"/>
        <v/>
      </c>
      <c r="P98" s="202" t="str">
        <f t="shared" si="49"/>
        <v/>
      </c>
      <c r="Q98" s="203" t="str">
        <f t="shared" si="26"/>
        <v/>
      </c>
      <c r="R98" s="249" t="str">
        <f t="shared" si="27"/>
        <v/>
      </c>
      <c r="S98" s="276"/>
      <c r="T98" s="37"/>
      <c r="U98" s="273" t="str">
        <f t="shared" si="28"/>
        <v/>
      </c>
      <c r="V98" s="7" t="e">
        <f t="shared" si="29"/>
        <v>#N/A</v>
      </c>
      <c r="W98" s="7" t="e">
        <f t="shared" si="30"/>
        <v>#N/A</v>
      </c>
      <c r="X98" s="7" t="e">
        <f t="shared" si="31"/>
        <v>#N/A</v>
      </c>
      <c r="Y98" s="7" t="str">
        <f t="shared" si="32"/>
        <v/>
      </c>
      <c r="Z98" s="11">
        <f t="shared" si="33"/>
        <v>1</v>
      </c>
      <c r="AA98" s="7" t="e">
        <f t="shared" si="34"/>
        <v>#N/A</v>
      </c>
      <c r="AB98" s="7" t="e">
        <f t="shared" si="35"/>
        <v>#N/A</v>
      </c>
      <c r="AC98" s="7" t="e">
        <f t="shared" si="36"/>
        <v>#N/A</v>
      </c>
      <c r="AD98" s="7" t="e">
        <f>VLOOKUP(AF98,排出係数!$A$4:$I$1301,9,FALSE)</f>
        <v>#N/A</v>
      </c>
      <c r="AE98" s="12" t="str">
        <f t="shared" si="37"/>
        <v xml:space="preserve"> </v>
      </c>
      <c r="AF98" s="7" t="e">
        <f t="shared" si="48"/>
        <v>#N/A</v>
      </c>
      <c r="AG98" s="7" t="e">
        <f t="shared" si="38"/>
        <v>#N/A</v>
      </c>
      <c r="AH98" s="7" t="e">
        <f>VLOOKUP(AF98,排出係数!$A$4:$I$1301,6,FALSE)</f>
        <v>#N/A</v>
      </c>
      <c r="AI98" s="7" t="e">
        <f t="shared" si="39"/>
        <v>#N/A</v>
      </c>
      <c r="AJ98" s="7" t="e">
        <f t="shared" si="40"/>
        <v>#N/A</v>
      </c>
      <c r="AK98" s="7" t="e">
        <f>VLOOKUP(AF98,排出係数!$A$4:$I$1301,7,FALSE)</f>
        <v>#N/A</v>
      </c>
      <c r="AL98" s="7" t="e">
        <f t="shared" si="41"/>
        <v>#N/A</v>
      </c>
      <c r="AM98" s="7" t="e">
        <f t="shared" si="42"/>
        <v>#N/A</v>
      </c>
      <c r="AN98" s="7" t="e">
        <f t="shared" si="43"/>
        <v>#N/A</v>
      </c>
      <c r="AO98" s="7">
        <f t="shared" si="44"/>
        <v>0</v>
      </c>
      <c r="AP98" s="7" t="e">
        <f>VLOOKUP(AF98,排出係数!$A$4:$I$1301,8,FALSE)</f>
        <v>#N/A</v>
      </c>
      <c r="AQ98" s="7" t="str">
        <f t="shared" si="45"/>
        <v/>
      </c>
      <c r="AR98" s="7" t="str">
        <f t="shared" si="46"/>
        <v/>
      </c>
      <c r="AS98" s="7" t="str">
        <f t="shared" si="47"/>
        <v/>
      </c>
      <c r="AT98" s="88"/>
      <c r="AZ98" s="3" t="s">
        <v>112</v>
      </c>
    </row>
    <row r="99" spans="1:52" s="13" customFormat="1" ht="13.5" customHeight="1">
      <c r="A99" s="139">
        <v>84</v>
      </c>
      <c r="B99" s="140"/>
      <c r="C99" s="141"/>
      <c r="D99" s="142"/>
      <c r="E99" s="141"/>
      <c r="F99" s="141"/>
      <c r="G99" s="182"/>
      <c r="H99" s="141"/>
      <c r="I99" s="143"/>
      <c r="J99" s="144"/>
      <c r="K99" s="141"/>
      <c r="L99" s="378"/>
      <c r="M99" s="379"/>
      <c r="N99" s="400"/>
      <c r="O99" s="202" t="str">
        <f t="shared" si="25"/>
        <v/>
      </c>
      <c r="P99" s="202" t="str">
        <f t="shared" si="49"/>
        <v/>
      </c>
      <c r="Q99" s="203" t="str">
        <f t="shared" si="26"/>
        <v/>
      </c>
      <c r="R99" s="249" t="str">
        <f t="shared" si="27"/>
        <v/>
      </c>
      <c r="S99" s="276"/>
      <c r="T99" s="37"/>
      <c r="U99" s="273" t="str">
        <f t="shared" si="28"/>
        <v/>
      </c>
      <c r="V99" s="7" t="e">
        <f t="shared" si="29"/>
        <v>#N/A</v>
      </c>
      <c r="W99" s="7" t="e">
        <f t="shared" si="30"/>
        <v>#N/A</v>
      </c>
      <c r="X99" s="7" t="e">
        <f t="shared" si="31"/>
        <v>#N/A</v>
      </c>
      <c r="Y99" s="7" t="str">
        <f t="shared" si="32"/>
        <v/>
      </c>
      <c r="Z99" s="11">
        <f t="shared" si="33"/>
        <v>1</v>
      </c>
      <c r="AA99" s="7" t="e">
        <f t="shared" si="34"/>
        <v>#N/A</v>
      </c>
      <c r="AB99" s="7" t="e">
        <f t="shared" si="35"/>
        <v>#N/A</v>
      </c>
      <c r="AC99" s="7" t="e">
        <f t="shared" si="36"/>
        <v>#N/A</v>
      </c>
      <c r="AD99" s="7" t="e">
        <f>VLOOKUP(AF99,排出係数!$A$4:$I$1301,9,FALSE)</f>
        <v>#N/A</v>
      </c>
      <c r="AE99" s="12" t="str">
        <f t="shared" si="37"/>
        <v xml:space="preserve"> </v>
      </c>
      <c r="AF99" s="7" t="e">
        <f t="shared" si="48"/>
        <v>#N/A</v>
      </c>
      <c r="AG99" s="7" t="e">
        <f t="shared" si="38"/>
        <v>#N/A</v>
      </c>
      <c r="AH99" s="7" t="e">
        <f>VLOOKUP(AF99,排出係数!$A$4:$I$1301,6,FALSE)</f>
        <v>#N/A</v>
      </c>
      <c r="AI99" s="7" t="e">
        <f t="shared" si="39"/>
        <v>#N/A</v>
      </c>
      <c r="AJ99" s="7" t="e">
        <f t="shared" si="40"/>
        <v>#N/A</v>
      </c>
      <c r="AK99" s="7" t="e">
        <f>VLOOKUP(AF99,排出係数!$A$4:$I$1301,7,FALSE)</f>
        <v>#N/A</v>
      </c>
      <c r="AL99" s="7" t="e">
        <f t="shared" si="41"/>
        <v>#N/A</v>
      </c>
      <c r="AM99" s="7" t="e">
        <f t="shared" si="42"/>
        <v>#N/A</v>
      </c>
      <c r="AN99" s="7" t="e">
        <f t="shared" si="43"/>
        <v>#N/A</v>
      </c>
      <c r="AO99" s="7">
        <f t="shared" si="44"/>
        <v>0</v>
      </c>
      <c r="AP99" s="7" t="e">
        <f>VLOOKUP(AF99,排出係数!$A$4:$I$1301,8,FALSE)</f>
        <v>#N/A</v>
      </c>
      <c r="AQ99" s="7" t="str">
        <f t="shared" si="45"/>
        <v/>
      </c>
      <c r="AR99" s="7" t="str">
        <f t="shared" si="46"/>
        <v/>
      </c>
      <c r="AS99" s="7" t="str">
        <f t="shared" si="47"/>
        <v/>
      </c>
      <c r="AT99" s="88"/>
      <c r="AZ99" s="3" t="s">
        <v>113</v>
      </c>
    </row>
    <row r="100" spans="1:52" s="13" customFormat="1" ht="13.5" customHeight="1">
      <c r="A100" s="139">
        <v>85</v>
      </c>
      <c r="B100" s="140"/>
      <c r="C100" s="141"/>
      <c r="D100" s="142"/>
      <c r="E100" s="141"/>
      <c r="F100" s="141"/>
      <c r="G100" s="182"/>
      <c r="H100" s="141"/>
      <c r="I100" s="143"/>
      <c r="J100" s="144"/>
      <c r="K100" s="141"/>
      <c r="L100" s="378"/>
      <c r="M100" s="379"/>
      <c r="N100" s="400"/>
      <c r="O100" s="202" t="str">
        <f t="shared" si="25"/>
        <v/>
      </c>
      <c r="P100" s="202" t="str">
        <f t="shared" si="49"/>
        <v/>
      </c>
      <c r="Q100" s="203" t="str">
        <f t="shared" si="26"/>
        <v/>
      </c>
      <c r="R100" s="249" t="str">
        <f t="shared" si="27"/>
        <v/>
      </c>
      <c r="S100" s="276"/>
      <c r="T100" s="37"/>
      <c r="U100" s="273" t="str">
        <f t="shared" si="28"/>
        <v/>
      </c>
      <c r="V100" s="7" t="e">
        <f t="shared" si="29"/>
        <v>#N/A</v>
      </c>
      <c r="W100" s="7" t="e">
        <f t="shared" si="30"/>
        <v>#N/A</v>
      </c>
      <c r="X100" s="7" t="e">
        <f t="shared" si="31"/>
        <v>#N/A</v>
      </c>
      <c r="Y100" s="7" t="str">
        <f t="shared" si="32"/>
        <v/>
      </c>
      <c r="Z100" s="11">
        <f t="shared" si="33"/>
        <v>1</v>
      </c>
      <c r="AA100" s="7" t="e">
        <f t="shared" si="34"/>
        <v>#N/A</v>
      </c>
      <c r="AB100" s="7" t="e">
        <f t="shared" si="35"/>
        <v>#N/A</v>
      </c>
      <c r="AC100" s="7" t="e">
        <f t="shared" si="36"/>
        <v>#N/A</v>
      </c>
      <c r="AD100" s="7" t="e">
        <f>VLOOKUP(AF100,排出係数!$A$4:$I$1301,9,FALSE)</f>
        <v>#N/A</v>
      </c>
      <c r="AE100" s="12" t="str">
        <f t="shared" si="37"/>
        <v xml:space="preserve"> </v>
      </c>
      <c r="AF100" s="7" t="e">
        <f t="shared" si="48"/>
        <v>#N/A</v>
      </c>
      <c r="AG100" s="7" t="e">
        <f t="shared" si="38"/>
        <v>#N/A</v>
      </c>
      <c r="AH100" s="7" t="e">
        <f>VLOOKUP(AF100,排出係数!$A$4:$I$1301,6,FALSE)</f>
        <v>#N/A</v>
      </c>
      <c r="AI100" s="7" t="e">
        <f t="shared" si="39"/>
        <v>#N/A</v>
      </c>
      <c r="AJ100" s="7" t="e">
        <f t="shared" si="40"/>
        <v>#N/A</v>
      </c>
      <c r="AK100" s="7" t="e">
        <f>VLOOKUP(AF100,排出係数!$A$4:$I$1301,7,FALSE)</f>
        <v>#N/A</v>
      </c>
      <c r="AL100" s="7" t="e">
        <f t="shared" si="41"/>
        <v>#N/A</v>
      </c>
      <c r="AM100" s="7" t="e">
        <f t="shared" si="42"/>
        <v>#N/A</v>
      </c>
      <c r="AN100" s="7" t="e">
        <f t="shared" si="43"/>
        <v>#N/A</v>
      </c>
      <c r="AO100" s="7">
        <f t="shared" si="44"/>
        <v>0</v>
      </c>
      <c r="AP100" s="7" t="e">
        <f>VLOOKUP(AF100,排出係数!$A$4:$I$1301,8,FALSE)</f>
        <v>#N/A</v>
      </c>
      <c r="AQ100" s="7" t="str">
        <f t="shared" si="45"/>
        <v/>
      </c>
      <c r="AR100" s="7" t="str">
        <f t="shared" si="46"/>
        <v/>
      </c>
      <c r="AS100" s="7" t="str">
        <f t="shared" si="47"/>
        <v/>
      </c>
      <c r="AT100" s="88"/>
      <c r="AZ100" s="3" t="s">
        <v>114</v>
      </c>
    </row>
    <row r="101" spans="1:52" s="13" customFormat="1" ht="13.5" customHeight="1">
      <c r="A101" s="139">
        <v>86</v>
      </c>
      <c r="B101" s="140"/>
      <c r="C101" s="141"/>
      <c r="D101" s="142"/>
      <c r="E101" s="141"/>
      <c r="F101" s="141"/>
      <c r="G101" s="182"/>
      <c r="H101" s="141"/>
      <c r="I101" s="143"/>
      <c r="J101" s="144"/>
      <c r="K101" s="141"/>
      <c r="L101" s="378"/>
      <c r="M101" s="379"/>
      <c r="N101" s="400"/>
      <c r="O101" s="202" t="str">
        <f t="shared" si="25"/>
        <v/>
      </c>
      <c r="P101" s="202" t="str">
        <f t="shared" si="49"/>
        <v/>
      </c>
      <c r="Q101" s="203" t="str">
        <f t="shared" si="26"/>
        <v/>
      </c>
      <c r="R101" s="249" t="str">
        <f t="shared" si="27"/>
        <v/>
      </c>
      <c r="S101" s="276"/>
      <c r="T101" s="37"/>
      <c r="U101" s="273" t="str">
        <f t="shared" si="28"/>
        <v/>
      </c>
      <c r="V101" s="7" t="e">
        <f t="shared" si="29"/>
        <v>#N/A</v>
      </c>
      <c r="W101" s="7" t="e">
        <f t="shared" si="30"/>
        <v>#N/A</v>
      </c>
      <c r="X101" s="7" t="e">
        <f t="shared" si="31"/>
        <v>#N/A</v>
      </c>
      <c r="Y101" s="7" t="str">
        <f t="shared" si="32"/>
        <v/>
      </c>
      <c r="Z101" s="11">
        <f t="shared" si="33"/>
        <v>1</v>
      </c>
      <c r="AA101" s="7" t="e">
        <f t="shared" si="34"/>
        <v>#N/A</v>
      </c>
      <c r="AB101" s="7" t="e">
        <f t="shared" si="35"/>
        <v>#N/A</v>
      </c>
      <c r="AC101" s="7" t="e">
        <f t="shared" si="36"/>
        <v>#N/A</v>
      </c>
      <c r="AD101" s="7" t="e">
        <f>VLOOKUP(AF101,排出係数!$A$4:$I$1301,9,FALSE)</f>
        <v>#N/A</v>
      </c>
      <c r="AE101" s="12" t="str">
        <f t="shared" si="37"/>
        <v xml:space="preserve"> </v>
      </c>
      <c r="AF101" s="7" t="e">
        <f t="shared" si="48"/>
        <v>#N/A</v>
      </c>
      <c r="AG101" s="7" t="e">
        <f t="shared" si="38"/>
        <v>#N/A</v>
      </c>
      <c r="AH101" s="7" t="e">
        <f>VLOOKUP(AF101,排出係数!$A$4:$I$1301,6,FALSE)</f>
        <v>#N/A</v>
      </c>
      <c r="AI101" s="7" t="e">
        <f t="shared" si="39"/>
        <v>#N/A</v>
      </c>
      <c r="AJ101" s="7" t="e">
        <f t="shared" si="40"/>
        <v>#N/A</v>
      </c>
      <c r="AK101" s="7" t="e">
        <f>VLOOKUP(AF101,排出係数!$A$4:$I$1301,7,FALSE)</f>
        <v>#N/A</v>
      </c>
      <c r="AL101" s="7" t="e">
        <f t="shared" si="41"/>
        <v>#N/A</v>
      </c>
      <c r="AM101" s="7" t="e">
        <f t="shared" si="42"/>
        <v>#N/A</v>
      </c>
      <c r="AN101" s="7" t="e">
        <f t="shared" si="43"/>
        <v>#N/A</v>
      </c>
      <c r="AO101" s="7">
        <f t="shared" si="44"/>
        <v>0</v>
      </c>
      <c r="AP101" s="7" t="e">
        <f>VLOOKUP(AF101,排出係数!$A$4:$I$1301,8,FALSE)</f>
        <v>#N/A</v>
      </c>
      <c r="AQ101" s="7" t="str">
        <f t="shared" si="45"/>
        <v/>
      </c>
      <c r="AR101" s="7" t="str">
        <f t="shared" si="46"/>
        <v/>
      </c>
      <c r="AS101" s="7" t="str">
        <f t="shared" si="47"/>
        <v/>
      </c>
      <c r="AT101" s="88"/>
      <c r="AZ101" s="3" t="s">
        <v>115</v>
      </c>
    </row>
    <row r="102" spans="1:52" s="13" customFormat="1" ht="13.5" customHeight="1">
      <c r="A102" s="139">
        <v>87</v>
      </c>
      <c r="B102" s="140"/>
      <c r="C102" s="141"/>
      <c r="D102" s="142"/>
      <c r="E102" s="141"/>
      <c r="F102" s="141"/>
      <c r="G102" s="182"/>
      <c r="H102" s="141"/>
      <c r="I102" s="143"/>
      <c r="J102" s="144"/>
      <c r="K102" s="141"/>
      <c r="L102" s="378"/>
      <c r="M102" s="379"/>
      <c r="N102" s="400"/>
      <c r="O102" s="202" t="str">
        <f t="shared" si="25"/>
        <v/>
      </c>
      <c r="P102" s="202" t="str">
        <f t="shared" si="49"/>
        <v/>
      </c>
      <c r="Q102" s="203" t="str">
        <f t="shared" si="26"/>
        <v/>
      </c>
      <c r="R102" s="249" t="str">
        <f t="shared" si="27"/>
        <v/>
      </c>
      <c r="S102" s="276"/>
      <c r="T102" s="37"/>
      <c r="U102" s="273" t="str">
        <f t="shared" si="28"/>
        <v/>
      </c>
      <c r="V102" s="7" t="e">
        <f t="shared" si="29"/>
        <v>#N/A</v>
      </c>
      <c r="W102" s="7" t="e">
        <f t="shared" si="30"/>
        <v>#N/A</v>
      </c>
      <c r="X102" s="7" t="e">
        <f t="shared" si="31"/>
        <v>#N/A</v>
      </c>
      <c r="Y102" s="7" t="str">
        <f t="shared" si="32"/>
        <v/>
      </c>
      <c r="Z102" s="11">
        <f t="shared" si="33"/>
        <v>1</v>
      </c>
      <c r="AA102" s="7" t="e">
        <f t="shared" si="34"/>
        <v>#N/A</v>
      </c>
      <c r="AB102" s="7" t="e">
        <f t="shared" si="35"/>
        <v>#N/A</v>
      </c>
      <c r="AC102" s="7" t="e">
        <f t="shared" si="36"/>
        <v>#N/A</v>
      </c>
      <c r="AD102" s="7" t="e">
        <f>VLOOKUP(AF102,排出係数!$A$4:$I$1301,9,FALSE)</f>
        <v>#N/A</v>
      </c>
      <c r="AE102" s="12" t="str">
        <f t="shared" si="37"/>
        <v xml:space="preserve"> </v>
      </c>
      <c r="AF102" s="7" t="e">
        <f t="shared" si="48"/>
        <v>#N/A</v>
      </c>
      <c r="AG102" s="7" t="e">
        <f t="shared" si="38"/>
        <v>#N/A</v>
      </c>
      <c r="AH102" s="7" t="e">
        <f>VLOOKUP(AF102,排出係数!$A$4:$I$1301,6,FALSE)</f>
        <v>#N/A</v>
      </c>
      <c r="AI102" s="7" t="e">
        <f t="shared" si="39"/>
        <v>#N/A</v>
      </c>
      <c r="AJ102" s="7" t="e">
        <f t="shared" si="40"/>
        <v>#N/A</v>
      </c>
      <c r="AK102" s="7" t="e">
        <f>VLOOKUP(AF102,排出係数!$A$4:$I$1301,7,FALSE)</f>
        <v>#N/A</v>
      </c>
      <c r="AL102" s="7" t="e">
        <f t="shared" si="41"/>
        <v>#N/A</v>
      </c>
      <c r="AM102" s="7" t="e">
        <f t="shared" si="42"/>
        <v>#N/A</v>
      </c>
      <c r="AN102" s="7" t="e">
        <f t="shared" si="43"/>
        <v>#N/A</v>
      </c>
      <c r="AO102" s="7">
        <f t="shared" si="44"/>
        <v>0</v>
      </c>
      <c r="AP102" s="7" t="e">
        <f>VLOOKUP(AF102,排出係数!$A$4:$I$1301,8,FALSE)</f>
        <v>#N/A</v>
      </c>
      <c r="AQ102" s="7" t="str">
        <f t="shared" si="45"/>
        <v/>
      </c>
      <c r="AR102" s="7" t="str">
        <f t="shared" si="46"/>
        <v/>
      </c>
      <c r="AS102" s="7" t="str">
        <f t="shared" si="47"/>
        <v/>
      </c>
      <c r="AT102" s="88"/>
      <c r="AZ102" s="3" t="s">
        <v>116</v>
      </c>
    </row>
    <row r="103" spans="1:52" s="13" customFormat="1" ht="13.5" customHeight="1">
      <c r="A103" s="139">
        <v>88</v>
      </c>
      <c r="B103" s="140"/>
      <c r="C103" s="141"/>
      <c r="D103" s="142"/>
      <c r="E103" s="141"/>
      <c r="F103" s="141"/>
      <c r="G103" s="182"/>
      <c r="H103" s="141"/>
      <c r="I103" s="143"/>
      <c r="J103" s="144"/>
      <c r="K103" s="141"/>
      <c r="L103" s="378"/>
      <c r="M103" s="379"/>
      <c r="N103" s="400"/>
      <c r="O103" s="202" t="str">
        <f t="shared" si="25"/>
        <v/>
      </c>
      <c r="P103" s="202" t="str">
        <f t="shared" si="49"/>
        <v/>
      </c>
      <c r="Q103" s="203" t="str">
        <f t="shared" si="26"/>
        <v/>
      </c>
      <c r="R103" s="249" t="str">
        <f t="shared" si="27"/>
        <v/>
      </c>
      <c r="S103" s="276"/>
      <c r="T103" s="37"/>
      <c r="U103" s="273" t="str">
        <f t="shared" si="28"/>
        <v/>
      </c>
      <c r="V103" s="7" t="e">
        <f t="shared" si="29"/>
        <v>#N/A</v>
      </c>
      <c r="W103" s="7" t="e">
        <f t="shared" si="30"/>
        <v>#N/A</v>
      </c>
      <c r="X103" s="7" t="e">
        <f t="shared" si="31"/>
        <v>#N/A</v>
      </c>
      <c r="Y103" s="7" t="str">
        <f t="shared" si="32"/>
        <v/>
      </c>
      <c r="Z103" s="11">
        <f t="shared" si="33"/>
        <v>1</v>
      </c>
      <c r="AA103" s="7" t="e">
        <f t="shared" si="34"/>
        <v>#N/A</v>
      </c>
      <c r="AB103" s="7" t="e">
        <f t="shared" si="35"/>
        <v>#N/A</v>
      </c>
      <c r="AC103" s="7" t="e">
        <f t="shared" si="36"/>
        <v>#N/A</v>
      </c>
      <c r="AD103" s="7" t="e">
        <f>VLOOKUP(AF103,排出係数!$A$4:$I$1301,9,FALSE)</f>
        <v>#N/A</v>
      </c>
      <c r="AE103" s="12" t="str">
        <f t="shared" si="37"/>
        <v xml:space="preserve"> </v>
      </c>
      <c r="AF103" s="7" t="e">
        <f t="shared" si="48"/>
        <v>#N/A</v>
      </c>
      <c r="AG103" s="7" t="e">
        <f t="shared" si="38"/>
        <v>#N/A</v>
      </c>
      <c r="AH103" s="7" t="e">
        <f>VLOOKUP(AF103,排出係数!$A$4:$I$1301,6,FALSE)</f>
        <v>#N/A</v>
      </c>
      <c r="AI103" s="7" t="e">
        <f t="shared" si="39"/>
        <v>#N/A</v>
      </c>
      <c r="AJ103" s="7" t="e">
        <f t="shared" si="40"/>
        <v>#N/A</v>
      </c>
      <c r="AK103" s="7" t="e">
        <f>VLOOKUP(AF103,排出係数!$A$4:$I$1301,7,FALSE)</f>
        <v>#N/A</v>
      </c>
      <c r="AL103" s="7" t="e">
        <f t="shared" si="41"/>
        <v>#N/A</v>
      </c>
      <c r="AM103" s="7" t="e">
        <f t="shared" si="42"/>
        <v>#N/A</v>
      </c>
      <c r="AN103" s="7" t="e">
        <f t="shared" si="43"/>
        <v>#N/A</v>
      </c>
      <c r="AO103" s="7">
        <f t="shared" si="44"/>
        <v>0</v>
      </c>
      <c r="AP103" s="7" t="e">
        <f>VLOOKUP(AF103,排出係数!$A$4:$I$1301,8,FALSE)</f>
        <v>#N/A</v>
      </c>
      <c r="AQ103" s="7" t="str">
        <f t="shared" si="45"/>
        <v/>
      </c>
      <c r="AR103" s="7" t="str">
        <f t="shared" si="46"/>
        <v/>
      </c>
      <c r="AS103" s="7" t="str">
        <f t="shared" si="47"/>
        <v/>
      </c>
      <c r="AT103" s="88"/>
      <c r="AZ103" s="3" t="s">
        <v>117</v>
      </c>
    </row>
    <row r="104" spans="1:52" s="13" customFormat="1" ht="13.5" customHeight="1">
      <c r="A104" s="139">
        <v>89</v>
      </c>
      <c r="B104" s="140"/>
      <c r="C104" s="141"/>
      <c r="D104" s="142"/>
      <c r="E104" s="141"/>
      <c r="F104" s="141"/>
      <c r="G104" s="182"/>
      <c r="H104" s="141"/>
      <c r="I104" s="143"/>
      <c r="J104" s="144"/>
      <c r="K104" s="141"/>
      <c r="L104" s="378"/>
      <c r="M104" s="379"/>
      <c r="N104" s="400"/>
      <c r="O104" s="202" t="str">
        <f t="shared" si="25"/>
        <v/>
      </c>
      <c r="P104" s="202" t="str">
        <f t="shared" si="49"/>
        <v/>
      </c>
      <c r="Q104" s="203" t="str">
        <f t="shared" si="26"/>
        <v/>
      </c>
      <c r="R104" s="249" t="str">
        <f t="shared" si="27"/>
        <v/>
      </c>
      <c r="S104" s="276"/>
      <c r="T104" s="37"/>
      <c r="U104" s="273" t="str">
        <f t="shared" si="28"/>
        <v/>
      </c>
      <c r="V104" s="7" t="e">
        <f t="shared" si="29"/>
        <v>#N/A</v>
      </c>
      <c r="W104" s="7" t="e">
        <f t="shared" si="30"/>
        <v>#N/A</v>
      </c>
      <c r="X104" s="7" t="e">
        <f t="shared" si="31"/>
        <v>#N/A</v>
      </c>
      <c r="Y104" s="7" t="str">
        <f t="shared" si="32"/>
        <v/>
      </c>
      <c r="Z104" s="11">
        <f t="shared" si="33"/>
        <v>1</v>
      </c>
      <c r="AA104" s="7" t="e">
        <f t="shared" si="34"/>
        <v>#N/A</v>
      </c>
      <c r="AB104" s="7" t="e">
        <f t="shared" si="35"/>
        <v>#N/A</v>
      </c>
      <c r="AC104" s="7" t="e">
        <f t="shared" si="36"/>
        <v>#N/A</v>
      </c>
      <c r="AD104" s="7" t="e">
        <f>VLOOKUP(AF104,排出係数!$A$4:$I$1301,9,FALSE)</f>
        <v>#N/A</v>
      </c>
      <c r="AE104" s="12" t="str">
        <f t="shared" si="37"/>
        <v xml:space="preserve"> </v>
      </c>
      <c r="AF104" s="7" t="e">
        <f t="shared" si="48"/>
        <v>#N/A</v>
      </c>
      <c r="AG104" s="7" t="e">
        <f t="shared" si="38"/>
        <v>#N/A</v>
      </c>
      <c r="AH104" s="7" t="e">
        <f>VLOOKUP(AF104,排出係数!$A$4:$I$1301,6,FALSE)</f>
        <v>#N/A</v>
      </c>
      <c r="AI104" s="7" t="e">
        <f t="shared" si="39"/>
        <v>#N/A</v>
      </c>
      <c r="AJ104" s="7" t="e">
        <f t="shared" si="40"/>
        <v>#N/A</v>
      </c>
      <c r="AK104" s="7" t="e">
        <f>VLOOKUP(AF104,排出係数!$A$4:$I$1301,7,FALSE)</f>
        <v>#N/A</v>
      </c>
      <c r="AL104" s="7" t="e">
        <f t="shared" si="41"/>
        <v>#N/A</v>
      </c>
      <c r="AM104" s="7" t="e">
        <f t="shared" si="42"/>
        <v>#N/A</v>
      </c>
      <c r="AN104" s="7" t="e">
        <f t="shared" si="43"/>
        <v>#N/A</v>
      </c>
      <c r="AO104" s="7">
        <f t="shared" si="44"/>
        <v>0</v>
      </c>
      <c r="AP104" s="7" t="e">
        <f>VLOOKUP(AF104,排出係数!$A$4:$I$1301,8,FALSE)</f>
        <v>#N/A</v>
      </c>
      <c r="AQ104" s="7" t="str">
        <f t="shared" si="45"/>
        <v/>
      </c>
      <c r="AR104" s="7" t="str">
        <f t="shared" si="46"/>
        <v/>
      </c>
      <c r="AS104" s="7" t="str">
        <f t="shared" si="47"/>
        <v/>
      </c>
      <c r="AT104" s="88"/>
      <c r="AZ104" s="3" t="s">
        <v>118</v>
      </c>
    </row>
    <row r="105" spans="1:52" s="13" customFormat="1" ht="13.5" customHeight="1">
      <c r="A105" s="139">
        <v>90</v>
      </c>
      <c r="B105" s="140"/>
      <c r="C105" s="141"/>
      <c r="D105" s="142"/>
      <c r="E105" s="141"/>
      <c r="F105" s="141"/>
      <c r="G105" s="182"/>
      <c r="H105" s="141"/>
      <c r="I105" s="143"/>
      <c r="J105" s="144"/>
      <c r="K105" s="141"/>
      <c r="L105" s="378"/>
      <c r="M105" s="379"/>
      <c r="N105" s="400"/>
      <c r="O105" s="202" t="str">
        <f t="shared" si="25"/>
        <v/>
      </c>
      <c r="P105" s="202" t="str">
        <f t="shared" si="49"/>
        <v/>
      </c>
      <c r="Q105" s="203" t="str">
        <f t="shared" si="26"/>
        <v/>
      </c>
      <c r="R105" s="249" t="str">
        <f t="shared" si="27"/>
        <v/>
      </c>
      <c r="S105" s="276"/>
      <c r="T105" s="37"/>
      <c r="U105" s="273" t="str">
        <f t="shared" si="28"/>
        <v/>
      </c>
      <c r="V105" s="7" t="e">
        <f t="shared" si="29"/>
        <v>#N/A</v>
      </c>
      <c r="W105" s="7" t="e">
        <f t="shared" si="30"/>
        <v>#N/A</v>
      </c>
      <c r="X105" s="7" t="e">
        <f t="shared" si="31"/>
        <v>#N/A</v>
      </c>
      <c r="Y105" s="7" t="str">
        <f t="shared" si="32"/>
        <v/>
      </c>
      <c r="Z105" s="11">
        <f t="shared" si="33"/>
        <v>1</v>
      </c>
      <c r="AA105" s="7" t="e">
        <f t="shared" si="34"/>
        <v>#N/A</v>
      </c>
      <c r="AB105" s="7" t="e">
        <f t="shared" si="35"/>
        <v>#N/A</v>
      </c>
      <c r="AC105" s="7" t="e">
        <f t="shared" si="36"/>
        <v>#N/A</v>
      </c>
      <c r="AD105" s="7" t="e">
        <f>VLOOKUP(AF105,排出係数!$A$4:$I$1301,9,FALSE)</f>
        <v>#N/A</v>
      </c>
      <c r="AE105" s="12" t="str">
        <f t="shared" si="37"/>
        <v xml:space="preserve"> </v>
      </c>
      <c r="AF105" s="7" t="e">
        <f t="shared" si="48"/>
        <v>#N/A</v>
      </c>
      <c r="AG105" s="7" t="e">
        <f t="shared" si="38"/>
        <v>#N/A</v>
      </c>
      <c r="AH105" s="7" t="e">
        <f>VLOOKUP(AF105,排出係数!$A$4:$I$1301,6,FALSE)</f>
        <v>#N/A</v>
      </c>
      <c r="AI105" s="7" t="e">
        <f t="shared" si="39"/>
        <v>#N/A</v>
      </c>
      <c r="AJ105" s="7" t="e">
        <f t="shared" si="40"/>
        <v>#N/A</v>
      </c>
      <c r="AK105" s="7" t="e">
        <f>VLOOKUP(AF105,排出係数!$A$4:$I$1301,7,FALSE)</f>
        <v>#N/A</v>
      </c>
      <c r="AL105" s="7" t="e">
        <f t="shared" si="41"/>
        <v>#N/A</v>
      </c>
      <c r="AM105" s="7" t="e">
        <f t="shared" si="42"/>
        <v>#N/A</v>
      </c>
      <c r="AN105" s="7" t="e">
        <f t="shared" si="43"/>
        <v>#N/A</v>
      </c>
      <c r="AO105" s="7">
        <f t="shared" si="44"/>
        <v>0</v>
      </c>
      <c r="AP105" s="7" t="e">
        <f>VLOOKUP(AF105,排出係数!$A$4:$I$1301,8,FALSE)</f>
        <v>#N/A</v>
      </c>
      <c r="AQ105" s="7" t="str">
        <f t="shared" si="45"/>
        <v/>
      </c>
      <c r="AR105" s="7" t="str">
        <f t="shared" si="46"/>
        <v/>
      </c>
      <c r="AS105" s="7" t="str">
        <f t="shared" si="47"/>
        <v/>
      </c>
      <c r="AT105" s="88"/>
      <c r="AZ105" s="3" t="s">
        <v>119</v>
      </c>
    </row>
    <row r="106" spans="1:52" s="13" customFormat="1" ht="13.5" customHeight="1">
      <c r="A106" s="139">
        <v>91</v>
      </c>
      <c r="B106" s="140"/>
      <c r="C106" s="141"/>
      <c r="D106" s="142"/>
      <c r="E106" s="141"/>
      <c r="F106" s="141"/>
      <c r="G106" s="182"/>
      <c r="H106" s="141"/>
      <c r="I106" s="143"/>
      <c r="J106" s="144"/>
      <c r="K106" s="141"/>
      <c r="L106" s="378"/>
      <c r="M106" s="379"/>
      <c r="N106" s="400"/>
      <c r="O106" s="202" t="str">
        <f t="shared" si="25"/>
        <v/>
      </c>
      <c r="P106" s="202" t="str">
        <f t="shared" si="49"/>
        <v/>
      </c>
      <c r="Q106" s="203" t="str">
        <f t="shared" si="26"/>
        <v/>
      </c>
      <c r="R106" s="249" t="str">
        <f t="shared" si="27"/>
        <v/>
      </c>
      <c r="S106" s="276"/>
      <c r="T106" s="37"/>
      <c r="U106" s="273" t="str">
        <f t="shared" si="28"/>
        <v/>
      </c>
      <c r="V106" s="7" t="e">
        <f t="shared" si="29"/>
        <v>#N/A</v>
      </c>
      <c r="W106" s="7" t="e">
        <f t="shared" si="30"/>
        <v>#N/A</v>
      </c>
      <c r="X106" s="7" t="e">
        <f t="shared" si="31"/>
        <v>#N/A</v>
      </c>
      <c r="Y106" s="7" t="str">
        <f t="shared" si="32"/>
        <v/>
      </c>
      <c r="Z106" s="11">
        <f t="shared" si="33"/>
        <v>1</v>
      </c>
      <c r="AA106" s="7" t="e">
        <f t="shared" si="34"/>
        <v>#N/A</v>
      </c>
      <c r="AB106" s="7" t="e">
        <f t="shared" si="35"/>
        <v>#N/A</v>
      </c>
      <c r="AC106" s="7" t="e">
        <f t="shared" si="36"/>
        <v>#N/A</v>
      </c>
      <c r="AD106" s="7" t="e">
        <f>VLOOKUP(AF106,排出係数!$A$4:$I$1301,9,FALSE)</f>
        <v>#N/A</v>
      </c>
      <c r="AE106" s="12" t="str">
        <f t="shared" si="37"/>
        <v xml:space="preserve"> </v>
      </c>
      <c r="AF106" s="7" t="e">
        <f t="shared" si="48"/>
        <v>#N/A</v>
      </c>
      <c r="AG106" s="7" t="e">
        <f t="shared" si="38"/>
        <v>#N/A</v>
      </c>
      <c r="AH106" s="7" t="e">
        <f>VLOOKUP(AF106,排出係数!$A$4:$I$1301,6,FALSE)</f>
        <v>#N/A</v>
      </c>
      <c r="AI106" s="7" t="e">
        <f t="shared" si="39"/>
        <v>#N/A</v>
      </c>
      <c r="AJ106" s="7" t="e">
        <f t="shared" si="40"/>
        <v>#N/A</v>
      </c>
      <c r="AK106" s="7" t="e">
        <f>VLOOKUP(AF106,排出係数!$A$4:$I$1301,7,FALSE)</f>
        <v>#N/A</v>
      </c>
      <c r="AL106" s="7" t="e">
        <f t="shared" si="41"/>
        <v>#N/A</v>
      </c>
      <c r="AM106" s="7" t="e">
        <f t="shared" si="42"/>
        <v>#N/A</v>
      </c>
      <c r="AN106" s="7" t="e">
        <f t="shared" si="43"/>
        <v>#N/A</v>
      </c>
      <c r="AO106" s="7">
        <f t="shared" si="44"/>
        <v>0</v>
      </c>
      <c r="AP106" s="7" t="e">
        <f>VLOOKUP(AF106,排出係数!$A$4:$I$1301,8,FALSE)</f>
        <v>#N/A</v>
      </c>
      <c r="AQ106" s="7" t="str">
        <f t="shared" si="45"/>
        <v/>
      </c>
      <c r="AR106" s="7" t="str">
        <f t="shared" si="46"/>
        <v/>
      </c>
      <c r="AS106" s="7" t="str">
        <f t="shared" si="47"/>
        <v/>
      </c>
      <c r="AT106" s="88"/>
      <c r="AZ106" s="3" t="s">
        <v>120</v>
      </c>
    </row>
    <row r="107" spans="1:52" s="13" customFormat="1" ht="13.5" customHeight="1">
      <c r="A107" s="139">
        <v>92</v>
      </c>
      <c r="B107" s="140"/>
      <c r="C107" s="141"/>
      <c r="D107" s="142"/>
      <c r="E107" s="141"/>
      <c r="F107" s="141"/>
      <c r="G107" s="182"/>
      <c r="H107" s="141"/>
      <c r="I107" s="143"/>
      <c r="J107" s="144"/>
      <c r="K107" s="141"/>
      <c r="L107" s="378"/>
      <c r="M107" s="379"/>
      <c r="N107" s="400"/>
      <c r="O107" s="202" t="str">
        <f t="shared" si="25"/>
        <v/>
      </c>
      <c r="P107" s="202" t="str">
        <f t="shared" si="49"/>
        <v/>
      </c>
      <c r="Q107" s="203" t="str">
        <f t="shared" si="26"/>
        <v/>
      </c>
      <c r="R107" s="249" t="str">
        <f t="shared" si="27"/>
        <v/>
      </c>
      <c r="S107" s="276"/>
      <c r="T107" s="37"/>
      <c r="U107" s="273" t="str">
        <f t="shared" si="28"/>
        <v/>
      </c>
      <c r="V107" s="7" t="e">
        <f t="shared" si="29"/>
        <v>#N/A</v>
      </c>
      <c r="W107" s="7" t="e">
        <f t="shared" si="30"/>
        <v>#N/A</v>
      </c>
      <c r="X107" s="7" t="e">
        <f t="shared" si="31"/>
        <v>#N/A</v>
      </c>
      <c r="Y107" s="7" t="str">
        <f t="shared" si="32"/>
        <v/>
      </c>
      <c r="Z107" s="11">
        <f t="shared" si="33"/>
        <v>1</v>
      </c>
      <c r="AA107" s="7" t="e">
        <f t="shared" si="34"/>
        <v>#N/A</v>
      </c>
      <c r="AB107" s="7" t="e">
        <f t="shared" si="35"/>
        <v>#N/A</v>
      </c>
      <c r="AC107" s="7" t="e">
        <f t="shared" si="36"/>
        <v>#N/A</v>
      </c>
      <c r="AD107" s="7" t="e">
        <f>VLOOKUP(AF107,排出係数!$A$4:$I$1301,9,FALSE)</f>
        <v>#N/A</v>
      </c>
      <c r="AE107" s="12" t="str">
        <f t="shared" si="37"/>
        <v xml:space="preserve"> </v>
      </c>
      <c r="AF107" s="7" t="e">
        <f t="shared" si="48"/>
        <v>#N/A</v>
      </c>
      <c r="AG107" s="7" t="e">
        <f t="shared" si="38"/>
        <v>#N/A</v>
      </c>
      <c r="AH107" s="7" t="e">
        <f>VLOOKUP(AF107,排出係数!$A$4:$I$1301,6,FALSE)</f>
        <v>#N/A</v>
      </c>
      <c r="AI107" s="7" t="e">
        <f t="shared" si="39"/>
        <v>#N/A</v>
      </c>
      <c r="AJ107" s="7" t="e">
        <f t="shared" si="40"/>
        <v>#N/A</v>
      </c>
      <c r="AK107" s="7" t="e">
        <f>VLOOKUP(AF107,排出係数!$A$4:$I$1301,7,FALSE)</f>
        <v>#N/A</v>
      </c>
      <c r="AL107" s="7" t="e">
        <f t="shared" si="41"/>
        <v>#N/A</v>
      </c>
      <c r="AM107" s="7" t="e">
        <f t="shared" si="42"/>
        <v>#N/A</v>
      </c>
      <c r="AN107" s="7" t="e">
        <f t="shared" si="43"/>
        <v>#N/A</v>
      </c>
      <c r="AO107" s="7">
        <f t="shared" si="44"/>
        <v>0</v>
      </c>
      <c r="AP107" s="7" t="e">
        <f>VLOOKUP(AF107,排出係数!$A$4:$I$1301,8,FALSE)</f>
        <v>#N/A</v>
      </c>
      <c r="AQ107" s="7" t="str">
        <f t="shared" si="45"/>
        <v/>
      </c>
      <c r="AR107" s="7" t="str">
        <f t="shared" si="46"/>
        <v/>
      </c>
      <c r="AS107" s="7" t="str">
        <f t="shared" si="47"/>
        <v/>
      </c>
      <c r="AT107" s="88"/>
      <c r="AZ107" s="3" t="s">
        <v>121</v>
      </c>
    </row>
    <row r="108" spans="1:52" s="13" customFormat="1" ht="13.5" customHeight="1">
      <c r="A108" s="139">
        <v>93</v>
      </c>
      <c r="B108" s="140"/>
      <c r="C108" s="141"/>
      <c r="D108" s="142"/>
      <c r="E108" s="141"/>
      <c r="F108" s="141"/>
      <c r="G108" s="182"/>
      <c r="H108" s="141"/>
      <c r="I108" s="143"/>
      <c r="J108" s="144"/>
      <c r="K108" s="141"/>
      <c r="L108" s="378"/>
      <c r="M108" s="379"/>
      <c r="N108" s="400"/>
      <c r="O108" s="202" t="str">
        <f t="shared" si="25"/>
        <v/>
      </c>
      <c r="P108" s="202" t="str">
        <f t="shared" si="49"/>
        <v/>
      </c>
      <c r="Q108" s="203" t="str">
        <f t="shared" si="26"/>
        <v/>
      </c>
      <c r="R108" s="249" t="str">
        <f t="shared" si="27"/>
        <v/>
      </c>
      <c r="S108" s="276"/>
      <c r="T108" s="37"/>
      <c r="U108" s="273" t="str">
        <f t="shared" si="28"/>
        <v/>
      </c>
      <c r="V108" s="7" t="e">
        <f t="shared" si="29"/>
        <v>#N/A</v>
      </c>
      <c r="W108" s="7" t="e">
        <f t="shared" si="30"/>
        <v>#N/A</v>
      </c>
      <c r="X108" s="7" t="e">
        <f t="shared" si="31"/>
        <v>#N/A</v>
      </c>
      <c r="Y108" s="7" t="str">
        <f t="shared" si="32"/>
        <v/>
      </c>
      <c r="Z108" s="11">
        <f t="shared" si="33"/>
        <v>1</v>
      </c>
      <c r="AA108" s="7" t="e">
        <f t="shared" si="34"/>
        <v>#N/A</v>
      </c>
      <c r="AB108" s="7" t="e">
        <f t="shared" si="35"/>
        <v>#N/A</v>
      </c>
      <c r="AC108" s="7" t="e">
        <f t="shared" si="36"/>
        <v>#N/A</v>
      </c>
      <c r="AD108" s="7" t="e">
        <f>VLOOKUP(AF108,排出係数!$A$4:$I$1301,9,FALSE)</f>
        <v>#N/A</v>
      </c>
      <c r="AE108" s="12" t="str">
        <f t="shared" si="37"/>
        <v xml:space="preserve"> </v>
      </c>
      <c r="AF108" s="7" t="e">
        <f t="shared" si="48"/>
        <v>#N/A</v>
      </c>
      <c r="AG108" s="7" t="e">
        <f t="shared" si="38"/>
        <v>#N/A</v>
      </c>
      <c r="AH108" s="7" t="e">
        <f>VLOOKUP(AF108,排出係数!$A$4:$I$1301,6,FALSE)</f>
        <v>#N/A</v>
      </c>
      <c r="AI108" s="7" t="e">
        <f t="shared" si="39"/>
        <v>#N/A</v>
      </c>
      <c r="AJ108" s="7" t="e">
        <f t="shared" si="40"/>
        <v>#N/A</v>
      </c>
      <c r="AK108" s="7" t="e">
        <f>VLOOKUP(AF108,排出係数!$A$4:$I$1301,7,FALSE)</f>
        <v>#N/A</v>
      </c>
      <c r="AL108" s="7" t="e">
        <f t="shared" si="41"/>
        <v>#N/A</v>
      </c>
      <c r="AM108" s="7" t="e">
        <f t="shared" si="42"/>
        <v>#N/A</v>
      </c>
      <c r="AN108" s="7" t="e">
        <f t="shared" si="43"/>
        <v>#N/A</v>
      </c>
      <c r="AO108" s="7">
        <f t="shared" si="44"/>
        <v>0</v>
      </c>
      <c r="AP108" s="7" t="e">
        <f>VLOOKUP(AF108,排出係数!$A$4:$I$1301,8,FALSE)</f>
        <v>#N/A</v>
      </c>
      <c r="AQ108" s="7" t="str">
        <f t="shared" si="45"/>
        <v/>
      </c>
      <c r="AR108" s="7" t="str">
        <f t="shared" si="46"/>
        <v/>
      </c>
      <c r="AS108" s="7" t="str">
        <f t="shared" si="47"/>
        <v/>
      </c>
      <c r="AT108" s="88"/>
      <c r="AZ108" s="3" t="s">
        <v>122</v>
      </c>
    </row>
    <row r="109" spans="1:52" s="13" customFormat="1" ht="13.5" customHeight="1">
      <c r="A109" s="139">
        <v>94</v>
      </c>
      <c r="B109" s="140"/>
      <c r="C109" s="141"/>
      <c r="D109" s="142"/>
      <c r="E109" s="141"/>
      <c r="F109" s="141"/>
      <c r="G109" s="182"/>
      <c r="H109" s="141"/>
      <c r="I109" s="143"/>
      <c r="J109" s="144"/>
      <c r="K109" s="141"/>
      <c r="L109" s="378"/>
      <c r="M109" s="379"/>
      <c r="N109" s="400"/>
      <c r="O109" s="202" t="str">
        <f t="shared" si="25"/>
        <v/>
      </c>
      <c r="P109" s="202" t="str">
        <f t="shared" si="49"/>
        <v/>
      </c>
      <c r="Q109" s="203" t="str">
        <f t="shared" si="26"/>
        <v/>
      </c>
      <c r="R109" s="249" t="str">
        <f t="shared" si="27"/>
        <v/>
      </c>
      <c r="S109" s="276"/>
      <c r="T109" s="37"/>
      <c r="U109" s="273" t="str">
        <f t="shared" si="28"/>
        <v/>
      </c>
      <c r="V109" s="7" t="e">
        <f t="shared" si="29"/>
        <v>#N/A</v>
      </c>
      <c r="W109" s="7" t="e">
        <f t="shared" si="30"/>
        <v>#N/A</v>
      </c>
      <c r="X109" s="7" t="e">
        <f t="shared" si="31"/>
        <v>#N/A</v>
      </c>
      <c r="Y109" s="7" t="str">
        <f t="shared" si="32"/>
        <v/>
      </c>
      <c r="Z109" s="11">
        <f t="shared" si="33"/>
        <v>1</v>
      </c>
      <c r="AA109" s="7" t="e">
        <f t="shared" si="34"/>
        <v>#N/A</v>
      </c>
      <c r="AB109" s="7" t="e">
        <f t="shared" si="35"/>
        <v>#N/A</v>
      </c>
      <c r="AC109" s="7" t="e">
        <f t="shared" si="36"/>
        <v>#N/A</v>
      </c>
      <c r="AD109" s="7" t="e">
        <f>VLOOKUP(AF109,排出係数!$A$4:$I$1301,9,FALSE)</f>
        <v>#N/A</v>
      </c>
      <c r="AE109" s="12" t="str">
        <f t="shared" si="37"/>
        <v xml:space="preserve"> </v>
      </c>
      <c r="AF109" s="7" t="e">
        <f t="shared" si="48"/>
        <v>#N/A</v>
      </c>
      <c r="AG109" s="7" t="e">
        <f t="shared" si="38"/>
        <v>#N/A</v>
      </c>
      <c r="AH109" s="7" t="e">
        <f>VLOOKUP(AF109,排出係数!$A$4:$I$1301,6,FALSE)</f>
        <v>#N/A</v>
      </c>
      <c r="AI109" s="7" t="e">
        <f t="shared" si="39"/>
        <v>#N/A</v>
      </c>
      <c r="AJ109" s="7" t="e">
        <f t="shared" si="40"/>
        <v>#N/A</v>
      </c>
      <c r="AK109" s="7" t="e">
        <f>VLOOKUP(AF109,排出係数!$A$4:$I$1301,7,FALSE)</f>
        <v>#N/A</v>
      </c>
      <c r="AL109" s="7" t="e">
        <f t="shared" si="41"/>
        <v>#N/A</v>
      </c>
      <c r="AM109" s="7" t="e">
        <f t="shared" si="42"/>
        <v>#N/A</v>
      </c>
      <c r="AN109" s="7" t="e">
        <f t="shared" si="43"/>
        <v>#N/A</v>
      </c>
      <c r="AO109" s="7">
        <f t="shared" si="44"/>
        <v>0</v>
      </c>
      <c r="AP109" s="7" t="e">
        <f>VLOOKUP(AF109,排出係数!$A$4:$I$1301,8,FALSE)</f>
        <v>#N/A</v>
      </c>
      <c r="AQ109" s="7" t="str">
        <f t="shared" si="45"/>
        <v/>
      </c>
      <c r="AR109" s="7" t="str">
        <f t="shared" si="46"/>
        <v/>
      </c>
      <c r="AS109" s="7" t="str">
        <f t="shared" si="47"/>
        <v/>
      </c>
      <c r="AT109" s="88"/>
      <c r="AZ109" s="3" t="s">
        <v>123</v>
      </c>
    </row>
    <row r="110" spans="1:52" s="13" customFormat="1" ht="13.5" customHeight="1">
      <c r="A110" s="139">
        <v>95</v>
      </c>
      <c r="B110" s="140"/>
      <c r="C110" s="141"/>
      <c r="D110" s="142"/>
      <c r="E110" s="141"/>
      <c r="F110" s="141"/>
      <c r="G110" s="182"/>
      <c r="H110" s="141"/>
      <c r="I110" s="143"/>
      <c r="J110" s="144"/>
      <c r="K110" s="141"/>
      <c r="L110" s="378"/>
      <c r="M110" s="379"/>
      <c r="N110" s="400"/>
      <c r="O110" s="202" t="str">
        <f t="shared" si="25"/>
        <v/>
      </c>
      <c r="P110" s="202" t="str">
        <f t="shared" si="49"/>
        <v/>
      </c>
      <c r="Q110" s="203" t="str">
        <f t="shared" si="26"/>
        <v/>
      </c>
      <c r="R110" s="249" t="str">
        <f t="shared" si="27"/>
        <v/>
      </c>
      <c r="S110" s="276"/>
      <c r="T110" s="37"/>
      <c r="U110" s="273" t="str">
        <f t="shared" si="28"/>
        <v/>
      </c>
      <c r="V110" s="7" t="e">
        <f t="shared" si="29"/>
        <v>#N/A</v>
      </c>
      <c r="W110" s="7" t="e">
        <f t="shared" si="30"/>
        <v>#N/A</v>
      </c>
      <c r="X110" s="7" t="e">
        <f t="shared" si="31"/>
        <v>#N/A</v>
      </c>
      <c r="Y110" s="7" t="str">
        <f t="shared" si="32"/>
        <v/>
      </c>
      <c r="Z110" s="11">
        <f t="shared" si="33"/>
        <v>1</v>
      </c>
      <c r="AA110" s="7" t="e">
        <f t="shared" si="34"/>
        <v>#N/A</v>
      </c>
      <c r="AB110" s="7" t="e">
        <f t="shared" si="35"/>
        <v>#N/A</v>
      </c>
      <c r="AC110" s="7" t="e">
        <f t="shared" si="36"/>
        <v>#N/A</v>
      </c>
      <c r="AD110" s="7" t="e">
        <f>VLOOKUP(AF110,排出係数!$A$4:$I$1301,9,FALSE)</f>
        <v>#N/A</v>
      </c>
      <c r="AE110" s="12" t="str">
        <f t="shared" si="37"/>
        <v xml:space="preserve"> </v>
      </c>
      <c r="AF110" s="7" t="e">
        <f t="shared" si="48"/>
        <v>#N/A</v>
      </c>
      <c r="AG110" s="7" t="e">
        <f t="shared" si="38"/>
        <v>#N/A</v>
      </c>
      <c r="AH110" s="7" t="e">
        <f>VLOOKUP(AF110,排出係数!$A$4:$I$1301,6,FALSE)</f>
        <v>#N/A</v>
      </c>
      <c r="AI110" s="7" t="e">
        <f t="shared" si="39"/>
        <v>#N/A</v>
      </c>
      <c r="AJ110" s="7" t="e">
        <f t="shared" si="40"/>
        <v>#N/A</v>
      </c>
      <c r="AK110" s="7" t="e">
        <f>VLOOKUP(AF110,排出係数!$A$4:$I$1301,7,FALSE)</f>
        <v>#N/A</v>
      </c>
      <c r="AL110" s="7" t="e">
        <f t="shared" si="41"/>
        <v>#N/A</v>
      </c>
      <c r="AM110" s="7" t="e">
        <f t="shared" si="42"/>
        <v>#N/A</v>
      </c>
      <c r="AN110" s="7" t="e">
        <f t="shared" si="43"/>
        <v>#N/A</v>
      </c>
      <c r="AO110" s="7">
        <f t="shared" si="44"/>
        <v>0</v>
      </c>
      <c r="AP110" s="7" t="e">
        <f>VLOOKUP(AF110,排出係数!$A$4:$I$1301,8,FALSE)</f>
        <v>#N/A</v>
      </c>
      <c r="AQ110" s="7" t="str">
        <f t="shared" si="45"/>
        <v/>
      </c>
      <c r="AR110" s="7" t="str">
        <f t="shared" si="46"/>
        <v/>
      </c>
      <c r="AS110" s="7" t="str">
        <f t="shared" si="47"/>
        <v/>
      </c>
      <c r="AT110" s="88"/>
      <c r="AZ110" s="3" t="s">
        <v>124</v>
      </c>
    </row>
    <row r="111" spans="1:52" s="13" customFormat="1" ht="13.5" customHeight="1">
      <c r="A111" s="139">
        <v>96</v>
      </c>
      <c r="B111" s="140"/>
      <c r="C111" s="141"/>
      <c r="D111" s="142"/>
      <c r="E111" s="141"/>
      <c r="F111" s="141"/>
      <c r="G111" s="182"/>
      <c r="H111" s="141"/>
      <c r="I111" s="143"/>
      <c r="J111" s="144"/>
      <c r="K111" s="141"/>
      <c r="L111" s="378"/>
      <c r="M111" s="379"/>
      <c r="N111" s="400"/>
      <c r="O111" s="202" t="str">
        <f t="shared" si="25"/>
        <v/>
      </c>
      <c r="P111" s="202" t="str">
        <f t="shared" si="49"/>
        <v/>
      </c>
      <c r="Q111" s="203" t="str">
        <f t="shared" si="26"/>
        <v/>
      </c>
      <c r="R111" s="249" t="str">
        <f t="shared" si="27"/>
        <v/>
      </c>
      <c r="S111" s="276"/>
      <c r="T111" s="37"/>
      <c r="U111" s="273" t="str">
        <f t="shared" si="28"/>
        <v/>
      </c>
      <c r="V111" s="7" t="e">
        <f t="shared" si="29"/>
        <v>#N/A</v>
      </c>
      <c r="W111" s="7" t="e">
        <f t="shared" si="30"/>
        <v>#N/A</v>
      </c>
      <c r="X111" s="7" t="e">
        <f t="shared" si="31"/>
        <v>#N/A</v>
      </c>
      <c r="Y111" s="7" t="str">
        <f t="shared" si="32"/>
        <v/>
      </c>
      <c r="Z111" s="11">
        <f t="shared" si="33"/>
        <v>1</v>
      </c>
      <c r="AA111" s="7" t="e">
        <f t="shared" si="34"/>
        <v>#N/A</v>
      </c>
      <c r="AB111" s="7" t="e">
        <f t="shared" si="35"/>
        <v>#N/A</v>
      </c>
      <c r="AC111" s="7" t="e">
        <f t="shared" si="36"/>
        <v>#N/A</v>
      </c>
      <c r="AD111" s="7" t="e">
        <f>VLOOKUP(AF111,排出係数!$A$4:$I$1301,9,FALSE)</f>
        <v>#N/A</v>
      </c>
      <c r="AE111" s="12" t="str">
        <f t="shared" si="37"/>
        <v xml:space="preserve"> </v>
      </c>
      <c r="AF111" s="7" t="e">
        <f t="shared" si="48"/>
        <v>#N/A</v>
      </c>
      <c r="AG111" s="7" t="e">
        <f t="shared" si="38"/>
        <v>#N/A</v>
      </c>
      <c r="AH111" s="7" t="e">
        <f>VLOOKUP(AF111,排出係数!$A$4:$I$1301,6,FALSE)</f>
        <v>#N/A</v>
      </c>
      <c r="AI111" s="7" t="e">
        <f t="shared" si="39"/>
        <v>#N/A</v>
      </c>
      <c r="AJ111" s="7" t="e">
        <f t="shared" si="40"/>
        <v>#N/A</v>
      </c>
      <c r="AK111" s="7" t="e">
        <f>VLOOKUP(AF111,排出係数!$A$4:$I$1301,7,FALSE)</f>
        <v>#N/A</v>
      </c>
      <c r="AL111" s="7" t="e">
        <f t="shared" si="41"/>
        <v>#N/A</v>
      </c>
      <c r="AM111" s="7" t="e">
        <f t="shared" si="42"/>
        <v>#N/A</v>
      </c>
      <c r="AN111" s="7" t="e">
        <f t="shared" si="43"/>
        <v>#N/A</v>
      </c>
      <c r="AO111" s="7">
        <f t="shared" si="44"/>
        <v>0</v>
      </c>
      <c r="AP111" s="7" t="e">
        <f>VLOOKUP(AF111,排出係数!$A$4:$I$1301,8,FALSE)</f>
        <v>#N/A</v>
      </c>
      <c r="AQ111" s="7" t="str">
        <f t="shared" si="45"/>
        <v/>
      </c>
      <c r="AR111" s="7" t="str">
        <f t="shared" si="46"/>
        <v/>
      </c>
      <c r="AS111" s="7" t="str">
        <f t="shared" si="47"/>
        <v/>
      </c>
      <c r="AT111" s="88"/>
      <c r="AZ111" s="3" t="s">
        <v>64</v>
      </c>
    </row>
    <row r="112" spans="1:52" s="13" customFormat="1" ht="13.5" customHeight="1">
      <c r="A112" s="139">
        <v>97</v>
      </c>
      <c r="B112" s="140"/>
      <c r="C112" s="141"/>
      <c r="D112" s="142"/>
      <c r="E112" s="141"/>
      <c r="F112" s="141"/>
      <c r="G112" s="182"/>
      <c r="H112" s="141"/>
      <c r="I112" s="143"/>
      <c r="J112" s="144"/>
      <c r="K112" s="141"/>
      <c r="L112" s="378"/>
      <c r="M112" s="379"/>
      <c r="N112" s="400"/>
      <c r="O112" s="202" t="str">
        <f t="shared" si="25"/>
        <v/>
      </c>
      <c r="P112" s="202" t="str">
        <f t="shared" si="49"/>
        <v/>
      </c>
      <c r="Q112" s="203" t="str">
        <f t="shared" si="26"/>
        <v/>
      </c>
      <c r="R112" s="249" t="str">
        <f t="shared" si="27"/>
        <v/>
      </c>
      <c r="S112" s="276"/>
      <c r="T112" s="37"/>
      <c r="U112" s="273" t="str">
        <f t="shared" si="28"/>
        <v/>
      </c>
      <c r="V112" s="7" t="e">
        <f t="shared" si="29"/>
        <v>#N/A</v>
      </c>
      <c r="W112" s="7" t="e">
        <f t="shared" si="30"/>
        <v>#N/A</v>
      </c>
      <c r="X112" s="7" t="e">
        <f t="shared" si="31"/>
        <v>#N/A</v>
      </c>
      <c r="Y112" s="7" t="str">
        <f t="shared" si="32"/>
        <v/>
      </c>
      <c r="Z112" s="11">
        <f t="shared" si="33"/>
        <v>1</v>
      </c>
      <c r="AA112" s="7" t="e">
        <f t="shared" si="34"/>
        <v>#N/A</v>
      </c>
      <c r="AB112" s="7" t="e">
        <f t="shared" si="35"/>
        <v>#N/A</v>
      </c>
      <c r="AC112" s="7" t="e">
        <f t="shared" si="36"/>
        <v>#N/A</v>
      </c>
      <c r="AD112" s="7" t="e">
        <f>VLOOKUP(AF112,排出係数!$A$4:$I$1301,9,FALSE)</f>
        <v>#N/A</v>
      </c>
      <c r="AE112" s="12" t="str">
        <f t="shared" si="37"/>
        <v xml:space="preserve"> </v>
      </c>
      <c r="AF112" s="7" t="e">
        <f t="shared" si="48"/>
        <v>#N/A</v>
      </c>
      <c r="AG112" s="7" t="e">
        <f t="shared" si="38"/>
        <v>#N/A</v>
      </c>
      <c r="AH112" s="7" t="e">
        <f>VLOOKUP(AF112,排出係数!$A$4:$I$1301,6,FALSE)</f>
        <v>#N/A</v>
      </c>
      <c r="AI112" s="7" t="e">
        <f t="shared" si="39"/>
        <v>#N/A</v>
      </c>
      <c r="AJ112" s="7" t="e">
        <f t="shared" si="40"/>
        <v>#N/A</v>
      </c>
      <c r="AK112" s="7" t="e">
        <f>VLOOKUP(AF112,排出係数!$A$4:$I$1301,7,FALSE)</f>
        <v>#N/A</v>
      </c>
      <c r="AL112" s="7" t="e">
        <f t="shared" si="41"/>
        <v>#N/A</v>
      </c>
      <c r="AM112" s="7" t="e">
        <f t="shared" si="42"/>
        <v>#N/A</v>
      </c>
      <c r="AN112" s="7" t="e">
        <f t="shared" si="43"/>
        <v>#N/A</v>
      </c>
      <c r="AO112" s="7">
        <f t="shared" si="44"/>
        <v>0</v>
      </c>
      <c r="AP112" s="7" t="e">
        <f>VLOOKUP(AF112,排出係数!$A$4:$I$1301,8,FALSE)</f>
        <v>#N/A</v>
      </c>
      <c r="AQ112" s="7" t="str">
        <f t="shared" si="45"/>
        <v/>
      </c>
      <c r="AR112" s="7" t="str">
        <f t="shared" si="46"/>
        <v/>
      </c>
      <c r="AS112" s="7" t="str">
        <f t="shared" si="47"/>
        <v/>
      </c>
      <c r="AT112" s="88"/>
      <c r="AZ112" s="3" t="s">
        <v>65</v>
      </c>
    </row>
    <row r="113" spans="1:52" s="13" customFormat="1" ht="13.5" customHeight="1">
      <c r="A113" s="139">
        <v>98</v>
      </c>
      <c r="B113" s="140"/>
      <c r="C113" s="141"/>
      <c r="D113" s="142"/>
      <c r="E113" s="141"/>
      <c r="F113" s="141"/>
      <c r="G113" s="182"/>
      <c r="H113" s="141"/>
      <c r="I113" s="143"/>
      <c r="J113" s="144"/>
      <c r="K113" s="141"/>
      <c r="L113" s="378"/>
      <c r="M113" s="379"/>
      <c r="N113" s="400"/>
      <c r="O113" s="202" t="str">
        <f t="shared" si="25"/>
        <v/>
      </c>
      <c r="P113" s="202" t="str">
        <f t="shared" si="49"/>
        <v/>
      </c>
      <c r="Q113" s="203" t="str">
        <f t="shared" si="26"/>
        <v/>
      </c>
      <c r="R113" s="249" t="str">
        <f t="shared" si="27"/>
        <v/>
      </c>
      <c r="S113" s="276"/>
      <c r="T113" s="37"/>
      <c r="U113" s="273" t="str">
        <f t="shared" si="28"/>
        <v/>
      </c>
      <c r="V113" s="7" t="e">
        <f t="shared" si="29"/>
        <v>#N/A</v>
      </c>
      <c r="W113" s="7" t="e">
        <f t="shared" si="30"/>
        <v>#N/A</v>
      </c>
      <c r="X113" s="7" t="e">
        <f t="shared" si="31"/>
        <v>#N/A</v>
      </c>
      <c r="Y113" s="7" t="str">
        <f t="shared" si="32"/>
        <v/>
      </c>
      <c r="Z113" s="11">
        <f t="shared" si="33"/>
        <v>1</v>
      </c>
      <c r="AA113" s="7" t="e">
        <f t="shared" si="34"/>
        <v>#N/A</v>
      </c>
      <c r="AB113" s="7" t="e">
        <f t="shared" si="35"/>
        <v>#N/A</v>
      </c>
      <c r="AC113" s="7" t="e">
        <f t="shared" si="36"/>
        <v>#N/A</v>
      </c>
      <c r="AD113" s="7" t="e">
        <f>VLOOKUP(AF113,排出係数!$A$4:$I$1301,9,FALSE)</f>
        <v>#N/A</v>
      </c>
      <c r="AE113" s="12" t="str">
        <f t="shared" si="37"/>
        <v xml:space="preserve"> </v>
      </c>
      <c r="AF113" s="7" t="e">
        <f t="shared" si="48"/>
        <v>#N/A</v>
      </c>
      <c r="AG113" s="7" t="e">
        <f t="shared" si="38"/>
        <v>#N/A</v>
      </c>
      <c r="AH113" s="7" t="e">
        <f>VLOOKUP(AF113,排出係数!$A$4:$I$1301,6,FALSE)</f>
        <v>#N/A</v>
      </c>
      <c r="AI113" s="7" t="e">
        <f t="shared" si="39"/>
        <v>#N/A</v>
      </c>
      <c r="AJ113" s="7" t="e">
        <f t="shared" si="40"/>
        <v>#N/A</v>
      </c>
      <c r="AK113" s="7" t="e">
        <f>VLOOKUP(AF113,排出係数!$A$4:$I$1301,7,FALSE)</f>
        <v>#N/A</v>
      </c>
      <c r="AL113" s="7" t="e">
        <f t="shared" si="41"/>
        <v>#N/A</v>
      </c>
      <c r="AM113" s="7" t="e">
        <f t="shared" si="42"/>
        <v>#N/A</v>
      </c>
      <c r="AN113" s="7" t="e">
        <f t="shared" si="43"/>
        <v>#N/A</v>
      </c>
      <c r="AO113" s="7">
        <f t="shared" si="44"/>
        <v>0</v>
      </c>
      <c r="AP113" s="7" t="e">
        <f>VLOOKUP(AF113,排出係数!$A$4:$I$1301,8,FALSE)</f>
        <v>#N/A</v>
      </c>
      <c r="AQ113" s="7" t="str">
        <f t="shared" si="45"/>
        <v/>
      </c>
      <c r="AR113" s="7" t="str">
        <f t="shared" si="46"/>
        <v/>
      </c>
      <c r="AS113" s="7" t="str">
        <f t="shared" si="47"/>
        <v/>
      </c>
      <c r="AT113" s="88"/>
      <c r="AZ113" s="3" t="s">
        <v>66</v>
      </c>
    </row>
    <row r="114" spans="1:52" s="13" customFormat="1" ht="13.5" customHeight="1">
      <c r="A114" s="139">
        <v>99</v>
      </c>
      <c r="B114" s="140"/>
      <c r="C114" s="141"/>
      <c r="D114" s="142"/>
      <c r="E114" s="141"/>
      <c r="F114" s="141"/>
      <c r="G114" s="182"/>
      <c r="H114" s="141"/>
      <c r="I114" s="143"/>
      <c r="J114" s="144"/>
      <c r="K114" s="141"/>
      <c r="L114" s="378"/>
      <c r="M114" s="379"/>
      <c r="N114" s="400"/>
      <c r="O114" s="202" t="str">
        <f t="shared" si="25"/>
        <v/>
      </c>
      <c r="P114" s="202" t="str">
        <f t="shared" si="49"/>
        <v/>
      </c>
      <c r="Q114" s="203" t="str">
        <f t="shared" si="26"/>
        <v/>
      </c>
      <c r="R114" s="249" t="str">
        <f t="shared" si="27"/>
        <v/>
      </c>
      <c r="S114" s="276"/>
      <c r="T114" s="37"/>
      <c r="U114" s="273" t="str">
        <f t="shared" si="28"/>
        <v/>
      </c>
      <c r="V114" s="7" t="e">
        <f t="shared" si="29"/>
        <v>#N/A</v>
      </c>
      <c r="W114" s="7" t="e">
        <f t="shared" si="30"/>
        <v>#N/A</v>
      </c>
      <c r="X114" s="7" t="e">
        <f t="shared" si="31"/>
        <v>#N/A</v>
      </c>
      <c r="Y114" s="7" t="str">
        <f t="shared" si="32"/>
        <v/>
      </c>
      <c r="Z114" s="11">
        <f t="shared" si="33"/>
        <v>1</v>
      </c>
      <c r="AA114" s="7" t="e">
        <f t="shared" si="34"/>
        <v>#N/A</v>
      </c>
      <c r="AB114" s="7" t="e">
        <f t="shared" si="35"/>
        <v>#N/A</v>
      </c>
      <c r="AC114" s="7" t="e">
        <f t="shared" si="36"/>
        <v>#N/A</v>
      </c>
      <c r="AD114" s="7" t="e">
        <f>VLOOKUP(AF114,排出係数!$A$4:$I$1301,9,FALSE)</f>
        <v>#N/A</v>
      </c>
      <c r="AE114" s="12" t="str">
        <f t="shared" si="37"/>
        <v xml:space="preserve"> </v>
      </c>
      <c r="AF114" s="7" t="e">
        <f t="shared" si="48"/>
        <v>#N/A</v>
      </c>
      <c r="AG114" s="7" t="e">
        <f t="shared" si="38"/>
        <v>#N/A</v>
      </c>
      <c r="AH114" s="7" t="e">
        <f>VLOOKUP(AF114,排出係数!$A$4:$I$1301,6,FALSE)</f>
        <v>#N/A</v>
      </c>
      <c r="AI114" s="7" t="e">
        <f t="shared" si="39"/>
        <v>#N/A</v>
      </c>
      <c r="AJ114" s="7" t="e">
        <f t="shared" si="40"/>
        <v>#N/A</v>
      </c>
      <c r="AK114" s="7" t="e">
        <f>VLOOKUP(AF114,排出係数!$A$4:$I$1301,7,FALSE)</f>
        <v>#N/A</v>
      </c>
      <c r="AL114" s="7" t="e">
        <f t="shared" si="41"/>
        <v>#N/A</v>
      </c>
      <c r="AM114" s="7" t="e">
        <f t="shared" si="42"/>
        <v>#N/A</v>
      </c>
      <c r="AN114" s="7" t="e">
        <f t="shared" si="43"/>
        <v>#N/A</v>
      </c>
      <c r="AO114" s="7">
        <f t="shared" si="44"/>
        <v>0</v>
      </c>
      <c r="AP114" s="7" t="e">
        <f>VLOOKUP(AF114,排出係数!$A$4:$I$1301,8,FALSE)</f>
        <v>#N/A</v>
      </c>
      <c r="AQ114" s="7" t="str">
        <f t="shared" si="45"/>
        <v/>
      </c>
      <c r="AR114" s="7" t="str">
        <f t="shared" si="46"/>
        <v/>
      </c>
      <c r="AS114" s="7" t="str">
        <f t="shared" si="47"/>
        <v/>
      </c>
      <c r="AT114" s="88"/>
      <c r="AZ114" s="3" t="s">
        <v>67</v>
      </c>
    </row>
    <row r="115" spans="1:52" s="13" customFormat="1" ht="13.5" customHeight="1">
      <c r="A115" s="139">
        <v>100</v>
      </c>
      <c r="B115" s="140"/>
      <c r="C115" s="141"/>
      <c r="D115" s="142"/>
      <c r="E115" s="141"/>
      <c r="F115" s="141"/>
      <c r="G115" s="182"/>
      <c r="H115" s="141"/>
      <c r="I115" s="143"/>
      <c r="J115" s="144"/>
      <c r="K115" s="141"/>
      <c r="L115" s="378"/>
      <c r="M115" s="379"/>
      <c r="N115" s="400"/>
      <c r="O115" s="202" t="str">
        <f t="shared" si="25"/>
        <v/>
      </c>
      <c r="P115" s="202" t="str">
        <f t="shared" si="49"/>
        <v/>
      </c>
      <c r="Q115" s="203" t="str">
        <f t="shared" si="26"/>
        <v/>
      </c>
      <c r="R115" s="249" t="str">
        <f t="shared" si="27"/>
        <v/>
      </c>
      <c r="S115" s="276"/>
      <c r="T115" s="37"/>
      <c r="U115" s="273" t="str">
        <f t="shared" si="28"/>
        <v/>
      </c>
      <c r="V115" s="7" t="e">
        <f t="shared" si="29"/>
        <v>#N/A</v>
      </c>
      <c r="W115" s="7" t="e">
        <f t="shared" si="30"/>
        <v>#N/A</v>
      </c>
      <c r="X115" s="7" t="e">
        <f t="shared" si="31"/>
        <v>#N/A</v>
      </c>
      <c r="Y115" s="7" t="str">
        <f t="shared" si="32"/>
        <v/>
      </c>
      <c r="Z115" s="11">
        <f t="shared" si="33"/>
        <v>1</v>
      </c>
      <c r="AA115" s="7" t="e">
        <f t="shared" si="34"/>
        <v>#N/A</v>
      </c>
      <c r="AB115" s="7" t="e">
        <f t="shared" si="35"/>
        <v>#N/A</v>
      </c>
      <c r="AC115" s="7" t="e">
        <f t="shared" si="36"/>
        <v>#N/A</v>
      </c>
      <c r="AD115" s="7" t="e">
        <f>VLOOKUP(AF115,排出係数!$A$4:$I$1301,9,FALSE)</f>
        <v>#N/A</v>
      </c>
      <c r="AE115" s="12" t="str">
        <f t="shared" si="37"/>
        <v xml:space="preserve"> </v>
      </c>
      <c r="AF115" s="7" t="e">
        <f t="shared" si="48"/>
        <v>#N/A</v>
      </c>
      <c r="AG115" s="7" t="e">
        <f t="shared" si="38"/>
        <v>#N/A</v>
      </c>
      <c r="AH115" s="7" t="e">
        <f>VLOOKUP(AF115,排出係数!$A$4:$I$1301,6,FALSE)</f>
        <v>#N/A</v>
      </c>
      <c r="AI115" s="7" t="e">
        <f t="shared" si="39"/>
        <v>#N/A</v>
      </c>
      <c r="AJ115" s="7" t="e">
        <f t="shared" si="40"/>
        <v>#N/A</v>
      </c>
      <c r="AK115" s="7" t="e">
        <f>VLOOKUP(AF115,排出係数!$A$4:$I$1301,7,FALSE)</f>
        <v>#N/A</v>
      </c>
      <c r="AL115" s="7" t="e">
        <f t="shared" si="41"/>
        <v>#N/A</v>
      </c>
      <c r="AM115" s="7" t="e">
        <f t="shared" si="42"/>
        <v>#N/A</v>
      </c>
      <c r="AN115" s="7" t="e">
        <f t="shared" si="43"/>
        <v>#N/A</v>
      </c>
      <c r="AO115" s="7">
        <f t="shared" si="44"/>
        <v>0</v>
      </c>
      <c r="AP115" s="7" t="e">
        <f>VLOOKUP(AF115,排出係数!$A$4:$I$1301,8,FALSE)</f>
        <v>#N/A</v>
      </c>
      <c r="AQ115" s="7" t="str">
        <f t="shared" si="45"/>
        <v/>
      </c>
      <c r="AR115" s="7" t="str">
        <f t="shared" si="46"/>
        <v/>
      </c>
      <c r="AS115" s="7" t="str">
        <f t="shared" si="47"/>
        <v/>
      </c>
      <c r="AT115" s="88"/>
      <c r="AZ115" s="3" t="s">
        <v>1200</v>
      </c>
    </row>
    <row r="116" spans="1:52" s="13" customFormat="1" ht="13.5" customHeight="1">
      <c r="A116" s="139">
        <v>101</v>
      </c>
      <c r="B116" s="140"/>
      <c r="C116" s="141"/>
      <c r="D116" s="142"/>
      <c r="E116" s="141"/>
      <c r="F116" s="141"/>
      <c r="G116" s="182"/>
      <c r="H116" s="141"/>
      <c r="I116" s="143"/>
      <c r="J116" s="144"/>
      <c r="K116" s="141"/>
      <c r="L116" s="378"/>
      <c r="M116" s="379"/>
      <c r="N116" s="400"/>
      <c r="O116" s="202" t="str">
        <f t="shared" si="25"/>
        <v/>
      </c>
      <c r="P116" s="202" t="str">
        <f t="shared" si="49"/>
        <v/>
      </c>
      <c r="Q116" s="203" t="str">
        <f t="shared" si="26"/>
        <v/>
      </c>
      <c r="R116" s="249" t="str">
        <f t="shared" si="27"/>
        <v/>
      </c>
      <c r="S116" s="276"/>
      <c r="T116" s="37"/>
      <c r="U116" s="273" t="str">
        <f t="shared" si="28"/>
        <v/>
      </c>
      <c r="V116" s="7" t="e">
        <f t="shared" si="29"/>
        <v>#N/A</v>
      </c>
      <c r="W116" s="7" t="e">
        <f t="shared" si="30"/>
        <v>#N/A</v>
      </c>
      <c r="X116" s="7" t="e">
        <f t="shared" si="31"/>
        <v>#N/A</v>
      </c>
      <c r="Y116" s="7" t="str">
        <f t="shared" si="32"/>
        <v/>
      </c>
      <c r="Z116" s="11">
        <f t="shared" si="33"/>
        <v>1</v>
      </c>
      <c r="AA116" s="7" t="e">
        <f t="shared" si="34"/>
        <v>#N/A</v>
      </c>
      <c r="AB116" s="7" t="e">
        <f t="shared" si="35"/>
        <v>#N/A</v>
      </c>
      <c r="AC116" s="7" t="e">
        <f t="shared" si="36"/>
        <v>#N/A</v>
      </c>
      <c r="AD116" s="7" t="e">
        <f>VLOOKUP(AF116,排出係数!$A$4:$I$1301,9,FALSE)</f>
        <v>#N/A</v>
      </c>
      <c r="AE116" s="12" t="str">
        <f t="shared" si="37"/>
        <v xml:space="preserve"> </v>
      </c>
      <c r="AF116" s="7" t="e">
        <f t="shared" si="48"/>
        <v>#N/A</v>
      </c>
      <c r="AG116" s="7" t="e">
        <f t="shared" si="38"/>
        <v>#N/A</v>
      </c>
      <c r="AH116" s="7" t="e">
        <f>VLOOKUP(AF116,排出係数!$A$4:$I$1301,6,FALSE)</f>
        <v>#N/A</v>
      </c>
      <c r="AI116" s="7" t="e">
        <f t="shared" si="39"/>
        <v>#N/A</v>
      </c>
      <c r="AJ116" s="7" t="e">
        <f t="shared" si="40"/>
        <v>#N/A</v>
      </c>
      <c r="AK116" s="7" t="e">
        <f>VLOOKUP(AF116,排出係数!$A$4:$I$1301,7,FALSE)</f>
        <v>#N/A</v>
      </c>
      <c r="AL116" s="7" t="e">
        <f t="shared" si="41"/>
        <v>#N/A</v>
      </c>
      <c r="AM116" s="7" t="e">
        <f t="shared" si="42"/>
        <v>#N/A</v>
      </c>
      <c r="AN116" s="7" t="e">
        <f t="shared" si="43"/>
        <v>#N/A</v>
      </c>
      <c r="AO116" s="7">
        <f t="shared" si="44"/>
        <v>0</v>
      </c>
      <c r="AP116" s="7" t="e">
        <f>VLOOKUP(AF116,排出係数!$A$4:$I$1301,8,FALSE)</f>
        <v>#N/A</v>
      </c>
      <c r="AQ116" s="7" t="str">
        <f t="shared" si="45"/>
        <v/>
      </c>
      <c r="AR116" s="7" t="str">
        <f t="shared" si="46"/>
        <v/>
      </c>
      <c r="AS116" s="7" t="str">
        <f t="shared" si="47"/>
        <v/>
      </c>
      <c r="AT116" s="88"/>
      <c r="AZ116" s="3" t="s">
        <v>1204</v>
      </c>
    </row>
    <row r="117" spans="1:52" s="13" customFormat="1" ht="13.5" customHeight="1">
      <c r="A117" s="139">
        <v>102</v>
      </c>
      <c r="B117" s="140"/>
      <c r="C117" s="141"/>
      <c r="D117" s="142"/>
      <c r="E117" s="141"/>
      <c r="F117" s="141"/>
      <c r="G117" s="182"/>
      <c r="H117" s="141"/>
      <c r="I117" s="143"/>
      <c r="J117" s="144"/>
      <c r="K117" s="141"/>
      <c r="L117" s="378"/>
      <c r="M117" s="379"/>
      <c r="N117" s="400"/>
      <c r="O117" s="202" t="str">
        <f t="shared" si="25"/>
        <v/>
      </c>
      <c r="P117" s="202" t="str">
        <f t="shared" si="49"/>
        <v/>
      </c>
      <c r="Q117" s="203" t="str">
        <f t="shared" si="26"/>
        <v/>
      </c>
      <c r="R117" s="249" t="str">
        <f t="shared" si="27"/>
        <v/>
      </c>
      <c r="S117" s="276"/>
      <c r="T117" s="37"/>
      <c r="U117" s="273" t="str">
        <f t="shared" si="28"/>
        <v/>
      </c>
      <c r="V117" s="7" t="e">
        <f t="shared" si="29"/>
        <v>#N/A</v>
      </c>
      <c r="W117" s="7" t="e">
        <f t="shared" si="30"/>
        <v>#N/A</v>
      </c>
      <c r="X117" s="7" t="e">
        <f t="shared" si="31"/>
        <v>#N/A</v>
      </c>
      <c r="Y117" s="7" t="str">
        <f t="shared" si="32"/>
        <v/>
      </c>
      <c r="Z117" s="11">
        <f t="shared" si="33"/>
        <v>1</v>
      </c>
      <c r="AA117" s="7" t="e">
        <f t="shared" si="34"/>
        <v>#N/A</v>
      </c>
      <c r="AB117" s="7" t="e">
        <f t="shared" si="35"/>
        <v>#N/A</v>
      </c>
      <c r="AC117" s="7" t="e">
        <f t="shared" si="36"/>
        <v>#N/A</v>
      </c>
      <c r="AD117" s="7" t="e">
        <f>VLOOKUP(AF117,排出係数!$A$4:$I$1301,9,FALSE)</f>
        <v>#N/A</v>
      </c>
      <c r="AE117" s="12" t="str">
        <f t="shared" si="37"/>
        <v xml:space="preserve"> </v>
      </c>
      <c r="AF117" s="7" t="e">
        <f t="shared" si="48"/>
        <v>#N/A</v>
      </c>
      <c r="AG117" s="7" t="e">
        <f t="shared" si="38"/>
        <v>#N/A</v>
      </c>
      <c r="AH117" s="7" t="e">
        <f>VLOOKUP(AF117,排出係数!$A$4:$I$1301,6,FALSE)</f>
        <v>#N/A</v>
      </c>
      <c r="AI117" s="7" t="e">
        <f t="shared" si="39"/>
        <v>#N/A</v>
      </c>
      <c r="AJ117" s="7" t="e">
        <f t="shared" si="40"/>
        <v>#N/A</v>
      </c>
      <c r="AK117" s="7" t="e">
        <f>VLOOKUP(AF117,排出係数!$A$4:$I$1301,7,FALSE)</f>
        <v>#N/A</v>
      </c>
      <c r="AL117" s="7" t="e">
        <f t="shared" si="41"/>
        <v>#N/A</v>
      </c>
      <c r="AM117" s="7" t="e">
        <f t="shared" si="42"/>
        <v>#N/A</v>
      </c>
      <c r="AN117" s="7" t="e">
        <f t="shared" si="43"/>
        <v>#N/A</v>
      </c>
      <c r="AO117" s="7">
        <f t="shared" si="44"/>
        <v>0</v>
      </c>
      <c r="AP117" s="7" t="e">
        <f>VLOOKUP(AF117,排出係数!$A$4:$I$1301,8,FALSE)</f>
        <v>#N/A</v>
      </c>
      <c r="AQ117" s="7" t="str">
        <f t="shared" si="45"/>
        <v/>
      </c>
      <c r="AR117" s="7" t="str">
        <f t="shared" si="46"/>
        <v/>
      </c>
      <c r="AS117" s="7" t="str">
        <f t="shared" si="47"/>
        <v/>
      </c>
      <c r="AT117" s="88"/>
      <c r="AZ117" s="3" t="s">
        <v>125</v>
      </c>
    </row>
    <row r="118" spans="1:52" s="13" customFormat="1" ht="13.5" customHeight="1">
      <c r="A118" s="139">
        <v>103</v>
      </c>
      <c r="B118" s="140"/>
      <c r="C118" s="141"/>
      <c r="D118" s="142"/>
      <c r="E118" s="141"/>
      <c r="F118" s="141"/>
      <c r="G118" s="182"/>
      <c r="H118" s="141"/>
      <c r="I118" s="143"/>
      <c r="J118" s="144"/>
      <c r="K118" s="141"/>
      <c r="L118" s="378"/>
      <c r="M118" s="379"/>
      <c r="N118" s="400"/>
      <c r="O118" s="202" t="str">
        <f t="shared" si="25"/>
        <v/>
      </c>
      <c r="P118" s="202" t="str">
        <f t="shared" si="49"/>
        <v/>
      </c>
      <c r="Q118" s="203" t="str">
        <f t="shared" si="26"/>
        <v/>
      </c>
      <c r="R118" s="249" t="str">
        <f t="shared" si="27"/>
        <v/>
      </c>
      <c r="S118" s="276"/>
      <c r="T118" s="37"/>
      <c r="U118" s="273" t="str">
        <f t="shared" si="28"/>
        <v/>
      </c>
      <c r="V118" s="7" t="e">
        <f t="shared" si="29"/>
        <v>#N/A</v>
      </c>
      <c r="W118" s="7" t="e">
        <f t="shared" si="30"/>
        <v>#N/A</v>
      </c>
      <c r="X118" s="7" t="e">
        <f t="shared" si="31"/>
        <v>#N/A</v>
      </c>
      <c r="Y118" s="7" t="str">
        <f t="shared" si="32"/>
        <v/>
      </c>
      <c r="Z118" s="11">
        <f t="shared" si="33"/>
        <v>1</v>
      </c>
      <c r="AA118" s="7" t="e">
        <f t="shared" si="34"/>
        <v>#N/A</v>
      </c>
      <c r="AB118" s="7" t="e">
        <f t="shared" si="35"/>
        <v>#N/A</v>
      </c>
      <c r="AC118" s="7" t="e">
        <f t="shared" si="36"/>
        <v>#N/A</v>
      </c>
      <c r="AD118" s="7" t="e">
        <f>VLOOKUP(AF118,排出係数!$A$4:$I$1301,9,FALSE)</f>
        <v>#N/A</v>
      </c>
      <c r="AE118" s="12" t="str">
        <f t="shared" si="37"/>
        <v xml:space="preserve"> </v>
      </c>
      <c r="AF118" s="7" t="e">
        <f t="shared" si="48"/>
        <v>#N/A</v>
      </c>
      <c r="AG118" s="7" t="e">
        <f t="shared" si="38"/>
        <v>#N/A</v>
      </c>
      <c r="AH118" s="7" t="e">
        <f>VLOOKUP(AF118,排出係数!$A$4:$I$1301,6,FALSE)</f>
        <v>#N/A</v>
      </c>
      <c r="AI118" s="7" t="e">
        <f t="shared" si="39"/>
        <v>#N/A</v>
      </c>
      <c r="AJ118" s="7" t="e">
        <f t="shared" si="40"/>
        <v>#N/A</v>
      </c>
      <c r="AK118" s="7" t="e">
        <f>VLOOKUP(AF118,排出係数!$A$4:$I$1301,7,FALSE)</f>
        <v>#N/A</v>
      </c>
      <c r="AL118" s="7" t="e">
        <f t="shared" si="41"/>
        <v>#N/A</v>
      </c>
      <c r="AM118" s="7" t="e">
        <f t="shared" si="42"/>
        <v>#N/A</v>
      </c>
      <c r="AN118" s="7" t="e">
        <f t="shared" si="43"/>
        <v>#N/A</v>
      </c>
      <c r="AO118" s="7">
        <f t="shared" si="44"/>
        <v>0</v>
      </c>
      <c r="AP118" s="7" t="e">
        <f>VLOOKUP(AF118,排出係数!$A$4:$I$1301,8,FALSE)</f>
        <v>#N/A</v>
      </c>
      <c r="AQ118" s="7" t="str">
        <f t="shared" si="45"/>
        <v/>
      </c>
      <c r="AR118" s="7" t="str">
        <f t="shared" si="46"/>
        <v/>
      </c>
      <c r="AS118" s="7" t="str">
        <f t="shared" si="47"/>
        <v/>
      </c>
      <c r="AT118" s="88"/>
      <c r="AZ118" s="3" t="s">
        <v>126</v>
      </c>
    </row>
    <row r="119" spans="1:52" s="13" customFormat="1" ht="13.5" customHeight="1">
      <c r="A119" s="139">
        <v>104</v>
      </c>
      <c r="B119" s="140"/>
      <c r="C119" s="141"/>
      <c r="D119" s="142"/>
      <c r="E119" s="141"/>
      <c r="F119" s="141"/>
      <c r="G119" s="182"/>
      <c r="H119" s="141"/>
      <c r="I119" s="143"/>
      <c r="J119" s="144"/>
      <c r="K119" s="141"/>
      <c r="L119" s="378"/>
      <c r="M119" s="379"/>
      <c r="N119" s="400"/>
      <c r="O119" s="202" t="str">
        <f t="shared" si="25"/>
        <v/>
      </c>
      <c r="P119" s="202" t="str">
        <f t="shared" si="49"/>
        <v/>
      </c>
      <c r="Q119" s="203" t="str">
        <f t="shared" si="26"/>
        <v/>
      </c>
      <c r="R119" s="249" t="str">
        <f t="shared" si="27"/>
        <v/>
      </c>
      <c r="S119" s="276"/>
      <c r="T119" s="37"/>
      <c r="U119" s="273" t="str">
        <f t="shared" si="28"/>
        <v/>
      </c>
      <c r="V119" s="7" t="e">
        <f t="shared" si="29"/>
        <v>#N/A</v>
      </c>
      <c r="W119" s="7" t="e">
        <f t="shared" si="30"/>
        <v>#N/A</v>
      </c>
      <c r="X119" s="7" t="e">
        <f t="shared" si="31"/>
        <v>#N/A</v>
      </c>
      <c r="Y119" s="7" t="str">
        <f t="shared" si="32"/>
        <v/>
      </c>
      <c r="Z119" s="11">
        <f t="shared" si="33"/>
        <v>1</v>
      </c>
      <c r="AA119" s="7" t="e">
        <f t="shared" si="34"/>
        <v>#N/A</v>
      </c>
      <c r="AB119" s="7" t="e">
        <f t="shared" si="35"/>
        <v>#N/A</v>
      </c>
      <c r="AC119" s="7" t="e">
        <f t="shared" si="36"/>
        <v>#N/A</v>
      </c>
      <c r="AD119" s="7" t="e">
        <f>VLOOKUP(AF119,排出係数!$A$4:$I$1301,9,FALSE)</f>
        <v>#N/A</v>
      </c>
      <c r="AE119" s="12" t="str">
        <f t="shared" si="37"/>
        <v xml:space="preserve"> </v>
      </c>
      <c r="AF119" s="7" t="e">
        <f t="shared" si="48"/>
        <v>#N/A</v>
      </c>
      <c r="AG119" s="7" t="e">
        <f t="shared" si="38"/>
        <v>#N/A</v>
      </c>
      <c r="AH119" s="7" t="e">
        <f>VLOOKUP(AF119,排出係数!$A$4:$I$1301,6,FALSE)</f>
        <v>#N/A</v>
      </c>
      <c r="AI119" s="7" t="e">
        <f t="shared" si="39"/>
        <v>#N/A</v>
      </c>
      <c r="AJ119" s="7" t="e">
        <f t="shared" si="40"/>
        <v>#N/A</v>
      </c>
      <c r="AK119" s="7" t="e">
        <f>VLOOKUP(AF119,排出係数!$A$4:$I$1301,7,FALSE)</f>
        <v>#N/A</v>
      </c>
      <c r="AL119" s="7" t="e">
        <f t="shared" si="41"/>
        <v>#N/A</v>
      </c>
      <c r="AM119" s="7" t="e">
        <f t="shared" si="42"/>
        <v>#N/A</v>
      </c>
      <c r="AN119" s="7" t="e">
        <f t="shared" si="43"/>
        <v>#N/A</v>
      </c>
      <c r="AO119" s="7">
        <f t="shared" si="44"/>
        <v>0</v>
      </c>
      <c r="AP119" s="7" t="e">
        <f>VLOOKUP(AF119,排出係数!$A$4:$I$1301,8,FALSE)</f>
        <v>#N/A</v>
      </c>
      <c r="AQ119" s="7" t="str">
        <f t="shared" si="45"/>
        <v/>
      </c>
      <c r="AR119" s="7" t="str">
        <f t="shared" si="46"/>
        <v/>
      </c>
      <c r="AS119" s="7" t="str">
        <f t="shared" si="47"/>
        <v/>
      </c>
      <c r="AT119" s="88"/>
      <c r="AZ119" s="3" t="s">
        <v>127</v>
      </c>
    </row>
    <row r="120" spans="1:52" s="13" customFormat="1" ht="13.5" customHeight="1">
      <c r="A120" s="139">
        <v>105</v>
      </c>
      <c r="B120" s="140"/>
      <c r="C120" s="141"/>
      <c r="D120" s="142"/>
      <c r="E120" s="141"/>
      <c r="F120" s="141"/>
      <c r="G120" s="182"/>
      <c r="H120" s="141"/>
      <c r="I120" s="143"/>
      <c r="J120" s="144"/>
      <c r="K120" s="141"/>
      <c r="L120" s="378"/>
      <c r="M120" s="379"/>
      <c r="N120" s="400"/>
      <c r="O120" s="202" t="str">
        <f t="shared" si="25"/>
        <v/>
      </c>
      <c r="P120" s="202" t="str">
        <f t="shared" si="49"/>
        <v/>
      </c>
      <c r="Q120" s="203" t="str">
        <f t="shared" si="26"/>
        <v/>
      </c>
      <c r="R120" s="249" t="str">
        <f t="shared" si="27"/>
        <v/>
      </c>
      <c r="S120" s="276"/>
      <c r="T120" s="37"/>
      <c r="U120" s="273" t="str">
        <f t="shared" si="28"/>
        <v/>
      </c>
      <c r="V120" s="7" t="e">
        <f t="shared" si="29"/>
        <v>#N/A</v>
      </c>
      <c r="W120" s="7" t="e">
        <f t="shared" si="30"/>
        <v>#N/A</v>
      </c>
      <c r="X120" s="7" t="e">
        <f t="shared" si="31"/>
        <v>#N/A</v>
      </c>
      <c r="Y120" s="7" t="str">
        <f t="shared" si="32"/>
        <v/>
      </c>
      <c r="Z120" s="11">
        <f t="shared" si="33"/>
        <v>1</v>
      </c>
      <c r="AA120" s="7" t="e">
        <f t="shared" si="34"/>
        <v>#N/A</v>
      </c>
      <c r="AB120" s="7" t="e">
        <f t="shared" si="35"/>
        <v>#N/A</v>
      </c>
      <c r="AC120" s="7" t="e">
        <f t="shared" si="36"/>
        <v>#N/A</v>
      </c>
      <c r="AD120" s="7" t="e">
        <f>VLOOKUP(AF120,排出係数!$A$4:$I$1301,9,FALSE)</f>
        <v>#N/A</v>
      </c>
      <c r="AE120" s="12" t="str">
        <f t="shared" si="37"/>
        <v xml:space="preserve"> </v>
      </c>
      <c r="AF120" s="7" t="e">
        <f t="shared" si="48"/>
        <v>#N/A</v>
      </c>
      <c r="AG120" s="7" t="e">
        <f t="shared" si="38"/>
        <v>#N/A</v>
      </c>
      <c r="AH120" s="7" t="e">
        <f>VLOOKUP(AF120,排出係数!$A$4:$I$1301,6,FALSE)</f>
        <v>#N/A</v>
      </c>
      <c r="AI120" s="7" t="e">
        <f t="shared" si="39"/>
        <v>#N/A</v>
      </c>
      <c r="AJ120" s="7" t="e">
        <f t="shared" si="40"/>
        <v>#N/A</v>
      </c>
      <c r="AK120" s="7" t="e">
        <f>VLOOKUP(AF120,排出係数!$A$4:$I$1301,7,FALSE)</f>
        <v>#N/A</v>
      </c>
      <c r="AL120" s="7" t="e">
        <f t="shared" si="41"/>
        <v>#N/A</v>
      </c>
      <c r="AM120" s="7" t="e">
        <f t="shared" si="42"/>
        <v>#N/A</v>
      </c>
      <c r="AN120" s="7" t="e">
        <f t="shared" si="43"/>
        <v>#N/A</v>
      </c>
      <c r="AO120" s="7">
        <f t="shared" si="44"/>
        <v>0</v>
      </c>
      <c r="AP120" s="7" t="e">
        <f>VLOOKUP(AF120,排出係数!$A$4:$I$1301,8,FALSE)</f>
        <v>#N/A</v>
      </c>
      <c r="AQ120" s="7" t="str">
        <f t="shared" si="45"/>
        <v/>
      </c>
      <c r="AR120" s="7" t="str">
        <f t="shared" si="46"/>
        <v/>
      </c>
      <c r="AS120" s="7" t="str">
        <f t="shared" si="47"/>
        <v/>
      </c>
      <c r="AT120" s="88"/>
      <c r="AZ120" s="3" t="s">
        <v>128</v>
      </c>
    </row>
    <row r="121" spans="1:52" s="13" customFormat="1" ht="13.5" customHeight="1">
      <c r="A121" s="139">
        <v>106</v>
      </c>
      <c r="B121" s="140"/>
      <c r="C121" s="141"/>
      <c r="D121" s="142"/>
      <c r="E121" s="141"/>
      <c r="F121" s="141"/>
      <c r="G121" s="182"/>
      <c r="H121" s="141"/>
      <c r="I121" s="143"/>
      <c r="J121" s="144"/>
      <c r="K121" s="141"/>
      <c r="L121" s="378"/>
      <c r="M121" s="379"/>
      <c r="N121" s="400"/>
      <c r="O121" s="202" t="str">
        <f t="shared" si="25"/>
        <v/>
      </c>
      <c r="P121" s="202" t="str">
        <f t="shared" si="49"/>
        <v/>
      </c>
      <c r="Q121" s="203" t="str">
        <f t="shared" si="26"/>
        <v/>
      </c>
      <c r="R121" s="249" t="str">
        <f t="shared" si="27"/>
        <v/>
      </c>
      <c r="S121" s="276"/>
      <c r="T121" s="37"/>
      <c r="U121" s="273" t="str">
        <f t="shared" si="28"/>
        <v/>
      </c>
      <c r="V121" s="7" t="e">
        <f t="shared" si="29"/>
        <v>#N/A</v>
      </c>
      <c r="W121" s="7" t="e">
        <f t="shared" si="30"/>
        <v>#N/A</v>
      </c>
      <c r="X121" s="7" t="e">
        <f t="shared" si="31"/>
        <v>#N/A</v>
      </c>
      <c r="Y121" s="7" t="str">
        <f t="shared" si="32"/>
        <v/>
      </c>
      <c r="Z121" s="11">
        <f t="shared" si="33"/>
        <v>1</v>
      </c>
      <c r="AA121" s="7" t="e">
        <f t="shared" si="34"/>
        <v>#N/A</v>
      </c>
      <c r="AB121" s="7" t="e">
        <f t="shared" si="35"/>
        <v>#N/A</v>
      </c>
      <c r="AC121" s="7" t="e">
        <f t="shared" si="36"/>
        <v>#N/A</v>
      </c>
      <c r="AD121" s="7" t="e">
        <f>VLOOKUP(AF121,排出係数!$A$4:$I$1301,9,FALSE)</f>
        <v>#N/A</v>
      </c>
      <c r="AE121" s="12" t="str">
        <f t="shared" si="37"/>
        <v xml:space="preserve"> </v>
      </c>
      <c r="AF121" s="7" t="e">
        <f t="shared" si="48"/>
        <v>#N/A</v>
      </c>
      <c r="AG121" s="7" t="e">
        <f t="shared" si="38"/>
        <v>#N/A</v>
      </c>
      <c r="AH121" s="7" t="e">
        <f>VLOOKUP(AF121,排出係数!$A$4:$I$1301,6,FALSE)</f>
        <v>#N/A</v>
      </c>
      <c r="AI121" s="7" t="e">
        <f t="shared" si="39"/>
        <v>#N/A</v>
      </c>
      <c r="AJ121" s="7" t="e">
        <f t="shared" si="40"/>
        <v>#N/A</v>
      </c>
      <c r="AK121" s="7" t="e">
        <f>VLOOKUP(AF121,排出係数!$A$4:$I$1301,7,FALSE)</f>
        <v>#N/A</v>
      </c>
      <c r="AL121" s="7" t="e">
        <f t="shared" si="41"/>
        <v>#N/A</v>
      </c>
      <c r="AM121" s="7" t="e">
        <f t="shared" si="42"/>
        <v>#N/A</v>
      </c>
      <c r="AN121" s="7" t="e">
        <f t="shared" si="43"/>
        <v>#N/A</v>
      </c>
      <c r="AO121" s="7">
        <f t="shared" si="44"/>
        <v>0</v>
      </c>
      <c r="AP121" s="7" t="e">
        <f>VLOOKUP(AF121,排出係数!$A$4:$I$1301,8,FALSE)</f>
        <v>#N/A</v>
      </c>
      <c r="AQ121" s="7" t="str">
        <f t="shared" si="45"/>
        <v/>
      </c>
      <c r="AR121" s="7" t="str">
        <f t="shared" si="46"/>
        <v/>
      </c>
      <c r="AS121" s="7" t="str">
        <f t="shared" si="47"/>
        <v/>
      </c>
      <c r="AT121" s="88"/>
      <c r="AZ121" s="3" t="s">
        <v>129</v>
      </c>
    </row>
    <row r="122" spans="1:52" s="13" customFormat="1" ht="13.5" customHeight="1">
      <c r="A122" s="139">
        <v>107</v>
      </c>
      <c r="B122" s="140"/>
      <c r="C122" s="141"/>
      <c r="D122" s="142"/>
      <c r="E122" s="141"/>
      <c r="F122" s="141"/>
      <c r="G122" s="182"/>
      <c r="H122" s="141"/>
      <c r="I122" s="143"/>
      <c r="J122" s="144"/>
      <c r="K122" s="141"/>
      <c r="L122" s="378"/>
      <c r="M122" s="379"/>
      <c r="N122" s="400"/>
      <c r="O122" s="202" t="str">
        <f t="shared" si="25"/>
        <v/>
      </c>
      <c r="P122" s="202" t="str">
        <f t="shared" si="49"/>
        <v/>
      </c>
      <c r="Q122" s="203" t="str">
        <f t="shared" si="26"/>
        <v/>
      </c>
      <c r="R122" s="249" t="str">
        <f t="shared" si="27"/>
        <v/>
      </c>
      <c r="S122" s="276"/>
      <c r="T122" s="37"/>
      <c r="U122" s="273" t="str">
        <f t="shared" si="28"/>
        <v/>
      </c>
      <c r="V122" s="7" t="e">
        <f t="shared" si="29"/>
        <v>#N/A</v>
      </c>
      <c r="W122" s="7" t="e">
        <f t="shared" si="30"/>
        <v>#N/A</v>
      </c>
      <c r="X122" s="7" t="e">
        <f t="shared" si="31"/>
        <v>#N/A</v>
      </c>
      <c r="Y122" s="7" t="str">
        <f t="shared" si="32"/>
        <v/>
      </c>
      <c r="Z122" s="11">
        <f t="shared" si="33"/>
        <v>1</v>
      </c>
      <c r="AA122" s="7" t="e">
        <f t="shared" si="34"/>
        <v>#N/A</v>
      </c>
      <c r="AB122" s="7" t="e">
        <f t="shared" si="35"/>
        <v>#N/A</v>
      </c>
      <c r="AC122" s="7" t="e">
        <f t="shared" si="36"/>
        <v>#N/A</v>
      </c>
      <c r="AD122" s="7" t="e">
        <f>VLOOKUP(AF122,排出係数!$A$4:$I$1301,9,FALSE)</f>
        <v>#N/A</v>
      </c>
      <c r="AE122" s="12" t="str">
        <f t="shared" si="37"/>
        <v xml:space="preserve"> </v>
      </c>
      <c r="AF122" s="7" t="e">
        <f t="shared" si="48"/>
        <v>#N/A</v>
      </c>
      <c r="AG122" s="7" t="e">
        <f t="shared" si="38"/>
        <v>#N/A</v>
      </c>
      <c r="AH122" s="7" t="e">
        <f>VLOOKUP(AF122,排出係数!$A$4:$I$1301,6,FALSE)</f>
        <v>#N/A</v>
      </c>
      <c r="AI122" s="7" t="e">
        <f t="shared" si="39"/>
        <v>#N/A</v>
      </c>
      <c r="AJ122" s="7" t="e">
        <f t="shared" si="40"/>
        <v>#N/A</v>
      </c>
      <c r="AK122" s="7" t="e">
        <f>VLOOKUP(AF122,排出係数!$A$4:$I$1301,7,FALSE)</f>
        <v>#N/A</v>
      </c>
      <c r="AL122" s="7" t="e">
        <f t="shared" si="41"/>
        <v>#N/A</v>
      </c>
      <c r="AM122" s="7" t="e">
        <f t="shared" si="42"/>
        <v>#N/A</v>
      </c>
      <c r="AN122" s="7" t="e">
        <f t="shared" si="43"/>
        <v>#N/A</v>
      </c>
      <c r="AO122" s="7">
        <f t="shared" si="44"/>
        <v>0</v>
      </c>
      <c r="AP122" s="7" t="e">
        <f>VLOOKUP(AF122,排出係数!$A$4:$I$1301,8,FALSE)</f>
        <v>#N/A</v>
      </c>
      <c r="AQ122" s="7" t="str">
        <f t="shared" si="45"/>
        <v/>
      </c>
      <c r="AR122" s="7" t="str">
        <f t="shared" si="46"/>
        <v/>
      </c>
      <c r="AS122" s="7" t="str">
        <f t="shared" si="47"/>
        <v/>
      </c>
      <c r="AT122" s="88"/>
      <c r="AZ122" s="3" t="s">
        <v>69</v>
      </c>
    </row>
    <row r="123" spans="1:52" s="13" customFormat="1" ht="13.5" customHeight="1">
      <c r="A123" s="139">
        <v>108</v>
      </c>
      <c r="B123" s="140"/>
      <c r="C123" s="141"/>
      <c r="D123" s="142"/>
      <c r="E123" s="141"/>
      <c r="F123" s="141"/>
      <c r="G123" s="182"/>
      <c r="H123" s="141"/>
      <c r="I123" s="143"/>
      <c r="J123" s="144"/>
      <c r="K123" s="141"/>
      <c r="L123" s="378"/>
      <c r="M123" s="379"/>
      <c r="N123" s="400"/>
      <c r="O123" s="202" t="str">
        <f t="shared" si="25"/>
        <v/>
      </c>
      <c r="P123" s="202" t="str">
        <f t="shared" si="49"/>
        <v/>
      </c>
      <c r="Q123" s="203" t="str">
        <f t="shared" si="26"/>
        <v/>
      </c>
      <c r="R123" s="249" t="str">
        <f t="shared" si="27"/>
        <v/>
      </c>
      <c r="S123" s="276"/>
      <c r="T123" s="37"/>
      <c r="U123" s="273" t="str">
        <f t="shared" si="28"/>
        <v/>
      </c>
      <c r="V123" s="7" t="e">
        <f t="shared" si="29"/>
        <v>#N/A</v>
      </c>
      <c r="W123" s="7" t="e">
        <f t="shared" si="30"/>
        <v>#N/A</v>
      </c>
      <c r="X123" s="7" t="e">
        <f t="shared" si="31"/>
        <v>#N/A</v>
      </c>
      <c r="Y123" s="7" t="str">
        <f t="shared" si="32"/>
        <v/>
      </c>
      <c r="Z123" s="11">
        <f t="shared" si="33"/>
        <v>1</v>
      </c>
      <c r="AA123" s="7" t="e">
        <f t="shared" si="34"/>
        <v>#N/A</v>
      </c>
      <c r="AB123" s="7" t="e">
        <f t="shared" si="35"/>
        <v>#N/A</v>
      </c>
      <c r="AC123" s="7" t="e">
        <f t="shared" si="36"/>
        <v>#N/A</v>
      </c>
      <c r="AD123" s="7" t="e">
        <f>VLOOKUP(AF123,排出係数!$A$4:$I$1301,9,FALSE)</f>
        <v>#N/A</v>
      </c>
      <c r="AE123" s="12" t="str">
        <f t="shared" si="37"/>
        <v xml:space="preserve"> </v>
      </c>
      <c r="AF123" s="7" t="e">
        <f t="shared" si="48"/>
        <v>#N/A</v>
      </c>
      <c r="AG123" s="7" t="e">
        <f t="shared" si="38"/>
        <v>#N/A</v>
      </c>
      <c r="AH123" s="7" t="e">
        <f>VLOOKUP(AF123,排出係数!$A$4:$I$1301,6,FALSE)</f>
        <v>#N/A</v>
      </c>
      <c r="AI123" s="7" t="e">
        <f t="shared" si="39"/>
        <v>#N/A</v>
      </c>
      <c r="AJ123" s="7" t="e">
        <f t="shared" si="40"/>
        <v>#N/A</v>
      </c>
      <c r="AK123" s="7" t="e">
        <f>VLOOKUP(AF123,排出係数!$A$4:$I$1301,7,FALSE)</f>
        <v>#N/A</v>
      </c>
      <c r="AL123" s="7" t="e">
        <f t="shared" si="41"/>
        <v>#N/A</v>
      </c>
      <c r="AM123" s="7" t="e">
        <f t="shared" si="42"/>
        <v>#N/A</v>
      </c>
      <c r="AN123" s="7" t="e">
        <f t="shared" si="43"/>
        <v>#N/A</v>
      </c>
      <c r="AO123" s="7">
        <f t="shared" si="44"/>
        <v>0</v>
      </c>
      <c r="AP123" s="7" t="e">
        <f>VLOOKUP(AF123,排出係数!$A$4:$I$1301,8,FALSE)</f>
        <v>#N/A</v>
      </c>
      <c r="AQ123" s="7" t="str">
        <f t="shared" si="45"/>
        <v/>
      </c>
      <c r="AR123" s="7" t="str">
        <f t="shared" si="46"/>
        <v/>
      </c>
      <c r="AS123" s="7" t="str">
        <f t="shared" si="47"/>
        <v/>
      </c>
      <c r="AT123" s="88"/>
      <c r="AZ123" s="3" t="s">
        <v>70</v>
      </c>
    </row>
    <row r="124" spans="1:52" s="13" customFormat="1" ht="13.5" customHeight="1">
      <c r="A124" s="139">
        <v>109</v>
      </c>
      <c r="B124" s="140"/>
      <c r="C124" s="141"/>
      <c r="D124" s="142"/>
      <c r="E124" s="141"/>
      <c r="F124" s="141"/>
      <c r="G124" s="182"/>
      <c r="H124" s="141"/>
      <c r="I124" s="143"/>
      <c r="J124" s="144"/>
      <c r="K124" s="141"/>
      <c r="L124" s="378"/>
      <c r="M124" s="379"/>
      <c r="N124" s="400"/>
      <c r="O124" s="202" t="str">
        <f t="shared" si="25"/>
        <v/>
      </c>
      <c r="P124" s="202" t="str">
        <f t="shared" si="49"/>
        <v/>
      </c>
      <c r="Q124" s="203" t="str">
        <f t="shared" si="26"/>
        <v/>
      </c>
      <c r="R124" s="249" t="str">
        <f t="shared" si="27"/>
        <v/>
      </c>
      <c r="S124" s="276"/>
      <c r="T124" s="37"/>
      <c r="U124" s="273" t="str">
        <f t="shared" si="28"/>
        <v/>
      </c>
      <c r="V124" s="7" t="e">
        <f t="shared" si="29"/>
        <v>#N/A</v>
      </c>
      <c r="W124" s="7" t="e">
        <f t="shared" si="30"/>
        <v>#N/A</v>
      </c>
      <c r="X124" s="7" t="e">
        <f t="shared" si="31"/>
        <v>#N/A</v>
      </c>
      <c r="Y124" s="7" t="str">
        <f t="shared" si="32"/>
        <v/>
      </c>
      <c r="Z124" s="11">
        <f t="shared" si="33"/>
        <v>1</v>
      </c>
      <c r="AA124" s="7" t="e">
        <f t="shared" si="34"/>
        <v>#N/A</v>
      </c>
      <c r="AB124" s="7" t="e">
        <f t="shared" si="35"/>
        <v>#N/A</v>
      </c>
      <c r="AC124" s="7" t="e">
        <f t="shared" si="36"/>
        <v>#N/A</v>
      </c>
      <c r="AD124" s="7" t="e">
        <f>VLOOKUP(AF124,排出係数!$A$4:$I$1301,9,FALSE)</f>
        <v>#N/A</v>
      </c>
      <c r="AE124" s="12" t="str">
        <f t="shared" si="37"/>
        <v xml:space="preserve"> </v>
      </c>
      <c r="AF124" s="7" t="e">
        <f t="shared" si="48"/>
        <v>#N/A</v>
      </c>
      <c r="AG124" s="7" t="e">
        <f t="shared" si="38"/>
        <v>#N/A</v>
      </c>
      <c r="AH124" s="7" t="e">
        <f>VLOOKUP(AF124,排出係数!$A$4:$I$1301,6,FALSE)</f>
        <v>#N/A</v>
      </c>
      <c r="AI124" s="7" t="e">
        <f t="shared" si="39"/>
        <v>#N/A</v>
      </c>
      <c r="AJ124" s="7" t="e">
        <f t="shared" si="40"/>
        <v>#N/A</v>
      </c>
      <c r="AK124" s="7" t="e">
        <f>VLOOKUP(AF124,排出係数!$A$4:$I$1301,7,FALSE)</f>
        <v>#N/A</v>
      </c>
      <c r="AL124" s="7" t="e">
        <f t="shared" si="41"/>
        <v>#N/A</v>
      </c>
      <c r="AM124" s="7" t="e">
        <f t="shared" si="42"/>
        <v>#N/A</v>
      </c>
      <c r="AN124" s="7" t="e">
        <f t="shared" si="43"/>
        <v>#N/A</v>
      </c>
      <c r="AO124" s="7">
        <f t="shared" si="44"/>
        <v>0</v>
      </c>
      <c r="AP124" s="7" t="e">
        <f>VLOOKUP(AF124,排出係数!$A$4:$I$1301,8,FALSE)</f>
        <v>#N/A</v>
      </c>
      <c r="AQ124" s="7" t="str">
        <f t="shared" si="45"/>
        <v/>
      </c>
      <c r="AR124" s="7" t="str">
        <f t="shared" si="46"/>
        <v/>
      </c>
      <c r="AS124" s="7" t="str">
        <f t="shared" si="47"/>
        <v/>
      </c>
      <c r="AT124" s="88"/>
      <c r="AZ124" s="3" t="s">
        <v>71</v>
      </c>
    </row>
    <row r="125" spans="1:52" s="13" customFormat="1" ht="13.5" customHeight="1">
      <c r="A125" s="139">
        <v>110</v>
      </c>
      <c r="B125" s="140"/>
      <c r="C125" s="141"/>
      <c r="D125" s="142"/>
      <c r="E125" s="141"/>
      <c r="F125" s="141"/>
      <c r="G125" s="182"/>
      <c r="H125" s="141"/>
      <c r="I125" s="143"/>
      <c r="J125" s="144"/>
      <c r="K125" s="141"/>
      <c r="L125" s="378"/>
      <c r="M125" s="379"/>
      <c r="N125" s="400"/>
      <c r="O125" s="202" t="str">
        <f t="shared" si="25"/>
        <v/>
      </c>
      <c r="P125" s="202" t="str">
        <f t="shared" si="49"/>
        <v/>
      </c>
      <c r="Q125" s="203" t="str">
        <f t="shared" si="26"/>
        <v/>
      </c>
      <c r="R125" s="249" t="str">
        <f t="shared" si="27"/>
        <v/>
      </c>
      <c r="S125" s="276"/>
      <c r="T125" s="37"/>
      <c r="U125" s="273" t="str">
        <f t="shared" si="28"/>
        <v/>
      </c>
      <c r="V125" s="7" t="e">
        <f t="shared" si="29"/>
        <v>#N/A</v>
      </c>
      <c r="W125" s="7" t="e">
        <f t="shared" si="30"/>
        <v>#N/A</v>
      </c>
      <c r="X125" s="7" t="e">
        <f t="shared" si="31"/>
        <v>#N/A</v>
      </c>
      <c r="Y125" s="7" t="str">
        <f t="shared" si="32"/>
        <v/>
      </c>
      <c r="Z125" s="11">
        <f t="shared" si="33"/>
        <v>1</v>
      </c>
      <c r="AA125" s="7" t="e">
        <f t="shared" si="34"/>
        <v>#N/A</v>
      </c>
      <c r="AB125" s="7" t="e">
        <f t="shared" si="35"/>
        <v>#N/A</v>
      </c>
      <c r="AC125" s="7" t="e">
        <f t="shared" si="36"/>
        <v>#N/A</v>
      </c>
      <c r="AD125" s="7" t="e">
        <f>VLOOKUP(AF125,排出係数!$A$4:$I$1301,9,FALSE)</f>
        <v>#N/A</v>
      </c>
      <c r="AE125" s="12" t="str">
        <f t="shared" si="37"/>
        <v xml:space="preserve"> </v>
      </c>
      <c r="AF125" s="7" t="e">
        <f t="shared" si="48"/>
        <v>#N/A</v>
      </c>
      <c r="AG125" s="7" t="e">
        <f t="shared" si="38"/>
        <v>#N/A</v>
      </c>
      <c r="AH125" s="7" t="e">
        <f>VLOOKUP(AF125,排出係数!$A$4:$I$1301,6,FALSE)</f>
        <v>#N/A</v>
      </c>
      <c r="AI125" s="7" t="e">
        <f t="shared" si="39"/>
        <v>#N/A</v>
      </c>
      <c r="AJ125" s="7" t="e">
        <f t="shared" si="40"/>
        <v>#N/A</v>
      </c>
      <c r="AK125" s="7" t="e">
        <f>VLOOKUP(AF125,排出係数!$A$4:$I$1301,7,FALSE)</f>
        <v>#N/A</v>
      </c>
      <c r="AL125" s="7" t="e">
        <f t="shared" si="41"/>
        <v>#N/A</v>
      </c>
      <c r="AM125" s="7" t="e">
        <f t="shared" si="42"/>
        <v>#N/A</v>
      </c>
      <c r="AN125" s="7" t="e">
        <f t="shared" si="43"/>
        <v>#N/A</v>
      </c>
      <c r="AO125" s="7">
        <f t="shared" si="44"/>
        <v>0</v>
      </c>
      <c r="AP125" s="7" t="e">
        <f>VLOOKUP(AF125,排出係数!$A$4:$I$1301,8,FALSE)</f>
        <v>#N/A</v>
      </c>
      <c r="AQ125" s="7" t="str">
        <f t="shared" si="45"/>
        <v/>
      </c>
      <c r="AR125" s="7" t="str">
        <f t="shared" si="46"/>
        <v/>
      </c>
      <c r="AS125" s="7" t="str">
        <f t="shared" si="47"/>
        <v/>
      </c>
      <c r="AT125" s="88"/>
      <c r="AZ125" s="3" t="s">
        <v>917</v>
      </c>
    </row>
    <row r="126" spans="1:52" s="13" customFormat="1" ht="13.5" customHeight="1">
      <c r="A126" s="139">
        <v>111</v>
      </c>
      <c r="B126" s="140"/>
      <c r="C126" s="141"/>
      <c r="D126" s="142"/>
      <c r="E126" s="141"/>
      <c r="F126" s="141"/>
      <c r="G126" s="182"/>
      <c r="H126" s="141"/>
      <c r="I126" s="143"/>
      <c r="J126" s="144"/>
      <c r="K126" s="141"/>
      <c r="L126" s="378"/>
      <c r="M126" s="379"/>
      <c r="N126" s="400"/>
      <c r="O126" s="202" t="str">
        <f t="shared" si="25"/>
        <v/>
      </c>
      <c r="P126" s="202" t="str">
        <f t="shared" si="49"/>
        <v/>
      </c>
      <c r="Q126" s="203" t="str">
        <f t="shared" si="26"/>
        <v/>
      </c>
      <c r="R126" s="249" t="str">
        <f t="shared" si="27"/>
        <v/>
      </c>
      <c r="S126" s="276"/>
      <c r="T126" s="37"/>
      <c r="U126" s="273" t="str">
        <f t="shared" si="28"/>
        <v/>
      </c>
      <c r="V126" s="7" t="e">
        <f t="shared" si="29"/>
        <v>#N/A</v>
      </c>
      <c r="W126" s="7" t="e">
        <f t="shared" si="30"/>
        <v>#N/A</v>
      </c>
      <c r="X126" s="7" t="e">
        <f t="shared" si="31"/>
        <v>#N/A</v>
      </c>
      <c r="Y126" s="7" t="str">
        <f t="shared" si="32"/>
        <v/>
      </c>
      <c r="Z126" s="11">
        <f t="shared" si="33"/>
        <v>1</v>
      </c>
      <c r="AA126" s="7" t="e">
        <f t="shared" si="34"/>
        <v>#N/A</v>
      </c>
      <c r="AB126" s="7" t="e">
        <f t="shared" si="35"/>
        <v>#N/A</v>
      </c>
      <c r="AC126" s="7" t="e">
        <f t="shared" si="36"/>
        <v>#N/A</v>
      </c>
      <c r="AD126" s="7" t="e">
        <f>VLOOKUP(AF126,排出係数!$A$4:$I$1301,9,FALSE)</f>
        <v>#N/A</v>
      </c>
      <c r="AE126" s="12" t="str">
        <f t="shared" si="37"/>
        <v xml:space="preserve"> </v>
      </c>
      <c r="AF126" s="7" t="e">
        <f t="shared" si="48"/>
        <v>#N/A</v>
      </c>
      <c r="AG126" s="7" t="e">
        <f t="shared" si="38"/>
        <v>#N/A</v>
      </c>
      <c r="AH126" s="7" t="e">
        <f>VLOOKUP(AF126,排出係数!$A$4:$I$1301,6,FALSE)</f>
        <v>#N/A</v>
      </c>
      <c r="AI126" s="7" t="e">
        <f t="shared" si="39"/>
        <v>#N/A</v>
      </c>
      <c r="AJ126" s="7" t="e">
        <f t="shared" si="40"/>
        <v>#N/A</v>
      </c>
      <c r="AK126" s="7" t="e">
        <f>VLOOKUP(AF126,排出係数!$A$4:$I$1301,7,FALSE)</f>
        <v>#N/A</v>
      </c>
      <c r="AL126" s="7" t="e">
        <f t="shared" si="41"/>
        <v>#N/A</v>
      </c>
      <c r="AM126" s="7" t="e">
        <f t="shared" si="42"/>
        <v>#N/A</v>
      </c>
      <c r="AN126" s="7" t="e">
        <f t="shared" si="43"/>
        <v>#N/A</v>
      </c>
      <c r="AO126" s="7">
        <f t="shared" si="44"/>
        <v>0</v>
      </c>
      <c r="AP126" s="7" t="e">
        <f>VLOOKUP(AF126,排出係数!$A$4:$I$1301,8,FALSE)</f>
        <v>#N/A</v>
      </c>
      <c r="AQ126" s="7" t="str">
        <f t="shared" si="45"/>
        <v/>
      </c>
      <c r="AR126" s="7" t="str">
        <f t="shared" si="46"/>
        <v/>
      </c>
      <c r="AS126" s="7" t="str">
        <f t="shared" si="47"/>
        <v/>
      </c>
      <c r="AT126" s="88"/>
      <c r="AZ126" s="3" t="s">
        <v>132</v>
      </c>
    </row>
    <row r="127" spans="1:52" s="13" customFormat="1" ht="13.5" customHeight="1">
      <c r="A127" s="139">
        <v>112</v>
      </c>
      <c r="B127" s="140"/>
      <c r="C127" s="141"/>
      <c r="D127" s="142"/>
      <c r="E127" s="141"/>
      <c r="F127" s="141"/>
      <c r="G127" s="182"/>
      <c r="H127" s="141"/>
      <c r="I127" s="143"/>
      <c r="J127" s="144"/>
      <c r="K127" s="141"/>
      <c r="L127" s="378"/>
      <c r="M127" s="379"/>
      <c r="N127" s="400"/>
      <c r="O127" s="202" t="str">
        <f t="shared" si="25"/>
        <v/>
      </c>
      <c r="P127" s="202" t="str">
        <f t="shared" si="49"/>
        <v/>
      </c>
      <c r="Q127" s="203" t="str">
        <f t="shared" si="26"/>
        <v/>
      </c>
      <c r="R127" s="249" t="str">
        <f t="shared" si="27"/>
        <v/>
      </c>
      <c r="S127" s="276"/>
      <c r="T127" s="37"/>
      <c r="U127" s="273" t="str">
        <f t="shared" si="28"/>
        <v/>
      </c>
      <c r="V127" s="7" t="e">
        <f t="shared" si="29"/>
        <v>#N/A</v>
      </c>
      <c r="W127" s="7" t="e">
        <f t="shared" si="30"/>
        <v>#N/A</v>
      </c>
      <c r="X127" s="7" t="e">
        <f t="shared" si="31"/>
        <v>#N/A</v>
      </c>
      <c r="Y127" s="7" t="str">
        <f t="shared" si="32"/>
        <v/>
      </c>
      <c r="Z127" s="11">
        <f t="shared" si="33"/>
        <v>1</v>
      </c>
      <c r="AA127" s="7" t="e">
        <f t="shared" si="34"/>
        <v>#N/A</v>
      </c>
      <c r="AB127" s="7" t="e">
        <f t="shared" si="35"/>
        <v>#N/A</v>
      </c>
      <c r="AC127" s="7" t="e">
        <f t="shared" si="36"/>
        <v>#N/A</v>
      </c>
      <c r="AD127" s="7" t="e">
        <f>VLOOKUP(AF127,排出係数!$A$4:$I$1301,9,FALSE)</f>
        <v>#N/A</v>
      </c>
      <c r="AE127" s="12" t="str">
        <f t="shared" si="37"/>
        <v xml:space="preserve"> </v>
      </c>
      <c r="AF127" s="7" t="e">
        <f t="shared" si="48"/>
        <v>#N/A</v>
      </c>
      <c r="AG127" s="7" t="e">
        <f t="shared" si="38"/>
        <v>#N/A</v>
      </c>
      <c r="AH127" s="7" t="e">
        <f>VLOOKUP(AF127,排出係数!$A$4:$I$1301,6,FALSE)</f>
        <v>#N/A</v>
      </c>
      <c r="AI127" s="7" t="e">
        <f t="shared" si="39"/>
        <v>#N/A</v>
      </c>
      <c r="AJ127" s="7" t="e">
        <f t="shared" si="40"/>
        <v>#N/A</v>
      </c>
      <c r="AK127" s="7" t="e">
        <f>VLOOKUP(AF127,排出係数!$A$4:$I$1301,7,FALSE)</f>
        <v>#N/A</v>
      </c>
      <c r="AL127" s="7" t="e">
        <f t="shared" si="41"/>
        <v>#N/A</v>
      </c>
      <c r="AM127" s="7" t="e">
        <f t="shared" si="42"/>
        <v>#N/A</v>
      </c>
      <c r="AN127" s="7" t="e">
        <f t="shared" si="43"/>
        <v>#N/A</v>
      </c>
      <c r="AO127" s="7">
        <f t="shared" si="44"/>
        <v>0</v>
      </c>
      <c r="AP127" s="7" t="e">
        <f>VLOOKUP(AF127,排出係数!$A$4:$I$1301,8,FALSE)</f>
        <v>#N/A</v>
      </c>
      <c r="AQ127" s="7" t="str">
        <f t="shared" si="45"/>
        <v/>
      </c>
      <c r="AR127" s="7" t="str">
        <f t="shared" si="46"/>
        <v/>
      </c>
      <c r="AS127" s="7" t="str">
        <f t="shared" si="47"/>
        <v/>
      </c>
      <c r="AT127" s="88"/>
      <c r="AZ127" s="3" t="s">
        <v>133</v>
      </c>
    </row>
    <row r="128" spans="1:52" s="13" customFormat="1" ht="13.5" customHeight="1">
      <c r="A128" s="139">
        <v>113</v>
      </c>
      <c r="B128" s="140"/>
      <c r="C128" s="141"/>
      <c r="D128" s="142"/>
      <c r="E128" s="141"/>
      <c r="F128" s="141"/>
      <c r="G128" s="182"/>
      <c r="H128" s="141"/>
      <c r="I128" s="143"/>
      <c r="J128" s="144"/>
      <c r="K128" s="141"/>
      <c r="L128" s="378"/>
      <c r="M128" s="379"/>
      <c r="N128" s="400"/>
      <c r="O128" s="202" t="str">
        <f t="shared" si="25"/>
        <v/>
      </c>
      <c r="P128" s="202" t="str">
        <f t="shared" si="49"/>
        <v/>
      </c>
      <c r="Q128" s="203" t="str">
        <f t="shared" si="26"/>
        <v/>
      </c>
      <c r="R128" s="249" t="str">
        <f t="shared" si="27"/>
        <v/>
      </c>
      <c r="S128" s="276"/>
      <c r="T128" s="37"/>
      <c r="U128" s="273" t="str">
        <f t="shared" si="28"/>
        <v/>
      </c>
      <c r="V128" s="7" t="e">
        <f t="shared" si="29"/>
        <v>#N/A</v>
      </c>
      <c r="W128" s="7" t="e">
        <f t="shared" si="30"/>
        <v>#N/A</v>
      </c>
      <c r="X128" s="7" t="e">
        <f t="shared" si="31"/>
        <v>#N/A</v>
      </c>
      <c r="Y128" s="7" t="str">
        <f t="shared" si="32"/>
        <v/>
      </c>
      <c r="Z128" s="11">
        <f t="shared" si="33"/>
        <v>1</v>
      </c>
      <c r="AA128" s="7" t="e">
        <f t="shared" si="34"/>
        <v>#N/A</v>
      </c>
      <c r="AB128" s="7" t="e">
        <f t="shared" si="35"/>
        <v>#N/A</v>
      </c>
      <c r="AC128" s="7" t="e">
        <f t="shared" si="36"/>
        <v>#N/A</v>
      </c>
      <c r="AD128" s="7" t="e">
        <f>VLOOKUP(AF128,排出係数!$A$4:$I$1301,9,FALSE)</f>
        <v>#N/A</v>
      </c>
      <c r="AE128" s="12" t="str">
        <f t="shared" si="37"/>
        <v xml:space="preserve"> </v>
      </c>
      <c r="AF128" s="7" t="e">
        <f t="shared" si="48"/>
        <v>#N/A</v>
      </c>
      <c r="AG128" s="7" t="e">
        <f t="shared" si="38"/>
        <v>#N/A</v>
      </c>
      <c r="AH128" s="7" t="e">
        <f>VLOOKUP(AF128,排出係数!$A$4:$I$1301,6,FALSE)</f>
        <v>#N/A</v>
      </c>
      <c r="AI128" s="7" t="e">
        <f t="shared" si="39"/>
        <v>#N/A</v>
      </c>
      <c r="AJ128" s="7" t="e">
        <f t="shared" si="40"/>
        <v>#N/A</v>
      </c>
      <c r="AK128" s="7" t="e">
        <f>VLOOKUP(AF128,排出係数!$A$4:$I$1301,7,FALSE)</f>
        <v>#N/A</v>
      </c>
      <c r="AL128" s="7" t="e">
        <f t="shared" si="41"/>
        <v>#N/A</v>
      </c>
      <c r="AM128" s="7" t="e">
        <f t="shared" si="42"/>
        <v>#N/A</v>
      </c>
      <c r="AN128" s="7" t="e">
        <f t="shared" si="43"/>
        <v>#N/A</v>
      </c>
      <c r="AO128" s="7">
        <f t="shared" si="44"/>
        <v>0</v>
      </c>
      <c r="AP128" s="7" t="e">
        <f>VLOOKUP(AF128,排出係数!$A$4:$I$1301,8,FALSE)</f>
        <v>#N/A</v>
      </c>
      <c r="AQ128" s="7" t="str">
        <f t="shared" si="45"/>
        <v/>
      </c>
      <c r="AR128" s="7" t="str">
        <f t="shared" si="46"/>
        <v/>
      </c>
      <c r="AS128" s="7" t="str">
        <f t="shared" si="47"/>
        <v/>
      </c>
      <c r="AT128" s="88"/>
      <c r="AZ128" s="3" t="s">
        <v>134</v>
      </c>
    </row>
    <row r="129" spans="1:52" s="13" customFormat="1" ht="13.5" customHeight="1">
      <c r="A129" s="139">
        <v>114</v>
      </c>
      <c r="B129" s="140"/>
      <c r="C129" s="141"/>
      <c r="D129" s="142"/>
      <c r="E129" s="141"/>
      <c r="F129" s="141"/>
      <c r="G129" s="182"/>
      <c r="H129" s="141"/>
      <c r="I129" s="143"/>
      <c r="J129" s="144"/>
      <c r="K129" s="141"/>
      <c r="L129" s="378"/>
      <c r="M129" s="379"/>
      <c r="N129" s="400"/>
      <c r="O129" s="202" t="str">
        <f t="shared" si="25"/>
        <v/>
      </c>
      <c r="P129" s="202" t="str">
        <f t="shared" si="49"/>
        <v/>
      </c>
      <c r="Q129" s="203" t="str">
        <f t="shared" si="26"/>
        <v/>
      </c>
      <c r="R129" s="249" t="str">
        <f t="shared" si="27"/>
        <v/>
      </c>
      <c r="S129" s="276"/>
      <c r="T129" s="37"/>
      <c r="U129" s="273" t="str">
        <f t="shared" si="28"/>
        <v/>
      </c>
      <c r="V129" s="7" t="e">
        <f t="shared" si="29"/>
        <v>#N/A</v>
      </c>
      <c r="W129" s="7" t="e">
        <f t="shared" si="30"/>
        <v>#N/A</v>
      </c>
      <c r="X129" s="7" t="e">
        <f t="shared" si="31"/>
        <v>#N/A</v>
      </c>
      <c r="Y129" s="7" t="str">
        <f t="shared" si="32"/>
        <v/>
      </c>
      <c r="Z129" s="11">
        <f t="shared" si="33"/>
        <v>1</v>
      </c>
      <c r="AA129" s="7" t="e">
        <f t="shared" si="34"/>
        <v>#N/A</v>
      </c>
      <c r="AB129" s="7" t="e">
        <f t="shared" si="35"/>
        <v>#N/A</v>
      </c>
      <c r="AC129" s="7" t="e">
        <f t="shared" si="36"/>
        <v>#N/A</v>
      </c>
      <c r="AD129" s="7" t="e">
        <f>VLOOKUP(AF129,排出係数!$A$4:$I$1301,9,FALSE)</f>
        <v>#N/A</v>
      </c>
      <c r="AE129" s="12" t="str">
        <f t="shared" si="37"/>
        <v xml:space="preserve"> </v>
      </c>
      <c r="AF129" s="7" t="e">
        <f t="shared" si="48"/>
        <v>#N/A</v>
      </c>
      <c r="AG129" s="7" t="e">
        <f t="shared" si="38"/>
        <v>#N/A</v>
      </c>
      <c r="AH129" s="7" t="e">
        <f>VLOOKUP(AF129,排出係数!$A$4:$I$1301,6,FALSE)</f>
        <v>#N/A</v>
      </c>
      <c r="AI129" s="7" t="e">
        <f t="shared" si="39"/>
        <v>#N/A</v>
      </c>
      <c r="AJ129" s="7" t="e">
        <f t="shared" si="40"/>
        <v>#N/A</v>
      </c>
      <c r="AK129" s="7" t="e">
        <f>VLOOKUP(AF129,排出係数!$A$4:$I$1301,7,FALSE)</f>
        <v>#N/A</v>
      </c>
      <c r="AL129" s="7" t="e">
        <f t="shared" si="41"/>
        <v>#N/A</v>
      </c>
      <c r="AM129" s="7" t="e">
        <f t="shared" si="42"/>
        <v>#N/A</v>
      </c>
      <c r="AN129" s="7" t="e">
        <f t="shared" si="43"/>
        <v>#N/A</v>
      </c>
      <c r="AO129" s="7">
        <f t="shared" si="44"/>
        <v>0</v>
      </c>
      <c r="AP129" s="7" t="e">
        <f>VLOOKUP(AF129,排出係数!$A$4:$I$1301,8,FALSE)</f>
        <v>#N/A</v>
      </c>
      <c r="AQ129" s="7" t="str">
        <f t="shared" si="45"/>
        <v/>
      </c>
      <c r="AR129" s="7" t="str">
        <f t="shared" si="46"/>
        <v/>
      </c>
      <c r="AS129" s="7" t="str">
        <f t="shared" si="47"/>
        <v/>
      </c>
      <c r="AT129" s="88"/>
      <c r="AZ129" s="3" t="s">
        <v>135</v>
      </c>
    </row>
    <row r="130" spans="1:52" s="13" customFormat="1" ht="13.5" customHeight="1">
      <c r="A130" s="139">
        <v>115</v>
      </c>
      <c r="B130" s="140"/>
      <c r="C130" s="141"/>
      <c r="D130" s="142"/>
      <c r="E130" s="141"/>
      <c r="F130" s="141"/>
      <c r="G130" s="182"/>
      <c r="H130" s="141"/>
      <c r="I130" s="143"/>
      <c r="J130" s="144"/>
      <c r="K130" s="141"/>
      <c r="L130" s="378"/>
      <c r="M130" s="379"/>
      <c r="N130" s="400"/>
      <c r="O130" s="202" t="str">
        <f t="shared" si="25"/>
        <v/>
      </c>
      <c r="P130" s="202" t="str">
        <f t="shared" si="49"/>
        <v/>
      </c>
      <c r="Q130" s="203" t="str">
        <f t="shared" si="26"/>
        <v/>
      </c>
      <c r="R130" s="249" t="str">
        <f t="shared" si="27"/>
        <v/>
      </c>
      <c r="S130" s="276"/>
      <c r="T130" s="37"/>
      <c r="U130" s="273" t="str">
        <f t="shared" si="28"/>
        <v/>
      </c>
      <c r="V130" s="7" t="e">
        <f t="shared" si="29"/>
        <v>#N/A</v>
      </c>
      <c r="W130" s="7" t="e">
        <f t="shared" si="30"/>
        <v>#N/A</v>
      </c>
      <c r="X130" s="7" t="e">
        <f t="shared" si="31"/>
        <v>#N/A</v>
      </c>
      <c r="Y130" s="7" t="str">
        <f t="shared" si="32"/>
        <v/>
      </c>
      <c r="Z130" s="11">
        <f t="shared" si="33"/>
        <v>1</v>
      </c>
      <c r="AA130" s="7" t="e">
        <f t="shared" si="34"/>
        <v>#N/A</v>
      </c>
      <c r="AB130" s="7" t="e">
        <f t="shared" si="35"/>
        <v>#N/A</v>
      </c>
      <c r="AC130" s="7" t="e">
        <f t="shared" si="36"/>
        <v>#N/A</v>
      </c>
      <c r="AD130" s="7" t="e">
        <f>VLOOKUP(AF130,排出係数!$A$4:$I$1301,9,FALSE)</f>
        <v>#N/A</v>
      </c>
      <c r="AE130" s="12" t="str">
        <f t="shared" si="37"/>
        <v xml:space="preserve"> </v>
      </c>
      <c r="AF130" s="7" t="e">
        <f t="shared" si="48"/>
        <v>#N/A</v>
      </c>
      <c r="AG130" s="7" t="e">
        <f t="shared" si="38"/>
        <v>#N/A</v>
      </c>
      <c r="AH130" s="7" t="e">
        <f>VLOOKUP(AF130,排出係数!$A$4:$I$1301,6,FALSE)</f>
        <v>#N/A</v>
      </c>
      <c r="AI130" s="7" t="e">
        <f t="shared" si="39"/>
        <v>#N/A</v>
      </c>
      <c r="AJ130" s="7" t="e">
        <f t="shared" si="40"/>
        <v>#N/A</v>
      </c>
      <c r="AK130" s="7" t="e">
        <f>VLOOKUP(AF130,排出係数!$A$4:$I$1301,7,FALSE)</f>
        <v>#N/A</v>
      </c>
      <c r="AL130" s="7" t="e">
        <f t="shared" si="41"/>
        <v>#N/A</v>
      </c>
      <c r="AM130" s="7" t="e">
        <f t="shared" si="42"/>
        <v>#N/A</v>
      </c>
      <c r="AN130" s="7" t="e">
        <f t="shared" si="43"/>
        <v>#N/A</v>
      </c>
      <c r="AO130" s="7">
        <f t="shared" si="44"/>
        <v>0</v>
      </c>
      <c r="AP130" s="7" t="e">
        <f>VLOOKUP(AF130,排出係数!$A$4:$I$1301,8,FALSE)</f>
        <v>#N/A</v>
      </c>
      <c r="AQ130" s="7" t="str">
        <f t="shared" si="45"/>
        <v/>
      </c>
      <c r="AR130" s="7" t="str">
        <f t="shared" si="46"/>
        <v/>
      </c>
      <c r="AS130" s="7" t="str">
        <f t="shared" si="47"/>
        <v/>
      </c>
      <c r="AT130" s="88"/>
      <c r="AZ130" s="3" t="s">
        <v>136</v>
      </c>
    </row>
    <row r="131" spans="1:52" s="13" customFormat="1" ht="13.5" customHeight="1">
      <c r="A131" s="139">
        <v>116</v>
      </c>
      <c r="B131" s="140"/>
      <c r="C131" s="141"/>
      <c r="D131" s="142"/>
      <c r="E131" s="141"/>
      <c r="F131" s="141"/>
      <c r="G131" s="182"/>
      <c r="H131" s="141"/>
      <c r="I131" s="143"/>
      <c r="J131" s="144"/>
      <c r="K131" s="141"/>
      <c r="L131" s="378"/>
      <c r="M131" s="379"/>
      <c r="N131" s="400"/>
      <c r="O131" s="202" t="str">
        <f t="shared" si="25"/>
        <v/>
      </c>
      <c r="P131" s="202" t="str">
        <f t="shared" si="49"/>
        <v/>
      </c>
      <c r="Q131" s="203" t="str">
        <f t="shared" si="26"/>
        <v/>
      </c>
      <c r="R131" s="249" t="str">
        <f t="shared" si="27"/>
        <v/>
      </c>
      <c r="S131" s="276"/>
      <c r="T131" s="37"/>
      <c r="U131" s="273" t="str">
        <f t="shared" si="28"/>
        <v/>
      </c>
      <c r="V131" s="7" t="e">
        <f t="shared" si="29"/>
        <v>#N/A</v>
      </c>
      <c r="W131" s="7" t="e">
        <f t="shared" si="30"/>
        <v>#N/A</v>
      </c>
      <c r="X131" s="7" t="e">
        <f t="shared" si="31"/>
        <v>#N/A</v>
      </c>
      <c r="Y131" s="7" t="str">
        <f t="shared" si="32"/>
        <v/>
      </c>
      <c r="Z131" s="11">
        <f t="shared" si="33"/>
        <v>1</v>
      </c>
      <c r="AA131" s="7" t="e">
        <f t="shared" si="34"/>
        <v>#N/A</v>
      </c>
      <c r="AB131" s="7" t="e">
        <f t="shared" si="35"/>
        <v>#N/A</v>
      </c>
      <c r="AC131" s="7" t="e">
        <f t="shared" si="36"/>
        <v>#N/A</v>
      </c>
      <c r="AD131" s="7" t="e">
        <f>VLOOKUP(AF131,排出係数!$A$4:$I$1301,9,FALSE)</f>
        <v>#N/A</v>
      </c>
      <c r="AE131" s="12" t="str">
        <f t="shared" si="37"/>
        <v xml:space="preserve"> </v>
      </c>
      <c r="AF131" s="7" t="e">
        <f t="shared" si="48"/>
        <v>#N/A</v>
      </c>
      <c r="AG131" s="7" t="e">
        <f t="shared" si="38"/>
        <v>#N/A</v>
      </c>
      <c r="AH131" s="7" t="e">
        <f>VLOOKUP(AF131,排出係数!$A$4:$I$1301,6,FALSE)</f>
        <v>#N/A</v>
      </c>
      <c r="AI131" s="7" t="e">
        <f t="shared" si="39"/>
        <v>#N/A</v>
      </c>
      <c r="AJ131" s="7" t="e">
        <f t="shared" si="40"/>
        <v>#N/A</v>
      </c>
      <c r="AK131" s="7" t="e">
        <f>VLOOKUP(AF131,排出係数!$A$4:$I$1301,7,FALSE)</f>
        <v>#N/A</v>
      </c>
      <c r="AL131" s="7" t="e">
        <f t="shared" si="41"/>
        <v>#N/A</v>
      </c>
      <c r="AM131" s="7" t="e">
        <f t="shared" si="42"/>
        <v>#N/A</v>
      </c>
      <c r="AN131" s="7" t="e">
        <f t="shared" si="43"/>
        <v>#N/A</v>
      </c>
      <c r="AO131" s="7">
        <f t="shared" si="44"/>
        <v>0</v>
      </c>
      <c r="AP131" s="7" t="e">
        <f>VLOOKUP(AF131,排出係数!$A$4:$I$1301,8,FALSE)</f>
        <v>#N/A</v>
      </c>
      <c r="AQ131" s="7" t="str">
        <f t="shared" si="45"/>
        <v/>
      </c>
      <c r="AR131" s="7" t="str">
        <f t="shared" si="46"/>
        <v/>
      </c>
      <c r="AS131" s="7" t="str">
        <f t="shared" si="47"/>
        <v/>
      </c>
      <c r="AT131" s="88"/>
      <c r="AZ131" s="3" t="s">
        <v>137</v>
      </c>
    </row>
    <row r="132" spans="1:52" s="13" customFormat="1" ht="13.5" customHeight="1">
      <c r="A132" s="139">
        <v>117</v>
      </c>
      <c r="B132" s="140"/>
      <c r="C132" s="141"/>
      <c r="D132" s="142"/>
      <c r="E132" s="141"/>
      <c r="F132" s="141"/>
      <c r="G132" s="182"/>
      <c r="H132" s="141"/>
      <c r="I132" s="143"/>
      <c r="J132" s="144"/>
      <c r="K132" s="141"/>
      <c r="L132" s="378"/>
      <c r="M132" s="379"/>
      <c r="N132" s="400"/>
      <c r="O132" s="202" t="str">
        <f t="shared" si="25"/>
        <v/>
      </c>
      <c r="P132" s="202" t="str">
        <f t="shared" si="49"/>
        <v/>
      </c>
      <c r="Q132" s="203" t="str">
        <f t="shared" si="26"/>
        <v/>
      </c>
      <c r="R132" s="249" t="str">
        <f t="shared" si="27"/>
        <v/>
      </c>
      <c r="S132" s="276"/>
      <c r="T132" s="37"/>
      <c r="U132" s="273" t="str">
        <f t="shared" si="28"/>
        <v/>
      </c>
      <c r="V132" s="7" t="e">
        <f t="shared" si="29"/>
        <v>#N/A</v>
      </c>
      <c r="W132" s="7" t="e">
        <f t="shared" si="30"/>
        <v>#N/A</v>
      </c>
      <c r="X132" s="7" t="e">
        <f t="shared" si="31"/>
        <v>#N/A</v>
      </c>
      <c r="Y132" s="7" t="str">
        <f t="shared" si="32"/>
        <v/>
      </c>
      <c r="Z132" s="11">
        <f t="shared" si="33"/>
        <v>1</v>
      </c>
      <c r="AA132" s="7" t="e">
        <f t="shared" si="34"/>
        <v>#N/A</v>
      </c>
      <c r="AB132" s="7" t="e">
        <f t="shared" si="35"/>
        <v>#N/A</v>
      </c>
      <c r="AC132" s="7" t="e">
        <f t="shared" si="36"/>
        <v>#N/A</v>
      </c>
      <c r="AD132" s="7" t="e">
        <f>VLOOKUP(AF132,排出係数!$A$4:$I$1301,9,FALSE)</f>
        <v>#N/A</v>
      </c>
      <c r="AE132" s="12" t="str">
        <f t="shared" si="37"/>
        <v xml:space="preserve"> </v>
      </c>
      <c r="AF132" s="7" t="e">
        <f t="shared" si="48"/>
        <v>#N/A</v>
      </c>
      <c r="AG132" s="7" t="e">
        <f t="shared" si="38"/>
        <v>#N/A</v>
      </c>
      <c r="AH132" s="7" t="e">
        <f>VLOOKUP(AF132,排出係数!$A$4:$I$1301,6,FALSE)</f>
        <v>#N/A</v>
      </c>
      <c r="AI132" s="7" t="e">
        <f t="shared" si="39"/>
        <v>#N/A</v>
      </c>
      <c r="AJ132" s="7" t="e">
        <f t="shared" si="40"/>
        <v>#N/A</v>
      </c>
      <c r="AK132" s="7" t="e">
        <f>VLOOKUP(AF132,排出係数!$A$4:$I$1301,7,FALSE)</f>
        <v>#N/A</v>
      </c>
      <c r="AL132" s="7" t="e">
        <f t="shared" si="41"/>
        <v>#N/A</v>
      </c>
      <c r="AM132" s="7" t="e">
        <f t="shared" si="42"/>
        <v>#N/A</v>
      </c>
      <c r="AN132" s="7" t="e">
        <f t="shared" si="43"/>
        <v>#N/A</v>
      </c>
      <c r="AO132" s="7">
        <f t="shared" si="44"/>
        <v>0</v>
      </c>
      <c r="AP132" s="7" t="e">
        <f>VLOOKUP(AF132,排出係数!$A$4:$I$1301,8,FALSE)</f>
        <v>#N/A</v>
      </c>
      <c r="AQ132" s="7" t="str">
        <f t="shared" si="45"/>
        <v/>
      </c>
      <c r="AR132" s="7" t="str">
        <f t="shared" si="46"/>
        <v/>
      </c>
      <c r="AS132" s="7" t="str">
        <f t="shared" si="47"/>
        <v/>
      </c>
      <c r="AT132" s="88"/>
      <c r="AZ132" s="3" t="s">
        <v>138</v>
      </c>
    </row>
    <row r="133" spans="1:52" s="13" customFormat="1" ht="13.5" customHeight="1">
      <c r="A133" s="139">
        <v>118</v>
      </c>
      <c r="B133" s="140"/>
      <c r="C133" s="141"/>
      <c r="D133" s="142"/>
      <c r="E133" s="141"/>
      <c r="F133" s="141"/>
      <c r="G133" s="182"/>
      <c r="H133" s="141"/>
      <c r="I133" s="143"/>
      <c r="J133" s="144"/>
      <c r="K133" s="141"/>
      <c r="L133" s="378"/>
      <c r="M133" s="379"/>
      <c r="N133" s="400"/>
      <c r="O133" s="202" t="str">
        <f t="shared" si="25"/>
        <v/>
      </c>
      <c r="P133" s="202" t="str">
        <f t="shared" si="49"/>
        <v/>
      </c>
      <c r="Q133" s="203" t="str">
        <f t="shared" si="26"/>
        <v/>
      </c>
      <c r="R133" s="249" t="str">
        <f t="shared" si="27"/>
        <v/>
      </c>
      <c r="S133" s="276"/>
      <c r="T133" s="37"/>
      <c r="U133" s="273" t="str">
        <f t="shared" si="28"/>
        <v/>
      </c>
      <c r="V133" s="7" t="e">
        <f t="shared" si="29"/>
        <v>#N/A</v>
      </c>
      <c r="W133" s="7" t="e">
        <f t="shared" si="30"/>
        <v>#N/A</v>
      </c>
      <c r="X133" s="7" t="e">
        <f t="shared" si="31"/>
        <v>#N/A</v>
      </c>
      <c r="Y133" s="7" t="str">
        <f t="shared" si="32"/>
        <v/>
      </c>
      <c r="Z133" s="11">
        <f t="shared" si="33"/>
        <v>1</v>
      </c>
      <c r="AA133" s="7" t="e">
        <f t="shared" si="34"/>
        <v>#N/A</v>
      </c>
      <c r="AB133" s="7" t="e">
        <f t="shared" si="35"/>
        <v>#N/A</v>
      </c>
      <c r="AC133" s="7" t="e">
        <f t="shared" si="36"/>
        <v>#N/A</v>
      </c>
      <c r="AD133" s="7" t="e">
        <f>VLOOKUP(AF133,排出係数!$A$4:$I$1301,9,FALSE)</f>
        <v>#N/A</v>
      </c>
      <c r="AE133" s="12" t="str">
        <f t="shared" si="37"/>
        <v xml:space="preserve"> </v>
      </c>
      <c r="AF133" s="7" t="e">
        <f t="shared" si="48"/>
        <v>#N/A</v>
      </c>
      <c r="AG133" s="7" t="e">
        <f t="shared" si="38"/>
        <v>#N/A</v>
      </c>
      <c r="AH133" s="7" t="e">
        <f>VLOOKUP(AF133,排出係数!$A$4:$I$1301,6,FALSE)</f>
        <v>#N/A</v>
      </c>
      <c r="AI133" s="7" t="e">
        <f t="shared" si="39"/>
        <v>#N/A</v>
      </c>
      <c r="AJ133" s="7" t="e">
        <f t="shared" si="40"/>
        <v>#N/A</v>
      </c>
      <c r="AK133" s="7" t="e">
        <f>VLOOKUP(AF133,排出係数!$A$4:$I$1301,7,FALSE)</f>
        <v>#N/A</v>
      </c>
      <c r="AL133" s="7" t="e">
        <f t="shared" si="41"/>
        <v>#N/A</v>
      </c>
      <c r="AM133" s="7" t="e">
        <f t="shared" si="42"/>
        <v>#N/A</v>
      </c>
      <c r="AN133" s="7" t="e">
        <f t="shared" si="43"/>
        <v>#N/A</v>
      </c>
      <c r="AO133" s="7">
        <f t="shared" si="44"/>
        <v>0</v>
      </c>
      <c r="AP133" s="7" t="e">
        <f>VLOOKUP(AF133,排出係数!$A$4:$I$1301,8,FALSE)</f>
        <v>#N/A</v>
      </c>
      <c r="AQ133" s="7" t="str">
        <f t="shared" si="45"/>
        <v/>
      </c>
      <c r="AR133" s="7" t="str">
        <f t="shared" si="46"/>
        <v/>
      </c>
      <c r="AS133" s="7" t="str">
        <f t="shared" si="47"/>
        <v/>
      </c>
      <c r="AT133" s="88"/>
      <c r="AZ133" s="3" t="s">
        <v>139</v>
      </c>
    </row>
    <row r="134" spans="1:52" s="13" customFormat="1" ht="13.5" customHeight="1">
      <c r="A134" s="139">
        <v>119</v>
      </c>
      <c r="B134" s="140"/>
      <c r="C134" s="141"/>
      <c r="D134" s="142"/>
      <c r="E134" s="141"/>
      <c r="F134" s="141"/>
      <c r="G134" s="182"/>
      <c r="H134" s="141"/>
      <c r="I134" s="143"/>
      <c r="J134" s="144"/>
      <c r="K134" s="141"/>
      <c r="L134" s="378"/>
      <c r="M134" s="379"/>
      <c r="N134" s="400"/>
      <c r="O134" s="202" t="str">
        <f t="shared" si="25"/>
        <v/>
      </c>
      <c r="P134" s="202" t="str">
        <f t="shared" si="49"/>
        <v/>
      </c>
      <c r="Q134" s="203" t="str">
        <f t="shared" si="26"/>
        <v/>
      </c>
      <c r="R134" s="249" t="str">
        <f t="shared" si="27"/>
        <v/>
      </c>
      <c r="S134" s="276"/>
      <c r="T134" s="37"/>
      <c r="U134" s="273" t="str">
        <f t="shared" si="28"/>
        <v/>
      </c>
      <c r="V134" s="7" t="e">
        <f t="shared" si="29"/>
        <v>#N/A</v>
      </c>
      <c r="W134" s="7" t="e">
        <f t="shared" si="30"/>
        <v>#N/A</v>
      </c>
      <c r="X134" s="7" t="e">
        <f t="shared" si="31"/>
        <v>#N/A</v>
      </c>
      <c r="Y134" s="7" t="str">
        <f t="shared" si="32"/>
        <v/>
      </c>
      <c r="Z134" s="11">
        <f t="shared" si="33"/>
        <v>1</v>
      </c>
      <c r="AA134" s="7" t="e">
        <f t="shared" si="34"/>
        <v>#N/A</v>
      </c>
      <c r="AB134" s="7" t="e">
        <f t="shared" si="35"/>
        <v>#N/A</v>
      </c>
      <c r="AC134" s="7" t="e">
        <f t="shared" si="36"/>
        <v>#N/A</v>
      </c>
      <c r="AD134" s="7" t="e">
        <f>VLOOKUP(AF134,排出係数!$A$4:$I$1301,9,FALSE)</f>
        <v>#N/A</v>
      </c>
      <c r="AE134" s="12" t="str">
        <f t="shared" si="37"/>
        <v xml:space="preserve"> </v>
      </c>
      <c r="AF134" s="7" t="e">
        <f t="shared" si="48"/>
        <v>#N/A</v>
      </c>
      <c r="AG134" s="7" t="e">
        <f t="shared" si="38"/>
        <v>#N/A</v>
      </c>
      <c r="AH134" s="7" t="e">
        <f>VLOOKUP(AF134,排出係数!$A$4:$I$1301,6,FALSE)</f>
        <v>#N/A</v>
      </c>
      <c r="AI134" s="7" t="e">
        <f t="shared" si="39"/>
        <v>#N/A</v>
      </c>
      <c r="AJ134" s="7" t="e">
        <f t="shared" si="40"/>
        <v>#N/A</v>
      </c>
      <c r="AK134" s="7" t="e">
        <f>VLOOKUP(AF134,排出係数!$A$4:$I$1301,7,FALSE)</f>
        <v>#N/A</v>
      </c>
      <c r="AL134" s="7" t="e">
        <f t="shared" si="41"/>
        <v>#N/A</v>
      </c>
      <c r="AM134" s="7" t="e">
        <f t="shared" si="42"/>
        <v>#N/A</v>
      </c>
      <c r="AN134" s="7" t="e">
        <f t="shared" si="43"/>
        <v>#N/A</v>
      </c>
      <c r="AO134" s="7">
        <f t="shared" si="44"/>
        <v>0</v>
      </c>
      <c r="AP134" s="7" t="e">
        <f>VLOOKUP(AF134,排出係数!$A$4:$I$1301,8,FALSE)</f>
        <v>#N/A</v>
      </c>
      <c r="AQ134" s="7" t="str">
        <f t="shared" si="45"/>
        <v/>
      </c>
      <c r="AR134" s="7" t="str">
        <f t="shared" si="46"/>
        <v/>
      </c>
      <c r="AS134" s="7" t="str">
        <f t="shared" si="47"/>
        <v/>
      </c>
      <c r="AT134" s="88"/>
      <c r="AZ134" s="3" t="s">
        <v>140</v>
      </c>
    </row>
    <row r="135" spans="1:52" s="13" customFormat="1" ht="13.5" customHeight="1">
      <c r="A135" s="139">
        <v>120</v>
      </c>
      <c r="B135" s="140"/>
      <c r="C135" s="141"/>
      <c r="D135" s="142"/>
      <c r="E135" s="141"/>
      <c r="F135" s="141"/>
      <c r="G135" s="182"/>
      <c r="H135" s="141"/>
      <c r="I135" s="143"/>
      <c r="J135" s="144"/>
      <c r="K135" s="141"/>
      <c r="L135" s="378"/>
      <c r="M135" s="379"/>
      <c r="N135" s="400"/>
      <c r="O135" s="202" t="str">
        <f t="shared" si="25"/>
        <v/>
      </c>
      <c r="P135" s="202" t="str">
        <f t="shared" si="49"/>
        <v/>
      </c>
      <c r="Q135" s="203" t="str">
        <f t="shared" si="26"/>
        <v/>
      </c>
      <c r="R135" s="249" t="str">
        <f t="shared" si="27"/>
        <v/>
      </c>
      <c r="S135" s="276"/>
      <c r="T135" s="37"/>
      <c r="U135" s="273" t="str">
        <f t="shared" si="28"/>
        <v/>
      </c>
      <c r="V135" s="7" t="e">
        <f t="shared" si="29"/>
        <v>#N/A</v>
      </c>
      <c r="W135" s="7" t="e">
        <f t="shared" si="30"/>
        <v>#N/A</v>
      </c>
      <c r="X135" s="7" t="e">
        <f t="shared" si="31"/>
        <v>#N/A</v>
      </c>
      <c r="Y135" s="7" t="str">
        <f t="shared" si="32"/>
        <v/>
      </c>
      <c r="Z135" s="11">
        <f t="shared" si="33"/>
        <v>1</v>
      </c>
      <c r="AA135" s="7" t="e">
        <f t="shared" si="34"/>
        <v>#N/A</v>
      </c>
      <c r="AB135" s="7" t="e">
        <f t="shared" si="35"/>
        <v>#N/A</v>
      </c>
      <c r="AC135" s="7" t="e">
        <f t="shared" si="36"/>
        <v>#N/A</v>
      </c>
      <c r="AD135" s="7" t="e">
        <f>VLOOKUP(AF135,排出係数!$A$4:$I$1301,9,FALSE)</f>
        <v>#N/A</v>
      </c>
      <c r="AE135" s="12" t="str">
        <f t="shared" si="37"/>
        <v xml:space="preserve"> </v>
      </c>
      <c r="AF135" s="7" t="e">
        <f t="shared" si="48"/>
        <v>#N/A</v>
      </c>
      <c r="AG135" s="7" t="e">
        <f t="shared" si="38"/>
        <v>#N/A</v>
      </c>
      <c r="AH135" s="7" t="e">
        <f>VLOOKUP(AF135,排出係数!$A$4:$I$1301,6,FALSE)</f>
        <v>#N/A</v>
      </c>
      <c r="AI135" s="7" t="e">
        <f t="shared" si="39"/>
        <v>#N/A</v>
      </c>
      <c r="AJ135" s="7" t="e">
        <f t="shared" si="40"/>
        <v>#N/A</v>
      </c>
      <c r="AK135" s="7" t="e">
        <f>VLOOKUP(AF135,排出係数!$A$4:$I$1301,7,FALSE)</f>
        <v>#N/A</v>
      </c>
      <c r="AL135" s="7" t="e">
        <f t="shared" si="41"/>
        <v>#N/A</v>
      </c>
      <c r="AM135" s="7" t="e">
        <f t="shared" si="42"/>
        <v>#N/A</v>
      </c>
      <c r="AN135" s="7" t="e">
        <f t="shared" si="43"/>
        <v>#N/A</v>
      </c>
      <c r="AO135" s="7">
        <f t="shared" si="44"/>
        <v>0</v>
      </c>
      <c r="AP135" s="7" t="e">
        <f>VLOOKUP(AF135,排出係数!$A$4:$I$1301,8,FALSE)</f>
        <v>#N/A</v>
      </c>
      <c r="AQ135" s="7" t="str">
        <f t="shared" si="45"/>
        <v/>
      </c>
      <c r="AR135" s="7" t="str">
        <f t="shared" si="46"/>
        <v/>
      </c>
      <c r="AS135" s="7" t="str">
        <f t="shared" si="47"/>
        <v/>
      </c>
      <c r="AT135" s="88"/>
      <c r="AZ135" s="3" t="s">
        <v>141</v>
      </c>
    </row>
    <row r="136" spans="1:52" s="13" customFormat="1" ht="13.5" customHeight="1">
      <c r="A136" s="139">
        <v>121</v>
      </c>
      <c r="B136" s="140"/>
      <c r="C136" s="141"/>
      <c r="D136" s="142"/>
      <c r="E136" s="141"/>
      <c r="F136" s="141"/>
      <c r="G136" s="182"/>
      <c r="H136" s="141"/>
      <c r="I136" s="143"/>
      <c r="J136" s="144"/>
      <c r="K136" s="141"/>
      <c r="L136" s="378"/>
      <c r="M136" s="379"/>
      <c r="N136" s="400"/>
      <c r="O136" s="202" t="str">
        <f t="shared" si="25"/>
        <v/>
      </c>
      <c r="P136" s="202" t="str">
        <f t="shared" si="49"/>
        <v/>
      </c>
      <c r="Q136" s="203" t="str">
        <f t="shared" si="26"/>
        <v/>
      </c>
      <c r="R136" s="249" t="str">
        <f t="shared" si="27"/>
        <v/>
      </c>
      <c r="S136" s="276"/>
      <c r="T136" s="37"/>
      <c r="U136" s="273" t="str">
        <f t="shared" si="28"/>
        <v/>
      </c>
      <c r="V136" s="7" t="e">
        <f t="shared" si="29"/>
        <v>#N/A</v>
      </c>
      <c r="W136" s="7" t="e">
        <f t="shared" si="30"/>
        <v>#N/A</v>
      </c>
      <c r="X136" s="7" t="e">
        <f t="shared" si="31"/>
        <v>#N/A</v>
      </c>
      <c r="Y136" s="7" t="str">
        <f t="shared" si="32"/>
        <v/>
      </c>
      <c r="Z136" s="11">
        <f t="shared" si="33"/>
        <v>1</v>
      </c>
      <c r="AA136" s="7" t="e">
        <f t="shared" si="34"/>
        <v>#N/A</v>
      </c>
      <c r="AB136" s="7" t="e">
        <f t="shared" si="35"/>
        <v>#N/A</v>
      </c>
      <c r="AC136" s="7" t="e">
        <f t="shared" si="36"/>
        <v>#N/A</v>
      </c>
      <c r="AD136" s="7" t="e">
        <f>VLOOKUP(AF136,排出係数!$A$4:$I$1301,9,FALSE)</f>
        <v>#N/A</v>
      </c>
      <c r="AE136" s="12" t="str">
        <f t="shared" si="37"/>
        <v xml:space="preserve"> </v>
      </c>
      <c r="AF136" s="7" t="e">
        <f t="shared" si="48"/>
        <v>#N/A</v>
      </c>
      <c r="AG136" s="7" t="e">
        <f t="shared" si="38"/>
        <v>#N/A</v>
      </c>
      <c r="AH136" s="7" t="e">
        <f>VLOOKUP(AF136,排出係数!$A$4:$I$1301,6,FALSE)</f>
        <v>#N/A</v>
      </c>
      <c r="AI136" s="7" t="e">
        <f t="shared" si="39"/>
        <v>#N/A</v>
      </c>
      <c r="AJ136" s="7" t="e">
        <f t="shared" si="40"/>
        <v>#N/A</v>
      </c>
      <c r="AK136" s="7" t="e">
        <f>VLOOKUP(AF136,排出係数!$A$4:$I$1301,7,FALSE)</f>
        <v>#N/A</v>
      </c>
      <c r="AL136" s="7" t="e">
        <f t="shared" si="41"/>
        <v>#N/A</v>
      </c>
      <c r="AM136" s="7" t="e">
        <f t="shared" si="42"/>
        <v>#N/A</v>
      </c>
      <c r="AN136" s="7" t="e">
        <f t="shared" si="43"/>
        <v>#N/A</v>
      </c>
      <c r="AO136" s="7">
        <f t="shared" si="44"/>
        <v>0</v>
      </c>
      <c r="AP136" s="7" t="e">
        <f>VLOOKUP(AF136,排出係数!$A$4:$I$1301,8,FALSE)</f>
        <v>#N/A</v>
      </c>
      <c r="AQ136" s="7" t="str">
        <f t="shared" si="45"/>
        <v/>
      </c>
      <c r="AR136" s="7" t="str">
        <f t="shared" si="46"/>
        <v/>
      </c>
      <c r="AS136" s="7" t="str">
        <f t="shared" si="47"/>
        <v/>
      </c>
      <c r="AT136" s="88"/>
      <c r="AZ136" s="3" t="s">
        <v>142</v>
      </c>
    </row>
    <row r="137" spans="1:52" s="13" customFormat="1" ht="13.5" customHeight="1">
      <c r="A137" s="139">
        <v>122</v>
      </c>
      <c r="B137" s="140"/>
      <c r="C137" s="141"/>
      <c r="D137" s="142"/>
      <c r="E137" s="141"/>
      <c r="F137" s="141"/>
      <c r="G137" s="182"/>
      <c r="H137" s="141"/>
      <c r="I137" s="143"/>
      <c r="J137" s="144"/>
      <c r="K137" s="141"/>
      <c r="L137" s="378"/>
      <c r="M137" s="379"/>
      <c r="N137" s="400"/>
      <c r="O137" s="202" t="str">
        <f t="shared" si="25"/>
        <v/>
      </c>
      <c r="P137" s="202" t="str">
        <f t="shared" si="49"/>
        <v/>
      </c>
      <c r="Q137" s="203" t="str">
        <f t="shared" si="26"/>
        <v/>
      </c>
      <c r="R137" s="249" t="str">
        <f t="shared" si="27"/>
        <v/>
      </c>
      <c r="S137" s="276"/>
      <c r="T137" s="37"/>
      <c r="U137" s="273" t="str">
        <f t="shared" si="28"/>
        <v/>
      </c>
      <c r="V137" s="7" t="e">
        <f t="shared" si="29"/>
        <v>#N/A</v>
      </c>
      <c r="W137" s="7" t="e">
        <f t="shared" si="30"/>
        <v>#N/A</v>
      </c>
      <c r="X137" s="7" t="e">
        <f t="shared" si="31"/>
        <v>#N/A</v>
      </c>
      <c r="Y137" s="7" t="str">
        <f t="shared" si="32"/>
        <v/>
      </c>
      <c r="Z137" s="11">
        <f t="shared" si="33"/>
        <v>1</v>
      </c>
      <c r="AA137" s="7" t="e">
        <f t="shared" si="34"/>
        <v>#N/A</v>
      </c>
      <c r="AB137" s="7" t="e">
        <f t="shared" si="35"/>
        <v>#N/A</v>
      </c>
      <c r="AC137" s="7" t="e">
        <f t="shared" si="36"/>
        <v>#N/A</v>
      </c>
      <c r="AD137" s="7" t="e">
        <f>VLOOKUP(AF137,排出係数!$A$4:$I$1301,9,FALSE)</f>
        <v>#N/A</v>
      </c>
      <c r="AE137" s="12" t="str">
        <f t="shared" si="37"/>
        <v xml:space="preserve"> </v>
      </c>
      <c r="AF137" s="7" t="e">
        <f t="shared" si="48"/>
        <v>#N/A</v>
      </c>
      <c r="AG137" s="7" t="e">
        <f t="shared" si="38"/>
        <v>#N/A</v>
      </c>
      <c r="AH137" s="7" t="e">
        <f>VLOOKUP(AF137,排出係数!$A$4:$I$1301,6,FALSE)</f>
        <v>#N/A</v>
      </c>
      <c r="AI137" s="7" t="e">
        <f t="shared" si="39"/>
        <v>#N/A</v>
      </c>
      <c r="AJ137" s="7" t="e">
        <f t="shared" si="40"/>
        <v>#N/A</v>
      </c>
      <c r="AK137" s="7" t="e">
        <f>VLOOKUP(AF137,排出係数!$A$4:$I$1301,7,FALSE)</f>
        <v>#N/A</v>
      </c>
      <c r="AL137" s="7" t="e">
        <f t="shared" si="41"/>
        <v>#N/A</v>
      </c>
      <c r="AM137" s="7" t="e">
        <f t="shared" si="42"/>
        <v>#N/A</v>
      </c>
      <c r="AN137" s="7" t="e">
        <f t="shared" si="43"/>
        <v>#N/A</v>
      </c>
      <c r="AO137" s="7">
        <f t="shared" si="44"/>
        <v>0</v>
      </c>
      <c r="AP137" s="7" t="e">
        <f>VLOOKUP(AF137,排出係数!$A$4:$I$1301,8,FALSE)</f>
        <v>#N/A</v>
      </c>
      <c r="AQ137" s="7" t="str">
        <f t="shared" si="45"/>
        <v/>
      </c>
      <c r="AR137" s="7" t="str">
        <f t="shared" si="46"/>
        <v/>
      </c>
      <c r="AS137" s="7" t="str">
        <f t="shared" si="47"/>
        <v/>
      </c>
      <c r="AT137" s="88"/>
      <c r="AZ137" s="3" t="s">
        <v>143</v>
      </c>
    </row>
    <row r="138" spans="1:52" s="13" customFormat="1" ht="13.5" customHeight="1">
      <c r="A138" s="139">
        <v>123</v>
      </c>
      <c r="B138" s="140"/>
      <c r="C138" s="141"/>
      <c r="D138" s="142"/>
      <c r="E138" s="141"/>
      <c r="F138" s="141"/>
      <c r="G138" s="182"/>
      <c r="H138" s="141"/>
      <c r="I138" s="143"/>
      <c r="J138" s="144"/>
      <c r="K138" s="141"/>
      <c r="L138" s="378"/>
      <c r="M138" s="379"/>
      <c r="N138" s="400"/>
      <c r="O138" s="202" t="str">
        <f t="shared" si="25"/>
        <v/>
      </c>
      <c r="P138" s="202" t="str">
        <f t="shared" si="49"/>
        <v/>
      </c>
      <c r="Q138" s="203" t="str">
        <f t="shared" si="26"/>
        <v/>
      </c>
      <c r="R138" s="249" t="str">
        <f t="shared" si="27"/>
        <v/>
      </c>
      <c r="S138" s="276"/>
      <c r="T138" s="37"/>
      <c r="U138" s="273" t="str">
        <f t="shared" si="28"/>
        <v/>
      </c>
      <c r="V138" s="7" t="e">
        <f t="shared" si="29"/>
        <v>#N/A</v>
      </c>
      <c r="W138" s="7" t="e">
        <f t="shared" si="30"/>
        <v>#N/A</v>
      </c>
      <c r="X138" s="7" t="e">
        <f t="shared" si="31"/>
        <v>#N/A</v>
      </c>
      <c r="Y138" s="7" t="str">
        <f t="shared" si="32"/>
        <v/>
      </c>
      <c r="Z138" s="11">
        <f t="shared" si="33"/>
        <v>1</v>
      </c>
      <c r="AA138" s="7" t="e">
        <f t="shared" si="34"/>
        <v>#N/A</v>
      </c>
      <c r="AB138" s="7" t="e">
        <f t="shared" si="35"/>
        <v>#N/A</v>
      </c>
      <c r="AC138" s="7" t="e">
        <f t="shared" si="36"/>
        <v>#N/A</v>
      </c>
      <c r="AD138" s="7" t="e">
        <f>VLOOKUP(AF138,排出係数!$A$4:$I$1301,9,FALSE)</f>
        <v>#N/A</v>
      </c>
      <c r="AE138" s="12" t="str">
        <f t="shared" si="37"/>
        <v xml:space="preserve"> </v>
      </c>
      <c r="AF138" s="7" t="e">
        <f t="shared" si="48"/>
        <v>#N/A</v>
      </c>
      <c r="AG138" s="7" t="e">
        <f t="shared" si="38"/>
        <v>#N/A</v>
      </c>
      <c r="AH138" s="7" t="e">
        <f>VLOOKUP(AF138,排出係数!$A$4:$I$1301,6,FALSE)</f>
        <v>#N/A</v>
      </c>
      <c r="AI138" s="7" t="e">
        <f t="shared" si="39"/>
        <v>#N/A</v>
      </c>
      <c r="AJ138" s="7" t="e">
        <f t="shared" si="40"/>
        <v>#N/A</v>
      </c>
      <c r="AK138" s="7" t="e">
        <f>VLOOKUP(AF138,排出係数!$A$4:$I$1301,7,FALSE)</f>
        <v>#N/A</v>
      </c>
      <c r="AL138" s="7" t="e">
        <f t="shared" si="41"/>
        <v>#N/A</v>
      </c>
      <c r="AM138" s="7" t="e">
        <f t="shared" si="42"/>
        <v>#N/A</v>
      </c>
      <c r="AN138" s="7" t="e">
        <f t="shared" si="43"/>
        <v>#N/A</v>
      </c>
      <c r="AO138" s="7">
        <f t="shared" si="44"/>
        <v>0</v>
      </c>
      <c r="AP138" s="7" t="e">
        <f>VLOOKUP(AF138,排出係数!$A$4:$I$1301,8,FALSE)</f>
        <v>#N/A</v>
      </c>
      <c r="AQ138" s="7" t="str">
        <f t="shared" si="45"/>
        <v/>
      </c>
      <c r="AR138" s="7" t="str">
        <f t="shared" si="46"/>
        <v/>
      </c>
      <c r="AS138" s="7" t="str">
        <f t="shared" si="47"/>
        <v/>
      </c>
      <c r="AT138" s="88"/>
      <c r="AZ138" s="3" t="s">
        <v>144</v>
      </c>
    </row>
    <row r="139" spans="1:52" s="13" customFormat="1" ht="13.5" customHeight="1">
      <c r="A139" s="139">
        <v>124</v>
      </c>
      <c r="B139" s="140"/>
      <c r="C139" s="141"/>
      <c r="D139" s="142"/>
      <c r="E139" s="141"/>
      <c r="F139" s="141"/>
      <c r="G139" s="182"/>
      <c r="H139" s="141"/>
      <c r="I139" s="143"/>
      <c r="J139" s="144"/>
      <c r="K139" s="141"/>
      <c r="L139" s="378"/>
      <c r="M139" s="379"/>
      <c r="N139" s="400"/>
      <c r="O139" s="202" t="str">
        <f t="shared" si="25"/>
        <v/>
      </c>
      <c r="P139" s="202" t="str">
        <f t="shared" si="49"/>
        <v/>
      </c>
      <c r="Q139" s="203" t="str">
        <f t="shared" si="26"/>
        <v/>
      </c>
      <c r="R139" s="249" t="str">
        <f t="shared" si="27"/>
        <v/>
      </c>
      <c r="S139" s="276"/>
      <c r="T139" s="37"/>
      <c r="U139" s="273" t="str">
        <f t="shared" si="28"/>
        <v/>
      </c>
      <c r="V139" s="7" t="e">
        <f t="shared" si="29"/>
        <v>#N/A</v>
      </c>
      <c r="W139" s="7" t="e">
        <f t="shared" si="30"/>
        <v>#N/A</v>
      </c>
      <c r="X139" s="7" t="e">
        <f t="shared" si="31"/>
        <v>#N/A</v>
      </c>
      <c r="Y139" s="7" t="str">
        <f t="shared" si="32"/>
        <v/>
      </c>
      <c r="Z139" s="11">
        <f t="shared" si="33"/>
        <v>1</v>
      </c>
      <c r="AA139" s="7" t="e">
        <f t="shared" si="34"/>
        <v>#N/A</v>
      </c>
      <c r="AB139" s="7" t="e">
        <f t="shared" si="35"/>
        <v>#N/A</v>
      </c>
      <c r="AC139" s="7" t="e">
        <f t="shared" si="36"/>
        <v>#N/A</v>
      </c>
      <c r="AD139" s="7" t="e">
        <f>VLOOKUP(AF139,排出係数!$A$4:$I$1301,9,FALSE)</f>
        <v>#N/A</v>
      </c>
      <c r="AE139" s="12" t="str">
        <f t="shared" si="37"/>
        <v xml:space="preserve"> </v>
      </c>
      <c r="AF139" s="7" t="e">
        <f t="shared" si="48"/>
        <v>#N/A</v>
      </c>
      <c r="AG139" s="7" t="e">
        <f t="shared" si="38"/>
        <v>#N/A</v>
      </c>
      <c r="AH139" s="7" t="e">
        <f>VLOOKUP(AF139,排出係数!$A$4:$I$1301,6,FALSE)</f>
        <v>#N/A</v>
      </c>
      <c r="AI139" s="7" t="e">
        <f t="shared" si="39"/>
        <v>#N/A</v>
      </c>
      <c r="AJ139" s="7" t="e">
        <f t="shared" si="40"/>
        <v>#N/A</v>
      </c>
      <c r="AK139" s="7" t="e">
        <f>VLOOKUP(AF139,排出係数!$A$4:$I$1301,7,FALSE)</f>
        <v>#N/A</v>
      </c>
      <c r="AL139" s="7" t="e">
        <f t="shared" si="41"/>
        <v>#N/A</v>
      </c>
      <c r="AM139" s="7" t="e">
        <f t="shared" si="42"/>
        <v>#N/A</v>
      </c>
      <c r="AN139" s="7" t="e">
        <f t="shared" si="43"/>
        <v>#N/A</v>
      </c>
      <c r="AO139" s="7">
        <f t="shared" si="44"/>
        <v>0</v>
      </c>
      <c r="AP139" s="7" t="e">
        <f>VLOOKUP(AF139,排出係数!$A$4:$I$1301,8,FALSE)</f>
        <v>#N/A</v>
      </c>
      <c r="AQ139" s="7" t="str">
        <f t="shared" si="45"/>
        <v/>
      </c>
      <c r="AR139" s="7" t="str">
        <f t="shared" si="46"/>
        <v/>
      </c>
      <c r="AS139" s="7" t="str">
        <f t="shared" si="47"/>
        <v/>
      </c>
      <c r="AT139" s="88"/>
      <c r="AZ139" s="3" t="s">
        <v>145</v>
      </c>
    </row>
    <row r="140" spans="1:52" s="13" customFormat="1" ht="13.5" customHeight="1">
      <c r="A140" s="139">
        <v>125</v>
      </c>
      <c r="B140" s="140"/>
      <c r="C140" s="141"/>
      <c r="D140" s="142"/>
      <c r="E140" s="141"/>
      <c r="F140" s="141"/>
      <c r="G140" s="182"/>
      <c r="H140" s="141"/>
      <c r="I140" s="143"/>
      <c r="J140" s="144"/>
      <c r="K140" s="141"/>
      <c r="L140" s="378"/>
      <c r="M140" s="379"/>
      <c r="N140" s="400"/>
      <c r="O140" s="202" t="str">
        <f t="shared" si="25"/>
        <v/>
      </c>
      <c r="P140" s="202" t="str">
        <f t="shared" si="49"/>
        <v/>
      </c>
      <c r="Q140" s="203" t="str">
        <f t="shared" si="26"/>
        <v/>
      </c>
      <c r="R140" s="249" t="str">
        <f t="shared" si="27"/>
        <v/>
      </c>
      <c r="S140" s="276"/>
      <c r="T140" s="37"/>
      <c r="U140" s="273" t="str">
        <f t="shared" si="28"/>
        <v/>
      </c>
      <c r="V140" s="7" t="e">
        <f t="shared" si="29"/>
        <v>#N/A</v>
      </c>
      <c r="W140" s="7" t="e">
        <f t="shared" si="30"/>
        <v>#N/A</v>
      </c>
      <c r="X140" s="7" t="e">
        <f t="shared" si="31"/>
        <v>#N/A</v>
      </c>
      <c r="Y140" s="7" t="str">
        <f t="shared" si="32"/>
        <v/>
      </c>
      <c r="Z140" s="11">
        <f t="shared" si="33"/>
        <v>1</v>
      </c>
      <c r="AA140" s="7" t="e">
        <f t="shared" si="34"/>
        <v>#N/A</v>
      </c>
      <c r="AB140" s="7" t="e">
        <f t="shared" si="35"/>
        <v>#N/A</v>
      </c>
      <c r="AC140" s="7" t="e">
        <f t="shared" si="36"/>
        <v>#N/A</v>
      </c>
      <c r="AD140" s="7" t="e">
        <f>VLOOKUP(AF140,排出係数!$A$4:$I$1301,9,FALSE)</f>
        <v>#N/A</v>
      </c>
      <c r="AE140" s="12" t="str">
        <f t="shared" si="37"/>
        <v xml:space="preserve"> </v>
      </c>
      <c r="AF140" s="7" t="e">
        <f t="shared" si="48"/>
        <v>#N/A</v>
      </c>
      <c r="AG140" s="7" t="e">
        <f t="shared" si="38"/>
        <v>#N/A</v>
      </c>
      <c r="AH140" s="7" t="e">
        <f>VLOOKUP(AF140,排出係数!$A$4:$I$1301,6,FALSE)</f>
        <v>#N/A</v>
      </c>
      <c r="AI140" s="7" t="e">
        <f t="shared" si="39"/>
        <v>#N/A</v>
      </c>
      <c r="AJ140" s="7" t="e">
        <f t="shared" si="40"/>
        <v>#N/A</v>
      </c>
      <c r="AK140" s="7" t="e">
        <f>VLOOKUP(AF140,排出係数!$A$4:$I$1301,7,FALSE)</f>
        <v>#N/A</v>
      </c>
      <c r="AL140" s="7" t="e">
        <f t="shared" si="41"/>
        <v>#N/A</v>
      </c>
      <c r="AM140" s="7" t="e">
        <f t="shared" si="42"/>
        <v>#N/A</v>
      </c>
      <c r="AN140" s="7" t="e">
        <f t="shared" si="43"/>
        <v>#N/A</v>
      </c>
      <c r="AO140" s="7">
        <f t="shared" si="44"/>
        <v>0</v>
      </c>
      <c r="AP140" s="7" t="e">
        <f>VLOOKUP(AF140,排出係数!$A$4:$I$1301,8,FALSE)</f>
        <v>#N/A</v>
      </c>
      <c r="AQ140" s="7" t="str">
        <f t="shared" si="45"/>
        <v/>
      </c>
      <c r="AR140" s="7" t="str">
        <f t="shared" si="46"/>
        <v/>
      </c>
      <c r="AS140" s="7" t="str">
        <f t="shared" si="47"/>
        <v/>
      </c>
      <c r="AT140" s="88"/>
      <c r="AZ140" s="3" t="s">
        <v>146</v>
      </c>
    </row>
    <row r="141" spans="1:52" s="13" customFormat="1" ht="13.5" customHeight="1">
      <c r="A141" s="139">
        <v>126</v>
      </c>
      <c r="B141" s="140"/>
      <c r="C141" s="141"/>
      <c r="D141" s="142"/>
      <c r="E141" s="141"/>
      <c r="F141" s="141"/>
      <c r="G141" s="182"/>
      <c r="H141" s="141"/>
      <c r="I141" s="143"/>
      <c r="J141" s="144"/>
      <c r="K141" s="141"/>
      <c r="L141" s="378"/>
      <c r="M141" s="379"/>
      <c r="N141" s="400"/>
      <c r="O141" s="202" t="str">
        <f t="shared" si="25"/>
        <v/>
      </c>
      <c r="P141" s="202" t="str">
        <f t="shared" si="49"/>
        <v/>
      </c>
      <c r="Q141" s="203" t="str">
        <f t="shared" si="26"/>
        <v/>
      </c>
      <c r="R141" s="249" t="str">
        <f t="shared" si="27"/>
        <v/>
      </c>
      <c r="S141" s="276"/>
      <c r="T141" s="37"/>
      <c r="U141" s="273" t="str">
        <f t="shared" si="28"/>
        <v/>
      </c>
      <c r="V141" s="7" t="e">
        <f t="shared" si="29"/>
        <v>#N/A</v>
      </c>
      <c r="W141" s="7" t="e">
        <f t="shared" si="30"/>
        <v>#N/A</v>
      </c>
      <c r="X141" s="7" t="e">
        <f t="shared" si="31"/>
        <v>#N/A</v>
      </c>
      <c r="Y141" s="7" t="str">
        <f t="shared" si="32"/>
        <v/>
      </c>
      <c r="Z141" s="11">
        <f t="shared" si="33"/>
        <v>1</v>
      </c>
      <c r="AA141" s="7" t="e">
        <f t="shared" si="34"/>
        <v>#N/A</v>
      </c>
      <c r="AB141" s="7" t="e">
        <f t="shared" si="35"/>
        <v>#N/A</v>
      </c>
      <c r="AC141" s="7" t="e">
        <f t="shared" si="36"/>
        <v>#N/A</v>
      </c>
      <c r="AD141" s="7" t="e">
        <f>VLOOKUP(AF141,排出係数!$A$4:$I$1301,9,FALSE)</f>
        <v>#N/A</v>
      </c>
      <c r="AE141" s="12" t="str">
        <f t="shared" si="37"/>
        <v xml:space="preserve"> </v>
      </c>
      <c r="AF141" s="7" t="e">
        <f t="shared" si="48"/>
        <v>#N/A</v>
      </c>
      <c r="AG141" s="7" t="e">
        <f t="shared" si="38"/>
        <v>#N/A</v>
      </c>
      <c r="AH141" s="7" t="e">
        <f>VLOOKUP(AF141,排出係数!$A$4:$I$1301,6,FALSE)</f>
        <v>#N/A</v>
      </c>
      <c r="AI141" s="7" t="e">
        <f t="shared" si="39"/>
        <v>#N/A</v>
      </c>
      <c r="AJ141" s="7" t="e">
        <f t="shared" si="40"/>
        <v>#N/A</v>
      </c>
      <c r="AK141" s="7" t="e">
        <f>VLOOKUP(AF141,排出係数!$A$4:$I$1301,7,FALSE)</f>
        <v>#N/A</v>
      </c>
      <c r="AL141" s="7" t="e">
        <f t="shared" si="41"/>
        <v>#N/A</v>
      </c>
      <c r="AM141" s="7" t="e">
        <f t="shared" si="42"/>
        <v>#N/A</v>
      </c>
      <c r="AN141" s="7" t="e">
        <f t="shared" si="43"/>
        <v>#N/A</v>
      </c>
      <c r="AO141" s="7">
        <f t="shared" si="44"/>
        <v>0</v>
      </c>
      <c r="AP141" s="7" t="e">
        <f>VLOOKUP(AF141,排出係数!$A$4:$I$1301,8,FALSE)</f>
        <v>#N/A</v>
      </c>
      <c r="AQ141" s="7" t="str">
        <f t="shared" si="45"/>
        <v/>
      </c>
      <c r="AR141" s="7" t="str">
        <f t="shared" si="46"/>
        <v/>
      </c>
      <c r="AS141" s="7" t="str">
        <f t="shared" si="47"/>
        <v/>
      </c>
      <c r="AT141" s="88"/>
      <c r="AZ141" s="3" t="s">
        <v>147</v>
      </c>
    </row>
    <row r="142" spans="1:52" s="13" customFormat="1" ht="13.5" customHeight="1">
      <c r="A142" s="139">
        <v>127</v>
      </c>
      <c r="B142" s="140"/>
      <c r="C142" s="141"/>
      <c r="D142" s="142"/>
      <c r="E142" s="141"/>
      <c r="F142" s="141"/>
      <c r="G142" s="182"/>
      <c r="H142" s="141"/>
      <c r="I142" s="143"/>
      <c r="J142" s="144"/>
      <c r="K142" s="141"/>
      <c r="L142" s="378"/>
      <c r="M142" s="379"/>
      <c r="N142" s="400"/>
      <c r="O142" s="202" t="str">
        <f t="shared" si="25"/>
        <v/>
      </c>
      <c r="P142" s="202" t="str">
        <f t="shared" si="49"/>
        <v/>
      </c>
      <c r="Q142" s="203" t="str">
        <f t="shared" si="26"/>
        <v/>
      </c>
      <c r="R142" s="249" t="str">
        <f t="shared" si="27"/>
        <v/>
      </c>
      <c r="S142" s="276"/>
      <c r="T142" s="37"/>
      <c r="U142" s="273" t="str">
        <f t="shared" si="28"/>
        <v/>
      </c>
      <c r="V142" s="7" t="e">
        <f t="shared" si="29"/>
        <v>#N/A</v>
      </c>
      <c r="W142" s="7" t="e">
        <f t="shared" si="30"/>
        <v>#N/A</v>
      </c>
      <c r="X142" s="7" t="e">
        <f t="shared" si="31"/>
        <v>#N/A</v>
      </c>
      <c r="Y142" s="7" t="str">
        <f t="shared" si="32"/>
        <v/>
      </c>
      <c r="Z142" s="11">
        <f t="shared" si="33"/>
        <v>1</v>
      </c>
      <c r="AA142" s="7" t="e">
        <f t="shared" si="34"/>
        <v>#N/A</v>
      </c>
      <c r="AB142" s="7" t="e">
        <f t="shared" si="35"/>
        <v>#N/A</v>
      </c>
      <c r="AC142" s="7" t="e">
        <f t="shared" si="36"/>
        <v>#N/A</v>
      </c>
      <c r="AD142" s="7" t="e">
        <f>VLOOKUP(AF142,排出係数!$A$4:$I$1301,9,FALSE)</f>
        <v>#N/A</v>
      </c>
      <c r="AE142" s="12" t="str">
        <f t="shared" si="37"/>
        <v xml:space="preserve"> </v>
      </c>
      <c r="AF142" s="7" t="e">
        <f t="shared" si="48"/>
        <v>#N/A</v>
      </c>
      <c r="AG142" s="7" t="e">
        <f t="shared" si="38"/>
        <v>#N/A</v>
      </c>
      <c r="AH142" s="7" t="e">
        <f>VLOOKUP(AF142,排出係数!$A$4:$I$1301,6,FALSE)</f>
        <v>#N/A</v>
      </c>
      <c r="AI142" s="7" t="e">
        <f t="shared" si="39"/>
        <v>#N/A</v>
      </c>
      <c r="AJ142" s="7" t="e">
        <f t="shared" si="40"/>
        <v>#N/A</v>
      </c>
      <c r="AK142" s="7" t="e">
        <f>VLOOKUP(AF142,排出係数!$A$4:$I$1301,7,FALSE)</f>
        <v>#N/A</v>
      </c>
      <c r="AL142" s="7" t="e">
        <f t="shared" si="41"/>
        <v>#N/A</v>
      </c>
      <c r="AM142" s="7" t="e">
        <f t="shared" si="42"/>
        <v>#N/A</v>
      </c>
      <c r="AN142" s="7" t="e">
        <f t="shared" si="43"/>
        <v>#N/A</v>
      </c>
      <c r="AO142" s="7">
        <f t="shared" si="44"/>
        <v>0</v>
      </c>
      <c r="AP142" s="7" t="e">
        <f>VLOOKUP(AF142,排出係数!$A$4:$I$1301,8,FALSE)</f>
        <v>#N/A</v>
      </c>
      <c r="AQ142" s="7" t="str">
        <f t="shared" si="45"/>
        <v/>
      </c>
      <c r="AR142" s="7" t="str">
        <f t="shared" si="46"/>
        <v/>
      </c>
      <c r="AS142" s="7" t="str">
        <f t="shared" si="47"/>
        <v/>
      </c>
      <c r="AT142" s="88"/>
      <c r="AZ142" s="3" t="s">
        <v>73</v>
      </c>
    </row>
    <row r="143" spans="1:52" s="13" customFormat="1" ht="13.5" customHeight="1">
      <c r="A143" s="139">
        <v>128</v>
      </c>
      <c r="B143" s="140"/>
      <c r="C143" s="141"/>
      <c r="D143" s="142"/>
      <c r="E143" s="141"/>
      <c r="F143" s="141"/>
      <c r="G143" s="182"/>
      <c r="H143" s="141"/>
      <c r="I143" s="143"/>
      <c r="J143" s="144"/>
      <c r="K143" s="141"/>
      <c r="L143" s="378"/>
      <c r="M143" s="379"/>
      <c r="N143" s="400"/>
      <c r="O143" s="202" t="str">
        <f t="shared" si="25"/>
        <v/>
      </c>
      <c r="P143" s="202" t="str">
        <f t="shared" si="49"/>
        <v/>
      </c>
      <c r="Q143" s="203" t="str">
        <f t="shared" si="26"/>
        <v/>
      </c>
      <c r="R143" s="249" t="str">
        <f t="shared" si="27"/>
        <v/>
      </c>
      <c r="S143" s="276"/>
      <c r="T143" s="37"/>
      <c r="U143" s="273" t="str">
        <f t="shared" si="28"/>
        <v/>
      </c>
      <c r="V143" s="7" t="e">
        <f t="shared" si="29"/>
        <v>#N/A</v>
      </c>
      <c r="W143" s="7" t="e">
        <f t="shared" si="30"/>
        <v>#N/A</v>
      </c>
      <c r="X143" s="7" t="e">
        <f t="shared" si="31"/>
        <v>#N/A</v>
      </c>
      <c r="Y143" s="7" t="str">
        <f t="shared" si="32"/>
        <v/>
      </c>
      <c r="Z143" s="11">
        <f t="shared" si="33"/>
        <v>1</v>
      </c>
      <c r="AA143" s="7" t="e">
        <f t="shared" si="34"/>
        <v>#N/A</v>
      </c>
      <c r="AB143" s="7" t="e">
        <f t="shared" si="35"/>
        <v>#N/A</v>
      </c>
      <c r="AC143" s="7" t="e">
        <f t="shared" si="36"/>
        <v>#N/A</v>
      </c>
      <c r="AD143" s="7" t="e">
        <f>VLOOKUP(AF143,排出係数!$A$4:$I$1301,9,FALSE)</f>
        <v>#N/A</v>
      </c>
      <c r="AE143" s="12" t="str">
        <f t="shared" si="37"/>
        <v xml:space="preserve"> </v>
      </c>
      <c r="AF143" s="7" t="e">
        <f t="shared" si="48"/>
        <v>#N/A</v>
      </c>
      <c r="AG143" s="7" t="e">
        <f t="shared" si="38"/>
        <v>#N/A</v>
      </c>
      <c r="AH143" s="7" t="e">
        <f>VLOOKUP(AF143,排出係数!$A$4:$I$1301,6,FALSE)</f>
        <v>#N/A</v>
      </c>
      <c r="AI143" s="7" t="e">
        <f t="shared" si="39"/>
        <v>#N/A</v>
      </c>
      <c r="AJ143" s="7" t="e">
        <f t="shared" si="40"/>
        <v>#N/A</v>
      </c>
      <c r="AK143" s="7" t="e">
        <f>VLOOKUP(AF143,排出係数!$A$4:$I$1301,7,FALSE)</f>
        <v>#N/A</v>
      </c>
      <c r="AL143" s="7" t="e">
        <f t="shared" si="41"/>
        <v>#N/A</v>
      </c>
      <c r="AM143" s="7" t="e">
        <f t="shared" si="42"/>
        <v>#N/A</v>
      </c>
      <c r="AN143" s="7" t="e">
        <f t="shared" si="43"/>
        <v>#N/A</v>
      </c>
      <c r="AO143" s="7">
        <f t="shared" si="44"/>
        <v>0</v>
      </c>
      <c r="AP143" s="7" t="e">
        <f>VLOOKUP(AF143,排出係数!$A$4:$I$1301,8,FALSE)</f>
        <v>#N/A</v>
      </c>
      <c r="AQ143" s="7" t="str">
        <f t="shared" si="45"/>
        <v/>
      </c>
      <c r="AR143" s="7" t="str">
        <f t="shared" si="46"/>
        <v/>
      </c>
      <c r="AS143" s="7" t="str">
        <f t="shared" si="47"/>
        <v/>
      </c>
      <c r="AT143" s="88"/>
      <c r="AZ143" s="3" t="s">
        <v>74</v>
      </c>
    </row>
    <row r="144" spans="1:52" s="13" customFormat="1" ht="13.5" customHeight="1">
      <c r="A144" s="139">
        <v>129</v>
      </c>
      <c r="B144" s="140"/>
      <c r="C144" s="141"/>
      <c r="D144" s="142"/>
      <c r="E144" s="141"/>
      <c r="F144" s="141"/>
      <c r="G144" s="182"/>
      <c r="H144" s="141"/>
      <c r="I144" s="143"/>
      <c r="J144" s="144"/>
      <c r="K144" s="141"/>
      <c r="L144" s="378"/>
      <c r="M144" s="379"/>
      <c r="N144" s="400"/>
      <c r="O144" s="202" t="str">
        <f t="shared" ref="O144:O207" si="50">IF(ISBLANK(K144)=TRUE,"",IF(ISNUMBER(AG144)=TRUE,AG144,"エラー"))</f>
        <v/>
      </c>
      <c r="P144" s="202" t="str">
        <f t="shared" si="49"/>
        <v/>
      </c>
      <c r="Q144" s="203" t="str">
        <f t="shared" ref="Q144:Q207" si="51">IF(O144="","",IF(ISERROR(O144*N144*Z144),"エラー",IF(ISBLANK(O144)=TRUE,"エラー",IF(ISBLANK(N144)=TRUE,"エラー",IF(AS144=1,"エラー",O144*N144*Z144/1000)))))</f>
        <v/>
      </c>
      <c r="R144" s="249" t="str">
        <f t="shared" ref="R144:R207" si="52">IF(P144="","",IF(ISERROR(P144*N144*Z144),"エラー",IF(ISBLANK(P144)=TRUE,"エラー",IF(ISBLANK(N144)=TRUE,"エラー",IF(AS144=1,"エラー",P144*N144*Z144/1000)))))</f>
        <v/>
      </c>
      <c r="S144" s="276"/>
      <c r="T144" s="37"/>
      <c r="U144" s="273" t="str">
        <f t="shared" ref="U144:U207" si="53">IF(ISBLANK(H144)=TRUE,"",IF(OR(ISBLANK(B144)=TRUE),1,""))</f>
        <v/>
      </c>
      <c r="V144" s="7" t="e">
        <f t="shared" ref="V144:V207" si="54">VLOOKUP(H144,$AU$17:$AX$23,2,FALSE)</f>
        <v>#N/A</v>
      </c>
      <c r="W144" s="7" t="e">
        <f t="shared" ref="W144:W207" si="55">VLOOKUP(H144,$AU$17:$AX$23,3,FALSE)</f>
        <v>#N/A</v>
      </c>
      <c r="X144" s="7" t="e">
        <f t="shared" ref="X144:X207" si="56">VLOOKUP(H144,$AU$17:$AX$23,4,FALSE)</f>
        <v>#N/A</v>
      </c>
      <c r="Y144" s="7" t="str">
        <f t="shared" ref="Y144:Y207" si="57">IF(ISERROR(SEARCH("-",I144,1))=TRUE,ASC(UPPER(I144)),ASC(UPPER(LEFT(I144,SEARCH("-",I144,1)-1))))</f>
        <v/>
      </c>
      <c r="Z144" s="11">
        <f t="shared" ref="Z144:Z207" si="58">IF(J144&gt;3500,J144/1000,1)</f>
        <v>1</v>
      </c>
      <c r="AA144" s="7" t="e">
        <f t="shared" ref="AA144:AA207" si="59">IF(X144=9,0,IF(J144&lt;=1700,1,IF(J144&lt;=2500,2,IF(J144&lt;=3500,3,4))))</f>
        <v>#N/A</v>
      </c>
      <c r="AB144" s="7" t="e">
        <f t="shared" ref="AB144:AB207" si="60">IF(X144=5,0,IF(X144=9,0,IF(J144&lt;=1700,1,IF(J144&lt;=2500,2,IF(J144&lt;=3500,3,4)))))</f>
        <v>#N/A</v>
      </c>
      <c r="AC144" s="7" t="e">
        <f t="shared" ref="AC144:AC207" si="61">VLOOKUP(K144,$BC$17:$BD$25,2,FALSE)</f>
        <v>#N/A</v>
      </c>
      <c r="AD144" s="7" t="e">
        <f>VLOOKUP(AF144,排出係数!$A$4:$I$1301,9,FALSE)</f>
        <v>#N/A</v>
      </c>
      <c r="AE144" s="12" t="str">
        <f t="shared" ref="AE144:AE207" si="62">IF(OR(ISBLANK(K144)=TRUE,ISBLANK(B144)=TRUE)," ",CONCATENATE(B144,X144,AA144))</f>
        <v xml:space="preserve"> </v>
      </c>
      <c r="AF144" s="7" t="e">
        <f t="shared" si="48"/>
        <v>#N/A</v>
      </c>
      <c r="AG144" s="7" t="e">
        <f t="shared" ref="AG144:AG207" si="63">IF(AND(L144="あり",AC144="軽"),AI144,AH144)</f>
        <v>#N/A</v>
      </c>
      <c r="AH144" s="7" t="e">
        <f>VLOOKUP(AF144,排出係数!$A$4:$I$1301,6,FALSE)</f>
        <v>#N/A</v>
      </c>
      <c r="AI144" s="7" t="e">
        <f t="shared" ref="AI144:AI207" si="64">VLOOKUP(AB144,$BQ$17:$BU$21,2,FALSE)</f>
        <v>#N/A</v>
      </c>
      <c r="AJ144" s="7" t="e">
        <f t="shared" ref="AJ144:AJ207" si="65">IF(AND(L144="あり",M144="なし",AC144="軽"),AL144,IF(AND(L144="あり",M144="あり(H17なし)",AC144="軽"),AL144,IF(AND(L144="あり",M144="",AC144="軽"),AL144,IF(AND(L144="なし",M144="あり(H17なし)",AC144="軽"),AM144,IF(AND(L144="",M144="あり(H17なし)",AC144="軽"),AM144,IF(AND(M144="あり(H17あり)",AC144="軽"),AN144,AK144))))))</f>
        <v>#N/A</v>
      </c>
      <c r="AK144" s="7" t="e">
        <f>VLOOKUP(AF144,排出係数!$A$4:$I$1301,7,FALSE)</f>
        <v>#N/A</v>
      </c>
      <c r="AL144" s="7" t="e">
        <f t="shared" ref="AL144:AL207" si="66">VLOOKUP(AB144,$BQ$17:$BU$21,3,FALSE)</f>
        <v>#N/A</v>
      </c>
      <c r="AM144" s="7" t="e">
        <f t="shared" ref="AM144:AM207" si="67">VLOOKUP(AB144,$BQ$17:$BU$21,4,FALSE)</f>
        <v>#N/A</v>
      </c>
      <c r="AN144" s="7" t="e">
        <f t="shared" ref="AN144:AN207" si="68">VLOOKUP(AB144,$BQ$17:$BU$21,5,FALSE)</f>
        <v>#N/A</v>
      </c>
      <c r="AO144" s="7">
        <f t="shared" ref="AO144:AO207" si="69">IF(AND(L144="なし",M144="なし"),0,IF(AND(L144="",M144=""),0,IF(AND(L144="",M144="なし"),0,IF(AND(L144="なし",M144=""),0,1))))</f>
        <v>0</v>
      </c>
      <c r="AP144" s="7" t="e">
        <f>VLOOKUP(AF144,排出係数!$A$4:$I$1301,8,FALSE)</f>
        <v>#N/A</v>
      </c>
      <c r="AQ144" s="7" t="str">
        <f t="shared" ref="AQ144:AQ207" si="70">IF(H144="","",VLOOKUP(H144,$AU$17:$AY$25,5,FALSE))</f>
        <v/>
      </c>
      <c r="AR144" s="7" t="str">
        <f t="shared" ref="AR144:AR207" si="71">IF(D144="","",VLOOKUP(CONCATENATE("A",LEFT(D144)),$BN$17:$BO$26,2,FALSE))</f>
        <v/>
      </c>
      <c r="AS144" s="7" t="str">
        <f t="shared" ref="AS144:AS207" si="72">IF(AQ144=AR144,"",1)</f>
        <v/>
      </c>
      <c r="AT144" s="88"/>
      <c r="AZ144" s="3" t="s">
        <v>75</v>
      </c>
    </row>
    <row r="145" spans="1:52" s="13" customFormat="1" ht="13.5" customHeight="1">
      <c r="A145" s="139">
        <v>130</v>
      </c>
      <c r="B145" s="140"/>
      <c r="C145" s="141"/>
      <c r="D145" s="142"/>
      <c r="E145" s="141"/>
      <c r="F145" s="141"/>
      <c r="G145" s="182"/>
      <c r="H145" s="141"/>
      <c r="I145" s="143"/>
      <c r="J145" s="144"/>
      <c r="K145" s="141"/>
      <c r="L145" s="378"/>
      <c r="M145" s="379"/>
      <c r="N145" s="400"/>
      <c r="O145" s="202" t="str">
        <f t="shared" si="50"/>
        <v/>
      </c>
      <c r="P145" s="202" t="str">
        <f t="shared" si="49"/>
        <v/>
      </c>
      <c r="Q145" s="203" t="str">
        <f t="shared" si="51"/>
        <v/>
      </c>
      <c r="R145" s="249" t="str">
        <f t="shared" si="52"/>
        <v/>
      </c>
      <c r="S145" s="276"/>
      <c r="T145" s="37"/>
      <c r="U145" s="273" t="str">
        <f t="shared" si="53"/>
        <v/>
      </c>
      <c r="V145" s="7" t="e">
        <f t="shared" si="54"/>
        <v>#N/A</v>
      </c>
      <c r="W145" s="7" t="e">
        <f t="shared" si="55"/>
        <v>#N/A</v>
      </c>
      <c r="X145" s="7" t="e">
        <f t="shared" si="56"/>
        <v>#N/A</v>
      </c>
      <c r="Y145" s="7" t="str">
        <f t="shared" si="57"/>
        <v/>
      </c>
      <c r="Z145" s="11">
        <f t="shared" si="58"/>
        <v>1</v>
      </c>
      <c r="AA145" s="7" t="e">
        <f t="shared" si="59"/>
        <v>#N/A</v>
      </c>
      <c r="AB145" s="7" t="e">
        <f t="shared" si="60"/>
        <v>#N/A</v>
      </c>
      <c r="AC145" s="7" t="e">
        <f t="shared" si="61"/>
        <v>#N/A</v>
      </c>
      <c r="AD145" s="7" t="e">
        <f>VLOOKUP(AF145,排出係数!$A$4:$I$1301,9,FALSE)</f>
        <v>#N/A</v>
      </c>
      <c r="AE145" s="12" t="str">
        <f t="shared" si="62"/>
        <v xml:space="preserve"> </v>
      </c>
      <c r="AF145" s="7" t="e">
        <f t="shared" ref="AF145:AF208" si="73">CONCATENATE(V145,AB145,AC145,Y145)</f>
        <v>#N/A</v>
      </c>
      <c r="AG145" s="7" t="e">
        <f t="shared" si="63"/>
        <v>#N/A</v>
      </c>
      <c r="AH145" s="7" t="e">
        <f>VLOOKUP(AF145,排出係数!$A$4:$I$1301,6,FALSE)</f>
        <v>#N/A</v>
      </c>
      <c r="AI145" s="7" t="e">
        <f t="shared" si="64"/>
        <v>#N/A</v>
      </c>
      <c r="AJ145" s="7" t="e">
        <f t="shared" si="65"/>
        <v>#N/A</v>
      </c>
      <c r="AK145" s="7" t="e">
        <f>VLOOKUP(AF145,排出係数!$A$4:$I$1301,7,FALSE)</f>
        <v>#N/A</v>
      </c>
      <c r="AL145" s="7" t="e">
        <f t="shared" si="66"/>
        <v>#N/A</v>
      </c>
      <c r="AM145" s="7" t="e">
        <f t="shared" si="67"/>
        <v>#N/A</v>
      </c>
      <c r="AN145" s="7" t="e">
        <f t="shared" si="68"/>
        <v>#N/A</v>
      </c>
      <c r="AO145" s="7">
        <f t="shared" si="69"/>
        <v>0</v>
      </c>
      <c r="AP145" s="7" t="e">
        <f>VLOOKUP(AF145,排出係数!$A$4:$I$1301,8,FALSE)</f>
        <v>#N/A</v>
      </c>
      <c r="AQ145" s="7" t="str">
        <f t="shared" si="70"/>
        <v/>
      </c>
      <c r="AR145" s="7" t="str">
        <f t="shared" si="71"/>
        <v/>
      </c>
      <c r="AS145" s="7" t="str">
        <f t="shared" si="72"/>
        <v/>
      </c>
      <c r="AT145" s="88"/>
      <c r="AZ145" s="3" t="s">
        <v>76</v>
      </c>
    </row>
    <row r="146" spans="1:52" s="13" customFormat="1" ht="13.5" customHeight="1">
      <c r="A146" s="139">
        <v>131</v>
      </c>
      <c r="B146" s="140"/>
      <c r="C146" s="141"/>
      <c r="D146" s="142"/>
      <c r="E146" s="141"/>
      <c r="F146" s="141"/>
      <c r="G146" s="182"/>
      <c r="H146" s="141"/>
      <c r="I146" s="143"/>
      <c r="J146" s="144"/>
      <c r="K146" s="141"/>
      <c r="L146" s="378"/>
      <c r="M146" s="379"/>
      <c r="N146" s="400"/>
      <c r="O146" s="202" t="str">
        <f t="shared" si="50"/>
        <v/>
      </c>
      <c r="P146" s="202" t="str">
        <f t="shared" ref="P146:P209" si="74">IF(ISBLANK($K146)=TRUE,"",IF(ISNUMBER(AJ146)=TRUE,AJ146,"エラー"))</f>
        <v/>
      </c>
      <c r="Q146" s="203" t="str">
        <f t="shared" si="51"/>
        <v/>
      </c>
      <c r="R146" s="249" t="str">
        <f t="shared" si="52"/>
        <v/>
      </c>
      <c r="S146" s="276"/>
      <c r="T146" s="37"/>
      <c r="U146" s="273" t="str">
        <f t="shared" si="53"/>
        <v/>
      </c>
      <c r="V146" s="7" t="e">
        <f t="shared" si="54"/>
        <v>#N/A</v>
      </c>
      <c r="W146" s="7" t="e">
        <f t="shared" si="55"/>
        <v>#N/A</v>
      </c>
      <c r="X146" s="7" t="e">
        <f t="shared" si="56"/>
        <v>#N/A</v>
      </c>
      <c r="Y146" s="7" t="str">
        <f t="shared" si="57"/>
        <v/>
      </c>
      <c r="Z146" s="11">
        <f t="shared" si="58"/>
        <v>1</v>
      </c>
      <c r="AA146" s="7" t="e">
        <f t="shared" si="59"/>
        <v>#N/A</v>
      </c>
      <c r="AB146" s="7" t="e">
        <f t="shared" si="60"/>
        <v>#N/A</v>
      </c>
      <c r="AC146" s="7" t="e">
        <f t="shared" si="61"/>
        <v>#N/A</v>
      </c>
      <c r="AD146" s="7" t="e">
        <f>VLOOKUP(AF146,排出係数!$A$4:$I$1301,9,FALSE)</f>
        <v>#N/A</v>
      </c>
      <c r="AE146" s="12" t="str">
        <f t="shared" si="62"/>
        <v xml:space="preserve"> </v>
      </c>
      <c r="AF146" s="7" t="e">
        <f t="shared" si="73"/>
        <v>#N/A</v>
      </c>
      <c r="AG146" s="7" t="e">
        <f t="shared" si="63"/>
        <v>#N/A</v>
      </c>
      <c r="AH146" s="7" t="e">
        <f>VLOOKUP(AF146,排出係数!$A$4:$I$1301,6,FALSE)</f>
        <v>#N/A</v>
      </c>
      <c r="AI146" s="7" t="e">
        <f t="shared" si="64"/>
        <v>#N/A</v>
      </c>
      <c r="AJ146" s="7" t="e">
        <f t="shared" si="65"/>
        <v>#N/A</v>
      </c>
      <c r="AK146" s="7" t="e">
        <f>VLOOKUP(AF146,排出係数!$A$4:$I$1301,7,FALSE)</f>
        <v>#N/A</v>
      </c>
      <c r="AL146" s="7" t="e">
        <f t="shared" si="66"/>
        <v>#N/A</v>
      </c>
      <c r="AM146" s="7" t="e">
        <f t="shared" si="67"/>
        <v>#N/A</v>
      </c>
      <c r="AN146" s="7" t="e">
        <f t="shared" si="68"/>
        <v>#N/A</v>
      </c>
      <c r="AO146" s="7">
        <f t="shared" si="69"/>
        <v>0</v>
      </c>
      <c r="AP146" s="7" t="e">
        <f>VLOOKUP(AF146,排出係数!$A$4:$I$1301,8,FALSE)</f>
        <v>#N/A</v>
      </c>
      <c r="AQ146" s="7" t="str">
        <f t="shared" si="70"/>
        <v/>
      </c>
      <c r="AR146" s="7" t="str">
        <f t="shared" si="71"/>
        <v/>
      </c>
      <c r="AS146" s="7" t="str">
        <f t="shared" si="72"/>
        <v/>
      </c>
      <c r="AT146" s="88"/>
      <c r="AZ146" s="3" t="s">
        <v>1192</v>
      </c>
    </row>
    <row r="147" spans="1:52" s="13" customFormat="1" ht="13.5" customHeight="1">
      <c r="A147" s="139">
        <v>132</v>
      </c>
      <c r="B147" s="140"/>
      <c r="C147" s="141"/>
      <c r="D147" s="142"/>
      <c r="E147" s="141"/>
      <c r="F147" s="141"/>
      <c r="G147" s="182"/>
      <c r="H147" s="141"/>
      <c r="I147" s="143"/>
      <c r="J147" s="144"/>
      <c r="K147" s="141"/>
      <c r="L147" s="378"/>
      <c r="M147" s="379"/>
      <c r="N147" s="400"/>
      <c r="O147" s="202" t="str">
        <f t="shared" si="50"/>
        <v/>
      </c>
      <c r="P147" s="202" t="str">
        <f t="shared" si="74"/>
        <v/>
      </c>
      <c r="Q147" s="203" t="str">
        <f t="shared" si="51"/>
        <v/>
      </c>
      <c r="R147" s="249" t="str">
        <f t="shared" si="52"/>
        <v/>
      </c>
      <c r="S147" s="276"/>
      <c r="T147" s="37"/>
      <c r="U147" s="273" t="str">
        <f t="shared" si="53"/>
        <v/>
      </c>
      <c r="V147" s="7" t="e">
        <f t="shared" si="54"/>
        <v>#N/A</v>
      </c>
      <c r="W147" s="7" t="e">
        <f t="shared" si="55"/>
        <v>#N/A</v>
      </c>
      <c r="X147" s="7" t="e">
        <f t="shared" si="56"/>
        <v>#N/A</v>
      </c>
      <c r="Y147" s="7" t="str">
        <f t="shared" si="57"/>
        <v/>
      </c>
      <c r="Z147" s="11">
        <f t="shared" si="58"/>
        <v>1</v>
      </c>
      <c r="AA147" s="7" t="e">
        <f t="shared" si="59"/>
        <v>#N/A</v>
      </c>
      <c r="AB147" s="7" t="e">
        <f t="shared" si="60"/>
        <v>#N/A</v>
      </c>
      <c r="AC147" s="7" t="e">
        <f t="shared" si="61"/>
        <v>#N/A</v>
      </c>
      <c r="AD147" s="7" t="e">
        <f>VLOOKUP(AF147,排出係数!$A$4:$I$1301,9,FALSE)</f>
        <v>#N/A</v>
      </c>
      <c r="AE147" s="12" t="str">
        <f t="shared" si="62"/>
        <v xml:space="preserve"> </v>
      </c>
      <c r="AF147" s="7" t="e">
        <f t="shared" si="73"/>
        <v>#N/A</v>
      </c>
      <c r="AG147" s="7" t="e">
        <f t="shared" si="63"/>
        <v>#N/A</v>
      </c>
      <c r="AH147" s="7" t="e">
        <f>VLOOKUP(AF147,排出係数!$A$4:$I$1301,6,FALSE)</f>
        <v>#N/A</v>
      </c>
      <c r="AI147" s="7" t="e">
        <f t="shared" si="64"/>
        <v>#N/A</v>
      </c>
      <c r="AJ147" s="7" t="e">
        <f t="shared" si="65"/>
        <v>#N/A</v>
      </c>
      <c r="AK147" s="7" t="e">
        <f>VLOOKUP(AF147,排出係数!$A$4:$I$1301,7,FALSE)</f>
        <v>#N/A</v>
      </c>
      <c r="AL147" s="7" t="e">
        <f t="shared" si="66"/>
        <v>#N/A</v>
      </c>
      <c r="AM147" s="7" t="e">
        <f t="shared" si="67"/>
        <v>#N/A</v>
      </c>
      <c r="AN147" s="7" t="e">
        <f t="shared" si="68"/>
        <v>#N/A</v>
      </c>
      <c r="AO147" s="7">
        <f t="shared" si="69"/>
        <v>0</v>
      </c>
      <c r="AP147" s="7" t="e">
        <f>VLOOKUP(AF147,排出係数!$A$4:$I$1301,8,FALSE)</f>
        <v>#N/A</v>
      </c>
      <c r="AQ147" s="7" t="str">
        <f t="shared" si="70"/>
        <v/>
      </c>
      <c r="AR147" s="7" t="str">
        <f t="shared" si="71"/>
        <v/>
      </c>
      <c r="AS147" s="7" t="str">
        <f t="shared" si="72"/>
        <v/>
      </c>
      <c r="AT147" s="88"/>
      <c r="AZ147" s="3" t="s">
        <v>1196</v>
      </c>
    </row>
    <row r="148" spans="1:52" s="13" customFormat="1" ht="13.5" customHeight="1">
      <c r="A148" s="139">
        <v>133</v>
      </c>
      <c r="B148" s="140"/>
      <c r="C148" s="141"/>
      <c r="D148" s="142"/>
      <c r="E148" s="141"/>
      <c r="F148" s="141"/>
      <c r="G148" s="182"/>
      <c r="H148" s="141"/>
      <c r="I148" s="143"/>
      <c r="J148" s="144"/>
      <c r="K148" s="141"/>
      <c r="L148" s="378"/>
      <c r="M148" s="379"/>
      <c r="N148" s="400"/>
      <c r="O148" s="202" t="str">
        <f t="shared" si="50"/>
        <v/>
      </c>
      <c r="P148" s="202" t="str">
        <f t="shared" si="74"/>
        <v/>
      </c>
      <c r="Q148" s="203" t="str">
        <f t="shared" si="51"/>
        <v/>
      </c>
      <c r="R148" s="249" t="str">
        <f t="shared" si="52"/>
        <v/>
      </c>
      <c r="S148" s="276"/>
      <c r="T148" s="37"/>
      <c r="U148" s="273" t="str">
        <f t="shared" si="53"/>
        <v/>
      </c>
      <c r="V148" s="7" t="e">
        <f t="shared" si="54"/>
        <v>#N/A</v>
      </c>
      <c r="W148" s="7" t="e">
        <f t="shared" si="55"/>
        <v>#N/A</v>
      </c>
      <c r="X148" s="7" t="e">
        <f t="shared" si="56"/>
        <v>#N/A</v>
      </c>
      <c r="Y148" s="7" t="str">
        <f t="shared" si="57"/>
        <v/>
      </c>
      <c r="Z148" s="11">
        <f t="shared" si="58"/>
        <v>1</v>
      </c>
      <c r="AA148" s="7" t="e">
        <f t="shared" si="59"/>
        <v>#N/A</v>
      </c>
      <c r="AB148" s="7" t="e">
        <f t="shared" si="60"/>
        <v>#N/A</v>
      </c>
      <c r="AC148" s="7" t="e">
        <f t="shared" si="61"/>
        <v>#N/A</v>
      </c>
      <c r="AD148" s="7" t="e">
        <f>VLOOKUP(AF148,排出係数!$A$4:$I$1301,9,FALSE)</f>
        <v>#N/A</v>
      </c>
      <c r="AE148" s="12" t="str">
        <f t="shared" si="62"/>
        <v xml:space="preserve"> </v>
      </c>
      <c r="AF148" s="7" t="e">
        <f t="shared" si="73"/>
        <v>#N/A</v>
      </c>
      <c r="AG148" s="7" t="e">
        <f t="shared" si="63"/>
        <v>#N/A</v>
      </c>
      <c r="AH148" s="7" t="e">
        <f>VLOOKUP(AF148,排出係数!$A$4:$I$1301,6,FALSE)</f>
        <v>#N/A</v>
      </c>
      <c r="AI148" s="7" t="e">
        <f t="shared" si="64"/>
        <v>#N/A</v>
      </c>
      <c r="AJ148" s="7" t="e">
        <f t="shared" si="65"/>
        <v>#N/A</v>
      </c>
      <c r="AK148" s="7" t="e">
        <f>VLOOKUP(AF148,排出係数!$A$4:$I$1301,7,FALSE)</f>
        <v>#N/A</v>
      </c>
      <c r="AL148" s="7" t="e">
        <f t="shared" si="66"/>
        <v>#N/A</v>
      </c>
      <c r="AM148" s="7" t="e">
        <f t="shared" si="67"/>
        <v>#N/A</v>
      </c>
      <c r="AN148" s="7" t="e">
        <f t="shared" si="68"/>
        <v>#N/A</v>
      </c>
      <c r="AO148" s="7">
        <f t="shared" si="69"/>
        <v>0</v>
      </c>
      <c r="AP148" s="7" t="e">
        <f>VLOOKUP(AF148,排出係数!$A$4:$I$1301,8,FALSE)</f>
        <v>#N/A</v>
      </c>
      <c r="AQ148" s="7" t="str">
        <f t="shared" si="70"/>
        <v/>
      </c>
      <c r="AR148" s="7" t="str">
        <f t="shared" si="71"/>
        <v/>
      </c>
      <c r="AS148" s="7" t="str">
        <f t="shared" si="72"/>
        <v/>
      </c>
      <c r="AT148" s="88"/>
      <c r="AZ148" s="3" t="s">
        <v>148</v>
      </c>
    </row>
    <row r="149" spans="1:52" s="13" customFormat="1" ht="13.5" customHeight="1">
      <c r="A149" s="139">
        <v>134</v>
      </c>
      <c r="B149" s="140"/>
      <c r="C149" s="141"/>
      <c r="D149" s="142"/>
      <c r="E149" s="141"/>
      <c r="F149" s="141"/>
      <c r="G149" s="182"/>
      <c r="H149" s="141"/>
      <c r="I149" s="143"/>
      <c r="J149" s="144"/>
      <c r="K149" s="141"/>
      <c r="L149" s="378"/>
      <c r="M149" s="379"/>
      <c r="N149" s="400"/>
      <c r="O149" s="202" t="str">
        <f t="shared" si="50"/>
        <v/>
      </c>
      <c r="P149" s="202" t="str">
        <f t="shared" si="74"/>
        <v/>
      </c>
      <c r="Q149" s="203" t="str">
        <f t="shared" si="51"/>
        <v/>
      </c>
      <c r="R149" s="249" t="str">
        <f t="shared" si="52"/>
        <v/>
      </c>
      <c r="S149" s="276"/>
      <c r="T149" s="37"/>
      <c r="U149" s="273" t="str">
        <f t="shared" si="53"/>
        <v/>
      </c>
      <c r="V149" s="7" t="e">
        <f t="shared" si="54"/>
        <v>#N/A</v>
      </c>
      <c r="W149" s="7" t="e">
        <f t="shared" si="55"/>
        <v>#N/A</v>
      </c>
      <c r="X149" s="7" t="e">
        <f t="shared" si="56"/>
        <v>#N/A</v>
      </c>
      <c r="Y149" s="7" t="str">
        <f t="shared" si="57"/>
        <v/>
      </c>
      <c r="Z149" s="11">
        <f t="shared" si="58"/>
        <v>1</v>
      </c>
      <c r="AA149" s="7" t="e">
        <f t="shared" si="59"/>
        <v>#N/A</v>
      </c>
      <c r="AB149" s="7" t="e">
        <f t="shared" si="60"/>
        <v>#N/A</v>
      </c>
      <c r="AC149" s="7" t="e">
        <f t="shared" si="61"/>
        <v>#N/A</v>
      </c>
      <c r="AD149" s="7" t="e">
        <f>VLOOKUP(AF149,排出係数!$A$4:$I$1301,9,FALSE)</f>
        <v>#N/A</v>
      </c>
      <c r="AE149" s="12" t="str">
        <f t="shared" si="62"/>
        <v xml:space="preserve"> </v>
      </c>
      <c r="AF149" s="7" t="e">
        <f t="shared" si="73"/>
        <v>#N/A</v>
      </c>
      <c r="AG149" s="7" t="e">
        <f t="shared" si="63"/>
        <v>#N/A</v>
      </c>
      <c r="AH149" s="7" t="e">
        <f>VLOOKUP(AF149,排出係数!$A$4:$I$1301,6,FALSE)</f>
        <v>#N/A</v>
      </c>
      <c r="AI149" s="7" t="e">
        <f t="shared" si="64"/>
        <v>#N/A</v>
      </c>
      <c r="AJ149" s="7" t="e">
        <f t="shared" si="65"/>
        <v>#N/A</v>
      </c>
      <c r="AK149" s="7" t="e">
        <f>VLOOKUP(AF149,排出係数!$A$4:$I$1301,7,FALSE)</f>
        <v>#N/A</v>
      </c>
      <c r="AL149" s="7" t="e">
        <f t="shared" si="66"/>
        <v>#N/A</v>
      </c>
      <c r="AM149" s="7" t="e">
        <f t="shared" si="67"/>
        <v>#N/A</v>
      </c>
      <c r="AN149" s="7" t="e">
        <f t="shared" si="68"/>
        <v>#N/A</v>
      </c>
      <c r="AO149" s="7">
        <f t="shared" si="69"/>
        <v>0</v>
      </c>
      <c r="AP149" s="7" t="e">
        <f>VLOOKUP(AF149,排出係数!$A$4:$I$1301,8,FALSE)</f>
        <v>#N/A</v>
      </c>
      <c r="AQ149" s="7" t="str">
        <f t="shared" si="70"/>
        <v/>
      </c>
      <c r="AR149" s="7" t="str">
        <f t="shared" si="71"/>
        <v/>
      </c>
      <c r="AS149" s="7" t="str">
        <f t="shared" si="72"/>
        <v/>
      </c>
      <c r="AT149" s="88"/>
      <c r="AZ149" s="3" t="s">
        <v>149</v>
      </c>
    </row>
    <row r="150" spans="1:52" s="13" customFormat="1" ht="13.5" customHeight="1">
      <c r="A150" s="139">
        <v>135</v>
      </c>
      <c r="B150" s="140"/>
      <c r="C150" s="141"/>
      <c r="D150" s="142"/>
      <c r="E150" s="141"/>
      <c r="F150" s="141"/>
      <c r="G150" s="182"/>
      <c r="H150" s="141"/>
      <c r="I150" s="143"/>
      <c r="J150" s="144"/>
      <c r="K150" s="141"/>
      <c r="L150" s="378"/>
      <c r="M150" s="379"/>
      <c r="N150" s="400"/>
      <c r="O150" s="202" t="str">
        <f t="shared" si="50"/>
        <v/>
      </c>
      <c r="P150" s="202" t="str">
        <f t="shared" si="74"/>
        <v/>
      </c>
      <c r="Q150" s="203" t="str">
        <f t="shared" si="51"/>
        <v/>
      </c>
      <c r="R150" s="249" t="str">
        <f t="shared" si="52"/>
        <v/>
      </c>
      <c r="S150" s="276"/>
      <c r="T150" s="37"/>
      <c r="U150" s="273" t="str">
        <f t="shared" si="53"/>
        <v/>
      </c>
      <c r="V150" s="7" t="e">
        <f t="shared" si="54"/>
        <v>#N/A</v>
      </c>
      <c r="W150" s="7" t="e">
        <f t="shared" si="55"/>
        <v>#N/A</v>
      </c>
      <c r="X150" s="7" t="e">
        <f t="shared" si="56"/>
        <v>#N/A</v>
      </c>
      <c r="Y150" s="7" t="str">
        <f t="shared" si="57"/>
        <v/>
      </c>
      <c r="Z150" s="11">
        <f t="shared" si="58"/>
        <v>1</v>
      </c>
      <c r="AA150" s="7" t="e">
        <f t="shared" si="59"/>
        <v>#N/A</v>
      </c>
      <c r="AB150" s="7" t="e">
        <f t="shared" si="60"/>
        <v>#N/A</v>
      </c>
      <c r="AC150" s="7" t="e">
        <f t="shared" si="61"/>
        <v>#N/A</v>
      </c>
      <c r="AD150" s="7" t="e">
        <f>VLOOKUP(AF150,排出係数!$A$4:$I$1301,9,FALSE)</f>
        <v>#N/A</v>
      </c>
      <c r="AE150" s="12" t="str">
        <f t="shared" si="62"/>
        <v xml:space="preserve"> </v>
      </c>
      <c r="AF150" s="7" t="e">
        <f t="shared" si="73"/>
        <v>#N/A</v>
      </c>
      <c r="AG150" s="7" t="e">
        <f t="shared" si="63"/>
        <v>#N/A</v>
      </c>
      <c r="AH150" s="7" t="e">
        <f>VLOOKUP(AF150,排出係数!$A$4:$I$1301,6,FALSE)</f>
        <v>#N/A</v>
      </c>
      <c r="AI150" s="7" t="e">
        <f t="shared" si="64"/>
        <v>#N/A</v>
      </c>
      <c r="AJ150" s="7" t="e">
        <f t="shared" si="65"/>
        <v>#N/A</v>
      </c>
      <c r="AK150" s="7" t="e">
        <f>VLOOKUP(AF150,排出係数!$A$4:$I$1301,7,FALSE)</f>
        <v>#N/A</v>
      </c>
      <c r="AL150" s="7" t="e">
        <f t="shared" si="66"/>
        <v>#N/A</v>
      </c>
      <c r="AM150" s="7" t="e">
        <f t="shared" si="67"/>
        <v>#N/A</v>
      </c>
      <c r="AN150" s="7" t="e">
        <f t="shared" si="68"/>
        <v>#N/A</v>
      </c>
      <c r="AO150" s="7">
        <f t="shared" si="69"/>
        <v>0</v>
      </c>
      <c r="AP150" s="7" t="e">
        <f>VLOOKUP(AF150,排出係数!$A$4:$I$1301,8,FALSE)</f>
        <v>#N/A</v>
      </c>
      <c r="AQ150" s="7" t="str">
        <f t="shared" si="70"/>
        <v/>
      </c>
      <c r="AR150" s="7" t="str">
        <f t="shared" si="71"/>
        <v/>
      </c>
      <c r="AS150" s="7" t="str">
        <f t="shared" si="72"/>
        <v/>
      </c>
      <c r="AT150" s="88"/>
      <c r="AZ150" s="3" t="s">
        <v>150</v>
      </c>
    </row>
    <row r="151" spans="1:52" s="13" customFormat="1" ht="13.5" customHeight="1">
      <c r="A151" s="139">
        <v>136</v>
      </c>
      <c r="B151" s="140"/>
      <c r="C151" s="141"/>
      <c r="D151" s="142"/>
      <c r="E151" s="141"/>
      <c r="F151" s="141"/>
      <c r="G151" s="182"/>
      <c r="H151" s="141"/>
      <c r="I151" s="143"/>
      <c r="J151" s="144"/>
      <c r="K151" s="141"/>
      <c r="L151" s="378"/>
      <c r="M151" s="379"/>
      <c r="N151" s="400"/>
      <c r="O151" s="202" t="str">
        <f t="shared" si="50"/>
        <v/>
      </c>
      <c r="P151" s="202" t="str">
        <f t="shared" si="74"/>
        <v/>
      </c>
      <c r="Q151" s="203" t="str">
        <f t="shared" si="51"/>
        <v/>
      </c>
      <c r="R151" s="249" t="str">
        <f t="shared" si="52"/>
        <v/>
      </c>
      <c r="S151" s="276"/>
      <c r="T151" s="37"/>
      <c r="U151" s="273" t="str">
        <f t="shared" si="53"/>
        <v/>
      </c>
      <c r="V151" s="7" t="e">
        <f t="shared" si="54"/>
        <v>#N/A</v>
      </c>
      <c r="W151" s="7" t="e">
        <f t="shared" si="55"/>
        <v>#N/A</v>
      </c>
      <c r="X151" s="7" t="e">
        <f t="shared" si="56"/>
        <v>#N/A</v>
      </c>
      <c r="Y151" s="7" t="str">
        <f t="shared" si="57"/>
        <v/>
      </c>
      <c r="Z151" s="11">
        <f t="shared" si="58"/>
        <v>1</v>
      </c>
      <c r="AA151" s="7" t="e">
        <f t="shared" si="59"/>
        <v>#N/A</v>
      </c>
      <c r="AB151" s="7" t="e">
        <f t="shared" si="60"/>
        <v>#N/A</v>
      </c>
      <c r="AC151" s="7" t="e">
        <f t="shared" si="61"/>
        <v>#N/A</v>
      </c>
      <c r="AD151" s="7" t="e">
        <f>VLOOKUP(AF151,排出係数!$A$4:$I$1301,9,FALSE)</f>
        <v>#N/A</v>
      </c>
      <c r="AE151" s="12" t="str">
        <f t="shared" si="62"/>
        <v xml:space="preserve"> </v>
      </c>
      <c r="AF151" s="7" t="e">
        <f t="shared" si="73"/>
        <v>#N/A</v>
      </c>
      <c r="AG151" s="7" t="e">
        <f t="shared" si="63"/>
        <v>#N/A</v>
      </c>
      <c r="AH151" s="7" t="e">
        <f>VLOOKUP(AF151,排出係数!$A$4:$I$1301,6,FALSE)</f>
        <v>#N/A</v>
      </c>
      <c r="AI151" s="7" t="e">
        <f t="shared" si="64"/>
        <v>#N/A</v>
      </c>
      <c r="AJ151" s="7" t="e">
        <f t="shared" si="65"/>
        <v>#N/A</v>
      </c>
      <c r="AK151" s="7" t="e">
        <f>VLOOKUP(AF151,排出係数!$A$4:$I$1301,7,FALSE)</f>
        <v>#N/A</v>
      </c>
      <c r="AL151" s="7" t="e">
        <f t="shared" si="66"/>
        <v>#N/A</v>
      </c>
      <c r="AM151" s="7" t="e">
        <f t="shared" si="67"/>
        <v>#N/A</v>
      </c>
      <c r="AN151" s="7" t="e">
        <f t="shared" si="68"/>
        <v>#N/A</v>
      </c>
      <c r="AO151" s="7">
        <f t="shared" si="69"/>
        <v>0</v>
      </c>
      <c r="AP151" s="7" t="e">
        <f>VLOOKUP(AF151,排出係数!$A$4:$I$1301,8,FALSE)</f>
        <v>#N/A</v>
      </c>
      <c r="AQ151" s="7" t="str">
        <f t="shared" si="70"/>
        <v/>
      </c>
      <c r="AR151" s="7" t="str">
        <f t="shared" si="71"/>
        <v/>
      </c>
      <c r="AS151" s="7" t="str">
        <f t="shared" si="72"/>
        <v/>
      </c>
      <c r="AT151" s="88"/>
      <c r="AZ151" s="3" t="s">
        <v>151</v>
      </c>
    </row>
    <row r="152" spans="1:52" s="13" customFormat="1" ht="13.5" customHeight="1">
      <c r="A152" s="139">
        <v>137</v>
      </c>
      <c r="B152" s="140"/>
      <c r="C152" s="141"/>
      <c r="D152" s="142"/>
      <c r="E152" s="141"/>
      <c r="F152" s="141"/>
      <c r="G152" s="182"/>
      <c r="H152" s="141"/>
      <c r="I152" s="143"/>
      <c r="J152" s="144"/>
      <c r="K152" s="141"/>
      <c r="L152" s="378"/>
      <c r="M152" s="379"/>
      <c r="N152" s="400"/>
      <c r="O152" s="202" t="str">
        <f t="shared" si="50"/>
        <v/>
      </c>
      <c r="P152" s="202" t="str">
        <f t="shared" si="74"/>
        <v/>
      </c>
      <c r="Q152" s="203" t="str">
        <f t="shared" si="51"/>
        <v/>
      </c>
      <c r="R152" s="249" t="str">
        <f t="shared" si="52"/>
        <v/>
      </c>
      <c r="S152" s="276"/>
      <c r="T152" s="37"/>
      <c r="U152" s="273" t="str">
        <f t="shared" si="53"/>
        <v/>
      </c>
      <c r="V152" s="7" t="e">
        <f t="shared" si="54"/>
        <v>#N/A</v>
      </c>
      <c r="W152" s="7" t="e">
        <f t="shared" si="55"/>
        <v>#N/A</v>
      </c>
      <c r="X152" s="7" t="e">
        <f t="shared" si="56"/>
        <v>#N/A</v>
      </c>
      <c r="Y152" s="7" t="str">
        <f t="shared" si="57"/>
        <v/>
      </c>
      <c r="Z152" s="11">
        <f t="shared" si="58"/>
        <v>1</v>
      </c>
      <c r="AA152" s="7" t="e">
        <f t="shared" si="59"/>
        <v>#N/A</v>
      </c>
      <c r="AB152" s="7" t="e">
        <f t="shared" si="60"/>
        <v>#N/A</v>
      </c>
      <c r="AC152" s="7" t="e">
        <f t="shared" si="61"/>
        <v>#N/A</v>
      </c>
      <c r="AD152" s="7" t="e">
        <f>VLOOKUP(AF152,排出係数!$A$4:$I$1301,9,FALSE)</f>
        <v>#N/A</v>
      </c>
      <c r="AE152" s="12" t="str">
        <f t="shared" si="62"/>
        <v xml:space="preserve"> </v>
      </c>
      <c r="AF152" s="7" t="e">
        <f t="shared" si="73"/>
        <v>#N/A</v>
      </c>
      <c r="AG152" s="7" t="e">
        <f t="shared" si="63"/>
        <v>#N/A</v>
      </c>
      <c r="AH152" s="7" t="e">
        <f>VLOOKUP(AF152,排出係数!$A$4:$I$1301,6,FALSE)</f>
        <v>#N/A</v>
      </c>
      <c r="AI152" s="7" t="e">
        <f t="shared" si="64"/>
        <v>#N/A</v>
      </c>
      <c r="AJ152" s="7" t="e">
        <f t="shared" si="65"/>
        <v>#N/A</v>
      </c>
      <c r="AK152" s="7" t="e">
        <f>VLOOKUP(AF152,排出係数!$A$4:$I$1301,7,FALSE)</f>
        <v>#N/A</v>
      </c>
      <c r="AL152" s="7" t="e">
        <f t="shared" si="66"/>
        <v>#N/A</v>
      </c>
      <c r="AM152" s="7" t="e">
        <f t="shared" si="67"/>
        <v>#N/A</v>
      </c>
      <c r="AN152" s="7" t="e">
        <f t="shared" si="68"/>
        <v>#N/A</v>
      </c>
      <c r="AO152" s="7">
        <f t="shared" si="69"/>
        <v>0</v>
      </c>
      <c r="AP152" s="7" t="e">
        <f>VLOOKUP(AF152,排出係数!$A$4:$I$1301,8,FALSE)</f>
        <v>#N/A</v>
      </c>
      <c r="AQ152" s="7" t="str">
        <f t="shared" si="70"/>
        <v/>
      </c>
      <c r="AR152" s="7" t="str">
        <f t="shared" si="71"/>
        <v/>
      </c>
      <c r="AS152" s="7" t="str">
        <f t="shared" si="72"/>
        <v/>
      </c>
      <c r="AT152" s="88"/>
      <c r="AZ152" s="3" t="s">
        <v>152</v>
      </c>
    </row>
    <row r="153" spans="1:52" s="13" customFormat="1" ht="13.5" customHeight="1">
      <c r="A153" s="139">
        <v>138</v>
      </c>
      <c r="B153" s="140"/>
      <c r="C153" s="141"/>
      <c r="D153" s="142"/>
      <c r="E153" s="141"/>
      <c r="F153" s="141"/>
      <c r="G153" s="182"/>
      <c r="H153" s="141"/>
      <c r="I153" s="143"/>
      <c r="J153" s="144"/>
      <c r="K153" s="141"/>
      <c r="L153" s="378"/>
      <c r="M153" s="379"/>
      <c r="N153" s="400"/>
      <c r="O153" s="202" t="str">
        <f t="shared" si="50"/>
        <v/>
      </c>
      <c r="P153" s="202" t="str">
        <f t="shared" si="74"/>
        <v/>
      </c>
      <c r="Q153" s="203" t="str">
        <f t="shared" si="51"/>
        <v/>
      </c>
      <c r="R153" s="249" t="str">
        <f t="shared" si="52"/>
        <v/>
      </c>
      <c r="S153" s="276"/>
      <c r="T153" s="37"/>
      <c r="U153" s="273" t="str">
        <f t="shared" si="53"/>
        <v/>
      </c>
      <c r="V153" s="7" t="e">
        <f t="shared" si="54"/>
        <v>#N/A</v>
      </c>
      <c r="W153" s="7" t="e">
        <f t="shared" si="55"/>
        <v>#N/A</v>
      </c>
      <c r="X153" s="7" t="e">
        <f t="shared" si="56"/>
        <v>#N/A</v>
      </c>
      <c r="Y153" s="7" t="str">
        <f t="shared" si="57"/>
        <v/>
      </c>
      <c r="Z153" s="11">
        <f t="shared" si="58"/>
        <v>1</v>
      </c>
      <c r="AA153" s="7" t="e">
        <f t="shared" si="59"/>
        <v>#N/A</v>
      </c>
      <c r="AB153" s="7" t="e">
        <f t="shared" si="60"/>
        <v>#N/A</v>
      </c>
      <c r="AC153" s="7" t="e">
        <f t="shared" si="61"/>
        <v>#N/A</v>
      </c>
      <c r="AD153" s="7" t="e">
        <f>VLOOKUP(AF153,排出係数!$A$4:$I$1301,9,FALSE)</f>
        <v>#N/A</v>
      </c>
      <c r="AE153" s="12" t="str">
        <f t="shared" si="62"/>
        <v xml:space="preserve"> </v>
      </c>
      <c r="AF153" s="7" t="e">
        <f t="shared" si="73"/>
        <v>#N/A</v>
      </c>
      <c r="AG153" s="7" t="e">
        <f t="shared" si="63"/>
        <v>#N/A</v>
      </c>
      <c r="AH153" s="7" t="e">
        <f>VLOOKUP(AF153,排出係数!$A$4:$I$1301,6,FALSE)</f>
        <v>#N/A</v>
      </c>
      <c r="AI153" s="7" t="e">
        <f t="shared" si="64"/>
        <v>#N/A</v>
      </c>
      <c r="AJ153" s="7" t="e">
        <f t="shared" si="65"/>
        <v>#N/A</v>
      </c>
      <c r="AK153" s="7" t="e">
        <f>VLOOKUP(AF153,排出係数!$A$4:$I$1301,7,FALSE)</f>
        <v>#N/A</v>
      </c>
      <c r="AL153" s="7" t="e">
        <f t="shared" si="66"/>
        <v>#N/A</v>
      </c>
      <c r="AM153" s="7" t="e">
        <f t="shared" si="67"/>
        <v>#N/A</v>
      </c>
      <c r="AN153" s="7" t="e">
        <f t="shared" si="68"/>
        <v>#N/A</v>
      </c>
      <c r="AO153" s="7">
        <f t="shared" si="69"/>
        <v>0</v>
      </c>
      <c r="AP153" s="7" t="e">
        <f>VLOOKUP(AF153,排出係数!$A$4:$I$1301,8,FALSE)</f>
        <v>#N/A</v>
      </c>
      <c r="AQ153" s="7" t="str">
        <f t="shared" si="70"/>
        <v/>
      </c>
      <c r="AR153" s="7" t="str">
        <f t="shared" si="71"/>
        <v/>
      </c>
      <c r="AS153" s="7" t="str">
        <f t="shared" si="72"/>
        <v/>
      </c>
      <c r="AT153" s="88"/>
      <c r="AZ153" s="3" t="s">
        <v>77</v>
      </c>
    </row>
    <row r="154" spans="1:52" s="13" customFormat="1" ht="13.5" customHeight="1">
      <c r="A154" s="139">
        <v>139</v>
      </c>
      <c r="B154" s="140"/>
      <c r="C154" s="141"/>
      <c r="D154" s="142"/>
      <c r="E154" s="141"/>
      <c r="F154" s="141"/>
      <c r="G154" s="182"/>
      <c r="H154" s="141"/>
      <c r="I154" s="143"/>
      <c r="J154" s="144"/>
      <c r="K154" s="141"/>
      <c r="L154" s="378"/>
      <c r="M154" s="379"/>
      <c r="N154" s="400"/>
      <c r="O154" s="202" t="str">
        <f t="shared" si="50"/>
        <v/>
      </c>
      <c r="P154" s="202" t="str">
        <f t="shared" si="74"/>
        <v/>
      </c>
      <c r="Q154" s="203" t="str">
        <f t="shared" si="51"/>
        <v/>
      </c>
      <c r="R154" s="249" t="str">
        <f t="shared" si="52"/>
        <v/>
      </c>
      <c r="S154" s="276"/>
      <c r="T154" s="37"/>
      <c r="U154" s="273" t="str">
        <f t="shared" si="53"/>
        <v/>
      </c>
      <c r="V154" s="7" t="e">
        <f t="shared" si="54"/>
        <v>#N/A</v>
      </c>
      <c r="W154" s="7" t="e">
        <f t="shared" si="55"/>
        <v>#N/A</v>
      </c>
      <c r="X154" s="7" t="e">
        <f t="shared" si="56"/>
        <v>#N/A</v>
      </c>
      <c r="Y154" s="7" t="str">
        <f t="shared" si="57"/>
        <v/>
      </c>
      <c r="Z154" s="11">
        <f t="shared" si="58"/>
        <v>1</v>
      </c>
      <c r="AA154" s="7" t="e">
        <f t="shared" si="59"/>
        <v>#N/A</v>
      </c>
      <c r="AB154" s="7" t="e">
        <f t="shared" si="60"/>
        <v>#N/A</v>
      </c>
      <c r="AC154" s="7" t="e">
        <f t="shared" si="61"/>
        <v>#N/A</v>
      </c>
      <c r="AD154" s="7" t="e">
        <f>VLOOKUP(AF154,排出係数!$A$4:$I$1301,9,FALSE)</f>
        <v>#N/A</v>
      </c>
      <c r="AE154" s="12" t="str">
        <f t="shared" si="62"/>
        <v xml:space="preserve"> </v>
      </c>
      <c r="AF154" s="7" t="e">
        <f t="shared" si="73"/>
        <v>#N/A</v>
      </c>
      <c r="AG154" s="7" t="e">
        <f t="shared" si="63"/>
        <v>#N/A</v>
      </c>
      <c r="AH154" s="7" t="e">
        <f>VLOOKUP(AF154,排出係数!$A$4:$I$1301,6,FALSE)</f>
        <v>#N/A</v>
      </c>
      <c r="AI154" s="7" t="e">
        <f t="shared" si="64"/>
        <v>#N/A</v>
      </c>
      <c r="AJ154" s="7" t="e">
        <f t="shared" si="65"/>
        <v>#N/A</v>
      </c>
      <c r="AK154" s="7" t="e">
        <f>VLOOKUP(AF154,排出係数!$A$4:$I$1301,7,FALSE)</f>
        <v>#N/A</v>
      </c>
      <c r="AL154" s="7" t="e">
        <f t="shared" si="66"/>
        <v>#N/A</v>
      </c>
      <c r="AM154" s="7" t="e">
        <f t="shared" si="67"/>
        <v>#N/A</v>
      </c>
      <c r="AN154" s="7" t="e">
        <f t="shared" si="68"/>
        <v>#N/A</v>
      </c>
      <c r="AO154" s="7">
        <f t="shared" si="69"/>
        <v>0</v>
      </c>
      <c r="AP154" s="7" t="e">
        <f>VLOOKUP(AF154,排出係数!$A$4:$I$1301,8,FALSE)</f>
        <v>#N/A</v>
      </c>
      <c r="AQ154" s="7" t="str">
        <f t="shared" si="70"/>
        <v/>
      </c>
      <c r="AR154" s="7" t="str">
        <f t="shared" si="71"/>
        <v/>
      </c>
      <c r="AS154" s="7" t="str">
        <f t="shared" si="72"/>
        <v/>
      </c>
      <c r="AT154" s="88"/>
      <c r="AZ154" s="3" t="s">
        <v>78</v>
      </c>
    </row>
    <row r="155" spans="1:52" s="13" customFormat="1" ht="13.5" customHeight="1">
      <c r="A155" s="139">
        <v>140</v>
      </c>
      <c r="B155" s="140"/>
      <c r="C155" s="141"/>
      <c r="D155" s="142"/>
      <c r="E155" s="141"/>
      <c r="F155" s="141"/>
      <c r="G155" s="182"/>
      <c r="H155" s="141"/>
      <c r="I155" s="143"/>
      <c r="J155" s="144"/>
      <c r="K155" s="141"/>
      <c r="L155" s="378"/>
      <c r="M155" s="379"/>
      <c r="N155" s="400"/>
      <c r="O155" s="202" t="str">
        <f t="shared" si="50"/>
        <v/>
      </c>
      <c r="P155" s="202" t="str">
        <f t="shared" si="74"/>
        <v/>
      </c>
      <c r="Q155" s="203" t="str">
        <f t="shared" si="51"/>
        <v/>
      </c>
      <c r="R155" s="249" t="str">
        <f t="shared" si="52"/>
        <v/>
      </c>
      <c r="S155" s="276"/>
      <c r="T155" s="37"/>
      <c r="U155" s="273" t="str">
        <f t="shared" si="53"/>
        <v/>
      </c>
      <c r="V155" s="7" t="e">
        <f t="shared" si="54"/>
        <v>#N/A</v>
      </c>
      <c r="W155" s="7" t="e">
        <f t="shared" si="55"/>
        <v>#N/A</v>
      </c>
      <c r="X155" s="7" t="e">
        <f t="shared" si="56"/>
        <v>#N/A</v>
      </c>
      <c r="Y155" s="7" t="str">
        <f t="shared" si="57"/>
        <v/>
      </c>
      <c r="Z155" s="11">
        <f t="shared" si="58"/>
        <v>1</v>
      </c>
      <c r="AA155" s="7" t="e">
        <f t="shared" si="59"/>
        <v>#N/A</v>
      </c>
      <c r="AB155" s="7" t="e">
        <f t="shared" si="60"/>
        <v>#N/A</v>
      </c>
      <c r="AC155" s="7" t="e">
        <f t="shared" si="61"/>
        <v>#N/A</v>
      </c>
      <c r="AD155" s="7" t="e">
        <f>VLOOKUP(AF155,排出係数!$A$4:$I$1301,9,FALSE)</f>
        <v>#N/A</v>
      </c>
      <c r="AE155" s="12" t="str">
        <f t="shared" si="62"/>
        <v xml:space="preserve"> </v>
      </c>
      <c r="AF155" s="7" t="e">
        <f t="shared" si="73"/>
        <v>#N/A</v>
      </c>
      <c r="AG155" s="7" t="e">
        <f t="shared" si="63"/>
        <v>#N/A</v>
      </c>
      <c r="AH155" s="7" t="e">
        <f>VLOOKUP(AF155,排出係数!$A$4:$I$1301,6,FALSE)</f>
        <v>#N/A</v>
      </c>
      <c r="AI155" s="7" t="e">
        <f t="shared" si="64"/>
        <v>#N/A</v>
      </c>
      <c r="AJ155" s="7" t="e">
        <f t="shared" si="65"/>
        <v>#N/A</v>
      </c>
      <c r="AK155" s="7" t="e">
        <f>VLOOKUP(AF155,排出係数!$A$4:$I$1301,7,FALSE)</f>
        <v>#N/A</v>
      </c>
      <c r="AL155" s="7" t="e">
        <f t="shared" si="66"/>
        <v>#N/A</v>
      </c>
      <c r="AM155" s="7" t="e">
        <f t="shared" si="67"/>
        <v>#N/A</v>
      </c>
      <c r="AN155" s="7" t="e">
        <f t="shared" si="68"/>
        <v>#N/A</v>
      </c>
      <c r="AO155" s="7">
        <f t="shared" si="69"/>
        <v>0</v>
      </c>
      <c r="AP155" s="7" t="e">
        <f>VLOOKUP(AF155,排出係数!$A$4:$I$1301,8,FALSE)</f>
        <v>#N/A</v>
      </c>
      <c r="AQ155" s="7" t="str">
        <f t="shared" si="70"/>
        <v/>
      </c>
      <c r="AR155" s="7" t="str">
        <f t="shared" si="71"/>
        <v/>
      </c>
      <c r="AS155" s="7" t="str">
        <f t="shared" si="72"/>
        <v/>
      </c>
      <c r="AT155" s="88"/>
      <c r="AZ155" s="3" t="s">
        <v>79</v>
      </c>
    </row>
    <row r="156" spans="1:52" s="13" customFormat="1" ht="13.5" customHeight="1">
      <c r="A156" s="139">
        <v>141</v>
      </c>
      <c r="B156" s="140"/>
      <c r="C156" s="141"/>
      <c r="D156" s="142"/>
      <c r="E156" s="141"/>
      <c r="F156" s="141"/>
      <c r="G156" s="182"/>
      <c r="H156" s="141"/>
      <c r="I156" s="143"/>
      <c r="J156" s="144"/>
      <c r="K156" s="141"/>
      <c r="L156" s="378"/>
      <c r="M156" s="379"/>
      <c r="N156" s="400"/>
      <c r="O156" s="202" t="str">
        <f t="shared" si="50"/>
        <v/>
      </c>
      <c r="P156" s="202" t="str">
        <f t="shared" si="74"/>
        <v/>
      </c>
      <c r="Q156" s="203" t="str">
        <f t="shared" si="51"/>
        <v/>
      </c>
      <c r="R156" s="249" t="str">
        <f t="shared" si="52"/>
        <v/>
      </c>
      <c r="S156" s="276"/>
      <c r="T156" s="37"/>
      <c r="U156" s="273" t="str">
        <f t="shared" si="53"/>
        <v/>
      </c>
      <c r="V156" s="7" t="e">
        <f t="shared" si="54"/>
        <v>#N/A</v>
      </c>
      <c r="W156" s="7" t="e">
        <f t="shared" si="55"/>
        <v>#N/A</v>
      </c>
      <c r="X156" s="7" t="e">
        <f t="shared" si="56"/>
        <v>#N/A</v>
      </c>
      <c r="Y156" s="7" t="str">
        <f t="shared" si="57"/>
        <v/>
      </c>
      <c r="Z156" s="11">
        <f t="shared" si="58"/>
        <v>1</v>
      </c>
      <c r="AA156" s="7" t="e">
        <f t="shared" si="59"/>
        <v>#N/A</v>
      </c>
      <c r="AB156" s="7" t="e">
        <f t="shared" si="60"/>
        <v>#N/A</v>
      </c>
      <c r="AC156" s="7" t="e">
        <f t="shared" si="61"/>
        <v>#N/A</v>
      </c>
      <c r="AD156" s="7" t="e">
        <f>VLOOKUP(AF156,排出係数!$A$4:$I$1301,9,FALSE)</f>
        <v>#N/A</v>
      </c>
      <c r="AE156" s="12" t="str">
        <f t="shared" si="62"/>
        <v xml:space="preserve"> </v>
      </c>
      <c r="AF156" s="7" t="e">
        <f t="shared" si="73"/>
        <v>#N/A</v>
      </c>
      <c r="AG156" s="7" t="e">
        <f t="shared" si="63"/>
        <v>#N/A</v>
      </c>
      <c r="AH156" s="7" t="e">
        <f>VLOOKUP(AF156,排出係数!$A$4:$I$1301,6,FALSE)</f>
        <v>#N/A</v>
      </c>
      <c r="AI156" s="7" t="e">
        <f t="shared" si="64"/>
        <v>#N/A</v>
      </c>
      <c r="AJ156" s="7" t="e">
        <f t="shared" si="65"/>
        <v>#N/A</v>
      </c>
      <c r="AK156" s="7" t="e">
        <f>VLOOKUP(AF156,排出係数!$A$4:$I$1301,7,FALSE)</f>
        <v>#N/A</v>
      </c>
      <c r="AL156" s="7" t="e">
        <f t="shared" si="66"/>
        <v>#N/A</v>
      </c>
      <c r="AM156" s="7" t="e">
        <f t="shared" si="67"/>
        <v>#N/A</v>
      </c>
      <c r="AN156" s="7" t="e">
        <f t="shared" si="68"/>
        <v>#N/A</v>
      </c>
      <c r="AO156" s="7">
        <f t="shared" si="69"/>
        <v>0</v>
      </c>
      <c r="AP156" s="7" t="e">
        <f>VLOOKUP(AF156,排出係数!$A$4:$I$1301,8,FALSE)</f>
        <v>#N/A</v>
      </c>
      <c r="AQ156" s="7" t="str">
        <f t="shared" si="70"/>
        <v/>
      </c>
      <c r="AR156" s="7" t="str">
        <f t="shared" si="71"/>
        <v/>
      </c>
      <c r="AS156" s="7" t="str">
        <f t="shared" si="72"/>
        <v/>
      </c>
      <c r="AT156" s="88"/>
      <c r="AZ156" s="3" t="s">
        <v>915</v>
      </c>
    </row>
    <row r="157" spans="1:52" s="13" customFormat="1" ht="13.5" customHeight="1">
      <c r="A157" s="139">
        <v>142</v>
      </c>
      <c r="B157" s="140"/>
      <c r="C157" s="141"/>
      <c r="D157" s="142"/>
      <c r="E157" s="141"/>
      <c r="F157" s="141"/>
      <c r="G157" s="182"/>
      <c r="H157" s="141"/>
      <c r="I157" s="143"/>
      <c r="J157" s="144"/>
      <c r="K157" s="141"/>
      <c r="L157" s="378"/>
      <c r="M157" s="379"/>
      <c r="N157" s="400"/>
      <c r="O157" s="202" t="str">
        <f t="shared" si="50"/>
        <v/>
      </c>
      <c r="P157" s="202" t="str">
        <f t="shared" si="74"/>
        <v/>
      </c>
      <c r="Q157" s="203" t="str">
        <f t="shared" si="51"/>
        <v/>
      </c>
      <c r="R157" s="249" t="str">
        <f t="shared" si="52"/>
        <v/>
      </c>
      <c r="S157" s="276"/>
      <c r="T157" s="37"/>
      <c r="U157" s="273" t="str">
        <f t="shared" si="53"/>
        <v/>
      </c>
      <c r="V157" s="7" t="e">
        <f t="shared" si="54"/>
        <v>#N/A</v>
      </c>
      <c r="W157" s="7" t="e">
        <f t="shared" si="55"/>
        <v>#N/A</v>
      </c>
      <c r="X157" s="7" t="e">
        <f t="shared" si="56"/>
        <v>#N/A</v>
      </c>
      <c r="Y157" s="7" t="str">
        <f t="shared" si="57"/>
        <v/>
      </c>
      <c r="Z157" s="11">
        <f t="shared" si="58"/>
        <v>1</v>
      </c>
      <c r="AA157" s="7" t="e">
        <f t="shared" si="59"/>
        <v>#N/A</v>
      </c>
      <c r="AB157" s="7" t="e">
        <f t="shared" si="60"/>
        <v>#N/A</v>
      </c>
      <c r="AC157" s="7" t="e">
        <f t="shared" si="61"/>
        <v>#N/A</v>
      </c>
      <c r="AD157" s="7" t="e">
        <f>VLOOKUP(AF157,排出係数!$A$4:$I$1301,9,FALSE)</f>
        <v>#N/A</v>
      </c>
      <c r="AE157" s="12" t="str">
        <f t="shared" si="62"/>
        <v xml:space="preserve"> </v>
      </c>
      <c r="AF157" s="7" t="e">
        <f t="shared" si="73"/>
        <v>#N/A</v>
      </c>
      <c r="AG157" s="7" t="e">
        <f t="shared" si="63"/>
        <v>#N/A</v>
      </c>
      <c r="AH157" s="7" t="e">
        <f>VLOOKUP(AF157,排出係数!$A$4:$I$1301,6,FALSE)</f>
        <v>#N/A</v>
      </c>
      <c r="AI157" s="7" t="e">
        <f t="shared" si="64"/>
        <v>#N/A</v>
      </c>
      <c r="AJ157" s="7" t="e">
        <f t="shared" si="65"/>
        <v>#N/A</v>
      </c>
      <c r="AK157" s="7" t="e">
        <f>VLOOKUP(AF157,排出係数!$A$4:$I$1301,7,FALSE)</f>
        <v>#N/A</v>
      </c>
      <c r="AL157" s="7" t="e">
        <f t="shared" si="66"/>
        <v>#N/A</v>
      </c>
      <c r="AM157" s="7" t="e">
        <f t="shared" si="67"/>
        <v>#N/A</v>
      </c>
      <c r="AN157" s="7" t="e">
        <f t="shared" si="68"/>
        <v>#N/A</v>
      </c>
      <c r="AO157" s="7">
        <f t="shared" si="69"/>
        <v>0</v>
      </c>
      <c r="AP157" s="7" t="e">
        <f>VLOOKUP(AF157,排出係数!$A$4:$I$1301,8,FALSE)</f>
        <v>#N/A</v>
      </c>
      <c r="AQ157" s="7" t="str">
        <f t="shared" si="70"/>
        <v/>
      </c>
      <c r="AR157" s="7" t="str">
        <f t="shared" si="71"/>
        <v/>
      </c>
      <c r="AS157" s="7" t="str">
        <f t="shared" si="72"/>
        <v/>
      </c>
      <c r="AT157" s="88"/>
      <c r="AZ157" s="3" t="s">
        <v>80</v>
      </c>
    </row>
    <row r="158" spans="1:52" s="13" customFormat="1" ht="13.5" customHeight="1">
      <c r="A158" s="139">
        <v>143</v>
      </c>
      <c r="B158" s="140"/>
      <c r="C158" s="141"/>
      <c r="D158" s="142"/>
      <c r="E158" s="141"/>
      <c r="F158" s="141"/>
      <c r="G158" s="182"/>
      <c r="H158" s="141"/>
      <c r="I158" s="143"/>
      <c r="J158" s="144"/>
      <c r="K158" s="141"/>
      <c r="L158" s="378"/>
      <c r="M158" s="379"/>
      <c r="N158" s="400"/>
      <c r="O158" s="202" t="str">
        <f t="shared" si="50"/>
        <v/>
      </c>
      <c r="P158" s="202" t="str">
        <f t="shared" si="74"/>
        <v/>
      </c>
      <c r="Q158" s="203" t="str">
        <f t="shared" si="51"/>
        <v/>
      </c>
      <c r="R158" s="249" t="str">
        <f t="shared" si="52"/>
        <v/>
      </c>
      <c r="S158" s="276"/>
      <c r="T158" s="37"/>
      <c r="U158" s="273" t="str">
        <f t="shared" si="53"/>
        <v/>
      </c>
      <c r="V158" s="7" t="e">
        <f t="shared" si="54"/>
        <v>#N/A</v>
      </c>
      <c r="W158" s="7" t="e">
        <f t="shared" si="55"/>
        <v>#N/A</v>
      </c>
      <c r="X158" s="7" t="e">
        <f t="shared" si="56"/>
        <v>#N/A</v>
      </c>
      <c r="Y158" s="7" t="str">
        <f t="shared" si="57"/>
        <v/>
      </c>
      <c r="Z158" s="11">
        <f t="shared" si="58"/>
        <v>1</v>
      </c>
      <c r="AA158" s="7" t="e">
        <f t="shared" si="59"/>
        <v>#N/A</v>
      </c>
      <c r="AB158" s="7" t="e">
        <f t="shared" si="60"/>
        <v>#N/A</v>
      </c>
      <c r="AC158" s="7" t="e">
        <f t="shared" si="61"/>
        <v>#N/A</v>
      </c>
      <c r="AD158" s="7" t="e">
        <f>VLOOKUP(AF158,排出係数!$A$4:$I$1301,9,FALSE)</f>
        <v>#N/A</v>
      </c>
      <c r="AE158" s="12" t="str">
        <f t="shared" si="62"/>
        <v xml:space="preserve"> </v>
      </c>
      <c r="AF158" s="7" t="e">
        <f t="shared" si="73"/>
        <v>#N/A</v>
      </c>
      <c r="AG158" s="7" t="e">
        <f t="shared" si="63"/>
        <v>#N/A</v>
      </c>
      <c r="AH158" s="7" t="e">
        <f>VLOOKUP(AF158,排出係数!$A$4:$I$1301,6,FALSE)</f>
        <v>#N/A</v>
      </c>
      <c r="AI158" s="7" t="e">
        <f t="shared" si="64"/>
        <v>#N/A</v>
      </c>
      <c r="AJ158" s="7" t="e">
        <f t="shared" si="65"/>
        <v>#N/A</v>
      </c>
      <c r="AK158" s="7" t="e">
        <f>VLOOKUP(AF158,排出係数!$A$4:$I$1301,7,FALSE)</f>
        <v>#N/A</v>
      </c>
      <c r="AL158" s="7" t="e">
        <f t="shared" si="66"/>
        <v>#N/A</v>
      </c>
      <c r="AM158" s="7" t="e">
        <f t="shared" si="67"/>
        <v>#N/A</v>
      </c>
      <c r="AN158" s="7" t="e">
        <f t="shared" si="68"/>
        <v>#N/A</v>
      </c>
      <c r="AO158" s="7">
        <f t="shared" si="69"/>
        <v>0</v>
      </c>
      <c r="AP158" s="7" t="e">
        <f>VLOOKUP(AF158,排出係数!$A$4:$I$1301,8,FALSE)</f>
        <v>#N/A</v>
      </c>
      <c r="AQ158" s="7" t="str">
        <f t="shared" si="70"/>
        <v/>
      </c>
      <c r="AR158" s="7" t="str">
        <f t="shared" si="71"/>
        <v/>
      </c>
      <c r="AS158" s="7" t="str">
        <f t="shared" si="72"/>
        <v/>
      </c>
      <c r="AT158" s="88"/>
      <c r="AZ158" s="3" t="s">
        <v>81</v>
      </c>
    </row>
    <row r="159" spans="1:52" s="13" customFormat="1" ht="13.5" customHeight="1">
      <c r="A159" s="139">
        <v>144</v>
      </c>
      <c r="B159" s="140"/>
      <c r="C159" s="141"/>
      <c r="D159" s="142"/>
      <c r="E159" s="141"/>
      <c r="F159" s="141"/>
      <c r="G159" s="182"/>
      <c r="H159" s="141"/>
      <c r="I159" s="143"/>
      <c r="J159" s="144"/>
      <c r="K159" s="141"/>
      <c r="L159" s="378"/>
      <c r="M159" s="379"/>
      <c r="N159" s="400"/>
      <c r="O159" s="202" t="str">
        <f t="shared" si="50"/>
        <v/>
      </c>
      <c r="P159" s="202" t="str">
        <f t="shared" si="74"/>
        <v/>
      </c>
      <c r="Q159" s="203" t="str">
        <f t="shared" si="51"/>
        <v/>
      </c>
      <c r="R159" s="249" t="str">
        <f t="shared" si="52"/>
        <v/>
      </c>
      <c r="S159" s="276"/>
      <c r="T159" s="37"/>
      <c r="U159" s="273" t="str">
        <f t="shared" si="53"/>
        <v/>
      </c>
      <c r="V159" s="7" t="e">
        <f t="shared" si="54"/>
        <v>#N/A</v>
      </c>
      <c r="W159" s="7" t="e">
        <f t="shared" si="55"/>
        <v>#N/A</v>
      </c>
      <c r="X159" s="7" t="e">
        <f t="shared" si="56"/>
        <v>#N/A</v>
      </c>
      <c r="Y159" s="7" t="str">
        <f t="shared" si="57"/>
        <v/>
      </c>
      <c r="Z159" s="11">
        <f t="shared" si="58"/>
        <v>1</v>
      </c>
      <c r="AA159" s="7" t="e">
        <f t="shared" si="59"/>
        <v>#N/A</v>
      </c>
      <c r="AB159" s="7" t="e">
        <f t="shared" si="60"/>
        <v>#N/A</v>
      </c>
      <c r="AC159" s="7" t="e">
        <f t="shared" si="61"/>
        <v>#N/A</v>
      </c>
      <c r="AD159" s="7" t="e">
        <f>VLOOKUP(AF159,排出係数!$A$4:$I$1301,9,FALSE)</f>
        <v>#N/A</v>
      </c>
      <c r="AE159" s="12" t="str">
        <f t="shared" si="62"/>
        <v xml:space="preserve"> </v>
      </c>
      <c r="AF159" s="7" t="e">
        <f t="shared" si="73"/>
        <v>#N/A</v>
      </c>
      <c r="AG159" s="7" t="e">
        <f t="shared" si="63"/>
        <v>#N/A</v>
      </c>
      <c r="AH159" s="7" t="e">
        <f>VLOOKUP(AF159,排出係数!$A$4:$I$1301,6,FALSE)</f>
        <v>#N/A</v>
      </c>
      <c r="AI159" s="7" t="e">
        <f t="shared" si="64"/>
        <v>#N/A</v>
      </c>
      <c r="AJ159" s="7" t="e">
        <f t="shared" si="65"/>
        <v>#N/A</v>
      </c>
      <c r="AK159" s="7" t="e">
        <f>VLOOKUP(AF159,排出係数!$A$4:$I$1301,7,FALSE)</f>
        <v>#N/A</v>
      </c>
      <c r="AL159" s="7" t="e">
        <f t="shared" si="66"/>
        <v>#N/A</v>
      </c>
      <c r="AM159" s="7" t="e">
        <f t="shared" si="67"/>
        <v>#N/A</v>
      </c>
      <c r="AN159" s="7" t="e">
        <f t="shared" si="68"/>
        <v>#N/A</v>
      </c>
      <c r="AO159" s="7">
        <f t="shared" si="69"/>
        <v>0</v>
      </c>
      <c r="AP159" s="7" t="e">
        <f>VLOOKUP(AF159,排出係数!$A$4:$I$1301,8,FALSE)</f>
        <v>#N/A</v>
      </c>
      <c r="AQ159" s="7" t="str">
        <f t="shared" si="70"/>
        <v/>
      </c>
      <c r="AR159" s="7" t="str">
        <f t="shared" si="71"/>
        <v/>
      </c>
      <c r="AS159" s="7" t="str">
        <f t="shared" si="72"/>
        <v/>
      </c>
      <c r="AT159" s="88"/>
      <c r="AZ159" s="3" t="s">
        <v>82</v>
      </c>
    </row>
    <row r="160" spans="1:52" s="13" customFormat="1" ht="13.5" customHeight="1">
      <c r="A160" s="139">
        <v>145</v>
      </c>
      <c r="B160" s="140"/>
      <c r="C160" s="141"/>
      <c r="D160" s="142"/>
      <c r="E160" s="141"/>
      <c r="F160" s="141"/>
      <c r="G160" s="182"/>
      <c r="H160" s="141"/>
      <c r="I160" s="143"/>
      <c r="J160" s="144"/>
      <c r="K160" s="141"/>
      <c r="L160" s="378"/>
      <c r="M160" s="379"/>
      <c r="N160" s="400"/>
      <c r="O160" s="202" t="str">
        <f t="shared" si="50"/>
        <v/>
      </c>
      <c r="P160" s="202" t="str">
        <f t="shared" si="74"/>
        <v/>
      </c>
      <c r="Q160" s="203" t="str">
        <f t="shared" si="51"/>
        <v/>
      </c>
      <c r="R160" s="249" t="str">
        <f t="shared" si="52"/>
        <v/>
      </c>
      <c r="S160" s="276"/>
      <c r="T160" s="37"/>
      <c r="U160" s="273" t="str">
        <f t="shared" si="53"/>
        <v/>
      </c>
      <c r="V160" s="7" t="e">
        <f t="shared" si="54"/>
        <v>#N/A</v>
      </c>
      <c r="W160" s="7" t="e">
        <f t="shared" si="55"/>
        <v>#N/A</v>
      </c>
      <c r="X160" s="7" t="e">
        <f t="shared" si="56"/>
        <v>#N/A</v>
      </c>
      <c r="Y160" s="7" t="str">
        <f t="shared" si="57"/>
        <v/>
      </c>
      <c r="Z160" s="11">
        <f t="shared" si="58"/>
        <v>1</v>
      </c>
      <c r="AA160" s="7" t="e">
        <f t="shared" si="59"/>
        <v>#N/A</v>
      </c>
      <c r="AB160" s="7" t="e">
        <f t="shared" si="60"/>
        <v>#N/A</v>
      </c>
      <c r="AC160" s="7" t="e">
        <f t="shared" si="61"/>
        <v>#N/A</v>
      </c>
      <c r="AD160" s="7" t="e">
        <f>VLOOKUP(AF160,排出係数!$A$4:$I$1301,9,FALSE)</f>
        <v>#N/A</v>
      </c>
      <c r="AE160" s="12" t="str">
        <f t="shared" si="62"/>
        <v xml:space="preserve"> </v>
      </c>
      <c r="AF160" s="7" t="e">
        <f t="shared" si="73"/>
        <v>#N/A</v>
      </c>
      <c r="AG160" s="7" t="e">
        <f t="shared" si="63"/>
        <v>#N/A</v>
      </c>
      <c r="AH160" s="7" t="e">
        <f>VLOOKUP(AF160,排出係数!$A$4:$I$1301,6,FALSE)</f>
        <v>#N/A</v>
      </c>
      <c r="AI160" s="7" t="e">
        <f t="shared" si="64"/>
        <v>#N/A</v>
      </c>
      <c r="AJ160" s="7" t="e">
        <f t="shared" si="65"/>
        <v>#N/A</v>
      </c>
      <c r="AK160" s="7" t="e">
        <f>VLOOKUP(AF160,排出係数!$A$4:$I$1301,7,FALSE)</f>
        <v>#N/A</v>
      </c>
      <c r="AL160" s="7" t="e">
        <f t="shared" si="66"/>
        <v>#N/A</v>
      </c>
      <c r="AM160" s="7" t="e">
        <f t="shared" si="67"/>
        <v>#N/A</v>
      </c>
      <c r="AN160" s="7" t="e">
        <f t="shared" si="68"/>
        <v>#N/A</v>
      </c>
      <c r="AO160" s="7">
        <f t="shared" si="69"/>
        <v>0</v>
      </c>
      <c r="AP160" s="7" t="e">
        <f>VLOOKUP(AF160,排出係数!$A$4:$I$1301,8,FALSE)</f>
        <v>#N/A</v>
      </c>
      <c r="AQ160" s="7" t="str">
        <f t="shared" si="70"/>
        <v/>
      </c>
      <c r="AR160" s="7" t="str">
        <f t="shared" si="71"/>
        <v/>
      </c>
      <c r="AS160" s="7" t="str">
        <f t="shared" si="72"/>
        <v/>
      </c>
      <c r="AT160" s="88"/>
      <c r="AZ160" s="3" t="s">
        <v>83</v>
      </c>
    </row>
    <row r="161" spans="1:52" s="13" customFormat="1" ht="13.5" customHeight="1">
      <c r="A161" s="139">
        <v>146</v>
      </c>
      <c r="B161" s="140"/>
      <c r="C161" s="141"/>
      <c r="D161" s="142"/>
      <c r="E161" s="141"/>
      <c r="F161" s="141"/>
      <c r="G161" s="182"/>
      <c r="H161" s="141"/>
      <c r="I161" s="143"/>
      <c r="J161" s="144"/>
      <c r="K161" s="141"/>
      <c r="L161" s="378"/>
      <c r="M161" s="379"/>
      <c r="N161" s="400"/>
      <c r="O161" s="202" t="str">
        <f t="shared" si="50"/>
        <v/>
      </c>
      <c r="P161" s="202" t="str">
        <f t="shared" si="74"/>
        <v/>
      </c>
      <c r="Q161" s="203" t="str">
        <f t="shared" si="51"/>
        <v/>
      </c>
      <c r="R161" s="249" t="str">
        <f t="shared" si="52"/>
        <v/>
      </c>
      <c r="S161" s="276"/>
      <c r="T161" s="37"/>
      <c r="U161" s="273" t="str">
        <f t="shared" si="53"/>
        <v/>
      </c>
      <c r="V161" s="7" t="e">
        <f t="shared" si="54"/>
        <v>#N/A</v>
      </c>
      <c r="W161" s="7" t="e">
        <f t="shared" si="55"/>
        <v>#N/A</v>
      </c>
      <c r="X161" s="7" t="e">
        <f t="shared" si="56"/>
        <v>#N/A</v>
      </c>
      <c r="Y161" s="7" t="str">
        <f t="shared" si="57"/>
        <v/>
      </c>
      <c r="Z161" s="11">
        <f t="shared" si="58"/>
        <v>1</v>
      </c>
      <c r="AA161" s="7" t="e">
        <f t="shared" si="59"/>
        <v>#N/A</v>
      </c>
      <c r="AB161" s="7" t="e">
        <f t="shared" si="60"/>
        <v>#N/A</v>
      </c>
      <c r="AC161" s="7" t="e">
        <f t="shared" si="61"/>
        <v>#N/A</v>
      </c>
      <c r="AD161" s="7" t="e">
        <f>VLOOKUP(AF161,排出係数!$A$4:$I$1301,9,FALSE)</f>
        <v>#N/A</v>
      </c>
      <c r="AE161" s="12" t="str">
        <f t="shared" si="62"/>
        <v xml:space="preserve"> </v>
      </c>
      <c r="AF161" s="7" t="e">
        <f t="shared" si="73"/>
        <v>#N/A</v>
      </c>
      <c r="AG161" s="7" t="e">
        <f t="shared" si="63"/>
        <v>#N/A</v>
      </c>
      <c r="AH161" s="7" t="e">
        <f>VLOOKUP(AF161,排出係数!$A$4:$I$1301,6,FALSE)</f>
        <v>#N/A</v>
      </c>
      <c r="AI161" s="7" t="e">
        <f t="shared" si="64"/>
        <v>#N/A</v>
      </c>
      <c r="AJ161" s="7" t="e">
        <f t="shared" si="65"/>
        <v>#N/A</v>
      </c>
      <c r="AK161" s="7" t="e">
        <f>VLOOKUP(AF161,排出係数!$A$4:$I$1301,7,FALSE)</f>
        <v>#N/A</v>
      </c>
      <c r="AL161" s="7" t="e">
        <f t="shared" si="66"/>
        <v>#N/A</v>
      </c>
      <c r="AM161" s="7" t="e">
        <f t="shared" si="67"/>
        <v>#N/A</v>
      </c>
      <c r="AN161" s="7" t="e">
        <f t="shared" si="68"/>
        <v>#N/A</v>
      </c>
      <c r="AO161" s="7">
        <f t="shared" si="69"/>
        <v>0</v>
      </c>
      <c r="AP161" s="7" t="e">
        <f>VLOOKUP(AF161,排出係数!$A$4:$I$1301,8,FALSE)</f>
        <v>#N/A</v>
      </c>
      <c r="AQ161" s="7" t="str">
        <f t="shared" si="70"/>
        <v/>
      </c>
      <c r="AR161" s="7" t="str">
        <f t="shared" si="71"/>
        <v/>
      </c>
      <c r="AS161" s="7" t="str">
        <f t="shared" si="72"/>
        <v/>
      </c>
      <c r="AT161" s="88"/>
      <c r="AZ161" s="3" t="s">
        <v>1208</v>
      </c>
    </row>
    <row r="162" spans="1:52" s="13" customFormat="1" ht="13.5" customHeight="1">
      <c r="A162" s="139">
        <v>147</v>
      </c>
      <c r="B162" s="140"/>
      <c r="C162" s="141"/>
      <c r="D162" s="142"/>
      <c r="E162" s="141"/>
      <c r="F162" s="141"/>
      <c r="G162" s="182"/>
      <c r="H162" s="141"/>
      <c r="I162" s="143"/>
      <c r="J162" s="144"/>
      <c r="K162" s="141"/>
      <c r="L162" s="378"/>
      <c r="M162" s="379"/>
      <c r="N162" s="400"/>
      <c r="O162" s="202" t="str">
        <f t="shared" si="50"/>
        <v/>
      </c>
      <c r="P162" s="202" t="str">
        <f t="shared" si="74"/>
        <v/>
      </c>
      <c r="Q162" s="203" t="str">
        <f t="shared" si="51"/>
        <v/>
      </c>
      <c r="R162" s="249" t="str">
        <f t="shared" si="52"/>
        <v/>
      </c>
      <c r="S162" s="276"/>
      <c r="T162" s="37"/>
      <c r="U162" s="273" t="str">
        <f t="shared" si="53"/>
        <v/>
      </c>
      <c r="V162" s="7" t="e">
        <f t="shared" si="54"/>
        <v>#N/A</v>
      </c>
      <c r="W162" s="7" t="e">
        <f t="shared" si="55"/>
        <v>#N/A</v>
      </c>
      <c r="X162" s="7" t="e">
        <f t="shared" si="56"/>
        <v>#N/A</v>
      </c>
      <c r="Y162" s="7" t="str">
        <f t="shared" si="57"/>
        <v/>
      </c>
      <c r="Z162" s="11">
        <f t="shared" si="58"/>
        <v>1</v>
      </c>
      <c r="AA162" s="7" t="e">
        <f t="shared" si="59"/>
        <v>#N/A</v>
      </c>
      <c r="AB162" s="7" t="e">
        <f t="shared" si="60"/>
        <v>#N/A</v>
      </c>
      <c r="AC162" s="7" t="e">
        <f t="shared" si="61"/>
        <v>#N/A</v>
      </c>
      <c r="AD162" s="7" t="e">
        <f>VLOOKUP(AF162,排出係数!$A$4:$I$1301,9,FALSE)</f>
        <v>#N/A</v>
      </c>
      <c r="AE162" s="12" t="str">
        <f t="shared" si="62"/>
        <v xml:space="preserve"> </v>
      </c>
      <c r="AF162" s="7" t="e">
        <f t="shared" si="73"/>
        <v>#N/A</v>
      </c>
      <c r="AG162" s="7" t="e">
        <f t="shared" si="63"/>
        <v>#N/A</v>
      </c>
      <c r="AH162" s="7" t="e">
        <f>VLOOKUP(AF162,排出係数!$A$4:$I$1301,6,FALSE)</f>
        <v>#N/A</v>
      </c>
      <c r="AI162" s="7" t="e">
        <f t="shared" si="64"/>
        <v>#N/A</v>
      </c>
      <c r="AJ162" s="7" t="e">
        <f t="shared" si="65"/>
        <v>#N/A</v>
      </c>
      <c r="AK162" s="7" t="e">
        <f>VLOOKUP(AF162,排出係数!$A$4:$I$1301,7,FALSE)</f>
        <v>#N/A</v>
      </c>
      <c r="AL162" s="7" t="e">
        <f t="shared" si="66"/>
        <v>#N/A</v>
      </c>
      <c r="AM162" s="7" t="e">
        <f t="shared" si="67"/>
        <v>#N/A</v>
      </c>
      <c r="AN162" s="7" t="e">
        <f t="shared" si="68"/>
        <v>#N/A</v>
      </c>
      <c r="AO162" s="7">
        <f t="shared" si="69"/>
        <v>0</v>
      </c>
      <c r="AP162" s="7" t="e">
        <f>VLOOKUP(AF162,排出係数!$A$4:$I$1301,8,FALSE)</f>
        <v>#N/A</v>
      </c>
      <c r="AQ162" s="7" t="str">
        <f t="shared" si="70"/>
        <v/>
      </c>
      <c r="AR162" s="7" t="str">
        <f t="shared" si="71"/>
        <v/>
      </c>
      <c r="AS162" s="7" t="str">
        <f t="shared" si="72"/>
        <v/>
      </c>
      <c r="AT162" s="88"/>
      <c r="AZ162" s="3" t="s">
        <v>1212</v>
      </c>
    </row>
    <row r="163" spans="1:52" s="13" customFormat="1" ht="13.5" customHeight="1">
      <c r="A163" s="139">
        <v>148</v>
      </c>
      <c r="B163" s="140"/>
      <c r="C163" s="141"/>
      <c r="D163" s="142"/>
      <c r="E163" s="141"/>
      <c r="F163" s="141"/>
      <c r="G163" s="182"/>
      <c r="H163" s="141"/>
      <c r="I163" s="143"/>
      <c r="J163" s="144"/>
      <c r="K163" s="141"/>
      <c r="L163" s="378"/>
      <c r="M163" s="379"/>
      <c r="N163" s="400"/>
      <c r="O163" s="202" t="str">
        <f t="shared" si="50"/>
        <v/>
      </c>
      <c r="P163" s="202" t="str">
        <f t="shared" si="74"/>
        <v/>
      </c>
      <c r="Q163" s="203" t="str">
        <f t="shared" si="51"/>
        <v/>
      </c>
      <c r="R163" s="249" t="str">
        <f t="shared" si="52"/>
        <v/>
      </c>
      <c r="S163" s="276"/>
      <c r="T163" s="37"/>
      <c r="U163" s="273" t="str">
        <f t="shared" si="53"/>
        <v/>
      </c>
      <c r="V163" s="7" t="e">
        <f t="shared" si="54"/>
        <v>#N/A</v>
      </c>
      <c r="W163" s="7" t="e">
        <f t="shared" si="55"/>
        <v>#N/A</v>
      </c>
      <c r="X163" s="7" t="e">
        <f t="shared" si="56"/>
        <v>#N/A</v>
      </c>
      <c r="Y163" s="7" t="str">
        <f t="shared" si="57"/>
        <v/>
      </c>
      <c r="Z163" s="11">
        <f t="shared" si="58"/>
        <v>1</v>
      </c>
      <c r="AA163" s="7" t="e">
        <f t="shared" si="59"/>
        <v>#N/A</v>
      </c>
      <c r="AB163" s="7" t="e">
        <f t="shared" si="60"/>
        <v>#N/A</v>
      </c>
      <c r="AC163" s="7" t="e">
        <f t="shared" si="61"/>
        <v>#N/A</v>
      </c>
      <c r="AD163" s="7" t="e">
        <f>VLOOKUP(AF163,排出係数!$A$4:$I$1301,9,FALSE)</f>
        <v>#N/A</v>
      </c>
      <c r="AE163" s="12" t="str">
        <f t="shared" si="62"/>
        <v xml:space="preserve"> </v>
      </c>
      <c r="AF163" s="7" t="e">
        <f t="shared" si="73"/>
        <v>#N/A</v>
      </c>
      <c r="AG163" s="7" t="e">
        <f t="shared" si="63"/>
        <v>#N/A</v>
      </c>
      <c r="AH163" s="7" t="e">
        <f>VLOOKUP(AF163,排出係数!$A$4:$I$1301,6,FALSE)</f>
        <v>#N/A</v>
      </c>
      <c r="AI163" s="7" t="e">
        <f t="shared" si="64"/>
        <v>#N/A</v>
      </c>
      <c r="AJ163" s="7" t="e">
        <f t="shared" si="65"/>
        <v>#N/A</v>
      </c>
      <c r="AK163" s="7" t="e">
        <f>VLOOKUP(AF163,排出係数!$A$4:$I$1301,7,FALSE)</f>
        <v>#N/A</v>
      </c>
      <c r="AL163" s="7" t="e">
        <f t="shared" si="66"/>
        <v>#N/A</v>
      </c>
      <c r="AM163" s="7" t="e">
        <f t="shared" si="67"/>
        <v>#N/A</v>
      </c>
      <c r="AN163" s="7" t="e">
        <f t="shared" si="68"/>
        <v>#N/A</v>
      </c>
      <c r="AO163" s="7">
        <f t="shared" si="69"/>
        <v>0</v>
      </c>
      <c r="AP163" s="7" t="e">
        <f>VLOOKUP(AF163,排出係数!$A$4:$I$1301,8,FALSE)</f>
        <v>#N/A</v>
      </c>
      <c r="AQ163" s="7" t="str">
        <f t="shared" si="70"/>
        <v/>
      </c>
      <c r="AR163" s="7" t="str">
        <f t="shared" si="71"/>
        <v/>
      </c>
      <c r="AS163" s="7" t="str">
        <f t="shared" si="72"/>
        <v/>
      </c>
      <c r="AT163" s="88"/>
      <c r="AZ163" s="3" t="s">
        <v>154</v>
      </c>
    </row>
    <row r="164" spans="1:52" s="13" customFormat="1" ht="13.5" customHeight="1">
      <c r="A164" s="139">
        <v>149</v>
      </c>
      <c r="B164" s="140"/>
      <c r="C164" s="141"/>
      <c r="D164" s="142"/>
      <c r="E164" s="141"/>
      <c r="F164" s="141"/>
      <c r="G164" s="182"/>
      <c r="H164" s="141"/>
      <c r="I164" s="143"/>
      <c r="J164" s="144"/>
      <c r="K164" s="141"/>
      <c r="L164" s="378"/>
      <c r="M164" s="379"/>
      <c r="N164" s="400"/>
      <c r="O164" s="202" t="str">
        <f t="shared" si="50"/>
        <v/>
      </c>
      <c r="P164" s="202" t="str">
        <f t="shared" si="74"/>
        <v/>
      </c>
      <c r="Q164" s="203" t="str">
        <f t="shared" si="51"/>
        <v/>
      </c>
      <c r="R164" s="249" t="str">
        <f t="shared" si="52"/>
        <v/>
      </c>
      <c r="S164" s="276"/>
      <c r="T164" s="37"/>
      <c r="U164" s="273" t="str">
        <f t="shared" si="53"/>
        <v/>
      </c>
      <c r="V164" s="7" t="e">
        <f t="shared" si="54"/>
        <v>#N/A</v>
      </c>
      <c r="W164" s="7" t="e">
        <f t="shared" si="55"/>
        <v>#N/A</v>
      </c>
      <c r="X164" s="7" t="e">
        <f t="shared" si="56"/>
        <v>#N/A</v>
      </c>
      <c r="Y164" s="7" t="str">
        <f t="shared" si="57"/>
        <v/>
      </c>
      <c r="Z164" s="11">
        <f t="shared" si="58"/>
        <v>1</v>
      </c>
      <c r="AA164" s="7" t="e">
        <f t="shared" si="59"/>
        <v>#N/A</v>
      </c>
      <c r="AB164" s="7" t="e">
        <f t="shared" si="60"/>
        <v>#N/A</v>
      </c>
      <c r="AC164" s="7" t="e">
        <f t="shared" si="61"/>
        <v>#N/A</v>
      </c>
      <c r="AD164" s="7" t="e">
        <f>VLOOKUP(AF164,排出係数!$A$4:$I$1301,9,FALSE)</f>
        <v>#N/A</v>
      </c>
      <c r="AE164" s="12" t="str">
        <f t="shared" si="62"/>
        <v xml:space="preserve"> </v>
      </c>
      <c r="AF164" s="7" t="e">
        <f t="shared" si="73"/>
        <v>#N/A</v>
      </c>
      <c r="AG164" s="7" t="e">
        <f t="shared" si="63"/>
        <v>#N/A</v>
      </c>
      <c r="AH164" s="7" t="e">
        <f>VLOOKUP(AF164,排出係数!$A$4:$I$1301,6,FALSE)</f>
        <v>#N/A</v>
      </c>
      <c r="AI164" s="7" t="e">
        <f t="shared" si="64"/>
        <v>#N/A</v>
      </c>
      <c r="AJ164" s="7" t="e">
        <f t="shared" si="65"/>
        <v>#N/A</v>
      </c>
      <c r="AK164" s="7" t="e">
        <f>VLOOKUP(AF164,排出係数!$A$4:$I$1301,7,FALSE)</f>
        <v>#N/A</v>
      </c>
      <c r="AL164" s="7" t="e">
        <f t="shared" si="66"/>
        <v>#N/A</v>
      </c>
      <c r="AM164" s="7" t="e">
        <f t="shared" si="67"/>
        <v>#N/A</v>
      </c>
      <c r="AN164" s="7" t="e">
        <f t="shared" si="68"/>
        <v>#N/A</v>
      </c>
      <c r="AO164" s="7">
        <f t="shared" si="69"/>
        <v>0</v>
      </c>
      <c r="AP164" s="7" t="e">
        <f>VLOOKUP(AF164,排出係数!$A$4:$I$1301,8,FALSE)</f>
        <v>#N/A</v>
      </c>
      <c r="AQ164" s="7" t="str">
        <f t="shared" si="70"/>
        <v/>
      </c>
      <c r="AR164" s="7" t="str">
        <f t="shared" si="71"/>
        <v/>
      </c>
      <c r="AS164" s="7" t="str">
        <f t="shared" si="72"/>
        <v/>
      </c>
      <c r="AT164" s="88"/>
      <c r="AZ164" s="3" t="s">
        <v>155</v>
      </c>
    </row>
    <row r="165" spans="1:52" s="13" customFormat="1" ht="13.5" customHeight="1">
      <c r="A165" s="139">
        <v>150</v>
      </c>
      <c r="B165" s="140"/>
      <c r="C165" s="141"/>
      <c r="D165" s="142"/>
      <c r="E165" s="141"/>
      <c r="F165" s="141"/>
      <c r="G165" s="182"/>
      <c r="H165" s="141"/>
      <c r="I165" s="143"/>
      <c r="J165" s="144"/>
      <c r="K165" s="141"/>
      <c r="L165" s="378"/>
      <c r="M165" s="379"/>
      <c r="N165" s="400"/>
      <c r="O165" s="202" t="str">
        <f t="shared" si="50"/>
        <v/>
      </c>
      <c r="P165" s="202" t="str">
        <f t="shared" si="74"/>
        <v/>
      </c>
      <c r="Q165" s="203" t="str">
        <f t="shared" si="51"/>
        <v/>
      </c>
      <c r="R165" s="249" t="str">
        <f t="shared" si="52"/>
        <v/>
      </c>
      <c r="S165" s="276"/>
      <c r="T165" s="37"/>
      <c r="U165" s="273" t="str">
        <f t="shared" si="53"/>
        <v/>
      </c>
      <c r="V165" s="7" t="e">
        <f t="shared" si="54"/>
        <v>#N/A</v>
      </c>
      <c r="W165" s="7" t="e">
        <f t="shared" si="55"/>
        <v>#N/A</v>
      </c>
      <c r="X165" s="7" t="e">
        <f t="shared" si="56"/>
        <v>#N/A</v>
      </c>
      <c r="Y165" s="7" t="str">
        <f t="shared" si="57"/>
        <v/>
      </c>
      <c r="Z165" s="11">
        <f t="shared" si="58"/>
        <v>1</v>
      </c>
      <c r="AA165" s="7" t="e">
        <f t="shared" si="59"/>
        <v>#N/A</v>
      </c>
      <c r="AB165" s="7" t="e">
        <f t="shared" si="60"/>
        <v>#N/A</v>
      </c>
      <c r="AC165" s="7" t="e">
        <f t="shared" si="61"/>
        <v>#N/A</v>
      </c>
      <c r="AD165" s="7" t="e">
        <f>VLOOKUP(AF165,排出係数!$A$4:$I$1301,9,FALSE)</f>
        <v>#N/A</v>
      </c>
      <c r="AE165" s="12" t="str">
        <f t="shared" si="62"/>
        <v xml:space="preserve"> </v>
      </c>
      <c r="AF165" s="7" t="e">
        <f t="shared" si="73"/>
        <v>#N/A</v>
      </c>
      <c r="AG165" s="7" t="e">
        <f t="shared" si="63"/>
        <v>#N/A</v>
      </c>
      <c r="AH165" s="7" t="e">
        <f>VLOOKUP(AF165,排出係数!$A$4:$I$1301,6,FALSE)</f>
        <v>#N/A</v>
      </c>
      <c r="AI165" s="7" t="e">
        <f t="shared" si="64"/>
        <v>#N/A</v>
      </c>
      <c r="AJ165" s="7" t="e">
        <f t="shared" si="65"/>
        <v>#N/A</v>
      </c>
      <c r="AK165" s="7" t="e">
        <f>VLOOKUP(AF165,排出係数!$A$4:$I$1301,7,FALSE)</f>
        <v>#N/A</v>
      </c>
      <c r="AL165" s="7" t="e">
        <f t="shared" si="66"/>
        <v>#N/A</v>
      </c>
      <c r="AM165" s="7" t="e">
        <f t="shared" si="67"/>
        <v>#N/A</v>
      </c>
      <c r="AN165" s="7" t="e">
        <f t="shared" si="68"/>
        <v>#N/A</v>
      </c>
      <c r="AO165" s="7">
        <f t="shared" si="69"/>
        <v>0</v>
      </c>
      <c r="AP165" s="7" t="e">
        <f>VLOOKUP(AF165,排出係数!$A$4:$I$1301,8,FALSE)</f>
        <v>#N/A</v>
      </c>
      <c r="AQ165" s="7" t="str">
        <f t="shared" si="70"/>
        <v/>
      </c>
      <c r="AR165" s="7" t="str">
        <f t="shared" si="71"/>
        <v/>
      </c>
      <c r="AS165" s="7" t="str">
        <f t="shared" si="72"/>
        <v/>
      </c>
      <c r="AT165" s="88"/>
      <c r="AZ165" s="3" t="s">
        <v>156</v>
      </c>
    </row>
    <row r="166" spans="1:52" s="13" customFormat="1" ht="13.5" customHeight="1">
      <c r="A166" s="139">
        <v>151</v>
      </c>
      <c r="B166" s="140"/>
      <c r="C166" s="141"/>
      <c r="D166" s="142"/>
      <c r="E166" s="141"/>
      <c r="F166" s="141"/>
      <c r="G166" s="182"/>
      <c r="H166" s="141"/>
      <c r="I166" s="143"/>
      <c r="J166" s="144"/>
      <c r="K166" s="141"/>
      <c r="L166" s="378"/>
      <c r="M166" s="379"/>
      <c r="N166" s="400"/>
      <c r="O166" s="202" t="str">
        <f t="shared" si="50"/>
        <v/>
      </c>
      <c r="P166" s="202" t="str">
        <f t="shared" si="74"/>
        <v/>
      </c>
      <c r="Q166" s="203" t="str">
        <f t="shared" si="51"/>
        <v/>
      </c>
      <c r="R166" s="249" t="str">
        <f t="shared" si="52"/>
        <v/>
      </c>
      <c r="S166" s="276"/>
      <c r="T166" s="37"/>
      <c r="U166" s="273" t="str">
        <f t="shared" si="53"/>
        <v/>
      </c>
      <c r="V166" s="7" t="e">
        <f t="shared" si="54"/>
        <v>#N/A</v>
      </c>
      <c r="W166" s="7" t="e">
        <f t="shared" si="55"/>
        <v>#N/A</v>
      </c>
      <c r="X166" s="7" t="e">
        <f t="shared" si="56"/>
        <v>#N/A</v>
      </c>
      <c r="Y166" s="7" t="str">
        <f t="shared" si="57"/>
        <v/>
      </c>
      <c r="Z166" s="11">
        <f t="shared" si="58"/>
        <v>1</v>
      </c>
      <c r="AA166" s="7" t="e">
        <f t="shared" si="59"/>
        <v>#N/A</v>
      </c>
      <c r="AB166" s="7" t="e">
        <f t="shared" si="60"/>
        <v>#N/A</v>
      </c>
      <c r="AC166" s="7" t="e">
        <f t="shared" si="61"/>
        <v>#N/A</v>
      </c>
      <c r="AD166" s="7" t="e">
        <f>VLOOKUP(AF166,排出係数!$A$4:$I$1301,9,FALSE)</f>
        <v>#N/A</v>
      </c>
      <c r="AE166" s="12" t="str">
        <f t="shared" si="62"/>
        <v xml:space="preserve"> </v>
      </c>
      <c r="AF166" s="7" t="e">
        <f t="shared" si="73"/>
        <v>#N/A</v>
      </c>
      <c r="AG166" s="7" t="e">
        <f t="shared" si="63"/>
        <v>#N/A</v>
      </c>
      <c r="AH166" s="7" t="e">
        <f>VLOOKUP(AF166,排出係数!$A$4:$I$1301,6,FALSE)</f>
        <v>#N/A</v>
      </c>
      <c r="AI166" s="7" t="e">
        <f t="shared" si="64"/>
        <v>#N/A</v>
      </c>
      <c r="AJ166" s="7" t="e">
        <f t="shared" si="65"/>
        <v>#N/A</v>
      </c>
      <c r="AK166" s="7" t="e">
        <f>VLOOKUP(AF166,排出係数!$A$4:$I$1301,7,FALSE)</f>
        <v>#N/A</v>
      </c>
      <c r="AL166" s="7" t="e">
        <f t="shared" si="66"/>
        <v>#N/A</v>
      </c>
      <c r="AM166" s="7" t="e">
        <f t="shared" si="67"/>
        <v>#N/A</v>
      </c>
      <c r="AN166" s="7" t="e">
        <f t="shared" si="68"/>
        <v>#N/A</v>
      </c>
      <c r="AO166" s="7">
        <f t="shared" si="69"/>
        <v>0</v>
      </c>
      <c r="AP166" s="7" t="e">
        <f>VLOOKUP(AF166,排出係数!$A$4:$I$1301,8,FALSE)</f>
        <v>#N/A</v>
      </c>
      <c r="AQ166" s="7" t="str">
        <f t="shared" si="70"/>
        <v/>
      </c>
      <c r="AR166" s="7" t="str">
        <f t="shared" si="71"/>
        <v/>
      </c>
      <c r="AS166" s="7" t="str">
        <f t="shared" si="72"/>
        <v/>
      </c>
      <c r="AT166" s="88"/>
      <c r="AZ166" s="3" t="s">
        <v>157</v>
      </c>
    </row>
    <row r="167" spans="1:52" s="13" customFormat="1" ht="13.5" customHeight="1">
      <c r="A167" s="139">
        <v>152</v>
      </c>
      <c r="B167" s="140"/>
      <c r="C167" s="141"/>
      <c r="D167" s="142"/>
      <c r="E167" s="141"/>
      <c r="F167" s="141"/>
      <c r="G167" s="182"/>
      <c r="H167" s="141"/>
      <c r="I167" s="143"/>
      <c r="J167" s="144"/>
      <c r="K167" s="141"/>
      <c r="L167" s="378"/>
      <c r="M167" s="379"/>
      <c r="N167" s="400"/>
      <c r="O167" s="202" t="str">
        <f t="shared" si="50"/>
        <v/>
      </c>
      <c r="P167" s="202" t="str">
        <f t="shared" si="74"/>
        <v/>
      </c>
      <c r="Q167" s="203" t="str">
        <f t="shared" si="51"/>
        <v/>
      </c>
      <c r="R167" s="249" t="str">
        <f t="shared" si="52"/>
        <v/>
      </c>
      <c r="S167" s="276"/>
      <c r="T167" s="37"/>
      <c r="U167" s="273" t="str">
        <f t="shared" si="53"/>
        <v/>
      </c>
      <c r="V167" s="7" t="e">
        <f t="shared" si="54"/>
        <v>#N/A</v>
      </c>
      <c r="W167" s="7" t="e">
        <f t="shared" si="55"/>
        <v>#N/A</v>
      </c>
      <c r="X167" s="7" t="e">
        <f t="shared" si="56"/>
        <v>#N/A</v>
      </c>
      <c r="Y167" s="7" t="str">
        <f t="shared" si="57"/>
        <v/>
      </c>
      <c r="Z167" s="11">
        <f t="shared" si="58"/>
        <v>1</v>
      </c>
      <c r="AA167" s="7" t="e">
        <f t="shared" si="59"/>
        <v>#N/A</v>
      </c>
      <c r="AB167" s="7" t="e">
        <f t="shared" si="60"/>
        <v>#N/A</v>
      </c>
      <c r="AC167" s="7" t="e">
        <f t="shared" si="61"/>
        <v>#N/A</v>
      </c>
      <c r="AD167" s="7" t="e">
        <f>VLOOKUP(AF167,排出係数!$A$4:$I$1301,9,FALSE)</f>
        <v>#N/A</v>
      </c>
      <c r="AE167" s="12" t="str">
        <f t="shared" si="62"/>
        <v xml:space="preserve"> </v>
      </c>
      <c r="AF167" s="7" t="e">
        <f t="shared" si="73"/>
        <v>#N/A</v>
      </c>
      <c r="AG167" s="7" t="e">
        <f t="shared" si="63"/>
        <v>#N/A</v>
      </c>
      <c r="AH167" s="7" t="e">
        <f>VLOOKUP(AF167,排出係数!$A$4:$I$1301,6,FALSE)</f>
        <v>#N/A</v>
      </c>
      <c r="AI167" s="7" t="e">
        <f t="shared" si="64"/>
        <v>#N/A</v>
      </c>
      <c r="AJ167" s="7" t="e">
        <f t="shared" si="65"/>
        <v>#N/A</v>
      </c>
      <c r="AK167" s="7" t="e">
        <f>VLOOKUP(AF167,排出係数!$A$4:$I$1301,7,FALSE)</f>
        <v>#N/A</v>
      </c>
      <c r="AL167" s="7" t="e">
        <f t="shared" si="66"/>
        <v>#N/A</v>
      </c>
      <c r="AM167" s="7" t="e">
        <f t="shared" si="67"/>
        <v>#N/A</v>
      </c>
      <c r="AN167" s="7" t="e">
        <f t="shared" si="68"/>
        <v>#N/A</v>
      </c>
      <c r="AO167" s="7">
        <f t="shared" si="69"/>
        <v>0</v>
      </c>
      <c r="AP167" s="7" t="e">
        <f>VLOOKUP(AF167,排出係数!$A$4:$I$1301,8,FALSE)</f>
        <v>#N/A</v>
      </c>
      <c r="AQ167" s="7" t="str">
        <f t="shared" si="70"/>
        <v/>
      </c>
      <c r="AR167" s="7" t="str">
        <f t="shared" si="71"/>
        <v/>
      </c>
      <c r="AS167" s="7" t="str">
        <f t="shared" si="72"/>
        <v/>
      </c>
      <c r="AT167" s="88"/>
      <c r="AZ167" s="3" t="s">
        <v>158</v>
      </c>
    </row>
    <row r="168" spans="1:52" s="13" customFormat="1" ht="13.5" customHeight="1">
      <c r="A168" s="139">
        <v>153</v>
      </c>
      <c r="B168" s="140"/>
      <c r="C168" s="141"/>
      <c r="D168" s="142"/>
      <c r="E168" s="141"/>
      <c r="F168" s="141"/>
      <c r="G168" s="182"/>
      <c r="H168" s="141"/>
      <c r="I168" s="143"/>
      <c r="J168" s="144"/>
      <c r="K168" s="141"/>
      <c r="L168" s="378"/>
      <c r="M168" s="379"/>
      <c r="N168" s="400"/>
      <c r="O168" s="202" t="str">
        <f t="shared" si="50"/>
        <v/>
      </c>
      <c r="P168" s="202" t="str">
        <f t="shared" si="74"/>
        <v/>
      </c>
      <c r="Q168" s="203" t="str">
        <f t="shared" si="51"/>
        <v/>
      </c>
      <c r="R168" s="249" t="str">
        <f t="shared" si="52"/>
        <v/>
      </c>
      <c r="S168" s="276"/>
      <c r="T168" s="37"/>
      <c r="U168" s="273" t="str">
        <f t="shared" si="53"/>
        <v/>
      </c>
      <c r="V168" s="7" t="e">
        <f t="shared" si="54"/>
        <v>#N/A</v>
      </c>
      <c r="W168" s="7" t="e">
        <f t="shared" si="55"/>
        <v>#N/A</v>
      </c>
      <c r="X168" s="7" t="e">
        <f t="shared" si="56"/>
        <v>#N/A</v>
      </c>
      <c r="Y168" s="7" t="str">
        <f t="shared" si="57"/>
        <v/>
      </c>
      <c r="Z168" s="11">
        <f t="shared" si="58"/>
        <v>1</v>
      </c>
      <c r="AA168" s="7" t="e">
        <f t="shared" si="59"/>
        <v>#N/A</v>
      </c>
      <c r="AB168" s="7" t="e">
        <f t="shared" si="60"/>
        <v>#N/A</v>
      </c>
      <c r="AC168" s="7" t="e">
        <f t="shared" si="61"/>
        <v>#N/A</v>
      </c>
      <c r="AD168" s="7" t="e">
        <f>VLOOKUP(AF168,排出係数!$A$4:$I$1301,9,FALSE)</f>
        <v>#N/A</v>
      </c>
      <c r="AE168" s="12" t="str">
        <f t="shared" si="62"/>
        <v xml:space="preserve"> </v>
      </c>
      <c r="AF168" s="7" t="e">
        <f t="shared" si="73"/>
        <v>#N/A</v>
      </c>
      <c r="AG168" s="7" t="e">
        <f t="shared" si="63"/>
        <v>#N/A</v>
      </c>
      <c r="AH168" s="7" t="e">
        <f>VLOOKUP(AF168,排出係数!$A$4:$I$1301,6,FALSE)</f>
        <v>#N/A</v>
      </c>
      <c r="AI168" s="7" t="e">
        <f t="shared" si="64"/>
        <v>#N/A</v>
      </c>
      <c r="AJ168" s="7" t="e">
        <f t="shared" si="65"/>
        <v>#N/A</v>
      </c>
      <c r="AK168" s="7" t="e">
        <f>VLOOKUP(AF168,排出係数!$A$4:$I$1301,7,FALSE)</f>
        <v>#N/A</v>
      </c>
      <c r="AL168" s="7" t="e">
        <f t="shared" si="66"/>
        <v>#N/A</v>
      </c>
      <c r="AM168" s="7" t="e">
        <f t="shared" si="67"/>
        <v>#N/A</v>
      </c>
      <c r="AN168" s="7" t="e">
        <f t="shared" si="68"/>
        <v>#N/A</v>
      </c>
      <c r="AO168" s="7">
        <f t="shared" si="69"/>
        <v>0</v>
      </c>
      <c r="AP168" s="7" t="e">
        <f>VLOOKUP(AF168,排出係数!$A$4:$I$1301,8,FALSE)</f>
        <v>#N/A</v>
      </c>
      <c r="AQ168" s="7" t="str">
        <f t="shared" si="70"/>
        <v/>
      </c>
      <c r="AR168" s="7" t="str">
        <f t="shared" si="71"/>
        <v/>
      </c>
      <c r="AS168" s="7" t="str">
        <f t="shared" si="72"/>
        <v/>
      </c>
      <c r="AT168" s="88"/>
      <c r="AZ168" s="3" t="s">
        <v>84</v>
      </c>
    </row>
    <row r="169" spans="1:52" s="13" customFormat="1" ht="13.5" customHeight="1">
      <c r="A169" s="139">
        <v>154</v>
      </c>
      <c r="B169" s="140"/>
      <c r="C169" s="141"/>
      <c r="D169" s="142"/>
      <c r="E169" s="141"/>
      <c r="F169" s="141"/>
      <c r="G169" s="182"/>
      <c r="H169" s="141"/>
      <c r="I169" s="143"/>
      <c r="J169" s="144"/>
      <c r="K169" s="141"/>
      <c r="L169" s="378"/>
      <c r="M169" s="379"/>
      <c r="N169" s="400"/>
      <c r="O169" s="202" t="str">
        <f t="shared" si="50"/>
        <v/>
      </c>
      <c r="P169" s="202" t="str">
        <f t="shared" si="74"/>
        <v/>
      </c>
      <c r="Q169" s="203" t="str">
        <f t="shared" si="51"/>
        <v/>
      </c>
      <c r="R169" s="249" t="str">
        <f t="shared" si="52"/>
        <v/>
      </c>
      <c r="S169" s="276"/>
      <c r="T169" s="37"/>
      <c r="U169" s="273" t="str">
        <f t="shared" si="53"/>
        <v/>
      </c>
      <c r="V169" s="7" t="e">
        <f t="shared" si="54"/>
        <v>#N/A</v>
      </c>
      <c r="W169" s="7" t="e">
        <f t="shared" si="55"/>
        <v>#N/A</v>
      </c>
      <c r="X169" s="7" t="e">
        <f t="shared" si="56"/>
        <v>#N/A</v>
      </c>
      <c r="Y169" s="7" t="str">
        <f t="shared" si="57"/>
        <v/>
      </c>
      <c r="Z169" s="11">
        <f t="shared" si="58"/>
        <v>1</v>
      </c>
      <c r="AA169" s="7" t="e">
        <f t="shared" si="59"/>
        <v>#N/A</v>
      </c>
      <c r="AB169" s="7" t="e">
        <f t="shared" si="60"/>
        <v>#N/A</v>
      </c>
      <c r="AC169" s="7" t="e">
        <f t="shared" si="61"/>
        <v>#N/A</v>
      </c>
      <c r="AD169" s="7" t="e">
        <f>VLOOKUP(AF169,排出係数!$A$4:$I$1301,9,FALSE)</f>
        <v>#N/A</v>
      </c>
      <c r="AE169" s="12" t="str">
        <f t="shared" si="62"/>
        <v xml:space="preserve"> </v>
      </c>
      <c r="AF169" s="7" t="e">
        <f t="shared" si="73"/>
        <v>#N/A</v>
      </c>
      <c r="AG169" s="7" t="e">
        <f t="shared" si="63"/>
        <v>#N/A</v>
      </c>
      <c r="AH169" s="7" t="e">
        <f>VLOOKUP(AF169,排出係数!$A$4:$I$1301,6,FALSE)</f>
        <v>#N/A</v>
      </c>
      <c r="AI169" s="7" t="e">
        <f t="shared" si="64"/>
        <v>#N/A</v>
      </c>
      <c r="AJ169" s="7" t="e">
        <f t="shared" si="65"/>
        <v>#N/A</v>
      </c>
      <c r="AK169" s="7" t="e">
        <f>VLOOKUP(AF169,排出係数!$A$4:$I$1301,7,FALSE)</f>
        <v>#N/A</v>
      </c>
      <c r="AL169" s="7" t="e">
        <f t="shared" si="66"/>
        <v>#N/A</v>
      </c>
      <c r="AM169" s="7" t="e">
        <f t="shared" si="67"/>
        <v>#N/A</v>
      </c>
      <c r="AN169" s="7" t="e">
        <f t="shared" si="68"/>
        <v>#N/A</v>
      </c>
      <c r="AO169" s="7">
        <f t="shared" si="69"/>
        <v>0</v>
      </c>
      <c r="AP169" s="7" t="e">
        <f>VLOOKUP(AF169,排出係数!$A$4:$I$1301,8,FALSE)</f>
        <v>#N/A</v>
      </c>
      <c r="AQ169" s="7" t="str">
        <f t="shared" si="70"/>
        <v/>
      </c>
      <c r="AR169" s="7" t="str">
        <f t="shared" si="71"/>
        <v/>
      </c>
      <c r="AS169" s="7" t="str">
        <f t="shared" si="72"/>
        <v/>
      </c>
      <c r="AT169" s="88"/>
      <c r="AZ169" s="3" t="s">
        <v>85</v>
      </c>
    </row>
    <row r="170" spans="1:52" s="13" customFormat="1" ht="13.5" customHeight="1">
      <c r="A170" s="139">
        <v>155</v>
      </c>
      <c r="B170" s="140"/>
      <c r="C170" s="141"/>
      <c r="D170" s="142"/>
      <c r="E170" s="141"/>
      <c r="F170" s="141"/>
      <c r="G170" s="182"/>
      <c r="H170" s="141"/>
      <c r="I170" s="143"/>
      <c r="J170" s="144"/>
      <c r="K170" s="141"/>
      <c r="L170" s="378"/>
      <c r="M170" s="379"/>
      <c r="N170" s="400"/>
      <c r="O170" s="202" t="str">
        <f t="shared" si="50"/>
        <v/>
      </c>
      <c r="P170" s="202" t="str">
        <f t="shared" si="74"/>
        <v/>
      </c>
      <c r="Q170" s="203" t="str">
        <f t="shared" si="51"/>
        <v/>
      </c>
      <c r="R170" s="249" t="str">
        <f t="shared" si="52"/>
        <v/>
      </c>
      <c r="S170" s="276"/>
      <c r="T170" s="37"/>
      <c r="U170" s="273" t="str">
        <f t="shared" si="53"/>
        <v/>
      </c>
      <c r="V170" s="7" t="e">
        <f t="shared" si="54"/>
        <v>#N/A</v>
      </c>
      <c r="W170" s="7" t="e">
        <f t="shared" si="55"/>
        <v>#N/A</v>
      </c>
      <c r="X170" s="7" t="e">
        <f t="shared" si="56"/>
        <v>#N/A</v>
      </c>
      <c r="Y170" s="7" t="str">
        <f t="shared" si="57"/>
        <v/>
      </c>
      <c r="Z170" s="11">
        <f t="shared" si="58"/>
        <v>1</v>
      </c>
      <c r="AA170" s="7" t="e">
        <f t="shared" si="59"/>
        <v>#N/A</v>
      </c>
      <c r="AB170" s="7" t="e">
        <f t="shared" si="60"/>
        <v>#N/A</v>
      </c>
      <c r="AC170" s="7" t="e">
        <f t="shared" si="61"/>
        <v>#N/A</v>
      </c>
      <c r="AD170" s="7" t="e">
        <f>VLOOKUP(AF170,排出係数!$A$4:$I$1301,9,FALSE)</f>
        <v>#N/A</v>
      </c>
      <c r="AE170" s="12" t="str">
        <f t="shared" si="62"/>
        <v xml:space="preserve"> </v>
      </c>
      <c r="AF170" s="7" t="e">
        <f t="shared" si="73"/>
        <v>#N/A</v>
      </c>
      <c r="AG170" s="7" t="e">
        <f t="shared" si="63"/>
        <v>#N/A</v>
      </c>
      <c r="AH170" s="7" t="e">
        <f>VLOOKUP(AF170,排出係数!$A$4:$I$1301,6,FALSE)</f>
        <v>#N/A</v>
      </c>
      <c r="AI170" s="7" t="e">
        <f t="shared" si="64"/>
        <v>#N/A</v>
      </c>
      <c r="AJ170" s="7" t="e">
        <f t="shared" si="65"/>
        <v>#N/A</v>
      </c>
      <c r="AK170" s="7" t="e">
        <f>VLOOKUP(AF170,排出係数!$A$4:$I$1301,7,FALSE)</f>
        <v>#N/A</v>
      </c>
      <c r="AL170" s="7" t="e">
        <f t="shared" si="66"/>
        <v>#N/A</v>
      </c>
      <c r="AM170" s="7" t="e">
        <f t="shared" si="67"/>
        <v>#N/A</v>
      </c>
      <c r="AN170" s="7" t="e">
        <f t="shared" si="68"/>
        <v>#N/A</v>
      </c>
      <c r="AO170" s="7">
        <f t="shared" si="69"/>
        <v>0</v>
      </c>
      <c r="AP170" s="7" t="e">
        <f>VLOOKUP(AF170,排出係数!$A$4:$I$1301,8,FALSE)</f>
        <v>#N/A</v>
      </c>
      <c r="AQ170" s="7" t="str">
        <f t="shared" si="70"/>
        <v/>
      </c>
      <c r="AR170" s="7" t="str">
        <f t="shared" si="71"/>
        <v/>
      </c>
      <c r="AS170" s="7" t="str">
        <f t="shared" si="72"/>
        <v/>
      </c>
      <c r="AT170" s="88"/>
      <c r="AZ170" s="3" t="s">
        <v>86</v>
      </c>
    </row>
    <row r="171" spans="1:52" s="13" customFormat="1" ht="13.5" customHeight="1">
      <c r="A171" s="139">
        <v>156</v>
      </c>
      <c r="B171" s="140"/>
      <c r="C171" s="141"/>
      <c r="D171" s="142"/>
      <c r="E171" s="141"/>
      <c r="F171" s="141"/>
      <c r="G171" s="182"/>
      <c r="H171" s="141"/>
      <c r="I171" s="143"/>
      <c r="J171" s="144"/>
      <c r="K171" s="141"/>
      <c r="L171" s="378"/>
      <c r="M171" s="379"/>
      <c r="N171" s="400"/>
      <c r="O171" s="202" t="str">
        <f t="shared" si="50"/>
        <v/>
      </c>
      <c r="P171" s="202" t="str">
        <f t="shared" si="74"/>
        <v/>
      </c>
      <c r="Q171" s="203" t="str">
        <f t="shared" si="51"/>
        <v/>
      </c>
      <c r="R171" s="249" t="str">
        <f t="shared" si="52"/>
        <v/>
      </c>
      <c r="S171" s="276"/>
      <c r="T171" s="37"/>
      <c r="U171" s="273" t="str">
        <f t="shared" si="53"/>
        <v/>
      </c>
      <c r="V171" s="7" t="e">
        <f t="shared" si="54"/>
        <v>#N/A</v>
      </c>
      <c r="W171" s="7" t="e">
        <f t="shared" si="55"/>
        <v>#N/A</v>
      </c>
      <c r="X171" s="7" t="e">
        <f t="shared" si="56"/>
        <v>#N/A</v>
      </c>
      <c r="Y171" s="7" t="str">
        <f t="shared" si="57"/>
        <v/>
      </c>
      <c r="Z171" s="11">
        <f t="shared" si="58"/>
        <v>1</v>
      </c>
      <c r="AA171" s="7" t="e">
        <f t="shared" si="59"/>
        <v>#N/A</v>
      </c>
      <c r="AB171" s="7" t="e">
        <f t="shared" si="60"/>
        <v>#N/A</v>
      </c>
      <c r="AC171" s="7" t="e">
        <f t="shared" si="61"/>
        <v>#N/A</v>
      </c>
      <c r="AD171" s="7" t="e">
        <f>VLOOKUP(AF171,排出係数!$A$4:$I$1301,9,FALSE)</f>
        <v>#N/A</v>
      </c>
      <c r="AE171" s="12" t="str">
        <f t="shared" si="62"/>
        <v xml:space="preserve"> </v>
      </c>
      <c r="AF171" s="7" t="e">
        <f t="shared" si="73"/>
        <v>#N/A</v>
      </c>
      <c r="AG171" s="7" t="e">
        <f t="shared" si="63"/>
        <v>#N/A</v>
      </c>
      <c r="AH171" s="7" t="e">
        <f>VLOOKUP(AF171,排出係数!$A$4:$I$1301,6,FALSE)</f>
        <v>#N/A</v>
      </c>
      <c r="AI171" s="7" t="e">
        <f t="shared" si="64"/>
        <v>#N/A</v>
      </c>
      <c r="AJ171" s="7" t="e">
        <f t="shared" si="65"/>
        <v>#N/A</v>
      </c>
      <c r="AK171" s="7" t="e">
        <f>VLOOKUP(AF171,排出係数!$A$4:$I$1301,7,FALSE)</f>
        <v>#N/A</v>
      </c>
      <c r="AL171" s="7" t="e">
        <f t="shared" si="66"/>
        <v>#N/A</v>
      </c>
      <c r="AM171" s="7" t="e">
        <f t="shared" si="67"/>
        <v>#N/A</v>
      </c>
      <c r="AN171" s="7" t="e">
        <f t="shared" si="68"/>
        <v>#N/A</v>
      </c>
      <c r="AO171" s="7">
        <f t="shared" si="69"/>
        <v>0</v>
      </c>
      <c r="AP171" s="7" t="e">
        <f>VLOOKUP(AF171,排出係数!$A$4:$I$1301,8,FALSE)</f>
        <v>#N/A</v>
      </c>
      <c r="AQ171" s="7" t="str">
        <f t="shared" si="70"/>
        <v/>
      </c>
      <c r="AR171" s="7" t="str">
        <f t="shared" si="71"/>
        <v/>
      </c>
      <c r="AS171" s="7" t="str">
        <f t="shared" si="72"/>
        <v/>
      </c>
      <c r="AT171" s="88"/>
      <c r="AZ171" s="3" t="s">
        <v>919</v>
      </c>
    </row>
    <row r="172" spans="1:52" s="13" customFormat="1" ht="13.5" customHeight="1">
      <c r="A172" s="139">
        <v>157</v>
      </c>
      <c r="B172" s="140"/>
      <c r="C172" s="141"/>
      <c r="D172" s="142"/>
      <c r="E172" s="141"/>
      <c r="F172" s="141"/>
      <c r="G172" s="182"/>
      <c r="H172" s="141"/>
      <c r="I172" s="143"/>
      <c r="J172" s="144"/>
      <c r="K172" s="141"/>
      <c r="L172" s="378"/>
      <c r="M172" s="379"/>
      <c r="N172" s="400"/>
      <c r="O172" s="202" t="str">
        <f t="shared" si="50"/>
        <v/>
      </c>
      <c r="P172" s="202" t="str">
        <f t="shared" si="74"/>
        <v/>
      </c>
      <c r="Q172" s="203" t="str">
        <f t="shared" si="51"/>
        <v/>
      </c>
      <c r="R172" s="249" t="str">
        <f t="shared" si="52"/>
        <v/>
      </c>
      <c r="S172" s="276"/>
      <c r="T172" s="37"/>
      <c r="U172" s="273" t="str">
        <f t="shared" si="53"/>
        <v/>
      </c>
      <c r="V172" s="7" t="e">
        <f t="shared" si="54"/>
        <v>#N/A</v>
      </c>
      <c r="W172" s="7" t="e">
        <f t="shared" si="55"/>
        <v>#N/A</v>
      </c>
      <c r="X172" s="7" t="e">
        <f t="shared" si="56"/>
        <v>#N/A</v>
      </c>
      <c r="Y172" s="7" t="str">
        <f t="shared" si="57"/>
        <v/>
      </c>
      <c r="Z172" s="11">
        <f t="shared" si="58"/>
        <v>1</v>
      </c>
      <c r="AA172" s="7" t="e">
        <f t="shared" si="59"/>
        <v>#N/A</v>
      </c>
      <c r="AB172" s="7" t="e">
        <f t="shared" si="60"/>
        <v>#N/A</v>
      </c>
      <c r="AC172" s="7" t="e">
        <f t="shared" si="61"/>
        <v>#N/A</v>
      </c>
      <c r="AD172" s="7" t="e">
        <f>VLOOKUP(AF172,排出係数!$A$4:$I$1301,9,FALSE)</f>
        <v>#N/A</v>
      </c>
      <c r="AE172" s="12" t="str">
        <f t="shared" si="62"/>
        <v xml:space="preserve"> </v>
      </c>
      <c r="AF172" s="7" t="e">
        <f t="shared" si="73"/>
        <v>#N/A</v>
      </c>
      <c r="AG172" s="7" t="e">
        <f t="shared" si="63"/>
        <v>#N/A</v>
      </c>
      <c r="AH172" s="7" t="e">
        <f>VLOOKUP(AF172,排出係数!$A$4:$I$1301,6,FALSE)</f>
        <v>#N/A</v>
      </c>
      <c r="AI172" s="7" t="e">
        <f t="shared" si="64"/>
        <v>#N/A</v>
      </c>
      <c r="AJ172" s="7" t="e">
        <f t="shared" si="65"/>
        <v>#N/A</v>
      </c>
      <c r="AK172" s="7" t="e">
        <f>VLOOKUP(AF172,排出係数!$A$4:$I$1301,7,FALSE)</f>
        <v>#N/A</v>
      </c>
      <c r="AL172" s="7" t="e">
        <f t="shared" si="66"/>
        <v>#N/A</v>
      </c>
      <c r="AM172" s="7" t="e">
        <f t="shared" si="67"/>
        <v>#N/A</v>
      </c>
      <c r="AN172" s="7" t="e">
        <f t="shared" si="68"/>
        <v>#N/A</v>
      </c>
      <c r="AO172" s="7">
        <f t="shared" si="69"/>
        <v>0</v>
      </c>
      <c r="AP172" s="7" t="e">
        <f>VLOOKUP(AF172,排出係数!$A$4:$I$1301,8,FALSE)</f>
        <v>#N/A</v>
      </c>
      <c r="AQ172" s="7" t="str">
        <f t="shared" si="70"/>
        <v/>
      </c>
      <c r="AR172" s="7" t="str">
        <f t="shared" si="71"/>
        <v/>
      </c>
      <c r="AS172" s="7" t="str">
        <f t="shared" si="72"/>
        <v/>
      </c>
      <c r="AT172" s="88"/>
      <c r="AZ172" s="3" t="s">
        <v>159</v>
      </c>
    </row>
    <row r="173" spans="1:52" s="13" customFormat="1" ht="13.5" customHeight="1">
      <c r="A173" s="139">
        <v>158</v>
      </c>
      <c r="B173" s="140"/>
      <c r="C173" s="141"/>
      <c r="D173" s="142"/>
      <c r="E173" s="141"/>
      <c r="F173" s="141"/>
      <c r="G173" s="182"/>
      <c r="H173" s="141"/>
      <c r="I173" s="143"/>
      <c r="J173" s="144"/>
      <c r="K173" s="141"/>
      <c r="L173" s="378"/>
      <c r="M173" s="379"/>
      <c r="N173" s="400"/>
      <c r="O173" s="202" t="str">
        <f t="shared" si="50"/>
        <v/>
      </c>
      <c r="P173" s="202" t="str">
        <f t="shared" si="74"/>
        <v/>
      </c>
      <c r="Q173" s="203" t="str">
        <f t="shared" si="51"/>
        <v/>
      </c>
      <c r="R173" s="249" t="str">
        <f t="shared" si="52"/>
        <v/>
      </c>
      <c r="S173" s="276"/>
      <c r="T173" s="37"/>
      <c r="U173" s="273" t="str">
        <f t="shared" si="53"/>
        <v/>
      </c>
      <c r="V173" s="7" t="e">
        <f t="shared" si="54"/>
        <v>#N/A</v>
      </c>
      <c r="W173" s="7" t="e">
        <f t="shared" si="55"/>
        <v>#N/A</v>
      </c>
      <c r="X173" s="7" t="e">
        <f t="shared" si="56"/>
        <v>#N/A</v>
      </c>
      <c r="Y173" s="7" t="str">
        <f t="shared" si="57"/>
        <v/>
      </c>
      <c r="Z173" s="11">
        <f t="shared" si="58"/>
        <v>1</v>
      </c>
      <c r="AA173" s="7" t="e">
        <f t="shared" si="59"/>
        <v>#N/A</v>
      </c>
      <c r="AB173" s="7" t="e">
        <f t="shared" si="60"/>
        <v>#N/A</v>
      </c>
      <c r="AC173" s="7" t="e">
        <f t="shared" si="61"/>
        <v>#N/A</v>
      </c>
      <c r="AD173" s="7" t="e">
        <f>VLOOKUP(AF173,排出係数!$A$4:$I$1301,9,FALSE)</f>
        <v>#N/A</v>
      </c>
      <c r="AE173" s="12" t="str">
        <f t="shared" si="62"/>
        <v xml:space="preserve"> </v>
      </c>
      <c r="AF173" s="7" t="e">
        <f t="shared" si="73"/>
        <v>#N/A</v>
      </c>
      <c r="AG173" s="7" t="e">
        <f t="shared" si="63"/>
        <v>#N/A</v>
      </c>
      <c r="AH173" s="7" t="e">
        <f>VLOOKUP(AF173,排出係数!$A$4:$I$1301,6,FALSE)</f>
        <v>#N/A</v>
      </c>
      <c r="AI173" s="7" t="e">
        <f t="shared" si="64"/>
        <v>#N/A</v>
      </c>
      <c r="AJ173" s="7" t="e">
        <f t="shared" si="65"/>
        <v>#N/A</v>
      </c>
      <c r="AK173" s="7" t="e">
        <f>VLOOKUP(AF173,排出係数!$A$4:$I$1301,7,FALSE)</f>
        <v>#N/A</v>
      </c>
      <c r="AL173" s="7" t="e">
        <f t="shared" si="66"/>
        <v>#N/A</v>
      </c>
      <c r="AM173" s="7" t="e">
        <f t="shared" si="67"/>
        <v>#N/A</v>
      </c>
      <c r="AN173" s="7" t="e">
        <f t="shared" si="68"/>
        <v>#N/A</v>
      </c>
      <c r="AO173" s="7">
        <f t="shared" si="69"/>
        <v>0</v>
      </c>
      <c r="AP173" s="7" t="e">
        <f>VLOOKUP(AF173,排出係数!$A$4:$I$1301,8,FALSE)</f>
        <v>#N/A</v>
      </c>
      <c r="AQ173" s="7" t="str">
        <f t="shared" si="70"/>
        <v/>
      </c>
      <c r="AR173" s="7" t="str">
        <f t="shared" si="71"/>
        <v/>
      </c>
      <c r="AS173" s="7" t="str">
        <f t="shared" si="72"/>
        <v/>
      </c>
      <c r="AT173" s="88"/>
      <c r="AZ173" s="3" t="s">
        <v>160</v>
      </c>
    </row>
    <row r="174" spans="1:52" s="13" customFormat="1" ht="13.5" customHeight="1">
      <c r="A174" s="139">
        <v>159</v>
      </c>
      <c r="B174" s="140"/>
      <c r="C174" s="141"/>
      <c r="D174" s="142"/>
      <c r="E174" s="141"/>
      <c r="F174" s="141"/>
      <c r="G174" s="182"/>
      <c r="H174" s="141"/>
      <c r="I174" s="143"/>
      <c r="J174" s="144"/>
      <c r="K174" s="141"/>
      <c r="L174" s="378"/>
      <c r="M174" s="379"/>
      <c r="N174" s="400"/>
      <c r="O174" s="202" t="str">
        <f t="shared" si="50"/>
        <v/>
      </c>
      <c r="P174" s="202" t="str">
        <f t="shared" si="74"/>
        <v/>
      </c>
      <c r="Q174" s="203" t="str">
        <f t="shared" si="51"/>
        <v/>
      </c>
      <c r="R174" s="249" t="str">
        <f t="shared" si="52"/>
        <v/>
      </c>
      <c r="S174" s="276"/>
      <c r="T174" s="37"/>
      <c r="U174" s="273" t="str">
        <f t="shared" si="53"/>
        <v/>
      </c>
      <c r="V174" s="7" t="e">
        <f t="shared" si="54"/>
        <v>#N/A</v>
      </c>
      <c r="W174" s="7" t="e">
        <f t="shared" si="55"/>
        <v>#N/A</v>
      </c>
      <c r="X174" s="7" t="e">
        <f t="shared" si="56"/>
        <v>#N/A</v>
      </c>
      <c r="Y174" s="7" t="str">
        <f t="shared" si="57"/>
        <v/>
      </c>
      <c r="Z174" s="11">
        <f t="shared" si="58"/>
        <v>1</v>
      </c>
      <c r="AA174" s="7" t="e">
        <f t="shared" si="59"/>
        <v>#N/A</v>
      </c>
      <c r="AB174" s="7" t="e">
        <f t="shared" si="60"/>
        <v>#N/A</v>
      </c>
      <c r="AC174" s="7" t="e">
        <f t="shared" si="61"/>
        <v>#N/A</v>
      </c>
      <c r="AD174" s="7" t="e">
        <f>VLOOKUP(AF174,排出係数!$A$4:$I$1301,9,FALSE)</f>
        <v>#N/A</v>
      </c>
      <c r="AE174" s="12" t="str">
        <f t="shared" si="62"/>
        <v xml:space="preserve"> </v>
      </c>
      <c r="AF174" s="7" t="e">
        <f t="shared" si="73"/>
        <v>#N/A</v>
      </c>
      <c r="AG174" s="7" t="e">
        <f t="shared" si="63"/>
        <v>#N/A</v>
      </c>
      <c r="AH174" s="7" t="e">
        <f>VLOOKUP(AF174,排出係数!$A$4:$I$1301,6,FALSE)</f>
        <v>#N/A</v>
      </c>
      <c r="AI174" s="7" t="e">
        <f t="shared" si="64"/>
        <v>#N/A</v>
      </c>
      <c r="AJ174" s="7" t="e">
        <f t="shared" si="65"/>
        <v>#N/A</v>
      </c>
      <c r="AK174" s="7" t="e">
        <f>VLOOKUP(AF174,排出係数!$A$4:$I$1301,7,FALSE)</f>
        <v>#N/A</v>
      </c>
      <c r="AL174" s="7" t="e">
        <f t="shared" si="66"/>
        <v>#N/A</v>
      </c>
      <c r="AM174" s="7" t="e">
        <f t="shared" si="67"/>
        <v>#N/A</v>
      </c>
      <c r="AN174" s="7" t="e">
        <f t="shared" si="68"/>
        <v>#N/A</v>
      </c>
      <c r="AO174" s="7">
        <f t="shared" si="69"/>
        <v>0</v>
      </c>
      <c r="AP174" s="7" t="e">
        <f>VLOOKUP(AF174,排出係数!$A$4:$I$1301,8,FALSE)</f>
        <v>#N/A</v>
      </c>
      <c r="AQ174" s="7" t="str">
        <f t="shared" si="70"/>
        <v/>
      </c>
      <c r="AR174" s="7" t="str">
        <f t="shared" si="71"/>
        <v/>
      </c>
      <c r="AS174" s="7" t="str">
        <f t="shared" si="72"/>
        <v/>
      </c>
      <c r="AT174" s="88"/>
      <c r="AZ174" s="3" t="s">
        <v>161</v>
      </c>
    </row>
    <row r="175" spans="1:52" s="13" customFormat="1" ht="13.5" customHeight="1">
      <c r="A175" s="139">
        <v>160</v>
      </c>
      <c r="B175" s="140"/>
      <c r="C175" s="141"/>
      <c r="D175" s="142"/>
      <c r="E175" s="141"/>
      <c r="F175" s="141"/>
      <c r="G175" s="182"/>
      <c r="H175" s="141"/>
      <c r="I175" s="143"/>
      <c r="J175" s="144"/>
      <c r="K175" s="141"/>
      <c r="L175" s="378"/>
      <c r="M175" s="379"/>
      <c r="N175" s="400"/>
      <c r="O175" s="202" t="str">
        <f t="shared" si="50"/>
        <v/>
      </c>
      <c r="P175" s="202" t="str">
        <f t="shared" si="74"/>
        <v/>
      </c>
      <c r="Q175" s="203" t="str">
        <f t="shared" si="51"/>
        <v/>
      </c>
      <c r="R175" s="249" t="str">
        <f t="shared" si="52"/>
        <v/>
      </c>
      <c r="S175" s="276"/>
      <c r="T175" s="37"/>
      <c r="U175" s="273" t="str">
        <f t="shared" si="53"/>
        <v/>
      </c>
      <c r="V175" s="7" t="e">
        <f t="shared" si="54"/>
        <v>#N/A</v>
      </c>
      <c r="W175" s="7" t="e">
        <f t="shared" si="55"/>
        <v>#N/A</v>
      </c>
      <c r="X175" s="7" t="e">
        <f t="shared" si="56"/>
        <v>#N/A</v>
      </c>
      <c r="Y175" s="7" t="str">
        <f t="shared" si="57"/>
        <v/>
      </c>
      <c r="Z175" s="11">
        <f t="shared" si="58"/>
        <v>1</v>
      </c>
      <c r="AA175" s="7" t="e">
        <f t="shared" si="59"/>
        <v>#N/A</v>
      </c>
      <c r="AB175" s="7" t="e">
        <f t="shared" si="60"/>
        <v>#N/A</v>
      </c>
      <c r="AC175" s="7" t="e">
        <f t="shared" si="61"/>
        <v>#N/A</v>
      </c>
      <c r="AD175" s="7" t="e">
        <f>VLOOKUP(AF175,排出係数!$A$4:$I$1301,9,FALSE)</f>
        <v>#N/A</v>
      </c>
      <c r="AE175" s="12" t="str">
        <f t="shared" si="62"/>
        <v xml:space="preserve"> </v>
      </c>
      <c r="AF175" s="7" t="e">
        <f t="shared" si="73"/>
        <v>#N/A</v>
      </c>
      <c r="AG175" s="7" t="e">
        <f t="shared" si="63"/>
        <v>#N/A</v>
      </c>
      <c r="AH175" s="7" t="e">
        <f>VLOOKUP(AF175,排出係数!$A$4:$I$1301,6,FALSE)</f>
        <v>#N/A</v>
      </c>
      <c r="AI175" s="7" t="e">
        <f t="shared" si="64"/>
        <v>#N/A</v>
      </c>
      <c r="AJ175" s="7" t="e">
        <f t="shared" si="65"/>
        <v>#N/A</v>
      </c>
      <c r="AK175" s="7" t="e">
        <f>VLOOKUP(AF175,排出係数!$A$4:$I$1301,7,FALSE)</f>
        <v>#N/A</v>
      </c>
      <c r="AL175" s="7" t="e">
        <f t="shared" si="66"/>
        <v>#N/A</v>
      </c>
      <c r="AM175" s="7" t="e">
        <f t="shared" si="67"/>
        <v>#N/A</v>
      </c>
      <c r="AN175" s="7" t="e">
        <f t="shared" si="68"/>
        <v>#N/A</v>
      </c>
      <c r="AO175" s="7">
        <f t="shared" si="69"/>
        <v>0</v>
      </c>
      <c r="AP175" s="7" t="e">
        <f>VLOOKUP(AF175,排出係数!$A$4:$I$1301,8,FALSE)</f>
        <v>#N/A</v>
      </c>
      <c r="AQ175" s="7" t="str">
        <f t="shared" si="70"/>
        <v/>
      </c>
      <c r="AR175" s="7" t="str">
        <f t="shared" si="71"/>
        <v/>
      </c>
      <c r="AS175" s="7" t="str">
        <f t="shared" si="72"/>
        <v/>
      </c>
      <c r="AT175" s="88"/>
      <c r="AZ175" s="3" t="s">
        <v>162</v>
      </c>
    </row>
    <row r="176" spans="1:52" s="13" customFormat="1" ht="13.5" customHeight="1">
      <c r="A176" s="139">
        <v>161</v>
      </c>
      <c r="B176" s="140"/>
      <c r="C176" s="141"/>
      <c r="D176" s="142"/>
      <c r="E176" s="141"/>
      <c r="F176" s="141"/>
      <c r="G176" s="182"/>
      <c r="H176" s="141"/>
      <c r="I176" s="143"/>
      <c r="J176" s="144"/>
      <c r="K176" s="141"/>
      <c r="L176" s="378"/>
      <c r="M176" s="379"/>
      <c r="N176" s="400"/>
      <c r="O176" s="202" t="str">
        <f t="shared" si="50"/>
        <v/>
      </c>
      <c r="P176" s="202" t="str">
        <f t="shared" si="74"/>
        <v/>
      </c>
      <c r="Q176" s="203" t="str">
        <f t="shared" si="51"/>
        <v/>
      </c>
      <c r="R176" s="249" t="str">
        <f t="shared" si="52"/>
        <v/>
      </c>
      <c r="S176" s="276"/>
      <c r="T176" s="37"/>
      <c r="U176" s="273" t="str">
        <f t="shared" si="53"/>
        <v/>
      </c>
      <c r="V176" s="7" t="e">
        <f t="shared" si="54"/>
        <v>#N/A</v>
      </c>
      <c r="W176" s="7" t="e">
        <f t="shared" si="55"/>
        <v>#N/A</v>
      </c>
      <c r="X176" s="7" t="e">
        <f t="shared" si="56"/>
        <v>#N/A</v>
      </c>
      <c r="Y176" s="7" t="str">
        <f t="shared" si="57"/>
        <v/>
      </c>
      <c r="Z176" s="11">
        <f t="shared" si="58"/>
        <v>1</v>
      </c>
      <c r="AA176" s="7" t="e">
        <f t="shared" si="59"/>
        <v>#N/A</v>
      </c>
      <c r="AB176" s="7" t="e">
        <f t="shared" si="60"/>
        <v>#N/A</v>
      </c>
      <c r="AC176" s="7" t="e">
        <f t="shared" si="61"/>
        <v>#N/A</v>
      </c>
      <c r="AD176" s="7" t="e">
        <f>VLOOKUP(AF176,排出係数!$A$4:$I$1301,9,FALSE)</f>
        <v>#N/A</v>
      </c>
      <c r="AE176" s="12" t="str">
        <f t="shared" si="62"/>
        <v xml:space="preserve"> </v>
      </c>
      <c r="AF176" s="7" t="e">
        <f t="shared" si="73"/>
        <v>#N/A</v>
      </c>
      <c r="AG176" s="7" t="e">
        <f t="shared" si="63"/>
        <v>#N/A</v>
      </c>
      <c r="AH176" s="7" t="e">
        <f>VLOOKUP(AF176,排出係数!$A$4:$I$1301,6,FALSE)</f>
        <v>#N/A</v>
      </c>
      <c r="AI176" s="7" t="e">
        <f t="shared" si="64"/>
        <v>#N/A</v>
      </c>
      <c r="AJ176" s="7" t="e">
        <f t="shared" si="65"/>
        <v>#N/A</v>
      </c>
      <c r="AK176" s="7" t="e">
        <f>VLOOKUP(AF176,排出係数!$A$4:$I$1301,7,FALSE)</f>
        <v>#N/A</v>
      </c>
      <c r="AL176" s="7" t="e">
        <f t="shared" si="66"/>
        <v>#N/A</v>
      </c>
      <c r="AM176" s="7" t="e">
        <f t="shared" si="67"/>
        <v>#N/A</v>
      </c>
      <c r="AN176" s="7" t="e">
        <f t="shared" si="68"/>
        <v>#N/A</v>
      </c>
      <c r="AO176" s="7">
        <f t="shared" si="69"/>
        <v>0</v>
      </c>
      <c r="AP176" s="7" t="e">
        <f>VLOOKUP(AF176,排出係数!$A$4:$I$1301,8,FALSE)</f>
        <v>#N/A</v>
      </c>
      <c r="AQ176" s="7" t="str">
        <f t="shared" si="70"/>
        <v/>
      </c>
      <c r="AR176" s="7" t="str">
        <f t="shared" si="71"/>
        <v/>
      </c>
      <c r="AS176" s="7" t="str">
        <f t="shared" si="72"/>
        <v/>
      </c>
      <c r="AT176" s="88"/>
      <c r="AZ176" s="3" t="s">
        <v>163</v>
      </c>
    </row>
    <row r="177" spans="1:52" s="13" customFormat="1" ht="13.5" customHeight="1">
      <c r="A177" s="139">
        <v>162</v>
      </c>
      <c r="B177" s="140"/>
      <c r="C177" s="141"/>
      <c r="D177" s="142"/>
      <c r="E177" s="141"/>
      <c r="F177" s="141"/>
      <c r="G177" s="182"/>
      <c r="H177" s="141"/>
      <c r="I177" s="143"/>
      <c r="J177" s="144"/>
      <c r="K177" s="141"/>
      <c r="L177" s="378"/>
      <c r="M177" s="379"/>
      <c r="N177" s="400"/>
      <c r="O177" s="202" t="str">
        <f t="shared" si="50"/>
        <v/>
      </c>
      <c r="P177" s="202" t="str">
        <f t="shared" si="74"/>
        <v/>
      </c>
      <c r="Q177" s="203" t="str">
        <f t="shared" si="51"/>
        <v/>
      </c>
      <c r="R177" s="249" t="str">
        <f t="shared" si="52"/>
        <v/>
      </c>
      <c r="S177" s="276"/>
      <c r="T177" s="37"/>
      <c r="U177" s="273" t="str">
        <f t="shared" si="53"/>
        <v/>
      </c>
      <c r="V177" s="7" t="e">
        <f t="shared" si="54"/>
        <v>#N/A</v>
      </c>
      <c r="W177" s="7" t="e">
        <f t="shared" si="55"/>
        <v>#N/A</v>
      </c>
      <c r="X177" s="7" t="e">
        <f t="shared" si="56"/>
        <v>#N/A</v>
      </c>
      <c r="Y177" s="7" t="str">
        <f t="shared" si="57"/>
        <v/>
      </c>
      <c r="Z177" s="11">
        <f t="shared" si="58"/>
        <v>1</v>
      </c>
      <c r="AA177" s="7" t="e">
        <f t="shared" si="59"/>
        <v>#N/A</v>
      </c>
      <c r="AB177" s="7" t="e">
        <f t="shared" si="60"/>
        <v>#N/A</v>
      </c>
      <c r="AC177" s="7" t="e">
        <f t="shared" si="61"/>
        <v>#N/A</v>
      </c>
      <c r="AD177" s="7" t="e">
        <f>VLOOKUP(AF177,排出係数!$A$4:$I$1301,9,FALSE)</f>
        <v>#N/A</v>
      </c>
      <c r="AE177" s="12" t="str">
        <f t="shared" si="62"/>
        <v xml:space="preserve"> </v>
      </c>
      <c r="AF177" s="7" t="e">
        <f t="shared" si="73"/>
        <v>#N/A</v>
      </c>
      <c r="AG177" s="7" t="e">
        <f t="shared" si="63"/>
        <v>#N/A</v>
      </c>
      <c r="AH177" s="7" t="e">
        <f>VLOOKUP(AF177,排出係数!$A$4:$I$1301,6,FALSE)</f>
        <v>#N/A</v>
      </c>
      <c r="AI177" s="7" t="e">
        <f t="shared" si="64"/>
        <v>#N/A</v>
      </c>
      <c r="AJ177" s="7" t="e">
        <f t="shared" si="65"/>
        <v>#N/A</v>
      </c>
      <c r="AK177" s="7" t="e">
        <f>VLOOKUP(AF177,排出係数!$A$4:$I$1301,7,FALSE)</f>
        <v>#N/A</v>
      </c>
      <c r="AL177" s="7" t="e">
        <f t="shared" si="66"/>
        <v>#N/A</v>
      </c>
      <c r="AM177" s="7" t="e">
        <f t="shared" si="67"/>
        <v>#N/A</v>
      </c>
      <c r="AN177" s="7" t="e">
        <f t="shared" si="68"/>
        <v>#N/A</v>
      </c>
      <c r="AO177" s="7">
        <f t="shared" si="69"/>
        <v>0</v>
      </c>
      <c r="AP177" s="7" t="e">
        <f>VLOOKUP(AF177,排出係数!$A$4:$I$1301,8,FALSE)</f>
        <v>#N/A</v>
      </c>
      <c r="AQ177" s="7" t="str">
        <f t="shared" si="70"/>
        <v/>
      </c>
      <c r="AR177" s="7" t="str">
        <f t="shared" si="71"/>
        <v/>
      </c>
      <c r="AS177" s="7" t="str">
        <f t="shared" si="72"/>
        <v/>
      </c>
      <c r="AT177" s="88"/>
      <c r="AZ177" s="3" t="s">
        <v>164</v>
      </c>
    </row>
    <row r="178" spans="1:52" s="13" customFormat="1" ht="13.5" customHeight="1">
      <c r="A178" s="139">
        <v>163</v>
      </c>
      <c r="B178" s="140"/>
      <c r="C178" s="141"/>
      <c r="D178" s="142"/>
      <c r="E178" s="141"/>
      <c r="F178" s="141"/>
      <c r="G178" s="182"/>
      <c r="H178" s="141"/>
      <c r="I178" s="143"/>
      <c r="J178" s="144"/>
      <c r="K178" s="141"/>
      <c r="L178" s="378"/>
      <c r="M178" s="379"/>
      <c r="N178" s="400"/>
      <c r="O178" s="202" t="str">
        <f t="shared" si="50"/>
        <v/>
      </c>
      <c r="P178" s="202" t="str">
        <f t="shared" si="74"/>
        <v/>
      </c>
      <c r="Q178" s="203" t="str">
        <f t="shared" si="51"/>
        <v/>
      </c>
      <c r="R178" s="249" t="str">
        <f t="shared" si="52"/>
        <v/>
      </c>
      <c r="S178" s="276"/>
      <c r="T178" s="37"/>
      <c r="U178" s="273" t="str">
        <f t="shared" si="53"/>
        <v/>
      </c>
      <c r="V178" s="7" t="e">
        <f t="shared" si="54"/>
        <v>#N/A</v>
      </c>
      <c r="W178" s="7" t="e">
        <f t="shared" si="55"/>
        <v>#N/A</v>
      </c>
      <c r="X178" s="7" t="e">
        <f t="shared" si="56"/>
        <v>#N/A</v>
      </c>
      <c r="Y178" s="7" t="str">
        <f t="shared" si="57"/>
        <v/>
      </c>
      <c r="Z178" s="11">
        <f t="shared" si="58"/>
        <v>1</v>
      </c>
      <c r="AA178" s="7" t="e">
        <f t="shared" si="59"/>
        <v>#N/A</v>
      </c>
      <c r="AB178" s="7" t="e">
        <f t="shared" si="60"/>
        <v>#N/A</v>
      </c>
      <c r="AC178" s="7" t="e">
        <f t="shared" si="61"/>
        <v>#N/A</v>
      </c>
      <c r="AD178" s="7" t="e">
        <f>VLOOKUP(AF178,排出係数!$A$4:$I$1301,9,FALSE)</f>
        <v>#N/A</v>
      </c>
      <c r="AE178" s="12" t="str">
        <f t="shared" si="62"/>
        <v xml:space="preserve"> </v>
      </c>
      <c r="AF178" s="7" t="e">
        <f t="shared" si="73"/>
        <v>#N/A</v>
      </c>
      <c r="AG178" s="7" t="e">
        <f t="shared" si="63"/>
        <v>#N/A</v>
      </c>
      <c r="AH178" s="7" t="e">
        <f>VLOOKUP(AF178,排出係数!$A$4:$I$1301,6,FALSE)</f>
        <v>#N/A</v>
      </c>
      <c r="AI178" s="7" t="e">
        <f t="shared" si="64"/>
        <v>#N/A</v>
      </c>
      <c r="AJ178" s="7" t="e">
        <f t="shared" si="65"/>
        <v>#N/A</v>
      </c>
      <c r="AK178" s="7" t="e">
        <f>VLOOKUP(AF178,排出係数!$A$4:$I$1301,7,FALSE)</f>
        <v>#N/A</v>
      </c>
      <c r="AL178" s="7" t="e">
        <f t="shared" si="66"/>
        <v>#N/A</v>
      </c>
      <c r="AM178" s="7" t="e">
        <f t="shared" si="67"/>
        <v>#N/A</v>
      </c>
      <c r="AN178" s="7" t="e">
        <f t="shared" si="68"/>
        <v>#N/A</v>
      </c>
      <c r="AO178" s="7">
        <f t="shared" si="69"/>
        <v>0</v>
      </c>
      <c r="AP178" s="7" t="e">
        <f>VLOOKUP(AF178,排出係数!$A$4:$I$1301,8,FALSE)</f>
        <v>#N/A</v>
      </c>
      <c r="AQ178" s="7" t="str">
        <f t="shared" si="70"/>
        <v/>
      </c>
      <c r="AR178" s="7" t="str">
        <f t="shared" si="71"/>
        <v/>
      </c>
      <c r="AS178" s="7" t="str">
        <f t="shared" si="72"/>
        <v/>
      </c>
      <c r="AT178" s="88"/>
      <c r="AZ178" s="3" t="s">
        <v>165</v>
      </c>
    </row>
    <row r="179" spans="1:52" s="13" customFormat="1" ht="13.5" customHeight="1">
      <c r="A179" s="139">
        <v>164</v>
      </c>
      <c r="B179" s="140"/>
      <c r="C179" s="141"/>
      <c r="D179" s="142"/>
      <c r="E179" s="141"/>
      <c r="F179" s="141"/>
      <c r="G179" s="182"/>
      <c r="H179" s="141"/>
      <c r="I179" s="143"/>
      <c r="J179" s="144"/>
      <c r="K179" s="141"/>
      <c r="L179" s="378"/>
      <c r="M179" s="379"/>
      <c r="N179" s="400"/>
      <c r="O179" s="202" t="str">
        <f t="shared" si="50"/>
        <v/>
      </c>
      <c r="P179" s="202" t="str">
        <f t="shared" si="74"/>
        <v/>
      </c>
      <c r="Q179" s="203" t="str">
        <f t="shared" si="51"/>
        <v/>
      </c>
      <c r="R179" s="249" t="str">
        <f t="shared" si="52"/>
        <v/>
      </c>
      <c r="S179" s="276"/>
      <c r="T179" s="37"/>
      <c r="U179" s="273" t="str">
        <f t="shared" si="53"/>
        <v/>
      </c>
      <c r="V179" s="7" t="e">
        <f t="shared" si="54"/>
        <v>#N/A</v>
      </c>
      <c r="W179" s="7" t="e">
        <f t="shared" si="55"/>
        <v>#N/A</v>
      </c>
      <c r="X179" s="7" t="e">
        <f t="shared" si="56"/>
        <v>#N/A</v>
      </c>
      <c r="Y179" s="7" t="str">
        <f t="shared" si="57"/>
        <v/>
      </c>
      <c r="Z179" s="11">
        <f t="shared" si="58"/>
        <v>1</v>
      </c>
      <c r="AA179" s="7" t="e">
        <f t="shared" si="59"/>
        <v>#N/A</v>
      </c>
      <c r="AB179" s="7" t="e">
        <f t="shared" si="60"/>
        <v>#N/A</v>
      </c>
      <c r="AC179" s="7" t="e">
        <f t="shared" si="61"/>
        <v>#N/A</v>
      </c>
      <c r="AD179" s="7" t="e">
        <f>VLOOKUP(AF179,排出係数!$A$4:$I$1301,9,FALSE)</f>
        <v>#N/A</v>
      </c>
      <c r="AE179" s="12" t="str">
        <f t="shared" si="62"/>
        <v xml:space="preserve"> </v>
      </c>
      <c r="AF179" s="7" t="e">
        <f t="shared" si="73"/>
        <v>#N/A</v>
      </c>
      <c r="AG179" s="7" t="e">
        <f t="shared" si="63"/>
        <v>#N/A</v>
      </c>
      <c r="AH179" s="7" t="e">
        <f>VLOOKUP(AF179,排出係数!$A$4:$I$1301,6,FALSE)</f>
        <v>#N/A</v>
      </c>
      <c r="AI179" s="7" t="e">
        <f t="shared" si="64"/>
        <v>#N/A</v>
      </c>
      <c r="AJ179" s="7" t="e">
        <f t="shared" si="65"/>
        <v>#N/A</v>
      </c>
      <c r="AK179" s="7" t="e">
        <f>VLOOKUP(AF179,排出係数!$A$4:$I$1301,7,FALSE)</f>
        <v>#N/A</v>
      </c>
      <c r="AL179" s="7" t="e">
        <f t="shared" si="66"/>
        <v>#N/A</v>
      </c>
      <c r="AM179" s="7" t="e">
        <f t="shared" si="67"/>
        <v>#N/A</v>
      </c>
      <c r="AN179" s="7" t="e">
        <f t="shared" si="68"/>
        <v>#N/A</v>
      </c>
      <c r="AO179" s="7">
        <f t="shared" si="69"/>
        <v>0</v>
      </c>
      <c r="AP179" s="7" t="e">
        <f>VLOOKUP(AF179,排出係数!$A$4:$I$1301,8,FALSE)</f>
        <v>#N/A</v>
      </c>
      <c r="AQ179" s="7" t="str">
        <f t="shared" si="70"/>
        <v/>
      </c>
      <c r="AR179" s="7" t="str">
        <f t="shared" si="71"/>
        <v/>
      </c>
      <c r="AS179" s="7" t="str">
        <f t="shared" si="72"/>
        <v/>
      </c>
      <c r="AT179" s="88"/>
      <c r="AZ179" s="3" t="s">
        <v>166</v>
      </c>
    </row>
    <row r="180" spans="1:52" s="13" customFormat="1" ht="13.5" customHeight="1">
      <c r="A180" s="139">
        <v>165</v>
      </c>
      <c r="B180" s="140"/>
      <c r="C180" s="141"/>
      <c r="D180" s="142"/>
      <c r="E180" s="141"/>
      <c r="F180" s="141"/>
      <c r="G180" s="182"/>
      <c r="H180" s="141"/>
      <c r="I180" s="143"/>
      <c r="J180" s="144"/>
      <c r="K180" s="141"/>
      <c r="L180" s="378"/>
      <c r="M180" s="379"/>
      <c r="N180" s="400"/>
      <c r="O180" s="202" t="str">
        <f t="shared" si="50"/>
        <v/>
      </c>
      <c r="P180" s="202" t="str">
        <f t="shared" si="74"/>
        <v/>
      </c>
      <c r="Q180" s="203" t="str">
        <f t="shared" si="51"/>
        <v/>
      </c>
      <c r="R180" s="249" t="str">
        <f t="shared" si="52"/>
        <v/>
      </c>
      <c r="S180" s="276"/>
      <c r="T180" s="37"/>
      <c r="U180" s="273" t="str">
        <f t="shared" si="53"/>
        <v/>
      </c>
      <c r="V180" s="7" t="e">
        <f t="shared" si="54"/>
        <v>#N/A</v>
      </c>
      <c r="W180" s="7" t="e">
        <f t="shared" si="55"/>
        <v>#N/A</v>
      </c>
      <c r="X180" s="7" t="e">
        <f t="shared" si="56"/>
        <v>#N/A</v>
      </c>
      <c r="Y180" s="7" t="str">
        <f t="shared" si="57"/>
        <v/>
      </c>
      <c r="Z180" s="11">
        <f t="shared" si="58"/>
        <v>1</v>
      </c>
      <c r="AA180" s="7" t="e">
        <f t="shared" si="59"/>
        <v>#N/A</v>
      </c>
      <c r="AB180" s="7" t="e">
        <f t="shared" si="60"/>
        <v>#N/A</v>
      </c>
      <c r="AC180" s="7" t="e">
        <f t="shared" si="61"/>
        <v>#N/A</v>
      </c>
      <c r="AD180" s="7" t="e">
        <f>VLOOKUP(AF180,排出係数!$A$4:$I$1301,9,FALSE)</f>
        <v>#N/A</v>
      </c>
      <c r="AE180" s="12" t="str">
        <f t="shared" si="62"/>
        <v xml:space="preserve"> </v>
      </c>
      <c r="AF180" s="7" t="e">
        <f t="shared" si="73"/>
        <v>#N/A</v>
      </c>
      <c r="AG180" s="7" t="e">
        <f t="shared" si="63"/>
        <v>#N/A</v>
      </c>
      <c r="AH180" s="7" t="e">
        <f>VLOOKUP(AF180,排出係数!$A$4:$I$1301,6,FALSE)</f>
        <v>#N/A</v>
      </c>
      <c r="AI180" s="7" t="e">
        <f t="shared" si="64"/>
        <v>#N/A</v>
      </c>
      <c r="AJ180" s="7" t="e">
        <f t="shared" si="65"/>
        <v>#N/A</v>
      </c>
      <c r="AK180" s="7" t="e">
        <f>VLOOKUP(AF180,排出係数!$A$4:$I$1301,7,FALSE)</f>
        <v>#N/A</v>
      </c>
      <c r="AL180" s="7" t="e">
        <f t="shared" si="66"/>
        <v>#N/A</v>
      </c>
      <c r="AM180" s="7" t="e">
        <f t="shared" si="67"/>
        <v>#N/A</v>
      </c>
      <c r="AN180" s="7" t="e">
        <f t="shared" si="68"/>
        <v>#N/A</v>
      </c>
      <c r="AO180" s="7">
        <f t="shared" si="69"/>
        <v>0</v>
      </c>
      <c r="AP180" s="7" t="e">
        <f>VLOOKUP(AF180,排出係数!$A$4:$I$1301,8,FALSE)</f>
        <v>#N/A</v>
      </c>
      <c r="AQ180" s="7" t="str">
        <f t="shared" si="70"/>
        <v/>
      </c>
      <c r="AR180" s="7" t="str">
        <f t="shared" si="71"/>
        <v/>
      </c>
      <c r="AS180" s="7" t="str">
        <f t="shared" si="72"/>
        <v/>
      </c>
      <c r="AT180" s="88"/>
      <c r="AZ180" s="3" t="s">
        <v>167</v>
      </c>
    </row>
    <row r="181" spans="1:52" s="13" customFormat="1" ht="13.5" customHeight="1">
      <c r="A181" s="139">
        <v>166</v>
      </c>
      <c r="B181" s="140"/>
      <c r="C181" s="141"/>
      <c r="D181" s="142"/>
      <c r="E181" s="141"/>
      <c r="F181" s="141"/>
      <c r="G181" s="182"/>
      <c r="H181" s="141"/>
      <c r="I181" s="143"/>
      <c r="J181" s="144"/>
      <c r="K181" s="141"/>
      <c r="L181" s="378"/>
      <c r="M181" s="379"/>
      <c r="N181" s="400"/>
      <c r="O181" s="202" t="str">
        <f t="shared" si="50"/>
        <v/>
      </c>
      <c r="P181" s="202" t="str">
        <f t="shared" si="74"/>
        <v/>
      </c>
      <c r="Q181" s="203" t="str">
        <f t="shared" si="51"/>
        <v/>
      </c>
      <c r="R181" s="249" t="str">
        <f t="shared" si="52"/>
        <v/>
      </c>
      <c r="S181" s="276"/>
      <c r="T181" s="37"/>
      <c r="U181" s="273" t="str">
        <f t="shared" si="53"/>
        <v/>
      </c>
      <c r="V181" s="7" t="e">
        <f t="shared" si="54"/>
        <v>#N/A</v>
      </c>
      <c r="W181" s="7" t="e">
        <f t="shared" si="55"/>
        <v>#N/A</v>
      </c>
      <c r="X181" s="7" t="e">
        <f t="shared" si="56"/>
        <v>#N/A</v>
      </c>
      <c r="Y181" s="7" t="str">
        <f t="shared" si="57"/>
        <v/>
      </c>
      <c r="Z181" s="11">
        <f t="shared" si="58"/>
        <v>1</v>
      </c>
      <c r="AA181" s="7" t="e">
        <f t="shared" si="59"/>
        <v>#N/A</v>
      </c>
      <c r="AB181" s="7" t="e">
        <f t="shared" si="60"/>
        <v>#N/A</v>
      </c>
      <c r="AC181" s="7" t="e">
        <f t="shared" si="61"/>
        <v>#N/A</v>
      </c>
      <c r="AD181" s="7" t="e">
        <f>VLOOKUP(AF181,排出係数!$A$4:$I$1301,9,FALSE)</f>
        <v>#N/A</v>
      </c>
      <c r="AE181" s="12" t="str">
        <f t="shared" si="62"/>
        <v xml:space="preserve"> </v>
      </c>
      <c r="AF181" s="7" t="e">
        <f t="shared" si="73"/>
        <v>#N/A</v>
      </c>
      <c r="AG181" s="7" t="e">
        <f t="shared" si="63"/>
        <v>#N/A</v>
      </c>
      <c r="AH181" s="7" t="e">
        <f>VLOOKUP(AF181,排出係数!$A$4:$I$1301,6,FALSE)</f>
        <v>#N/A</v>
      </c>
      <c r="AI181" s="7" t="e">
        <f t="shared" si="64"/>
        <v>#N/A</v>
      </c>
      <c r="AJ181" s="7" t="e">
        <f t="shared" si="65"/>
        <v>#N/A</v>
      </c>
      <c r="AK181" s="7" t="e">
        <f>VLOOKUP(AF181,排出係数!$A$4:$I$1301,7,FALSE)</f>
        <v>#N/A</v>
      </c>
      <c r="AL181" s="7" t="e">
        <f t="shared" si="66"/>
        <v>#N/A</v>
      </c>
      <c r="AM181" s="7" t="e">
        <f t="shared" si="67"/>
        <v>#N/A</v>
      </c>
      <c r="AN181" s="7" t="e">
        <f t="shared" si="68"/>
        <v>#N/A</v>
      </c>
      <c r="AO181" s="7">
        <f t="shared" si="69"/>
        <v>0</v>
      </c>
      <c r="AP181" s="7" t="e">
        <f>VLOOKUP(AF181,排出係数!$A$4:$I$1301,8,FALSE)</f>
        <v>#N/A</v>
      </c>
      <c r="AQ181" s="7" t="str">
        <f t="shared" si="70"/>
        <v/>
      </c>
      <c r="AR181" s="7" t="str">
        <f t="shared" si="71"/>
        <v/>
      </c>
      <c r="AS181" s="7" t="str">
        <f t="shared" si="72"/>
        <v/>
      </c>
      <c r="AT181" s="88"/>
      <c r="AZ181" s="3" t="s">
        <v>168</v>
      </c>
    </row>
    <row r="182" spans="1:52" s="13" customFormat="1" ht="13.5" customHeight="1">
      <c r="A182" s="139">
        <v>167</v>
      </c>
      <c r="B182" s="140"/>
      <c r="C182" s="141"/>
      <c r="D182" s="142"/>
      <c r="E182" s="141"/>
      <c r="F182" s="141"/>
      <c r="G182" s="182"/>
      <c r="H182" s="141"/>
      <c r="I182" s="143"/>
      <c r="J182" s="144"/>
      <c r="K182" s="141"/>
      <c r="L182" s="378"/>
      <c r="M182" s="379"/>
      <c r="N182" s="400"/>
      <c r="O182" s="202" t="str">
        <f t="shared" si="50"/>
        <v/>
      </c>
      <c r="P182" s="202" t="str">
        <f t="shared" si="74"/>
        <v/>
      </c>
      <c r="Q182" s="203" t="str">
        <f t="shared" si="51"/>
        <v/>
      </c>
      <c r="R182" s="249" t="str">
        <f t="shared" si="52"/>
        <v/>
      </c>
      <c r="S182" s="276"/>
      <c r="T182" s="37"/>
      <c r="U182" s="273" t="str">
        <f t="shared" si="53"/>
        <v/>
      </c>
      <c r="V182" s="7" t="e">
        <f t="shared" si="54"/>
        <v>#N/A</v>
      </c>
      <c r="W182" s="7" t="e">
        <f t="shared" si="55"/>
        <v>#N/A</v>
      </c>
      <c r="X182" s="7" t="e">
        <f t="shared" si="56"/>
        <v>#N/A</v>
      </c>
      <c r="Y182" s="7" t="str">
        <f t="shared" si="57"/>
        <v/>
      </c>
      <c r="Z182" s="11">
        <f t="shared" si="58"/>
        <v>1</v>
      </c>
      <c r="AA182" s="7" t="e">
        <f t="shared" si="59"/>
        <v>#N/A</v>
      </c>
      <c r="AB182" s="7" t="e">
        <f t="shared" si="60"/>
        <v>#N/A</v>
      </c>
      <c r="AC182" s="7" t="e">
        <f t="shared" si="61"/>
        <v>#N/A</v>
      </c>
      <c r="AD182" s="7" t="e">
        <f>VLOOKUP(AF182,排出係数!$A$4:$I$1301,9,FALSE)</f>
        <v>#N/A</v>
      </c>
      <c r="AE182" s="12" t="str">
        <f t="shared" si="62"/>
        <v xml:space="preserve"> </v>
      </c>
      <c r="AF182" s="7" t="e">
        <f t="shared" si="73"/>
        <v>#N/A</v>
      </c>
      <c r="AG182" s="7" t="e">
        <f t="shared" si="63"/>
        <v>#N/A</v>
      </c>
      <c r="AH182" s="7" t="e">
        <f>VLOOKUP(AF182,排出係数!$A$4:$I$1301,6,FALSE)</f>
        <v>#N/A</v>
      </c>
      <c r="AI182" s="7" t="e">
        <f t="shared" si="64"/>
        <v>#N/A</v>
      </c>
      <c r="AJ182" s="7" t="e">
        <f t="shared" si="65"/>
        <v>#N/A</v>
      </c>
      <c r="AK182" s="7" t="e">
        <f>VLOOKUP(AF182,排出係数!$A$4:$I$1301,7,FALSE)</f>
        <v>#N/A</v>
      </c>
      <c r="AL182" s="7" t="e">
        <f t="shared" si="66"/>
        <v>#N/A</v>
      </c>
      <c r="AM182" s="7" t="e">
        <f t="shared" si="67"/>
        <v>#N/A</v>
      </c>
      <c r="AN182" s="7" t="e">
        <f t="shared" si="68"/>
        <v>#N/A</v>
      </c>
      <c r="AO182" s="7">
        <f t="shared" si="69"/>
        <v>0</v>
      </c>
      <c r="AP182" s="7" t="e">
        <f>VLOOKUP(AF182,排出係数!$A$4:$I$1301,8,FALSE)</f>
        <v>#N/A</v>
      </c>
      <c r="AQ182" s="7" t="str">
        <f t="shared" si="70"/>
        <v/>
      </c>
      <c r="AR182" s="7" t="str">
        <f t="shared" si="71"/>
        <v/>
      </c>
      <c r="AS182" s="7" t="str">
        <f t="shared" si="72"/>
        <v/>
      </c>
      <c r="AT182" s="88"/>
      <c r="AZ182" s="3" t="s">
        <v>169</v>
      </c>
    </row>
    <row r="183" spans="1:52" s="13" customFormat="1" ht="13.5" customHeight="1">
      <c r="A183" s="139">
        <v>168</v>
      </c>
      <c r="B183" s="140"/>
      <c r="C183" s="141"/>
      <c r="D183" s="142"/>
      <c r="E183" s="141"/>
      <c r="F183" s="141"/>
      <c r="G183" s="182"/>
      <c r="H183" s="141"/>
      <c r="I183" s="143"/>
      <c r="J183" s="144"/>
      <c r="K183" s="141"/>
      <c r="L183" s="378"/>
      <c r="M183" s="379"/>
      <c r="N183" s="400"/>
      <c r="O183" s="202" t="str">
        <f t="shared" si="50"/>
        <v/>
      </c>
      <c r="P183" s="202" t="str">
        <f t="shared" si="74"/>
        <v/>
      </c>
      <c r="Q183" s="203" t="str">
        <f t="shared" si="51"/>
        <v/>
      </c>
      <c r="R183" s="249" t="str">
        <f t="shared" si="52"/>
        <v/>
      </c>
      <c r="S183" s="276"/>
      <c r="T183" s="37"/>
      <c r="U183" s="273" t="str">
        <f t="shared" si="53"/>
        <v/>
      </c>
      <c r="V183" s="7" t="e">
        <f t="shared" si="54"/>
        <v>#N/A</v>
      </c>
      <c r="W183" s="7" t="e">
        <f t="shared" si="55"/>
        <v>#N/A</v>
      </c>
      <c r="X183" s="7" t="e">
        <f t="shared" si="56"/>
        <v>#N/A</v>
      </c>
      <c r="Y183" s="7" t="str">
        <f t="shared" si="57"/>
        <v/>
      </c>
      <c r="Z183" s="11">
        <f t="shared" si="58"/>
        <v>1</v>
      </c>
      <c r="AA183" s="7" t="e">
        <f t="shared" si="59"/>
        <v>#N/A</v>
      </c>
      <c r="AB183" s="7" t="e">
        <f t="shared" si="60"/>
        <v>#N/A</v>
      </c>
      <c r="AC183" s="7" t="e">
        <f t="shared" si="61"/>
        <v>#N/A</v>
      </c>
      <c r="AD183" s="7" t="e">
        <f>VLOOKUP(AF183,排出係数!$A$4:$I$1301,9,FALSE)</f>
        <v>#N/A</v>
      </c>
      <c r="AE183" s="12" t="str">
        <f t="shared" si="62"/>
        <v xml:space="preserve"> </v>
      </c>
      <c r="AF183" s="7" t="e">
        <f t="shared" si="73"/>
        <v>#N/A</v>
      </c>
      <c r="AG183" s="7" t="e">
        <f t="shared" si="63"/>
        <v>#N/A</v>
      </c>
      <c r="AH183" s="7" t="e">
        <f>VLOOKUP(AF183,排出係数!$A$4:$I$1301,6,FALSE)</f>
        <v>#N/A</v>
      </c>
      <c r="AI183" s="7" t="e">
        <f t="shared" si="64"/>
        <v>#N/A</v>
      </c>
      <c r="AJ183" s="7" t="e">
        <f t="shared" si="65"/>
        <v>#N/A</v>
      </c>
      <c r="AK183" s="7" t="e">
        <f>VLOOKUP(AF183,排出係数!$A$4:$I$1301,7,FALSE)</f>
        <v>#N/A</v>
      </c>
      <c r="AL183" s="7" t="e">
        <f t="shared" si="66"/>
        <v>#N/A</v>
      </c>
      <c r="AM183" s="7" t="e">
        <f t="shared" si="67"/>
        <v>#N/A</v>
      </c>
      <c r="AN183" s="7" t="e">
        <f t="shared" si="68"/>
        <v>#N/A</v>
      </c>
      <c r="AO183" s="7">
        <f t="shared" si="69"/>
        <v>0</v>
      </c>
      <c r="AP183" s="7" t="e">
        <f>VLOOKUP(AF183,排出係数!$A$4:$I$1301,8,FALSE)</f>
        <v>#N/A</v>
      </c>
      <c r="AQ183" s="7" t="str">
        <f t="shared" si="70"/>
        <v/>
      </c>
      <c r="AR183" s="7" t="str">
        <f t="shared" si="71"/>
        <v/>
      </c>
      <c r="AS183" s="7" t="str">
        <f t="shared" si="72"/>
        <v/>
      </c>
      <c r="AT183" s="88"/>
      <c r="AZ183" s="3" t="s">
        <v>170</v>
      </c>
    </row>
    <row r="184" spans="1:52" s="13" customFormat="1" ht="13.5" customHeight="1">
      <c r="A184" s="139">
        <v>169</v>
      </c>
      <c r="B184" s="140"/>
      <c r="C184" s="141"/>
      <c r="D184" s="142"/>
      <c r="E184" s="141"/>
      <c r="F184" s="141"/>
      <c r="G184" s="182"/>
      <c r="H184" s="141"/>
      <c r="I184" s="143"/>
      <c r="J184" s="144"/>
      <c r="K184" s="141"/>
      <c r="L184" s="378"/>
      <c r="M184" s="379"/>
      <c r="N184" s="400"/>
      <c r="O184" s="202" t="str">
        <f t="shared" si="50"/>
        <v/>
      </c>
      <c r="P184" s="202" t="str">
        <f t="shared" si="74"/>
        <v/>
      </c>
      <c r="Q184" s="203" t="str">
        <f t="shared" si="51"/>
        <v/>
      </c>
      <c r="R184" s="249" t="str">
        <f t="shared" si="52"/>
        <v/>
      </c>
      <c r="S184" s="276"/>
      <c r="T184" s="37"/>
      <c r="U184" s="273" t="str">
        <f t="shared" si="53"/>
        <v/>
      </c>
      <c r="V184" s="7" t="e">
        <f t="shared" si="54"/>
        <v>#N/A</v>
      </c>
      <c r="W184" s="7" t="e">
        <f t="shared" si="55"/>
        <v>#N/A</v>
      </c>
      <c r="X184" s="7" t="e">
        <f t="shared" si="56"/>
        <v>#N/A</v>
      </c>
      <c r="Y184" s="7" t="str">
        <f t="shared" si="57"/>
        <v/>
      </c>
      <c r="Z184" s="11">
        <f t="shared" si="58"/>
        <v>1</v>
      </c>
      <c r="AA184" s="7" t="e">
        <f t="shared" si="59"/>
        <v>#N/A</v>
      </c>
      <c r="AB184" s="7" t="e">
        <f t="shared" si="60"/>
        <v>#N/A</v>
      </c>
      <c r="AC184" s="7" t="e">
        <f t="shared" si="61"/>
        <v>#N/A</v>
      </c>
      <c r="AD184" s="7" t="e">
        <f>VLOOKUP(AF184,排出係数!$A$4:$I$1301,9,FALSE)</f>
        <v>#N/A</v>
      </c>
      <c r="AE184" s="12" t="str">
        <f t="shared" si="62"/>
        <v xml:space="preserve"> </v>
      </c>
      <c r="AF184" s="7" t="e">
        <f t="shared" si="73"/>
        <v>#N/A</v>
      </c>
      <c r="AG184" s="7" t="e">
        <f t="shared" si="63"/>
        <v>#N/A</v>
      </c>
      <c r="AH184" s="7" t="e">
        <f>VLOOKUP(AF184,排出係数!$A$4:$I$1301,6,FALSE)</f>
        <v>#N/A</v>
      </c>
      <c r="AI184" s="7" t="e">
        <f t="shared" si="64"/>
        <v>#N/A</v>
      </c>
      <c r="AJ184" s="7" t="e">
        <f t="shared" si="65"/>
        <v>#N/A</v>
      </c>
      <c r="AK184" s="7" t="e">
        <f>VLOOKUP(AF184,排出係数!$A$4:$I$1301,7,FALSE)</f>
        <v>#N/A</v>
      </c>
      <c r="AL184" s="7" t="e">
        <f t="shared" si="66"/>
        <v>#N/A</v>
      </c>
      <c r="AM184" s="7" t="e">
        <f t="shared" si="67"/>
        <v>#N/A</v>
      </c>
      <c r="AN184" s="7" t="e">
        <f t="shared" si="68"/>
        <v>#N/A</v>
      </c>
      <c r="AO184" s="7">
        <f t="shared" si="69"/>
        <v>0</v>
      </c>
      <c r="AP184" s="7" t="e">
        <f>VLOOKUP(AF184,排出係数!$A$4:$I$1301,8,FALSE)</f>
        <v>#N/A</v>
      </c>
      <c r="AQ184" s="7" t="str">
        <f t="shared" si="70"/>
        <v/>
      </c>
      <c r="AR184" s="7" t="str">
        <f t="shared" si="71"/>
        <v/>
      </c>
      <c r="AS184" s="7" t="str">
        <f t="shared" si="72"/>
        <v/>
      </c>
      <c r="AT184" s="88"/>
      <c r="AZ184" s="3" t="s">
        <v>171</v>
      </c>
    </row>
    <row r="185" spans="1:52" s="13" customFormat="1" ht="13.5" customHeight="1">
      <c r="A185" s="139">
        <v>170</v>
      </c>
      <c r="B185" s="140"/>
      <c r="C185" s="141"/>
      <c r="D185" s="142"/>
      <c r="E185" s="141"/>
      <c r="F185" s="141"/>
      <c r="G185" s="182"/>
      <c r="H185" s="141"/>
      <c r="I185" s="143"/>
      <c r="J185" s="144"/>
      <c r="K185" s="141"/>
      <c r="L185" s="378"/>
      <c r="M185" s="379"/>
      <c r="N185" s="400"/>
      <c r="O185" s="202" t="str">
        <f t="shared" si="50"/>
        <v/>
      </c>
      <c r="P185" s="202" t="str">
        <f t="shared" si="74"/>
        <v/>
      </c>
      <c r="Q185" s="203" t="str">
        <f t="shared" si="51"/>
        <v/>
      </c>
      <c r="R185" s="249" t="str">
        <f t="shared" si="52"/>
        <v/>
      </c>
      <c r="S185" s="276"/>
      <c r="T185" s="37"/>
      <c r="U185" s="273" t="str">
        <f t="shared" si="53"/>
        <v/>
      </c>
      <c r="V185" s="7" t="e">
        <f t="shared" si="54"/>
        <v>#N/A</v>
      </c>
      <c r="W185" s="7" t="e">
        <f t="shared" si="55"/>
        <v>#N/A</v>
      </c>
      <c r="X185" s="7" t="e">
        <f t="shared" si="56"/>
        <v>#N/A</v>
      </c>
      <c r="Y185" s="7" t="str">
        <f t="shared" si="57"/>
        <v/>
      </c>
      <c r="Z185" s="11">
        <f t="shared" si="58"/>
        <v>1</v>
      </c>
      <c r="AA185" s="7" t="e">
        <f t="shared" si="59"/>
        <v>#N/A</v>
      </c>
      <c r="AB185" s="7" t="e">
        <f t="shared" si="60"/>
        <v>#N/A</v>
      </c>
      <c r="AC185" s="7" t="e">
        <f t="shared" si="61"/>
        <v>#N/A</v>
      </c>
      <c r="AD185" s="7" t="e">
        <f>VLOOKUP(AF185,排出係数!$A$4:$I$1301,9,FALSE)</f>
        <v>#N/A</v>
      </c>
      <c r="AE185" s="12" t="str">
        <f t="shared" si="62"/>
        <v xml:space="preserve"> </v>
      </c>
      <c r="AF185" s="7" t="e">
        <f t="shared" si="73"/>
        <v>#N/A</v>
      </c>
      <c r="AG185" s="7" t="e">
        <f t="shared" si="63"/>
        <v>#N/A</v>
      </c>
      <c r="AH185" s="7" t="e">
        <f>VLOOKUP(AF185,排出係数!$A$4:$I$1301,6,FALSE)</f>
        <v>#N/A</v>
      </c>
      <c r="AI185" s="7" t="e">
        <f t="shared" si="64"/>
        <v>#N/A</v>
      </c>
      <c r="AJ185" s="7" t="e">
        <f t="shared" si="65"/>
        <v>#N/A</v>
      </c>
      <c r="AK185" s="7" t="e">
        <f>VLOOKUP(AF185,排出係数!$A$4:$I$1301,7,FALSE)</f>
        <v>#N/A</v>
      </c>
      <c r="AL185" s="7" t="e">
        <f t="shared" si="66"/>
        <v>#N/A</v>
      </c>
      <c r="AM185" s="7" t="e">
        <f t="shared" si="67"/>
        <v>#N/A</v>
      </c>
      <c r="AN185" s="7" t="e">
        <f t="shared" si="68"/>
        <v>#N/A</v>
      </c>
      <c r="AO185" s="7">
        <f t="shared" si="69"/>
        <v>0</v>
      </c>
      <c r="AP185" s="7" t="e">
        <f>VLOOKUP(AF185,排出係数!$A$4:$I$1301,8,FALSE)</f>
        <v>#N/A</v>
      </c>
      <c r="AQ185" s="7" t="str">
        <f t="shared" si="70"/>
        <v/>
      </c>
      <c r="AR185" s="7" t="str">
        <f t="shared" si="71"/>
        <v/>
      </c>
      <c r="AS185" s="7" t="str">
        <f t="shared" si="72"/>
        <v/>
      </c>
      <c r="AT185" s="88"/>
      <c r="AZ185" s="3" t="s">
        <v>172</v>
      </c>
    </row>
    <row r="186" spans="1:52" s="13" customFormat="1" ht="13.5" customHeight="1">
      <c r="A186" s="139">
        <v>171</v>
      </c>
      <c r="B186" s="140"/>
      <c r="C186" s="141"/>
      <c r="D186" s="142"/>
      <c r="E186" s="141"/>
      <c r="F186" s="141"/>
      <c r="G186" s="182"/>
      <c r="H186" s="141"/>
      <c r="I186" s="143"/>
      <c r="J186" s="144"/>
      <c r="K186" s="141"/>
      <c r="L186" s="378"/>
      <c r="M186" s="379"/>
      <c r="N186" s="400"/>
      <c r="O186" s="202" t="str">
        <f t="shared" si="50"/>
        <v/>
      </c>
      <c r="P186" s="202" t="str">
        <f t="shared" si="74"/>
        <v/>
      </c>
      <c r="Q186" s="203" t="str">
        <f t="shared" si="51"/>
        <v/>
      </c>
      <c r="R186" s="249" t="str">
        <f t="shared" si="52"/>
        <v/>
      </c>
      <c r="S186" s="276"/>
      <c r="T186" s="37"/>
      <c r="U186" s="273" t="str">
        <f t="shared" si="53"/>
        <v/>
      </c>
      <c r="V186" s="7" t="e">
        <f t="shared" si="54"/>
        <v>#N/A</v>
      </c>
      <c r="W186" s="7" t="e">
        <f t="shared" si="55"/>
        <v>#N/A</v>
      </c>
      <c r="X186" s="7" t="e">
        <f t="shared" si="56"/>
        <v>#N/A</v>
      </c>
      <c r="Y186" s="7" t="str">
        <f t="shared" si="57"/>
        <v/>
      </c>
      <c r="Z186" s="11">
        <f t="shared" si="58"/>
        <v>1</v>
      </c>
      <c r="AA186" s="7" t="e">
        <f t="shared" si="59"/>
        <v>#N/A</v>
      </c>
      <c r="AB186" s="7" t="e">
        <f t="shared" si="60"/>
        <v>#N/A</v>
      </c>
      <c r="AC186" s="7" t="e">
        <f t="shared" si="61"/>
        <v>#N/A</v>
      </c>
      <c r="AD186" s="7" t="e">
        <f>VLOOKUP(AF186,排出係数!$A$4:$I$1301,9,FALSE)</f>
        <v>#N/A</v>
      </c>
      <c r="AE186" s="12" t="str">
        <f t="shared" si="62"/>
        <v xml:space="preserve"> </v>
      </c>
      <c r="AF186" s="7" t="e">
        <f t="shared" si="73"/>
        <v>#N/A</v>
      </c>
      <c r="AG186" s="7" t="e">
        <f t="shared" si="63"/>
        <v>#N/A</v>
      </c>
      <c r="AH186" s="7" t="e">
        <f>VLOOKUP(AF186,排出係数!$A$4:$I$1301,6,FALSE)</f>
        <v>#N/A</v>
      </c>
      <c r="AI186" s="7" t="e">
        <f t="shared" si="64"/>
        <v>#N/A</v>
      </c>
      <c r="AJ186" s="7" t="e">
        <f t="shared" si="65"/>
        <v>#N/A</v>
      </c>
      <c r="AK186" s="7" t="e">
        <f>VLOOKUP(AF186,排出係数!$A$4:$I$1301,7,FALSE)</f>
        <v>#N/A</v>
      </c>
      <c r="AL186" s="7" t="e">
        <f t="shared" si="66"/>
        <v>#N/A</v>
      </c>
      <c r="AM186" s="7" t="e">
        <f t="shared" si="67"/>
        <v>#N/A</v>
      </c>
      <c r="AN186" s="7" t="e">
        <f t="shared" si="68"/>
        <v>#N/A</v>
      </c>
      <c r="AO186" s="7">
        <f t="shared" si="69"/>
        <v>0</v>
      </c>
      <c r="AP186" s="7" t="e">
        <f>VLOOKUP(AF186,排出係数!$A$4:$I$1301,8,FALSE)</f>
        <v>#N/A</v>
      </c>
      <c r="AQ186" s="7" t="str">
        <f t="shared" si="70"/>
        <v/>
      </c>
      <c r="AR186" s="7" t="str">
        <f t="shared" si="71"/>
        <v/>
      </c>
      <c r="AS186" s="7" t="str">
        <f t="shared" si="72"/>
        <v/>
      </c>
      <c r="AT186" s="88"/>
      <c r="AZ186" s="3" t="s">
        <v>173</v>
      </c>
    </row>
    <row r="187" spans="1:52" s="13" customFormat="1" ht="13.5" customHeight="1">
      <c r="A187" s="139">
        <v>172</v>
      </c>
      <c r="B187" s="140"/>
      <c r="C187" s="141"/>
      <c r="D187" s="142"/>
      <c r="E187" s="141"/>
      <c r="F187" s="141"/>
      <c r="G187" s="182"/>
      <c r="H187" s="141"/>
      <c r="I187" s="143"/>
      <c r="J187" s="144"/>
      <c r="K187" s="141"/>
      <c r="L187" s="378"/>
      <c r="M187" s="379"/>
      <c r="N187" s="400"/>
      <c r="O187" s="202" t="str">
        <f t="shared" si="50"/>
        <v/>
      </c>
      <c r="P187" s="202" t="str">
        <f t="shared" si="74"/>
        <v/>
      </c>
      <c r="Q187" s="203" t="str">
        <f t="shared" si="51"/>
        <v/>
      </c>
      <c r="R187" s="249" t="str">
        <f t="shared" si="52"/>
        <v/>
      </c>
      <c r="S187" s="276"/>
      <c r="T187" s="37"/>
      <c r="U187" s="273" t="str">
        <f t="shared" si="53"/>
        <v/>
      </c>
      <c r="V187" s="7" t="e">
        <f t="shared" si="54"/>
        <v>#N/A</v>
      </c>
      <c r="W187" s="7" t="e">
        <f t="shared" si="55"/>
        <v>#N/A</v>
      </c>
      <c r="X187" s="7" t="e">
        <f t="shared" si="56"/>
        <v>#N/A</v>
      </c>
      <c r="Y187" s="7" t="str">
        <f t="shared" si="57"/>
        <v/>
      </c>
      <c r="Z187" s="11">
        <f t="shared" si="58"/>
        <v>1</v>
      </c>
      <c r="AA187" s="7" t="e">
        <f t="shared" si="59"/>
        <v>#N/A</v>
      </c>
      <c r="AB187" s="7" t="e">
        <f t="shared" si="60"/>
        <v>#N/A</v>
      </c>
      <c r="AC187" s="7" t="e">
        <f t="shared" si="61"/>
        <v>#N/A</v>
      </c>
      <c r="AD187" s="7" t="e">
        <f>VLOOKUP(AF187,排出係数!$A$4:$I$1301,9,FALSE)</f>
        <v>#N/A</v>
      </c>
      <c r="AE187" s="12" t="str">
        <f t="shared" si="62"/>
        <v xml:space="preserve"> </v>
      </c>
      <c r="AF187" s="7" t="e">
        <f t="shared" si="73"/>
        <v>#N/A</v>
      </c>
      <c r="AG187" s="7" t="e">
        <f t="shared" si="63"/>
        <v>#N/A</v>
      </c>
      <c r="AH187" s="7" t="e">
        <f>VLOOKUP(AF187,排出係数!$A$4:$I$1301,6,FALSE)</f>
        <v>#N/A</v>
      </c>
      <c r="AI187" s="7" t="e">
        <f t="shared" si="64"/>
        <v>#N/A</v>
      </c>
      <c r="AJ187" s="7" t="e">
        <f t="shared" si="65"/>
        <v>#N/A</v>
      </c>
      <c r="AK187" s="7" t="e">
        <f>VLOOKUP(AF187,排出係数!$A$4:$I$1301,7,FALSE)</f>
        <v>#N/A</v>
      </c>
      <c r="AL187" s="7" t="e">
        <f t="shared" si="66"/>
        <v>#N/A</v>
      </c>
      <c r="AM187" s="7" t="e">
        <f t="shared" si="67"/>
        <v>#N/A</v>
      </c>
      <c r="AN187" s="7" t="e">
        <f t="shared" si="68"/>
        <v>#N/A</v>
      </c>
      <c r="AO187" s="7">
        <f t="shared" si="69"/>
        <v>0</v>
      </c>
      <c r="AP187" s="7" t="e">
        <f>VLOOKUP(AF187,排出係数!$A$4:$I$1301,8,FALSE)</f>
        <v>#N/A</v>
      </c>
      <c r="AQ187" s="7" t="str">
        <f t="shared" si="70"/>
        <v/>
      </c>
      <c r="AR187" s="7" t="str">
        <f t="shared" si="71"/>
        <v/>
      </c>
      <c r="AS187" s="7" t="str">
        <f t="shared" si="72"/>
        <v/>
      </c>
      <c r="AT187" s="88"/>
      <c r="AZ187" s="3" t="s">
        <v>174</v>
      </c>
    </row>
    <row r="188" spans="1:52" s="13" customFormat="1" ht="13.5" customHeight="1">
      <c r="A188" s="139">
        <v>173</v>
      </c>
      <c r="B188" s="140"/>
      <c r="C188" s="141"/>
      <c r="D188" s="142"/>
      <c r="E188" s="141"/>
      <c r="F188" s="141"/>
      <c r="G188" s="182"/>
      <c r="H188" s="141"/>
      <c r="I188" s="143"/>
      <c r="J188" s="144"/>
      <c r="K188" s="141"/>
      <c r="L188" s="378"/>
      <c r="M188" s="379"/>
      <c r="N188" s="400"/>
      <c r="O188" s="202" t="str">
        <f t="shared" si="50"/>
        <v/>
      </c>
      <c r="P188" s="202" t="str">
        <f t="shared" si="74"/>
        <v/>
      </c>
      <c r="Q188" s="203" t="str">
        <f t="shared" si="51"/>
        <v/>
      </c>
      <c r="R188" s="249" t="str">
        <f t="shared" si="52"/>
        <v/>
      </c>
      <c r="S188" s="276"/>
      <c r="T188" s="37"/>
      <c r="U188" s="273" t="str">
        <f t="shared" si="53"/>
        <v/>
      </c>
      <c r="V188" s="7" t="e">
        <f t="shared" si="54"/>
        <v>#N/A</v>
      </c>
      <c r="W188" s="7" t="e">
        <f t="shared" si="55"/>
        <v>#N/A</v>
      </c>
      <c r="X188" s="7" t="e">
        <f t="shared" si="56"/>
        <v>#N/A</v>
      </c>
      <c r="Y188" s="7" t="str">
        <f t="shared" si="57"/>
        <v/>
      </c>
      <c r="Z188" s="11">
        <f t="shared" si="58"/>
        <v>1</v>
      </c>
      <c r="AA188" s="7" t="e">
        <f t="shared" si="59"/>
        <v>#N/A</v>
      </c>
      <c r="AB188" s="7" t="e">
        <f t="shared" si="60"/>
        <v>#N/A</v>
      </c>
      <c r="AC188" s="7" t="e">
        <f t="shared" si="61"/>
        <v>#N/A</v>
      </c>
      <c r="AD188" s="7" t="e">
        <f>VLOOKUP(AF188,排出係数!$A$4:$I$1301,9,FALSE)</f>
        <v>#N/A</v>
      </c>
      <c r="AE188" s="12" t="str">
        <f t="shared" si="62"/>
        <v xml:space="preserve"> </v>
      </c>
      <c r="AF188" s="7" t="e">
        <f t="shared" si="73"/>
        <v>#N/A</v>
      </c>
      <c r="AG188" s="7" t="e">
        <f t="shared" si="63"/>
        <v>#N/A</v>
      </c>
      <c r="AH188" s="7" t="e">
        <f>VLOOKUP(AF188,排出係数!$A$4:$I$1301,6,FALSE)</f>
        <v>#N/A</v>
      </c>
      <c r="AI188" s="7" t="e">
        <f t="shared" si="64"/>
        <v>#N/A</v>
      </c>
      <c r="AJ188" s="7" t="e">
        <f t="shared" si="65"/>
        <v>#N/A</v>
      </c>
      <c r="AK188" s="7" t="e">
        <f>VLOOKUP(AF188,排出係数!$A$4:$I$1301,7,FALSE)</f>
        <v>#N/A</v>
      </c>
      <c r="AL188" s="7" t="e">
        <f t="shared" si="66"/>
        <v>#N/A</v>
      </c>
      <c r="AM188" s="7" t="e">
        <f t="shared" si="67"/>
        <v>#N/A</v>
      </c>
      <c r="AN188" s="7" t="e">
        <f t="shared" si="68"/>
        <v>#N/A</v>
      </c>
      <c r="AO188" s="7">
        <f t="shared" si="69"/>
        <v>0</v>
      </c>
      <c r="AP188" s="7" t="e">
        <f>VLOOKUP(AF188,排出係数!$A$4:$I$1301,8,FALSE)</f>
        <v>#N/A</v>
      </c>
      <c r="AQ188" s="7" t="str">
        <f t="shared" si="70"/>
        <v/>
      </c>
      <c r="AR188" s="7" t="str">
        <f t="shared" si="71"/>
        <v/>
      </c>
      <c r="AS188" s="7" t="str">
        <f t="shared" si="72"/>
        <v/>
      </c>
      <c r="AT188" s="88"/>
      <c r="AZ188" s="3" t="s">
        <v>1166</v>
      </c>
    </row>
    <row r="189" spans="1:52" s="13" customFormat="1" ht="13.5" customHeight="1">
      <c r="A189" s="139">
        <v>174</v>
      </c>
      <c r="B189" s="140"/>
      <c r="C189" s="141"/>
      <c r="D189" s="142"/>
      <c r="E189" s="141"/>
      <c r="F189" s="141"/>
      <c r="G189" s="182"/>
      <c r="H189" s="141"/>
      <c r="I189" s="143"/>
      <c r="J189" s="144"/>
      <c r="K189" s="141"/>
      <c r="L189" s="378"/>
      <c r="M189" s="379"/>
      <c r="N189" s="400"/>
      <c r="O189" s="202" t="str">
        <f t="shared" si="50"/>
        <v/>
      </c>
      <c r="P189" s="202" t="str">
        <f t="shared" si="74"/>
        <v/>
      </c>
      <c r="Q189" s="203" t="str">
        <f t="shared" si="51"/>
        <v/>
      </c>
      <c r="R189" s="249" t="str">
        <f t="shared" si="52"/>
        <v/>
      </c>
      <c r="S189" s="276"/>
      <c r="T189" s="37"/>
      <c r="U189" s="273" t="str">
        <f t="shared" si="53"/>
        <v/>
      </c>
      <c r="V189" s="7" t="e">
        <f t="shared" si="54"/>
        <v>#N/A</v>
      </c>
      <c r="W189" s="7" t="e">
        <f t="shared" si="55"/>
        <v>#N/A</v>
      </c>
      <c r="X189" s="7" t="e">
        <f t="shared" si="56"/>
        <v>#N/A</v>
      </c>
      <c r="Y189" s="7" t="str">
        <f t="shared" si="57"/>
        <v/>
      </c>
      <c r="Z189" s="11">
        <f t="shared" si="58"/>
        <v>1</v>
      </c>
      <c r="AA189" s="7" t="e">
        <f t="shared" si="59"/>
        <v>#N/A</v>
      </c>
      <c r="AB189" s="7" t="e">
        <f t="shared" si="60"/>
        <v>#N/A</v>
      </c>
      <c r="AC189" s="7" t="e">
        <f t="shared" si="61"/>
        <v>#N/A</v>
      </c>
      <c r="AD189" s="7" t="e">
        <f>VLOOKUP(AF189,排出係数!$A$4:$I$1301,9,FALSE)</f>
        <v>#N/A</v>
      </c>
      <c r="AE189" s="12" t="str">
        <f t="shared" si="62"/>
        <v xml:space="preserve"> </v>
      </c>
      <c r="AF189" s="7" t="e">
        <f t="shared" si="73"/>
        <v>#N/A</v>
      </c>
      <c r="AG189" s="7" t="e">
        <f t="shared" si="63"/>
        <v>#N/A</v>
      </c>
      <c r="AH189" s="7" t="e">
        <f>VLOOKUP(AF189,排出係数!$A$4:$I$1301,6,FALSE)</f>
        <v>#N/A</v>
      </c>
      <c r="AI189" s="7" t="e">
        <f t="shared" si="64"/>
        <v>#N/A</v>
      </c>
      <c r="AJ189" s="7" t="e">
        <f t="shared" si="65"/>
        <v>#N/A</v>
      </c>
      <c r="AK189" s="7" t="e">
        <f>VLOOKUP(AF189,排出係数!$A$4:$I$1301,7,FALSE)</f>
        <v>#N/A</v>
      </c>
      <c r="AL189" s="7" t="e">
        <f t="shared" si="66"/>
        <v>#N/A</v>
      </c>
      <c r="AM189" s="7" t="e">
        <f t="shared" si="67"/>
        <v>#N/A</v>
      </c>
      <c r="AN189" s="7" t="e">
        <f t="shared" si="68"/>
        <v>#N/A</v>
      </c>
      <c r="AO189" s="7">
        <f t="shared" si="69"/>
        <v>0</v>
      </c>
      <c r="AP189" s="7" t="e">
        <f>VLOOKUP(AF189,排出係数!$A$4:$I$1301,8,FALSE)</f>
        <v>#N/A</v>
      </c>
      <c r="AQ189" s="7" t="str">
        <f t="shared" si="70"/>
        <v/>
      </c>
      <c r="AR189" s="7" t="str">
        <f t="shared" si="71"/>
        <v/>
      </c>
      <c r="AS189" s="7" t="str">
        <f t="shared" si="72"/>
        <v/>
      </c>
      <c r="AT189" s="88"/>
      <c r="AZ189" s="3" t="s">
        <v>1170</v>
      </c>
    </row>
    <row r="190" spans="1:52" s="13" customFormat="1" ht="13.5" customHeight="1">
      <c r="A190" s="139">
        <v>175</v>
      </c>
      <c r="B190" s="140"/>
      <c r="C190" s="141"/>
      <c r="D190" s="142"/>
      <c r="E190" s="141"/>
      <c r="F190" s="141"/>
      <c r="G190" s="182"/>
      <c r="H190" s="141"/>
      <c r="I190" s="143"/>
      <c r="J190" s="144"/>
      <c r="K190" s="141"/>
      <c r="L190" s="378"/>
      <c r="M190" s="379"/>
      <c r="N190" s="400"/>
      <c r="O190" s="202" t="str">
        <f t="shared" si="50"/>
        <v/>
      </c>
      <c r="P190" s="202" t="str">
        <f t="shared" si="74"/>
        <v/>
      </c>
      <c r="Q190" s="203" t="str">
        <f t="shared" si="51"/>
        <v/>
      </c>
      <c r="R190" s="249" t="str">
        <f t="shared" si="52"/>
        <v/>
      </c>
      <c r="S190" s="276"/>
      <c r="T190" s="37"/>
      <c r="U190" s="273" t="str">
        <f t="shared" si="53"/>
        <v/>
      </c>
      <c r="V190" s="7" t="e">
        <f t="shared" si="54"/>
        <v>#N/A</v>
      </c>
      <c r="W190" s="7" t="e">
        <f t="shared" si="55"/>
        <v>#N/A</v>
      </c>
      <c r="X190" s="7" t="e">
        <f t="shared" si="56"/>
        <v>#N/A</v>
      </c>
      <c r="Y190" s="7" t="str">
        <f t="shared" si="57"/>
        <v/>
      </c>
      <c r="Z190" s="11">
        <f t="shared" si="58"/>
        <v>1</v>
      </c>
      <c r="AA190" s="7" t="e">
        <f t="shared" si="59"/>
        <v>#N/A</v>
      </c>
      <c r="AB190" s="7" t="e">
        <f t="shared" si="60"/>
        <v>#N/A</v>
      </c>
      <c r="AC190" s="7" t="e">
        <f t="shared" si="61"/>
        <v>#N/A</v>
      </c>
      <c r="AD190" s="7" t="e">
        <f>VLOOKUP(AF190,排出係数!$A$4:$I$1301,9,FALSE)</f>
        <v>#N/A</v>
      </c>
      <c r="AE190" s="12" t="str">
        <f t="shared" si="62"/>
        <v xml:space="preserve"> </v>
      </c>
      <c r="AF190" s="7" t="e">
        <f t="shared" si="73"/>
        <v>#N/A</v>
      </c>
      <c r="AG190" s="7" t="e">
        <f t="shared" si="63"/>
        <v>#N/A</v>
      </c>
      <c r="AH190" s="7" t="e">
        <f>VLOOKUP(AF190,排出係数!$A$4:$I$1301,6,FALSE)</f>
        <v>#N/A</v>
      </c>
      <c r="AI190" s="7" t="e">
        <f t="shared" si="64"/>
        <v>#N/A</v>
      </c>
      <c r="AJ190" s="7" t="e">
        <f t="shared" si="65"/>
        <v>#N/A</v>
      </c>
      <c r="AK190" s="7" t="e">
        <f>VLOOKUP(AF190,排出係数!$A$4:$I$1301,7,FALSE)</f>
        <v>#N/A</v>
      </c>
      <c r="AL190" s="7" t="e">
        <f t="shared" si="66"/>
        <v>#N/A</v>
      </c>
      <c r="AM190" s="7" t="e">
        <f t="shared" si="67"/>
        <v>#N/A</v>
      </c>
      <c r="AN190" s="7" t="e">
        <f t="shared" si="68"/>
        <v>#N/A</v>
      </c>
      <c r="AO190" s="7">
        <f t="shared" si="69"/>
        <v>0</v>
      </c>
      <c r="AP190" s="7" t="e">
        <f>VLOOKUP(AF190,排出係数!$A$4:$I$1301,8,FALSE)</f>
        <v>#N/A</v>
      </c>
      <c r="AQ190" s="7" t="str">
        <f t="shared" si="70"/>
        <v/>
      </c>
      <c r="AR190" s="7" t="str">
        <f t="shared" si="71"/>
        <v/>
      </c>
      <c r="AS190" s="7" t="str">
        <f t="shared" si="72"/>
        <v/>
      </c>
      <c r="AT190" s="88"/>
      <c r="AZ190" s="3" t="s">
        <v>1174</v>
      </c>
    </row>
    <row r="191" spans="1:52" s="13" customFormat="1" ht="13.5" customHeight="1">
      <c r="A191" s="139">
        <v>176</v>
      </c>
      <c r="B191" s="140"/>
      <c r="C191" s="141"/>
      <c r="D191" s="142"/>
      <c r="E191" s="141"/>
      <c r="F191" s="141"/>
      <c r="G191" s="182"/>
      <c r="H191" s="141"/>
      <c r="I191" s="143"/>
      <c r="J191" s="144"/>
      <c r="K191" s="141"/>
      <c r="L191" s="378"/>
      <c r="M191" s="379"/>
      <c r="N191" s="400"/>
      <c r="O191" s="202" t="str">
        <f t="shared" si="50"/>
        <v/>
      </c>
      <c r="P191" s="202" t="str">
        <f t="shared" si="74"/>
        <v/>
      </c>
      <c r="Q191" s="203" t="str">
        <f t="shared" si="51"/>
        <v/>
      </c>
      <c r="R191" s="249" t="str">
        <f t="shared" si="52"/>
        <v/>
      </c>
      <c r="S191" s="276"/>
      <c r="T191" s="37"/>
      <c r="U191" s="273" t="str">
        <f t="shared" si="53"/>
        <v/>
      </c>
      <c r="V191" s="7" t="e">
        <f t="shared" si="54"/>
        <v>#N/A</v>
      </c>
      <c r="W191" s="7" t="e">
        <f t="shared" si="55"/>
        <v>#N/A</v>
      </c>
      <c r="X191" s="7" t="e">
        <f t="shared" si="56"/>
        <v>#N/A</v>
      </c>
      <c r="Y191" s="7" t="str">
        <f t="shared" si="57"/>
        <v/>
      </c>
      <c r="Z191" s="11">
        <f t="shared" si="58"/>
        <v>1</v>
      </c>
      <c r="AA191" s="7" t="e">
        <f t="shared" si="59"/>
        <v>#N/A</v>
      </c>
      <c r="AB191" s="7" t="e">
        <f t="shared" si="60"/>
        <v>#N/A</v>
      </c>
      <c r="AC191" s="7" t="e">
        <f t="shared" si="61"/>
        <v>#N/A</v>
      </c>
      <c r="AD191" s="7" t="e">
        <f>VLOOKUP(AF191,排出係数!$A$4:$I$1301,9,FALSE)</f>
        <v>#N/A</v>
      </c>
      <c r="AE191" s="12" t="str">
        <f t="shared" si="62"/>
        <v xml:space="preserve"> </v>
      </c>
      <c r="AF191" s="7" t="e">
        <f t="shared" si="73"/>
        <v>#N/A</v>
      </c>
      <c r="AG191" s="7" t="e">
        <f t="shared" si="63"/>
        <v>#N/A</v>
      </c>
      <c r="AH191" s="7" t="e">
        <f>VLOOKUP(AF191,排出係数!$A$4:$I$1301,6,FALSE)</f>
        <v>#N/A</v>
      </c>
      <c r="AI191" s="7" t="e">
        <f t="shared" si="64"/>
        <v>#N/A</v>
      </c>
      <c r="AJ191" s="7" t="e">
        <f t="shared" si="65"/>
        <v>#N/A</v>
      </c>
      <c r="AK191" s="7" t="e">
        <f>VLOOKUP(AF191,排出係数!$A$4:$I$1301,7,FALSE)</f>
        <v>#N/A</v>
      </c>
      <c r="AL191" s="7" t="e">
        <f t="shared" si="66"/>
        <v>#N/A</v>
      </c>
      <c r="AM191" s="7" t="e">
        <f t="shared" si="67"/>
        <v>#N/A</v>
      </c>
      <c r="AN191" s="7" t="e">
        <f t="shared" si="68"/>
        <v>#N/A</v>
      </c>
      <c r="AO191" s="7">
        <f t="shared" si="69"/>
        <v>0</v>
      </c>
      <c r="AP191" s="7" t="e">
        <f>VLOOKUP(AF191,排出係数!$A$4:$I$1301,8,FALSE)</f>
        <v>#N/A</v>
      </c>
      <c r="AQ191" s="7" t="str">
        <f t="shared" si="70"/>
        <v/>
      </c>
      <c r="AR191" s="7" t="str">
        <f t="shared" si="71"/>
        <v/>
      </c>
      <c r="AS191" s="7" t="str">
        <f t="shared" si="72"/>
        <v/>
      </c>
      <c r="AT191" s="88"/>
      <c r="AZ191" s="3" t="s">
        <v>555</v>
      </c>
    </row>
    <row r="192" spans="1:52" s="13" customFormat="1" ht="13.5" customHeight="1">
      <c r="A192" s="139">
        <v>177</v>
      </c>
      <c r="B192" s="140"/>
      <c r="C192" s="141"/>
      <c r="D192" s="142"/>
      <c r="E192" s="141"/>
      <c r="F192" s="141"/>
      <c r="G192" s="182"/>
      <c r="H192" s="141"/>
      <c r="I192" s="143"/>
      <c r="J192" s="144"/>
      <c r="K192" s="141"/>
      <c r="L192" s="378"/>
      <c r="M192" s="379"/>
      <c r="N192" s="400"/>
      <c r="O192" s="202" t="str">
        <f t="shared" si="50"/>
        <v/>
      </c>
      <c r="P192" s="202" t="str">
        <f t="shared" si="74"/>
        <v/>
      </c>
      <c r="Q192" s="203" t="str">
        <f t="shared" si="51"/>
        <v/>
      </c>
      <c r="R192" s="249" t="str">
        <f t="shared" si="52"/>
        <v/>
      </c>
      <c r="S192" s="276"/>
      <c r="T192" s="37"/>
      <c r="U192" s="273" t="str">
        <f t="shared" si="53"/>
        <v/>
      </c>
      <c r="V192" s="7" t="e">
        <f t="shared" si="54"/>
        <v>#N/A</v>
      </c>
      <c r="W192" s="7" t="e">
        <f t="shared" si="55"/>
        <v>#N/A</v>
      </c>
      <c r="X192" s="7" t="e">
        <f t="shared" si="56"/>
        <v>#N/A</v>
      </c>
      <c r="Y192" s="7" t="str">
        <f t="shared" si="57"/>
        <v/>
      </c>
      <c r="Z192" s="11">
        <f t="shared" si="58"/>
        <v>1</v>
      </c>
      <c r="AA192" s="7" t="e">
        <f t="shared" si="59"/>
        <v>#N/A</v>
      </c>
      <c r="AB192" s="7" t="e">
        <f t="shared" si="60"/>
        <v>#N/A</v>
      </c>
      <c r="AC192" s="7" t="e">
        <f t="shared" si="61"/>
        <v>#N/A</v>
      </c>
      <c r="AD192" s="7" t="e">
        <f>VLOOKUP(AF192,排出係数!$A$4:$I$1301,9,FALSE)</f>
        <v>#N/A</v>
      </c>
      <c r="AE192" s="12" t="str">
        <f t="shared" si="62"/>
        <v xml:space="preserve"> </v>
      </c>
      <c r="AF192" s="7" t="e">
        <f t="shared" si="73"/>
        <v>#N/A</v>
      </c>
      <c r="AG192" s="7" t="e">
        <f t="shared" si="63"/>
        <v>#N/A</v>
      </c>
      <c r="AH192" s="7" t="e">
        <f>VLOOKUP(AF192,排出係数!$A$4:$I$1301,6,FALSE)</f>
        <v>#N/A</v>
      </c>
      <c r="AI192" s="7" t="e">
        <f t="shared" si="64"/>
        <v>#N/A</v>
      </c>
      <c r="AJ192" s="7" t="e">
        <f t="shared" si="65"/>
        <v>#N/A</v>
      </c>
      <c r="AK192" s="7" t="e">
        <f>VLOOKUP(AF192,排出係数!$A$4:$I$1301,7,FALSE)</f>
        <v>#N/A</v>
      </c>
      <c r="AL192" s="7" t="e">
        <f t="shared" si="66"/>
        <v>#N/A</v>
      </c>
      <c r="AM192" s="7" t="e">
        <f t="shared" si="67"/>
        <v>#N/A</v>
      </c>
      <c r="AN192" s="7" t="e">
        <f t="shared" si="68"/>
        <v>#N/A</v>
      </c>
      <c r="AO192" s="7">
        <f t="shared" si="69"/>
        <v>0</v>
      </c>
      <c r="AP192" s="7" t="e">
        <f>VLOOKUP(AF192,排出係数!$A$4:$I$1301,8,FALSE)</f>
        <v>#N/A</v>
      </c>
      <c r="AQ192" s="7" t="str">
        <f t="shared" si="70"/>
        <v/>
      </c>
      <c r="AR192" s="7" t="str">
        <f t="shared" si="71"/>
        <v/>
      </c>
      <c r="AS192" s="7" t="str">
        <f t="shared" si="72"/>
        <v/>
      </c>
      <c r="AT192" s="88"/>
      <c r="AZ192" s="3" t="s">
        <v>559</v>
      </c>
    </row>
    <row r="193" spans="1:52" s="13" customFormat="1" ht="13.5" customHeight="1">
      <c r="A193" s="139">
        <v>178</v>
      </c>
      <c r="B193" s="140"/>
      <c r="C193" s="141"/>
      <c r="D193" s="142"/>
      <c r="E193" s="141"/>
      <c r="F193" s="141"/>
      <c r="G193" s="182"/>
      <c r="H193" s="141"/>
      <c r="I193" s="143"/>
      <c r="J193" s="144"/>
      <c r="K193" s="141"/>
      <c r="L193" s="378"/>
      <c r="M193" s="379"/>
      <c r="N193" s="400"/>
      <c r="O193" s="202" t="str">
        <f t="shared" si="50"/>
        <v/>
      </c>
      <c r="P193" s="202" t="str">
        <f t="shared" si="74"/>
        <v/>
      </c>
      <c r="Q193" s="203" t="str">
        <f t="shared" si="51"/>
        <v/>
      </c>
      <c r="R193" s="249" t="str">
        <f t="shared" si="52"/>
        <v/>
      </c>
      <c r="S193" s="276"/>
      <c r="T193" s="37"/>
      <c r="U193" s="273" t="str">
        <f t="shared" si="53"/>
        <v/>
      </c>
      <c r="V193" s="7" t="e">
        <f t="shared" si="54"/>
        <v>#N/A</v>
      </c>
      <c r="W193" s="7" t="e">
        <f t="shared" si="55"/>
        <v>#N/A</v>
      </c>
      <c r="X193" s="7" t="e">
        <f t="shared" si="56"/>
        <v>#N/A</v>
      </c>
      <c r="Y193" s="7" t="str">
        <f t="shared" si="57"/>
        <v/>
      </c>
      <c r="Z193" s="11">
        <f t="shared" si="58"/>
        <v>1</v>
      </c>
      <c r="AA193" s="7" t="e">
        <f t="shared" si="59"/>
        <v>#N/A</v>
      </c>
      <c r="AB193" s="7" t="e">
        <f t="shared" si="60"/>
        <v>#N/A</v>
      </c>
      <c r="AC193" s="7" t="e">
        <f t="shared" si="61"/>
        <v>#N/A</v>
      </c>
      <c r="AD193" s="7" t="e">
        <f>VLOOKUP(AF193,排出係数!$A$4:$I$1301,9,FALSE)</f>
        <v>#N/A</v>
      </c>
      <c r="AE193" s="12" t="str">
        <f t="shared" si="62"/>
        <v xml:space="preserve"> </v>
      </c>
      <c r="AF193" s="7" t="e">
        <f t="shared" si="73"/>
        <v>#N/A</v>
      </c>
      <c r="AG193" s="7" t="e">
        <f t="shared" si="63"/>
        <v>#N/A</v>
      </c>
      <c r="AH193" s="7" t="e">
        <f>VLOOKUP(AF193,排出係数!$A$4:$I$1301,6,FALSE)</f>
        <v>#N/A</v>
      </c>
      <c r="AI193" s="7" t="e">
        <f t="shared" si="64"/>
        <v>#N/A</v>
      </c>
      <c r="AJ193" s="7" t="e">
        <f t="shared" si="65"/>
        <v>#N/A</v>
      </c>
      <c r="AK193" s="7" t="e">
        <f>VLOOKUP(AF193,排出係数!$A$4:$I$1301,7,FALSE)</f>
        <v>#N/A</v>
      </c>
      <c r="AL193" s="7" t="e">
        <f t="shared" si="66"/>
        <v>#N/A</v>
      </c>
      <c r="AM193" s="7" t="e">
        <f t="shared" si="67"/>
        <v>#N/A</v>
      </c>
      <c r="AN193" s="7" t="e">
        <f t="shared" si="68"/>
        <v>#N/A</v>
      </c>
      <c r="AO193" s="7">
        <f t="shared" si="69"/>
        <v>0</v>
      </c>
      <c r="AP193" s="7" t="e">
        <f>VLOOKUP(AF193,排出係数!$A$4:$I$1301,8,FALSE)</f>
        <v>#N/A</v>
      </c>
      <c r="AQ193" s="7" t="str">
        <f t="shared" si="70"/>
        <v/>
      </c>
      <c r="AR193" s="7" t="str">
        <f t="shared" si="71"/>
        <v/>
      </c>
      <c r="AS193" s="7" t="str">
        <f t="shared" si="72"/>
        <v/>
      </c>
      <c r="AT193" s="88"/>
      <c r="AZ193" s="3" t="s">
        <v>563</v>
      </c>
    </row>
    <row r="194" spans="1:52" s="13" customFormat="1" ht="13.5" customHeight="1">
      <c r="A194" s="139">
        <v>179</v>
      </c>
      <c r="B194" s="140"/>
      <c r="C194" s="141"/>
      <c r="D194" s="142"/>
      <c r="E194" s="141"/>
      <c r="F194" s="141"/>
      <c r="G194" s="182"/>
      <c r="H194" s="141"/>
      <c r="I194" s="143"/>
      <c r="J194" s="144"/>
      <c r="K194" s="141"/>
      <c r="L194" s="378"/>
      <c r="M194" s="379"/>
      <c r="N194" s="400"/>
      <c r="O194" s="202" t="str">
        <f t="shared" si="50"/>
        <v/>
      </c>
      <c r="P194" s="202" t="str">
        <f t="shared" si="74"/>
        <v/>
      </c>
      <c r="Q194" s="203" t="str">
        <f t="shared" si="51"/>
        <v/>
      </c>
      <c r="R194" s="249" t="str">
        <f t="shared" si="52"/>
        <v/>
      </c>
      <c r="S194" s="276"/>
      <c r="T194" s="37"/>
      <c r="U194" s="273" t="str">
        <f t="shared" si="53"/>
        <v/>
      </c>
      <c r="V194" s="7" t="e">
        <f t="shared" si="54"/>
        <v>#N/A</v>
      </c>
      <c r="W194" s="7" t="e">
        <f t="shared" si="55"/>
        <v>#N/A</v>
      </c>
      <c r="X194" s="7" t="e">
        <f t="shared" si="56"/>
        <v>#N/A</v>
      </c>
      <c r="Y194" s="7" t="str">
        <f t="shared" si="57"/>
        <v/>
      </c>
      <c r="Z194" s="11">
        <f t="shared" si="58"/>
        <v>1</v>
      </c>
      <c r="AA194" s="7" t="e">
        <f t="shared" si="59"/>
        <v>#N/A</v>
      </c>
      <c r="AB194" s="7" t="e">
        <f t="shared" si="60"/>
        <v>#N/A</v>
      </c>
      <c r="AC194" s="7" t="e">
        <f t="shared" si="61"/>
        <v>#N/A</v>
      </c>
      <c r="AD194" s="7" t="e">
        <f>VLOOKUP(AF194,排出係数!$A$4:$I$1301,9,FALSE)</f>
        <v>#N/A</v>
      </c>
      <c r="AE194" s="12" t="str">
        <f t="shared" si="62"/>
        <v xml:space="preserve"> </v>
      </c>
      <c r="AF194" s="7" t="e">
        <f t="shared" si="73"/>
        <v>#N/A</v>
      </c>
      <c r="AG194" s="7" t="e">
        <f t="shared" si="63"/>
        <v>#N/A</v>
      </c>
      <c r="AH194" s="7" t="e">
        <f>VLOOKUP(AF194,排出係数!$A$4:$I$1301,6,FALSE)</f>
        <v>#N/A</v>
      </c>
      <c r="AI194" s="7" t="e">
        <f t="shared" si="64"/>
        <v>#N/A</v>
      </c>
      <c r="AJ194" s="7" t="e">
        <f t="shared" si="65"/>
        <v>#N/A</v>
      </c>
      <c r="AK194" s="7" t="e">
        <f>VLOOKUP(AF194,排出係数!$A$4:$I$1301,7,FALSE)</f>
        <v>#N/A</v>
      </c>
      <c r="AL194" s="7" t="e">
        <f t="shared" si="66"/>
        <v>#N/A</v>
      </c>
      <c r="AM194" s="7" t="e">
        <f t="shared" si="67"/>
        <v>#N/A</v>
      </c>
      <c r="AN194" s="7" t="e">
        <f t="shared" si="68"/>
        <v>#N/A</v>
      </c>
      <c r="AO194" s="7">
        <f t="shared" si="69"/>
        <v>0</v>
      </c>
      <c r="AP194" s="7" t="e">
        <f>VLOOKUP(AF194,排出係数!$A$4:$I$1301,8,FALSE)</f>
        <v>#N/A</v>
      </c>
      <c r="AQ194" s="7" t="str">
        <f t="shared" si="70"/>
        <v/>
      </c>
      <c r="AR194" s="7" t="str">
        <f t="shared" si="71"/>
        <v/>
      </c>
      <c r="AS194" s="7" t="str">
        <f t="shared" si="72"/>
        <v/>
      </c>
      <c r="AT194" s="88"/>
      <c r="AZ194" s="3" t="s">
        <v>612</v>
      </c>
    </row>
    <row r="195" spans="1:52" s="13" customFormat="1" ht="13.5" customHeight="1">
      <c r="A195" s="139">
        <v>180</v>
      </c>
      <c r="B195" s="140"/>
      <c r="C195" s="141"/>
      <c r="D195" s="142"/>
      <c r="E195" s="141"/>
      <c r="F195" s="141"/>
      <c r="G195" s="182"/>
      <c r="H195" s="141"/>
      <c r="I195" s="143"/>
      <c r="J195" s="144"/>
      <c r="K195" s="141"/>
      <c r="L195" s="378"/>
      <c r="M195" s="379"/>
      <c r="N195" s="400"/>
      <c r="O195" s="202" t="str">
        <f t="shared" si="50"/>
        <v/>
      </c>
      <c r="P195" s="202" t="str">
        <f t="shared" si="74"/>
        <v/>
      </c>
      <c r="Q195" s="203" t="str">
        <f t="shared" si="51"/>
        <v/>
      </c>
      <c r="R195" s="249" t="str">
        <f t="shared" si="52"/>
        <v/>
      </c>
      <c r="S195" s="276"/>
      <c r="T195" s="37"/>
      <c r="U195" s="273" t="str">
        <f t="shared" si="53"/>
        <v/>
      </c>
      <c r="V195" s="7" t="e">
        <f t="shared" si="54"/>
        <v>#N/A</v>
      </c>
      <c r="W195" s="7" t="e">
        <f t="shared" si="55"/>
        <v>#N/A</v>
      </c>
      <c r="X195" s="7" t="e">
        <f t="shared" si="56"/>
        <v>#N/A</v>
      </c>
      <c r="Y195" s="7" t="str">
        <f t="shared" si="57"/>
        <v/>
      </c>
      <c r="Z195" s="11">
        <f t="shared" si="58"/>
        <v>1</v>
      </c>
      <c r="AA195" s="7" t="e">
        <f t="shared" si="59"/>
        <v>#N/A</v>
      </c>
      <c r="AB195" s="7" t="e">
        <f t="shared" si="60"/>
        <v>#N/A</v>
      </c>
      <c r="AC195" s="7" t="e">
        <f t="shared" si="61"/>
        <v>#N/A</v>
      </c>
      <c r="AD195" s="7" t="e">
        <f>VLOOKUP(AF195,排出係数!$A$4:$I$1301,9,FALSE)</f>
        <v>#N/A</v>
      </c>
      <c r="AE195" s="12" t="str">
        <f t="shared" si="62"/>
        <v xml:space="preserve"> </v>
      </c>
      <c r="AF195" s="7" t="e">
        <f t="shared" si="73"/>
        <v>#N/A</v>
      </c>
      <c r="AG195" s="7" t="e">
        <f t="shared" si="63"/>
        <v>#N/A</v>
      </c>
      <c r="AH195" s="7" t="e">
        <f>VLOOKUP(AF195,排出係数!$A$4:$I$1301,6,FALSE)</f>
        <v>#N/A</v>
      </c>
      <c r="AI195" s="7" t="e">
        <f t="shared" si="64"/>
        <v>#N/A</v>
      </c>
      <c r="AJ195" s="7" t="e">
        <f t="shared" si="65"/>
        <v>#N/A</v>
      </c>
      <c r="AK195" s="7" t="e">
        <f>VLOOKUP(AF195,排出係数!$A$4:$I$1301,7,FALSE)</f>
        <v>#N/A</v>
      </c>
      <c r="AL195" s="7" t="e">
        <f t="shared" si="66"/>
        <v>#N/A</v>
      </c>
      <c r="AM195" s="7" t="e">
        <f t="shared" si="67"/>
        <v>#N/A</v>
      </c>
      <c r="AN195" s="7" t="e">
        <f t="shared" si="68"/>
        <v>#N/A</v>
      </c>
      <c r="AO195" s="7">
        <f t="shared" si="69"/>
        <v>0</v>
      </c>
      <c r="AP195" s="7" t="e">
        <f>VLOOKUP(AF195,排出係数!$A$4:$I$1301,8,FALSE)</f>
        <v>#N/A</v>
      </c>
      <c r="AQ195" s="7" t="str">
        <f t="shared" si="70"/>
        <v/>
      </c>
      <c r="AR195" s="7" t="str">
        <f t="shared" si="71"/>
        <v/>
      </c>
      <c r="AS195" s="7" t="str">
        <f t="shared" si="72"/>
        <v/>
      </c>
      <c r="AT195" s="88"/>
      <c r="AZ195" s="3" t="s">
        <v>616</v>
      </c>
    </row>
    <row r="196" spans="1:52" s="13" customFormat="1" ht="13.5" customHeight="1">
      <c r="A196" s="139">
        <v>181</v>
      </c>
      <c r="B196" s="140"/>
      <c r="C196" s="141"/>
      <c r="D196" s="142"/>
      <c r="E196" s="141"/>
      <c r="F196" s="141"/>
      <c r="G196" s="182"/>
      <c r="H196" s="141"/>
      <c r="I196" s="143"/>
      <c r="J196" s="144"/>
      <c r="K196" s="141"/>
      <c r="L196" s="378"/>
      <c r="M196" s="379"/>
      <c r="N196" s="400"/>
      <c r="O196" s="202" t="str">
        <f t="shared" si="50"/>
        <v/>
      </c>
      <c r="P196" s="202" t="str">
        <f t="shared" si="74"/>
        <v/>
      </c>
      <c r="Q196" s="203" t="str">
        <f t="shared" si="51"/>
        <v/>
      </c>
      <c r="R196" s="249" t="str">
        <f t="shared" si="52"/>
        <v/>
      </c>
      <c r="S196" s="276"/>
      <c r="T196" s="37"/>
      <c r="U196" s="273" t="str">
        <f t="shared" si="53"/>
        <v/>
      </c>
      <c r="V196" s="7" t="e">
        <f t="shared" si="54"/>
        <v>#N/A</v>
      </c>
      <c r="W196" s="7" t="e">
        <f t="shared" si="55"/>
        <v>#N/A</v>
      </c>
      <c r="X196" s="7" t="e">
        <f t="shared" si="56"/>
        <v>#N/A</v>
      </c>
      <c r="Y196" s="7" t="str">
        <f t="shared" si="57"/>
        <v/>
      </c>
      <c r="Z196" s="11">
        <f t="shared" si="58"/>
        <v>1</v>
      </c>
      <c r="AA196" s="7" t="e">
        <f t="shared" si="59"/>
        <v>#N/A</v>
      </c>
      <c r="AB196" s="7" t="e">
        <f t="shared" si="60"/>
        <v>#N/A</v>
      </c>
      <c r="AC196" s="7" t="e">
        <f t="shared" si="61"/>
        <v>#N/A</v>
      </c>
      <c r="AD196" s="7" t="e">
        <f>VLOOKUP(AF196,排出係数!$A$4:$I$1301,9,FALSE)</f>
        <v>#N/A</v>
      </c>
      <c r="AE196" s="12" t="str">
        <f t="shared" si="62"/>
        <v xml:space="preserve"> </v>
      </c>
      <c r="AF196" s="7" t="e">
        <f t="shared" si="73"/>
        <v>#N/A</v>
      </c>
      <c r="AG196" s="7" t="e">
        <f t="shared" si="63"/>
        <v>#N/A</v>
      </c>
      <c r="AH196" s="7" t="e">
        <f>VLOOKUP(AF196,排出係数!$A$4:$I$1301,6,FALSE)</f>
        <v>#N/A</v>
      </c>
      <c r="AI196" s="7" t="e">
        <f t="shared" si="64"/>
        <v>#N/A</v>
      </c>
      <c r="AJ196" s="7" t="e">
        <f t="shared" si="65"/>
        <v>#N/A</v>
      </c>
      <c r="AK196" s="7" t="e">
        <f>VLOOKUP(AF196,排出係数!$A$4:$I$1301,7,FALSE)</f>
        <v>#N/A</v>
      </c>
      <c r="AL196" s="7" t="e">
        <f t="shared" si="66"/>
        <v>#N/A</v>
      </c>
      <c r="AM196" s="7" t="e">
        <f t="shared" si="67"/>
        <v>#N/A</v>
      </c>
      <c r="AN196" s="7" t="e">
        <f t="shared" si="68"/>
        <v>#N/A</v>
      </c>
      <c r="AO196" s="7">
        <f t="shared" si="69"/>
        <v>0</v>
      </c>
      <c r="AP196" s="7" t="e">
        <f>VLOOKUP(AF196,排出係数!$A$4:$I$1301,8,FALSE)</f>
        <v>#N/A</v>
      </c>
      <c r="AQ196" s="7" t="str">
        <f t="shared" si="70"/>
        <v/>
      </c>
      <c r="AR196" s="7" t="str">
        <f t="shared" si="71"/>
        <v/>
      </c>
      <c r="AS196" s="7" t="str">
        <f t="shared" si="72"/>
        <v/>
      </c>
      <c r="AT196" s="88"/>
      <c r="AZ196" s="3" t="s">
        <v>620</v>
      </c>
    </row>
    <row r="197" spans="1:52" s="13" customFormat="1" ht="13.5" customHeight="1">
      <c r="A197" s="139">
        <v>182</v>
      </c>
      <c r="B197" s="140"/>
      <c r="C197" s="141"/>
      <c r="D197" s="142"/>
      <c r="E197" s="141"/>
      <c r="F197" s="141"/>
      <c r="G197" s="182"/>
      <c r="H197" s="141"/>
      <c r="I197" s="143"/>
      <c r="J197" s="144"/>
      <c r="K197" s="141"/>
      <c r="L197" s="378"/>
      <c r="M197" s="379"/>
      <c r="N197" s="400"/>
      <c r="O197" s="202" t="str">
        <f t="shared" si="50"/>
        <v/>
      </c>
      <c r="P197" s="202" t="str">
        <f t="shared" si="74"/>
        <v/>
      </c>
      <c r="Q197" s="203" t="str">
        <f t="shared" si="51"/>
        <v/>
      </c>
      <c r="R197" s="249" t="str">
        <f t="shared" si="52"/>
        <v/>
      </c>
      <c r="S197" s="276"/>
      <c r="T197" s="37"/>
      <c r="U197" s="273" t="str">
        <f t="shared" si="53"/>
        <v/>
      </c>
      <c r="V197" s="7" t="e">
        <f t="shared" si="54"/>
        <v>#N/A</v>
      </c>
      <c r="W197" s="7" t="e">
        <f t="shared" si="55"/>
        <v>#N/A</v>
      </c>
      <c r="X197" s="7" t="e">
        <f t="shared" si="56"/>
        <v>#N/A</v>
      </c>
      <c r="Y197" s="7" t="str">
        <f t="shared" si="57"/>
        <v/>
      </c>
      <c r="Z197" s="11">
        <f t="shared" si="58"/>
        <v>1</v>
      </c>
      <c r="AA197" s="7" t="e">
        <f t="shared" si="59"/>
        <v>#N/A</v>
      </c>
      <c r="AB197" s="7" t="e">
        <f t="shared" si="60"/>
        <v>#N/A</v>
      </c>
      <c r="AC197" s="7" t="e">
        <f t="shared" si="61"/>
        <v>#N/A</v>
      </c>
      <c r="AD197" s="7" t="e">
        <f>VLOOKUP(AF197,排出係数!$A$4:$I$1301,9,FALSE)</f>
        <v>#N/A</v>
      </c>
      <c r="AE197" s="12" t="str">
        <f t="shared" si="62"/>
        <v xml:space="preserve"> </v>
      </c>
      <c r="AF197" s="7" t="e">
        <f t="shared" si="73"/>
        <v>#N/A</v>
      </c>
      <c r="AG197" s="7" t="e">
        <f t="shared" si="63"/>
        <v>#N/A</v>
      </c>
      <c r="AH197" s="7" t="e">
        <f>VLOOKUP(AF197,排出係数!$A$4:$I$1301,6,FALSE)</f>
        <v>#N/A</v>
      </c>
      <c r="AI197" s="7" t="e">
        <f t="shared" si="64"/>
        <v>#N/A</v>
      </c>
      <c r="AJ197" s="7" t="e">
        <f t="shared" si="65"/>
        <v>#N/A</v>
      </c>
      <c r="AK197" s="7" t="e">
        <f>VLOOKUP(AF197,排出係数!$A$4:$I$1301,7,FALSE)</f>
        <v>#N/A</v>
      </c>
      <c r="AL197" s="7" t="e">
        <f t="shared" si="66"/>
        <v>#N/A</v>
      </c>
      <c r="AM197" s="7" t="e">
        <f t="shared" si="67"/>
        <v>#N/A</v>
      </c>
      <c r="AN197" s="7" t="e">
        <f t="shared" si="68"/>
        <v>#N/A</v>
      </c>
      <c r="AO197" s="7">
        <f t="shared" si="69"/>
        <v>0</v>
      </c>
      <c r="AP197" s="7" t="e">
        <f>VLOOKUP(AF197,排出係数!$A$4:$I$1301,8,FALSE)</f>
        <v>#N/A</v>
      </c>
      <c r="AQ197" s="7" t="str">
        <f t="shared" si="70"/>
        <v/>
      </c>
      <c r="AR197" s="7" t="str">
        <f t="shared" si="71"/>
        <v/>
      </c>
      <c r="AS197" s="7" t="str">
        <f t="shared" si="72"/>
        <v/>
      </c>
      <c r="AT197" s="88"/>
      <c r="AZ197" s="3" t="s">
        <v>1178</v>
      </c>
    </row>
    <row r="198" spans="1:52" s="13" customFormat="1" ht="13.5" customHeight="1">
      <c r="A198" s="139">
        <v>183</v>
      </c>
      <c r="B198" s="140"/>
      <c r="C198" s="141"/>
      <c r="D198" s="142"/>
      <c r="E198" s="141"/>
      <c r="F198" s="141"/>
      <c r="G198" s="182"/>
      <c r="H198" s="141"/>
      <c r="I198" s="143"/>
      <c r="J198" s="144"/>
      <c r="K198" s="141"/>
      <c r="L198" s="378"/>
      <c r="M198" s="379"/>
      <c r="N198" s="400"/>
      <c r="O198" s="202" t="str">
        <f t="shared" si="50"/>
        <v/>
      </c>
      <c r="P198" s="202" t="str">
        <f t="shared" si="74"/>
        <v/>
      </c>
      <c r="Q198" s="203" t="str">
        <f t="shared" si="51"/>
        <v/>
      </c>
      <c r="R198" s="249" t="str">
        <f t="shared" si="52"/>
        <v/>
      </c>
      <c r="S198" s="276"/>
      <c r="T198" s="37"/>
      <c r="U198" s="273" t="str">
        <f t="shared" si="53"/>
        <v/>
      </c>
      <c r="V198" s="7" t="e">
        <f t="shared" si="54"/>
        <v>#N/A</v>
      </c>
      <c r="W198" s="7" t="e">
        <f t="shared" si="55"/>
        <v>#N/A</v>
      </c>
      <c r="X198" s="7" t="e">
        <f t="shared" si="56"/>
        <v>#N/A</v>
      </c>
      <c r="Y198" s="7" t="str">
        <f t="shared" si="57"/>
        <v/>
      </c>
      <c r="Z198" s="11">
        <f t="shared" si="58"/>
        <v>1</v>
      </c>
      <c r="AA198" s="7" t="e">
        <f t="shared" si="59"/>
        <v>#N/A</v>
      </c>
      <c r="AB198" s="7" t="e">
        <f t="shared" si="60"/>
        <v>#N/A</v>
      </c>
      <c r="AC198" s="7" t="e">
        <f t="shared" si="61"/>
        <v>#N/A</v>
      </c>
      <c r="AD198" s="7" t="e">
        <f>VLOOKUP(AF198,排出係数!$A$4:$I$1301,9,FALSE)</f>
        <v>#N/A</v>
      </c>
      <c r="AE198" s="12" t="str">
        <f t="shared" si="62"/>
        <v xml:space="preserve"> </v>
      </c>
      <c r="AF198" s="7" t="e">
        <f t="shared" si="73"/>
        <v>#N/A</v>
      </c>
      <c r="AG198" s="7" t="e">
        <f t="shared" si="63"/>
        <v>#N/A</v>
      </c>
      <c r="AH198" s="7" t="e">
        <f>VLOOKUP(AF198,排出係数!$A$4:$I$1301,6,FALSE)</f>
        <v>#N/A</v>
      </c>
      <c r="AI198" s="7" t="e">
        <f t="shared" si="64"/>
        <v>#N/A</v>
      </c>
      <c r="AJ198" s="7" t="e">
        <f t="shared" si="65"/>
        <v>#N/A</v>
      </c>
      <c r="AK198" s="7" t="e">
        <f>VLOOKUP(AF198,排出係数!$A$4:$I$1301,7,FALSE)</f>
        <v>#N/A</v>
      </c>
      <c r="AL198" s="7" t="e">
        <f t="shared" si="66"/>
        <v>#N/A</v>
      </c>
      <c r="AM198" s="7" t="e">
        <f t="shared" si="67"/>
        <v>#N/A</v>
      </c>
      <c r="AN198" s="7" t="e">
        <f t="shared" si="68"/>
        <v>#N/A</v>
      </c>
      <c r="AO198" s="7">
        <f t="shared" si="69"/>
        <v>0</v>
      </c>
      <c r="AP198" s="7" t="e">
        <f>VLOOKUP(AF198,排出係数!$A$4:$I$1301,8,FALSE)</f>
        <v>#N/A</v>
      </c>
      <c r="AQ198" s="7" t="str">
        <f t="shared" si="70"/>
        <v/>
      </c>
      <c r="AR198" s="7" t="str">
        <f t="shared" si="71"/>
        <v/>
      </c>
      <c r="AS198" s="7" t="str">
        <f t="shared" si="72"/>
        <v/>
      </c>
      <c r="AT198" s="88"/>
      <c r="AZ198" s="3" t="s">
        <v>1182</v>
      </c>
    </row>
    <row r="199" spans="1:52" s="13" customFormat="1" ht="13.5" customHeight="1">
      <c r="A199" s="139">
        <v>184</v>
      </c>
      <c r="B199" s="140"/>
      <c r="C199" s="141"/>
      <c r="D199" s="142"/>
      <c r="E199" s="141"/>
      <c r="F199" s="141"/>
      <c r="G199" s="182"/>
      <c r="H199" s="141"/>
      <c r="I199" s="143"/>
      <c r="J199" s="144"/>
      <c r="K199" s="141"/>
      <c r="L199" s="378"/>
      <c r="M199" s="379"/>
      <c r="N199" s="400"/>
      <c r="O199" s="202" t="str">
        <f t="shared" si="50"/>
        <v/>
      </c>
      <c r="P199" s="202" t="str">
        <f t="shared" si="74"/>
        <v/>
      </c>
      <c r="Q199" s="203" t="str">
        <f t="shared" si="51"/>
        <v/>
      </c>
      <c r="R199" s="249" t="str">
        <f t="shared" si="52"/>
        <v/>
      </c>
      <c r="S199" s="276"/>
      <c r="T199" s="37"/>
      <c r="U199" s="273" t="str">
        <f t="shared" si="53"/>
        <v/>
      </c>
      <c r="V199" s="7" t="e">
        <f t="shared" si="54"/>
        <v>#N/A</v>
      </c>
      <c r="W199" s="7" t="e">
        <f t="shared" si="55"/>
        <v>#N/A</v>
      </c>
      <c r="X199" s="7" t="e">
        <f t="shared" si="56"/>
        <v>#N/A</v>
      </c>
      <c r="Y199" s="7" t="str">
        <f t="shared" si="57"/>
        <v/>
      </c>
      <c r="Z199" s="11">
        <f t="shared" si="58"/>
        <v>1</v>
      </c>
      <c r="AA199" s="7" t="e">
        <f t="shared" si="59"/>
        <v>#N/A</v>
      </c>
      <c r="AB199" s="7" t="e">
        <f t="shared" si="60"/>
        <v>#N/A</v>
      </c>
      <c r="AC199" s="7" t="e">
        <f t="shared" si="61"/>
        <v>#N/A</v>
      </c>
      <c r="AD199" s="7" t="e">
        <f>VLOOKUP(AF199,排出係数!$A$4:$I$1301,9,FALSE)</f>
        <v>#N/A</v>
      </c>
      <c r="AE199" s="12" t="str">
        <f t="shared" si="62"/>
        <v xml:space="preserve"> </v>
      </c>
      <c r="AF199" s="7" t="e">
        <f t="shared" si="73"/>
        <v>#N/A</v>
      </c>
      <c r="AG199" s="7" t="e">
        <f t="shared" si="63"/>
        <v>#N/A</v>
      </c>
      <c r="AH199" s="7" t="e">
        <f>VLOOKUP(AF199,排出係数!$A$4:$I$1301,6,FALSE)</f>
        <v>#N/A</v>
      </c>
      <c r="AI199" s="7" t="e">
        <f t="shared" si="64"/>
        <v>#N/A</v>
      </c>
      <c r="AJ199" s="7" t="e">
        <f t="shared" si="65"/>
        <v>#N/A</v>
      </c>
      <c r="AK199" s="7" t="e">
        <f>VLOOKUP(AF199,排出係数!$A$4:$I$1301,7,FALSE)</f>
        <v>#N/A</v>
      </c>
      <c r="AL199" s="7" t="e">
        <f t="shared" si="66"/>
        <v>#N/A</v>
      </c>
      <c r="AM199" s="7" t="e">
        <f t="shared" si="67"/>
        <v>#N/A</v>
      </c>
      <c r="AN199" s="7" t="e">
        <f t="shared" si="68"/>
        <v>#N/A</v>
      </c>
      <c r="AO199" s="7">
        <f t="shared" si="69"/>
        <v>0</v>
      </c>
      <c r="AP199" s="7" t="e">
        <f>VLOOKUP(AF199,排出係数!$A$4:$I$1301,8,FALSE)</f>
        <v>#N/A</v>
      </c>
      <c r="AQ199" s="7" t="str">
        <f t="shared" si="70"/>
        <v/>
      </c>
      <c r="AR199" s="7" t="str">
        <f t="shared" si="71"/>
        <v/>
      </c>
      <c r="AS199" s="7" t="str">
        <f t="shared" si="72"/>
        <v/>
      </c>
      <c r="AT199" s="88"/>
      <c r="AZ199" s="3" t="s">
        <v>1186</v>
      </c>
    </row>
    <row r="200" spans="1:52" s="13" customFormat="1" ht="13.5" customHeight="1">
      <c r="A200" s="139">
        <v>185</v>
      </c>
      <c r="B200" s="140"/>
      <c r="C200" s="141"/>
      <c r="D200" s="142"/>
      <c r="E200" s="141"/>
      <c r="F200" s="141"/>
      <c r="G200" s="182"/>
      <c r="H200" s="141"/>
      <c r="I200" s="143"/>
      <c r="J200" s="144"/>
      <c r="K200" s="141"/>
      <c r="L200" s="378"/>
      <c r="M200" s="379"/>
      <c r="N200" s="400"/>
      <c r="O200" s="202" t="str">
        <f t="shared" si="50"/>
        <v/>
      </c>
      <c r="P200" s="202" t="str">
        <f t="shared" si="74"/>
        <v/>
      </c>
      <c r="Q200" s="203" t="str">
        <f t="shared" si="51"/>
        <v/>
      </c>
      <c r="R200" s="249" t="str">
        <f t="shared" si="52"/>
        <v/>
      </c>
      <c r="S200" s="276"/>
      <c r="T200" s="37"/>
      <c r="U200" s="273" t="str">
        <f t="shared" si="53"/>
        <v/>
      </c>
      <c r="V200" s="7" t="e">
        <f t="shared" si="54"/>
        <v>#N/A</v>
      </c>
      <c r="W200" s="7" t="e">
        <f t="shared" si="55"/>
        <v>#N/A</v>
      </c>
      <c r="X200" s="7" t="e">
        <f t="shared" si="56"/>
        <v>#N/A</v>
      </c>
      <c r="Y200" s="7" t="str">
        <f t="shared" si="57"/>
        <v/>
      </c>
      <c r="Z200" s="11">
        <f t="shared" si="58"/>
        <v>1</v>
      </c>
      <c r="AA200" s="7" t="e">
        <f t="shared" si="59"/>
        <v>#N/A</v>
      </c>
      <c r="AB200" s="7" t="e">
        <f t="shared" si="60"/>
        <v>#N/A</v>
      </c>
      <c r="AC200" s="7" t="e">
        <f t="shared" si="61"/>
        <v>#N/A</v>
      </c>
      <c r="AD200" s="7" t="e">
        <f>VLOOKUP(AF200,排出係数!$A$4:$I$1301,9,FALSE)</f>
        <v>#N/A</v>
      </c>
      <c r="AE200" s="12" t="str">
        <f t="shared" si="62"/>
        <v xml:space="preserve"> </v>
      </c>
      <c r="AF200" s="7" t="e">
        <f t="shared" si="73"/>
        <v>#N/A</v>
      </c>
      <c r="AG200" s="7" t="e">
        <f t="shared" si="63"/>
        <v>#N/A</v>
      </c>
      <c r="AH200" s="7" t="e">
        <f>VLOOKUP(AF200,排出係数!$A$4:$I$1301,6,FALSE)</f>
        <v>#N/A</v>
      </c>
      <c r="AI200" s="7" t="e">
        <f t="shared" si="64"/>
        <v>#N/A</v>
      </c>
      <c r="AJ200" s="7" t="e">
        <f t="shared" si="65"/>
        <v>#N/A</v>
      </c>
      <c r="AK200" s="7" t="e">
        <f>VLOOKUP(AF200,排出係数!$A$4:$I$1301,7,FALSE)</f>
        <v>#N/A</v>
      </c>
      <c r="AL200" s="7" t="e">
        <f t="shared" si="66"/>
        <v>#N/A</v>
      </c>
      <c r="AM200" s="7" t="e">
        <f t="shared" si="67"/>
        <v>#N/A</v>
      </c>
      <c r="AN200" s="7" t="e">
        <f t="shared" si="68"/>
        <v>#N/A</v>
      </c>
      <c r="AO200" s="7">
        <f t="shared" si="69"/>
        <v>0</v>
      </c>
      <c r="AP200" s="7" t="e">
        <f>VLOOKUP(AF200,排出係数!$A$4:$I$1301,8,FALSE)</f>
        <v>#N/A</v>
      </c>
      <c r="AQ200" s="7" t="str">
        <f t="shared" si="70"/>
        <v/>
      </c>
      <c r="AR200" s="7" t="str">
        <f t="shared" si="71"/>
        <v/>
      </c>
      <c r="AS200" s="7" t="str">
        <f t="shared" si="72"/>
        <v/>
      </c>
      <c r="AT200" s="88"/>
      <c r="AZ200" s="3" t="s">
        <v>567</v>
      </c>
    </row>
    <row r="201" spans="1:52" s="13" customFormat="1" ht="13.5" customHeight="1">
      <c r="A201" s="139">
        <v>186</v>
      </c>
      <c r="B201" s="140"/>
      <c r="C201" s="141"/>
      <c r="D201" s="142"/>
      <c r="E201" s="141"/>
      <c r="F201" s="141"/>
      <c r="G201" s="182"/>
      <c r="H201" s="141"/>
      <c r="I201" s="143"/>
      <c r="J201" s="144"/>
      <c r="K201" s="141"/>
      <c r="L201" s="378"/>
      <c r="M201" s="379"/>
      <c r="N201" s="400"/>
      <c r="O201" s="202" t="str">
        <f t="shared" si="50"/>
        <v/>
      </c>
      <c r="P201" s="202" t="str">
        <f t="shared" si="74"/>
        <v/>
      </c>
      <c r="Q201" s="203" t="str">
        <f t="shared" si="51"/>
        <v/>
      </c>
      <c r="R201" s="249" t="str">
        <f t="shared" si="52"/>
        <v/>
      </c>
      <c r="S201" s="276"/>
      <c r="T201" s="37"/>
      <c r="U201" s="273" t="str">
        <f t="shared" si="53"/>
        <v/>
      </c>
      <c r="V201" s="7" t="e">
        <f t="shared" si="54"/>
        <v>#N/A</v>
      </c>
      <c r="W201" s="7" t="e">
        <f t="shared" si="55"/>
        <v>#N/A</v>
      </c>
      <c r="X201" s="7" t="e">
        <f t="shared" si="56"/>
        <v>#N/A</v>
      </c>
      <c r="Y201" s="7" t="str">
        <f t="shared" si="57"/>
        <v/>
      </c>
      <c r="Z201" s="11">
        <f t="shared" si="58"/>
        <v>1</v>
      </c>
      <c r="AA201" s="7" t="e">
        <f t="shared" si="59"/>
        <v>#N/A</v>
      </c>
      <c r="AB201" s="7" t="e">
        <f t="shared" si="60"/>
        <v>#N/A</v>
      </c>
      <c r="AC201" s="7" t="e">
        <f t="shared" si="61"/>
        <v>#N/A</v>
      </c>
      <c r="AD201" s="7" t="e">
        <f>VLOOKUP(AF201,排出係数!$A$4:$I$1301,9,FALSE)</f>
        <v>#N/A</v>
      </c>
      <c r="AE201" s="12" t="str">
        <f t="shared" si="62"/>
        <v xml:space="preserve"> </v>
      </c>
      <c r="AF201" s="7" t="e">
        <f t="shared" si="73"/>
        <v>#N/A</v>
      </c>
      <c r="AG201" s="7" t="e">
        <f t="shared" si="63"/>
        <v>#N/A</v>
      </c>
      <c r="AH201" s="7" t="e">
        <f>VLOOKUP(AF201,排出係数!$A$4:$I$1301,6,FALSE)</f>
        <v>#N/A</v>
      </c>
      <c r="AI201" s="7" t="e">
        <f t="shared" si="64"/>
        <v>#N/A</v>
      </c>
      <c r="AJ201" s="7" t="e">
        <f t="shared" si="65"/>
        <v>#N/A</v>
      </c>
      <c r="AK201" s="7" t="e">
        <f>VLOOKUP(AF201,排出係数!$A$4:$I$1301,7,FALSE)</f>
        <v>#N/A</v>
      </c>
      <c r="AL201" s="7" t="e">
        <f t="shared" si="66"/>
        <v>#N/A</v>
      </c>
      <c r="AM201" s="7" t="e">
        <f t="shared" si="67"/>
        <v>#N/A</v>
      </c>
      <c r="AN201" s="7" t="e">
        <f t="shared" si="68"/>
        <v>#N/A</v>
      </c>
      <c r="AO201" s="7">
        <f t="shared" si="69"/>
        <v>0</v>
      </c>
      <c r="AP201" s="7" t="e">
        <f>VLOOKUP(AF201,排出係数!$A$4:$I$1301,8,FALSE)</f>
        <v>#N/A</v>
      </c>
      <c r="AQ201" s="7" t="str">
        <f t="shared" si="70"/>
        <v/>
      </c>
      <c r="AR201" s="7" t="str">
        <f t="shared" si="71"/>
        <v/>
      </c>
      <c r="AS201" s="7" t="str">
        <f t="shared" si="72"/>
        <v/>
      </c>
      <c r="AT201" s="88"/>
      <c r="AZ201" s="3" t="s">
        <v>571</v>
      </c>
    </row>
    <row r="202" spans="1:52" s="13" customFormat="1" ht="13.5" customHeight="1">
      <c r="A202" s="139">
        <v>187</v>
      </c>
      <c r="B202" s="140"/>
      <c r="C202" s="141"/>
      <c r="D202" s="142"/>
      <c r="E202" s="141"/>
      <c r="F202" s="141"/>
      <c r="G202" s="182"/>
      <c r="H202" s="141"/>
      <c r="I202" s="143"/>
      <c r="J202" s="144"/>
      <c r="K202" s="141"/>
      <c r="L202" s="378"/>
      <c r="M202" s="379"/>
      <c r="N202" s="400"/>
      <c r="O202" s="202" t="str">
        <f t="shared" si="50"/>
        <v/>
      </c>
      <c r="P202" s="202" t="str">
        <f t="shared" si="74"/>
        <v/>
      </c>
      <c r="Q202" s="203" t="str">
        <f t="shared" si="51"/>
        <v/>
      </c>
      <c r="R202" s="249" t="str">
        <f t="shared" si="52"/>
        <v/>
      </c>
      <c r="S202" s="276"/>
      <c r="T202" s="37"/>
      <c r="U202" s="273" t="str">
        <f t="shared" si="53"/>
        <v/>
      </c>
      <c r="V202" s="7" t="e">
        <f t="shared" si="54"/>
        <v>#N/A</v>
      </c>
      <c r="W202" s="7" t="e">
        <f t="shared" si="55"/>
        <v>#N/A</v>
      </c>
      <c r="X202" s="7" t="e">
        <f t="shared" si="56"/>
        <v>#N/A</v>
      </c>
      <c r="Y202" s="7" t="str">
        <f t="shared" si="57"/>
        <v/>
      </c>
      <c r="Z202" s="11">
        <f t="shared" si="58"/>
        <v>1</v>
      </c>
      <c r="AA202" s="7" t="e">
        <f t="shared" si="59"/>
        <v>#N/A</v>
      </c>
      <c r="AB202" s="7" t="e">
        <f t="shared" si="60"/>
        <v>#N/A</v>
      </c>
      <c r="AC202" s="7" t="e">
        <f t="shared" si="61"/>
        <v>#N/A</v>
      </c>
      <c r="AD202" s="7" t="e">
        <f>VLOOKUP(AF202,排出係数!$A$4:$I$1301,9,FALSE)</f>
        <v>#N/A</v>
      </c>
      <c r="AE202" s="12" t="str">
        <f t="shared" si="62"/>
        <v xml:space="preserve"> </v>
      </c>
      <c r="AF202" s="7" t="e">
        <f t="shared" si="73"/>
        <v>#N/A</v>
      </c>
      <c r="AG202" s="7" t="e">
        <f t="shared" si="63"/>
        <v>#N/A</v>
      </c>
      <c r="AH202" s="7" t="e">
        <f>VLOOKUP(AF202,排出係数!$A$4:$I$1301,6,FALSE)</f>
        <v>#N/A</v>
      </c>
      <c r="AI202" s="7" t="e">
        <f t="shared" si="64"/>
        <v>#N/A</v>
      </c>
      <c r="AJ202" s="7" t="e">
        <f t="shared" si="65"/>
        <v>#N/A</v>
      </c>
      <c r="AK202" s="7" t="e">
        <f>VLOOKUP(AF202,排出係数!$A$4:$I$1301,7,FALSE)</f>
        <v>#N/A</v>
      </c>
      <c r="AL202" s="7" t="e">
        <f t="shared" si="66"/>
        <v>#N/A</v>
      </c>
      <c r="AM202" s="7" t="e">
        <f t="shared" si="67"/>
        <v>#N/A</v>
      </c>
      <c r="AN202" s="7" t="e">
        <f t="shared" si="68"/>
        <v>#N/A</v>
      </c>
      <c r="AO202" s="7">
        <f t="shared" si="69"/>
        <v>0</v>
      </c>
      <c r="AP202" s="7" t="e">
        <f>VLOOKUP(AF202,排出係数!$A$4:$I$1301,8,FALSE)</f>
        <v>#N/A</v>
      </c>
      <c r="AQ202" s="7" t="str">
        <f t="shared" si="70"/>
        <v/>
      </c>
      <c r="AR202" s="7" t="str">
        <f t="shared" si="71"/>
        <v/>
      </c>
      <c r="AS202" s="7" t="str">
        <f t="shared" si="72"/>
        <v/>
      </c>
      <c r="AT202" s="88"/>
      <c r="AZ202" s="3" t="s">
        <v>575</v>
      </c>
    </row>
    <row r="203" spans="1:52" s="13" customFormat="1" ht="13.5" customHeight="1">
      <c r="A203" s="139">
        <v>188</v>
      </c>
      <c r="B203" s="140"/>
      <c r="C203" s="141"/>
      <c r="D203" s="142"/>
      <c r="E203" s="141"/>
      <c r="F203" s="141"/>
      <c r="G203" s="182"/>
      <c r="H203" s="141"/>
      <c r="I203" s="143"/>
      <c r="J203" s="144"/>
      <c r="K203" s="141"/>
      <c r="L203" s="378"/>
      <c r="M203" s="379"/>
      <c r="N203" s="400"/>
      <c r="O203" s="202" t="str">
        <f t="shared" si="50"/>
        <v/>
      </c>
      <c r="P203" s="202" t="str">
        <f t="shared" si="74"/>
        <v/>
      </c>
      <c r="Q203" s="203" t="str">
        <f t="shared" si="51"/>
        <v/>
      </c>
      <c r="R203" s="249" t="str">
        <f t="shared" si="52"/>
        <v/>
      </c>
      <c r="S203" s="276"/>
      <c r="T203" s="37"/>
      <c r="U203" s="273" t="str">
        <f t="shared" si="53"/>
        <v/>
      </c>
      <c r="V203" s="7" t="e">
        <f t="shared" si="54"/>
        <v>#N/A</v>
      </c>
      <c r="W203" s="7" t="e">
        <f t="shared" si="55"/>
        <v>#N/A</v>
      </c>
      <c r="X203" s="7" t="e">
        <f t="shared" si="56"/>
        <v>#N/A</v>
      </c>
      <c r="Y203" s="7" t="str">
        <f t="shared" si="57"/>
        <v/>
      </c>
      <c r="Z203" s="11">
        <f t="shared" si="58"/>
        <v>1</v>
      </c>
      <c r="AA203" s="7" t="e">
        <f t="shared" si="59"/>
        <v>#N/A</v>
      </c>
      <c r="AB203" s="7" t="e">
        <f t="shared" si="60"/>
        <v>#N/A</v>
      </c>
      <c r="AC203" s="7" t="e">
        <f t="shared" si="61"/>
        <v>#N/A</v>
      </c>
      <c r="AD203" s="7" t="e">
        <f>VLOOKUP(AF203,排出係数!$A$4:$I$1301,9,FALSE)</f>
        <v>#N/A</v>
      </c>
      <c r="AE203" s="12" t="str">
        <f t="shared" si="62"/>
        <v xml:space="preserve"> </v>
      </c>
      <c r="AF203" s="7" t="e">
        <f t="shared" si="73"/>
        <v>#N/A</v>
      </c>
      <c r="AG203" s="7" t="e">
        <f t="shared" si="63"/>
        <v>#N/A</v>
      </c>
      <c r="AH203" s="7" t="e">
        <f>VLOOKUP(AF203,排出係数!$A$4:$I$1301,6,FALSE)</f>
        <v>#N/A</v>
      </c>
      <c r="AI203" s="7" t="e">
        <f t="shared" si="64"/>
        <v>#N/A</v>
      </c>
      <c r="AJ203" s="7" t="e">
        <f t="shared" si="65"/>
        <v>#N/A</v>
      </c>
      <c r="AK203" s="7" t="e">
        <f>VLOOKUP(AF203,排出係数!$A$4:$I$1301,7,FALSE)</f>
        <v>#N/A</v>
      </c>
      <c r="AL203" s="7" t="e">
        <f t="shared" si="66"/>
        <v>#N/A</v>
      </c>
      <c r="AM203" s="7" t="e">
        <f t="shared" si="67"/>
        <v>#N/A</v>
      </c>
      <c r="AN203" s="7" t="e">
        <f t="shared" si="68"/>
        <v>#N/A</v>
      </c>
      <c r="AO203" s="7">
        <f t="shared" si="69"/>
        <v>0</v>
      </c>
      <c r="AP203" s="7" t="e">
        <f>VLOOKUP(AF203,排出係数!$A$4:$I$1301,8,FALSE)</f>
        <v>#N/A</v>
      </c>
      <c r="AQ203" s="7" t="str">
        <f t="shared" si="70"/>
        <v/>
      </c>
      <c r="AR203" s="7" t="str">
        <f t="shared" si="71"/>
        <v/>
      </c>
      <c r="AS203" s="7" t="str">
        <f t="shared" si="72"/>
        <v/>
      </c>
      <c r="AT203" s="88"/>
      <c r="AZ203" s="3" t="s">
        <v>666</v>
      </c>
    </row>
    <row r="204" spans="1:52" s="13" customFormat="1" ht="13.5" customHeight="1">
      <c r="A204" s="139">
        <v>189</v>
      </c>
      <c r="B204" s="140"/>
      <c r="C204" s="141"/>
      <c r="D204" s="142"/>
      <c r="E204" s="141"/>
      <c r="F204" s="141"/>
      <c r="G204" s="182"/>
      <c r="H204" s="141"/>
      <c r="I204" s="143"/>
      <c r="J204" s="144"/>
      <c r="K204" s="141"/>
      <c r="L204" s="378"/>
      <c r="M204" s="379"/>
      <c r="N204" s="400"/>
      <c r="O204" s="202" t="str">
        <f t="shared" si="50"/>
        <v/>
      </c>
      <c r="P204" s="202" t="str">
        <f t="shared" si="74"/>
        <v/>
      </c>
      <c r="Q204" s="203" t="str">
        <f t="shared" si="51"/>
        <v/>
      </c>
      <c r="R204" s="249" t="str">
        <f t="shared" si="52"/>
        <v/>
      </c>
      <c r="S204" s="276"/>
      <c r="T204" s="37"/>
      <c r="U204" s="273" t="str">
        <f t="shared" si="53"/>
        <v/>
      </c>
      <c r="V204" s="7" t="e">
        <f t="shared" si="54"/>
        <v>#N/A</v>
      </c>
      <c r="W204" s="7" t="e">
        <f t="shared" si="55"/>
        <v>#N/A</v>
      </c>
      <c r="X204" s="7" t="e">
        <f t="shared" si="56"/>
        <v>#N/A</v>
      </c>
      <c r="Y204" s="7" t="str">
        <f t="shared" si="57"/>
        <v/>
      </c>
      <c r="Z204" s="11">
        <f t="shared" si="58"/>
        <v>1</v>
      </c>
      <c r="AA204" s="7" t="e">
        <f t="shared" si="59"/>
        <v>#N/A</v>
      </c>
      <c r="AB204" s="7" t="e">
        <f t="shared" si="60"/>
        <v>#N/A</v>
      </c>
      <c r="AC204" s="7" t="e">
        <f t="shared" si="61"/>
        <v>#N/A</v>
      </c>
      <c r="AD204" s="7" t="e">
        <f>VLOOKUP(AF204,排出係数!$A$4:$I$1301,9,FALSE)</f>
        <v>#N/A</v>
      </c>
      <c r="AE204" s="12" t="str">
        <f t="shared" si="62"/>
        <v xml:space="preserve"> </v>
      </c>
      <c r="AF204" s="7" t="e">
        <f t="shared" si="73"/>
        <v>#N/A</v>
      </c>
      <c r="AG204" s="7" t="e">
        <f t="shared" si="63"/>
        <v>#N/A</v>
      </c>
      <c r="AH204" s="7" t="e">
        <f>VLOOKUP(AF204,排出係数!$A$4:$I$1301,6,FALSE)</f>
        <v>#N/A</v>
      </c>
      <c r="AI204" s="7" t="e">
        <f t="shared" si="64"/>
        <v>#N/A</v>
      </c>
      <c r="AJ204" s="7" t="e">
        <f t="shared" si="65"/>
        <v>#N/A</v>
      </c>
      <c r="AK204" s="7" t="e">
        <f>VLOOKUP(AF204,排出係数!$A$4:$I$1301,7,FALSE)</f>
        <v>#N/A</v>
      </c>
      <c r="AL204" s="7" t="e">
        <f t="shared" si="66"/>
        <v>#N/A</v>
      </c>
      <c r="AM204" s="7" t="e">
        <f t="shared" si="67"/>
        <v>#N/A</v>
      </c>
      <c r="AN204" s="7" t="e">
        <f t="shared" si="68"/>
        <v>#N/A</v>
      </c>
      <c r="AO204" s="7">
        <f t="shared" si="69"/>
        <v>0</v>
      </c>
      <c r="AP204" s="7" t="e">
        <f>VLOOKUP(AF204,排出係数!$A$4:$I$1301,8,FALSE)</f>
        <v>#N/A</v>
      </c>
      <c r="AQ204" s="7" t="str">
        <f t="shared" si="70"/>
        <v/>
      </c>
      <c r="AR204" s="7" t="str">
        <f t="shared" si="71"/>
        <v/>
      </c>
      <c r="AS204" s="7" t="str">
        <f t="shared" si="72"/>
        <v/>
      </c>
      <c r="AT204" s="88"/>
      <c r="AZ204" s="3" t="s">
        <v>670</v>
      </c>
    </row>
    <row r="205" spans="1:52" s="13" customFormat="1" ht="13.5" customHeight="1">
      <c r="A205" s="139">
        <v>190</v>
      </c>
      <c r="B205" s="140"/>
      <c r="C205" s="141"/>
      <c r="D205" s="142"/>
      <c r="E205" s="141"/>
      <c r="F205" s="141"/>
      <c r="G205" s="182"/>
      <c r="H205" s="141"/>
      <c r="I205" s="143"/>
      <c r="J205" s="144"/>
      <c r="K205" s="141"/>
      <c r="L205" s="378"/>
      <c r="M205" s="379"/>
      <c r="N205" s="400"/>
      <c r="O205" s="202" t="str">
        <f t="shared" si="50"/>
        <v/>
      </c>
      <c r="P205" s="202" t="str">
        <f t="shared" si="74"/>
        <v/>
      </c>
      <c r="Q205" s="203" t="str">
        <f t="shared" si="51"/>
        <v/>
      </c>
      <c r="R205" s="249" t="str">
        <f t="shared" si="52"/>
        <v/>
      </c>
      <c r="S205" s="276"/>
      <c r="T205" s="37"/>
      <c r="U205" s="273" t="str">
        <f t="shared" si="53"/>
        <v/>
      </c>
      <c r="V205" s="7" t="e">
        <f t="shared" si="54"/>
        <v>#N/A</v>
      </c>
      <c r="W205" s="7" t="e">
        <f t="shared" si="55"/>
        <v>#N/A</v>
      </c>
      <c r="X205" s="7" t="e">
        <f t="shared" si="56"/>
        <v>#N/A</v>
      </c>
      <c r="Y205" s="7" t="str">
        <f t="shared" si="57"/>
        <v/>
      </c>
      <c r="Z205" s="11">
        <f t="shared" si="58"/>
        <v>1</v>
      </c>
      <c r="AA205" s="7" t="e">
        <f t="shared" si="59"/>
        <v>#N/A</v>
      </c>
      <c r="AB205" s="7" t="e">
        <f t="shared" si="60"/>
        <v>#N/A</v>
      </c>
      <c r="AC205" s="7" t="e">
        <f t="shared" si="61"/>
        <v>#N/A</v>
      </c>
      <c r="AD205" s="7" t="e">
        <f>VLOOKUP(AF205,排出係数!$A$4:$I$1301,9,FALSE)</f>
        <v>#N/A</v>
      </c>
      <c r="AE205" s="12" t="str">
        <f t="shared" si="62"/>
        <v xml:space="preserve"> </v>
      </c>
      <c r="AF205" s="7" t="e">
        <f t="shared" si="73"/>
        <v>#N/A</v>
      </c>
      <c r="AG205" s="7" t="e">
        <f t="shared" si="63"/>
        <v>#N/A</v>
      </c>
      <c r="AH205" s="7" t="e">
        <f>VLOOKUP(AF205,排出係数!$A$4:$I$1301,6,FALSE)</f>
        <v>#N/A</v>
      </c>
      <c r="AI205" s="7" t="e">
        <f t="shared" si="64"/>
        <v>#N/A</v>
      </c>
      <c r="AJ205" s="7" t="e">
        <f t="shared" si="65"/>
        <v>#N/A</v>
      </c>
      <c r="AK205" s="7" t="e">
        <f>VLOOKUP(AF205,排出係数!$A$4:$I$1301,7,FALSE)</f>
        <v>#N/A</v>
      </c>
      <c r="AL205" s="7" t="e">
        <f t="shared" si="66"/>
        <v>#N/A</v>
      </c>
      <c r="AM205" s="7" t="e">
        <f t="shared" si="67"/>
        <v>#N/A</v>
      </c>
      <c r="AN205" s="7" t="e">
        <f t="shared" si="68"/>
        <v>#N/A</v>
      </c>
      <c r="AO205" s="7">
        <f t="shared" si="69"/>
        <v>0</v>
      </c>
      <c r="AP205" s="7" t="e">
        <f>VLOOKUP(AF205,排出係数!$A$4:$I$1301,8,FALSE)</f>
        <v>#N/A</v>
      </c>
      <c r="AQ205" s="7" t="str">
        <f t="shared" si="70"/>
        <v/>
      </c>
      <c r="AR205" s="7" t="str">
        <f t="shared" si="71"/>
        <v/>
      </c>
      <c r="AS205" s="7" t="str">
        <f t="shared" si="72"/>
        <v/>
      </c>
      <c r="AT205" s="88"/>
      <c r="AZ205" s="3" t="s">
        <v>674</v>
      </c>
    </row>
    <row r="206" spans="1:52" s="13" customFormat="1" ht="13.5" customHeight="1">
      <c r="A206" s="139">
        <v>191</v>
      </c>
      <c r="B206" s="140"/>
      <c r="C206" s="141"/>
      <c r="D206" s="142"/>
      <c r="E206" s="141"/>
      <c r="F206" s="141"/>
      <c r="G206" s="182"/>
      <c r="H206" s="141"/>
      <c r="I206" s="143"/>
      <c r="J206" s="144"/>
      <c r="K206" s="141"/>
      <c r="L206" s="378"/>
      <c r="M206" s="379"/>
      <c r="N206" s="400"/>
      <c r="O206" s="202" t="str">
        <f t="shared" si="50"/>
        <v/>
      </c>
      <c r="P206" s="202" t="str">
        <f t="shared" si="74"/>
        <v/>
      </c>
      <c r="Q206" s="203" t="str">
        <f t="shared" si="51"/>
        <v/>
      </c>
      <c r="R206" s="249" t="str">
        <f t="shared" si="52"/>
        <v/>
      </c>
      <c r="S206" s="276"/>
      <c r="T206" s="37"/>
      <c r="U206" s="273" t="str">
        <f t="shared" si="53"/>
        <v/>
      </c>
      <c r="V206" s="7" t="e">
        <f t="shared" si="54"/>
        <v>#N/A</v>
      </c>
      <c r="W206" s="7" t="e">
        <f t="shared" si="55"/>
        <v>#N/A</v>
      </c>
      <c r="X206" s="7" t="e">
        <f t="shared" si="56"/>
        <v>#N/A</v>
      </c>
      <c r="Y206" s="7" t="str">
        <f t="shared" si="57"/>
        <v/>
      </c>
      <c r="Z206" s="11">
        <f t="shared" si="58"/>
        <v>1</v>
      </c>
      <c r="AA206" s="7" t="e">
        <f t="shared" si="59"/>
        <v>#N/A</v>
      </c>
      <c r="AB206" s="7" t="e">
        <f t="shared" si="60"/>
        <v>#N/A</v>
      </c>
      <c r="AC206" s="7" t="e">
        <f t="shared" si="61"/>
        <v>#N/A</v>
      </c>
      <c r="AD206" s="7" t="e">
        <f>VLOOKUP(AF206,排出係数!$A$4:$I$1301,9,FALSE)</f>
        <v>#N/A</v>
      </c>
      <c r="AE206" s="12" t="str">
        <f t="shared" si="62"/>
        <v xml:space="preserve"> </v>
      </c>
      <c r="AF206" s="7" t="e">
        <f t="shared" si="73"/>
        <v>#N/A</v>
      </c>
      <c r="AG206" s="7" t="e">
        <f t="shared" si="63"/>
        <v>#N/A</v>
      </c>
      <c r="AH206" s="7" t="e">
        <f>VLOOKUP(AF206,排出係数!$A$4:$I$1301,6,FALSE)</f>
        <v>#N/A</v>
      </c>
      <c r="AI206" s="7" t="e">
        <f t="shared" si="64"/>
        <v>#N/A</v>
      </c>
      <c r="AJ206" s="7" t="e">
        <f t="shared" si="65"/>
        <v>#N/A</v>
      </c>
      <c r="AK206" s="7" t="e">
        <f>VLOOKUP(AF206,排出係数!$A$4:$I$1301,7,FALSE)</f>
        <v>#N/A</v>
      </c>
      <c r="AL206" s="7" t="e">
        <f t="shared" si="66"/>
        <v>#N/A</v>
      </c>
      <c r="AM206" s="7" t="e">
        <f t="shared" si="67"/>
        <v>#N/A</v>
      </c>
      <c r="AN206" s="7" t="e">
        <f t="shared" si="68"/>
        <v>#N/A</v>
      </c>
      <c r="AO206" s="7">
        <f t="shared" si="69"/>
        <v>0</v>
      </c>
      <c r="AP206" s="7" t="e">
        <f>VLOOKUP(AF206,排出係数!$A$4:$I$1301,8,FALSE)</f>
        <v>#N/A</v>
      </c>
      <c r="AQ206" s="7" t="str">
        <f t="shared" si="70"/>
        <v/>
      </c>
      <c r="AR206" s="7" t="str">
        <f t="shared" si="71"/>
        <v/>
      </c>
      <c r="AS206" s="7" t="str">
        <f t="shared" si="72"/>
        <v/>
      </c>
      <c r="AT206" s="88"/>
      <c r="AZ206" s="3" t="s">
        <v>679</v>
      </c>
    </row>
    <row r="207" spans="1:52" s="13" customFormat="1" ht="13.5" customHeight="1">
      <c r="A207" s="139">
        <v>192</v>
      </c>
      <c r="B207" s="140"/>
      <c r="C207" s="141"/>
      <c r="D207" s="142"/>
      <c r="E207" s="141"/>
      <c r="F207" s="141"/>
      <c r="G207" s="182"/>
      <c r="H207" s="141"/>
      <c r="I207" s="143"/>
      <c r="J207" s="144"/>
      <c r="K207" s="141"/>
      <c r="L207" s="378"/>
      <c r="M207" s="379"/>
      <c r="N207" s="400"/>
      <c r="O207" s="202" t="str">
        <f t="shared" si="50"/>
        <v/>
      </c>
      <c r="P207" s="202" t="str">
        <f t="shared" si="74"/>
        <v/>
      </c>
      <c r="Q207" s="203" t="str">
        <f t="shared" si="51"/>
        <v/>
      </c>
      <c r="R207" s="249" t="str">
        <f t="shared" si="52"/>
        <v/>
      </c>
      <c r="S207" s="276"/>
      <c r="T207" s="37"/>
      <c r="U207" s="273" t="str">
        <f t="shared" si="53"/>
        <v/>
      </c>
      <c r="V207" s="7" t="e">
        <f t="shared" si="54"/>
        <v>#N/A</v>
      </c>
      <c r="W207" s="7" t="e">
        <f t="shared" si="55"/>
        <v>#N/A</v>
      </c>
      <c r="X207" s="7" t="e">
        <f t="shared" si="56"/>
        <v>#N/A</v>
      </c>
      <c r="Y207" s="7" t="str">
        <f t="shared" si="57"/>
        <v/>
      </c>
      <c r="Z207" s="11">
        <f t="shared" si="58"/>
        <v>1</v>
      </c>
      <c r="AA207" s="7" t="e">
        <f t="shared" si="59"/>
        <v>#N/A</v>
      </c>
      <c r="AB207" s="7" t="e">
        <f t="shared" si="60"/>
        <v>#N/A</v>
      </c>
      <c r="AC207" s="7" t="e">
        <f t="shared" si="61"/>
        <v>#N/A</v>
      </c>
      <c r="AD207" s="7" t="e">
        <f>VLOOKUP(AF207,排出係数!$A$4:$I$1301,9,FALSE)</f>
        <v>#N/A</v>
      </c>
      <c r="AE207" s="12" t="str">
        <f t="shared" si="62"/>
        <v xml:space="preserve"> </v>
      </c>
      <c r="AF207" s="7" t="e">
        <f t="shared" si="73"/>
        <v>#N/A</v>
      </c>
      <c r="AG207" s="7" t="e">
        <f t="shared" si="63"/>
        <v>#N/A</v>
      </c>
      <c r="AH207" s="7" t="e">
        <f>VLOOKUP(AF207,排出係数!$A$4:$I$1301,6,FALSE)</f>
        <v>#N/A</v>
      </c>
      <c r="AI207" s="7" t="e">
        <f t="shared" si="64"/>
        <v>#N/A</v>
      </c>
      <c r="AJ207" s="7" t="e">
        <f t="shared" si="65"/>
        <v>#N/A</v>
      </c>
      <c r="AK207" s="7" t="e">
        <f>VLOOKUP(AF207,排出係数!$A$4:$I$1301,7,FALSE)</f>
        <v>#N/A</v>
      </c>
      <c r="AL207" s="7" t="e">
        <f t="shared" si="66"/>
        <v>#N/A</v>
      </c>
      <c r="AM207" s="7" t="e">
        <f t="shared" si="67"/>
        <v>#N/A</v>
      </c>
      <c r="AN207" s="7" t="e">
        <f t="shared" si="68"/>
        <v>#N/A</v>
      </c>
      <c r="AO207" s="7">
        <f t="shared" si="69"/>
        <v>0</v>
      </c>
      <c r="AP207" s="7" t="e">
        <f>VLOOKUP(AF207,排出係数!$A$4:$I$1301,8,FALSE)</f>
        <v>#N/A</v>
      </c>
      <c r="AQ207" s="7" t="str">
        <f t="shared" si="70"/>
        <v/>
      </c>
      <c r="AR207" s="7" t="str">
        <f t="shared" si="71"/>
        <v/>
      </c>
      <c r="AS207" s="7" t="str">
        <f t="shared" si="72"/>
        <v/>
      </c>
      <c r="AT207" s="88"/>
      <c r="AZ207" s="3" t="s">
        <v>683</v>
      </c>
    </row>
    <row r="208" spans="1:52" s="13" customFormat="1" ht="13.5" customHeight="1">
      <c r="A208" s="139">
        <v>193</v>
      </c>
      <c r="B208" s="140"/>
      <c r="C208" s="141"/>
      <c r="D208" s="142"/>
      <c r="E208" s="141"/>
      <c r="F208" s="141"/>
      <c r="G208" s="182"/>
      <c r="H208" s="141"/>
      <c r="I208" s="143"/>
      <c r="J208" s="144"/>
      <c r="K208" s="141"/>
      <c r="L208" s="378"/>
      <c r="M208" s="379"/>
      <c r="N208" s="400"/>
      <c r="O208" s="202" t="str">
        <f t="shared" ref="O208:O271" si="75">IF(ISBLANK(K208)=TRUE,"",IF(ISNUMBER(AG208)=TRUE,AG208,"エラー"))</f>
        <v/>
      </c>
      <c r="P208" s="202" t="str">
        <f t="shared" si="74"/>
        <v/>
      </c>
      <c r="Q208" s="203" t="str">
        <f t="shared" ref="Q208:Q271" si="76">IF(O208="","",IF(ISERROR(O208*N208*Z208),"エラー",IF(ISBLANK(O208)=TRUE,"エラー",IF(ISBLANK(N208)=TRUE,"エラー",IF(AS208=1,"エラー",O208*N208*Z208/1000)))))</f>
        <v/>
      </c>
      <c r="R208" s="249" t="str">
        <f t="shared" ref="R208:R271" si="77">IF(P208="","",IF(ISERROR(P208*N208*Z208),"エラー",IF(ISBLANK(P208)=TRUE,"エラー",IF(ISBLANK(N208)=TRUE,"エラー",IF(AS208=1,"エラー",P208*N208*Z208/1000)))))</f>
        <v/>
      </c>
      <c r="S208" s="276"/>
      <c r="T208" s="37"/>
      <c r="U208" s="273" t="str">
        <f t="shared" ref="U208:U271" si="78">IF(ISBLANK(H208)=TRUE,"",IF(OR(ISBLANK(B208)=TRUE),1,""))</f>
        <v/>
      </c>
      <c r="V208" s="7" t="e">
        <f t="shared" ref="V208:V271" si="79">VLOOKUP(H208,$AU$17:$AX$23,2,FALSE)</f>
        <v>#N/A</v>
      </c>
      <c r="W208" s="7" t="e">
        <f t="shared" ref="W208:W271" si="80">VLOOKUP(H208,$AU$17:$AX$23,3,FALSE)</f>
        <v>#N/A</v>
      </c>
      <c r="X208" s="7" t="e">
        <f t="shared" ref="X208:X271" si="81">VLOOKUP(H208,$AU$17:$AX$23,4,FALSE)</f>
        <v>#N/A</v>
      </c>
      <c r="Y208" s="7" t="str">
        <f t="shared" ref="Y208:Y271" si="82">IF(ISERROR(SEARCH("-",I208,1))=TRUE,ASC(UPPER(I208)),ASC(UPPER(LEFT(I208,SEARCH("-",I208,1)-1))))</f>
        <v/>
      </c>
      <c r="Z208" s="11">
        <f t="shared" ref="Z208:Z271" si="83">IF(J208&gt;3500,J208/1000,1)</f>
        <v>1</v>
      </c>
      <c r="AA208" s="7" t="e">
        <f t="shared" ref="AA208:AA271" si="84">IF(X208=9,0,IF(J208&lt;=1700,1,IF(J208&lt;=2500,2,IF(J208&lt;=3500,3,4))))</f>
        <v>#N/A</v>
      </c>
      <c r="AB208" s="7" t="e">
        <f t="shared" ref="AB208:AB271" si="85">IF(X208=5,0,IF(X208=9,0,IF(J208&lt;=1700,1,IF(J208&lt;=2500,2,IF(J208&lt;=3500,3,4)))))</f>
        <v>#N/A</v>
      </c>
      <c r="AC208" s="7" t="e">
        <f t="shared" ref="AC208:AC271" si="86">VLOOKUP(K208,$BC$17:$BD$25,2,FALSE)</f>
        <v>#N/A</v>
      </c>
      <c r="AD208" s="7" t="e">
        <f>VLOOKUP(AF208,排出係数!$A$4:$I$1301,9,FALSE)</f>
        <v>#N/A</v>
      </c>
      <c r="AE208" s="12" t="str">
        <f t="shared" ref="AE208:AE271" si="87">IF(OR(ISBLANK(K208)=TRUE,ISBLANK(B208)=TRUE)," ",CONCATENATE(B208,X208,AA208))</f>
        <v xml:space="preserve"> </v>
      </c>
      <c r="AF208" s="7" t="e">
        <f t="shared" si="73"/>
        <v>#N/A</v>
      </c>
      <c r="AG208" s="7" t="e">
        <f t="shared" ref="AG208:AG271" si="88">IF(AND(L208="あり",AC208="軽"),AI208,AH208)</f>
        <v>#N/A</v>
      </c>
      <c r="AH208" s="7" t="e">
        <f>VLOOKUP(AF208,排出係数!$A$4:$I$1301,6,FALSE)</f>
        <v>#N/A</v>
      </c>
      <c r="AI208" s="7" t="e">
        <f t="shared" ref="AI208:AI271" si="89">VLOOKUP(AB208,$BQ$17:$BU$21,2,FALSE)</f>
        <v>#N/A</v>
      </c>
      <c r="AJ208" s="7" t="e">
        <f t="shared" ref="AJ208:AJ271" si="90">IF(AND(L208="あり",M208="なし",AC208="軽"),AL208,IF(AND(L208="あり",M208="あり(H17なし)",AC208="軽"),AL208,IF(AND(L208="あり",M208="",AC208="軽"),AL208,IF(AND(L208="なし",M208="あり(H17なし)",AC208="軽"),AM208,IF(AND(L208="",M208="あり(H17なし)",AC208="軽"),AM208,IF(AND(M208="あり(H17あり)",AC208="軽"),AN208,AK208))))))</f>
        <v>#N/A</v>
      </c>
      <c r="AK208" s="7" t="e">
        <f>VLOOKUP(AF208,排出係数!$A$4:$I$1301,7,FALSE)</f>
        <v>#N/A</v>
      </c>
      <c r="AL208" s="7" t="e">
        <f t="shared" ref="AL208:AL271" si="91">VLOOKUP(AB208,$BQ$17:$BU$21,3,FALSE)</f>
        <v>#N/A</v>
      </c>
      <c r="AM208" s="7" t="e">
        <f t="shared" ref="AM208:AM271" si="92">VLOOKUP(AB208,$BQ$17:$BU$21,4,FALSE)</f>
        <v>#N/A</v>
      </c>
      <c r="AN208" s="7" t="e">
        <f t="shared" ref="AN208:AN271" si="93">VLOOKUP(AB208,$BQ$17:$BU$21,5,FALSE)</f>
        <v>#N/A</v>
      </c>
      <c r="AO208" s="7">
        <f t="shared" ref="AO208:AO271" si="94">IF(AND(L208="なし",M208="なし"),0,IF(AND(L208="",M208=""),0,IF(AND(L208="",M208="なし"),0,IF(AND(L208="なし",M208=""),0,1))))</f>
        <v>0</v>
      </c>
      <c r="AP208" s="7" t="e">
        <f>VLOOKUP(AF208,排出係数!$A$4:$I$1301,8,FALSE)</f>
        <v>#N/A</v>
      </c>
      <c r="AQ208" s="7" t="str">
        <f t="shared" ref="AQ208:AQ271" si="95">IF(H208="","",VLOOKUP(H208,$AU$17:$AY$25,5,FALSE))</f>
        <v/>
      </c>
      <c r="AR208" s="7" t="str">
        <f t="shared" ref="AR208:AR271" si="96">IF(D208="","",VLOOKUP(CONCATENATE("A",LEFT(D208)),$BN$17:$BO$26,2,FALSE))</f>
        <v/>
      </c>
      <c r="AS208" s="7" t="str">
        <f t="shared" ref="AS208:AS271" si="97">IF(AQ208=AR208,"",1)</f>
        <v/>
      </c>
      <c r="AT208" s="88"/>
      <c r="AZ208" s="3" t="s">
        <v>687</v>
      </c>
    </row>
    <row r="209" spans="1:52" s="13" customFormat="1" ht="13.5" customHeight="1">
      <c r="A209" s="139">
        <v>194</v>
      </c>
      <c r="B209" s="140"/>
      <c r="C209" s="141"/>
      <c r="D209" s="142"/>
      <c r="E209" s="141"/>
      <c r="F209" s="141"/>
      <c r="G209" s="182"/>
      <c r="H209" s="141"/>
      <c r="I209" s="143"/>
      <c r="J209" s="144"/>
      <c r="K209" s="141"/>
      <c r="L209" s="378"/>
      <c r="M209" s="379"/>
      <c r="N209" s="400"/>
      <c r="O209" s="202" t="str">
        <f t="shared" si="75"/>
        <v/>
      </c>
      <c r="P209" s="202" t="str">
        <f t="shared" si="74"/>
        <v/>
      </c>
      <c r="Q209" s="203" t="str">
        <f t="shared" si="76"/>
        <v/>
      </c>
      <c r="R209" s="249" t="str">
        <f t="shared" si="77"/>
        <v/>
      </c>
      <c r="S209" s="276"/>
      <c r="T209" s="37"/>
      <c r="U209" s="273" t="str">
        <f t="shared" si="78"/>
        <v/>
      </c>
      <c r="V209" s="7" t="e">
        <f t="shared" si="79"/>
        <v>#N/A</v>
      </c>
      <c r="W209" s="7" t="e">
        <f t="shared" si="80"/>
        <v>#N/A</v>
      </c>
      <c r="X209" s="7" t="e">
        <f t="shared" si="81"/>
        <v>#N/A</v>
      </c>
      <c r="Y209" s="7" t="str">
        <f t="shared" si="82"/>
        <v/>
      </c>
      <c r="Z209" s="11">
        <f t="shared" si="83"/>
        <v>1</v>
      </c>
      <c r="AA209" s="7" t="e">
        <f t="shared" si="84"/>
        <v>#N/A</v>
      </c>
      <c r="AB209" s="7" t="e">
        <f t="shared" si="85"/>
        <v>#N/A</v>
      </c>
      <c r="AC209" s="7" t="e">
        <f t="shared" si="86"/>
        <v>#N/A</v>
      </c>
      <c r="AD209" s="7" t="e">
        <f>VLOOKUP(AF209,排出係数!$A$4:$I$1301,9,FALSE)</f>
        <v>#N/A</v>
      </c>
      <c r="AE209" s="12" t="str">
        <f t="shared" si="87"/>
        <v xml:space="preserve"> </v>
      </c>
      <c r="AF209" s="7" t="e">
        <f t="shared" ref="AF209:AF272" si="98">CONCATENATE(V209,AB209,AC209,Y209)</f>
        <v>#N/A</v>
      </c>
      <c r="AG209" s="7" t="e">
        <f t="shared" si="88"/>
        <v>#N/A</v>
      </c>
      <c r="AH209" s="7" t="e">
        <f>VLOOKUP(AF209,排出係数!$A$4:$I$1301,6,FALSE)</f>
        <v>#N/A</v>
      </c>
      <c r="AI209" s="7" t="e">
        <f t="shared" si="89"/>
        <v>#N/A</v>
      </c>
      <c r="AJ209" s="7" t="e">
        <f t="shared" si="90"/>
        <v>#N/A</v>
      </c>
      <c r="AK209" s="7" t="e">
        <f>VLOOKUP(AF209,排出係数!$A$4:$I$1301,7,FALSE)</f>
        <v>#N/A</v>
      </c>
      <c r="AL209" s="7" t="e">
        <f t="shared" si="91"/>
        <v>#N/A</v>
      </c>
      <c r="AM209" s="7" t="e">
        <f t="shared" si="92"/>
        <v>#N/A</v>
      </c>
      <c r="AN209" s="7" t="e">
        <f t="shared" si="93"/>
        <v>#N/A</v>
      </c>
      <c r="AO209" s="7">
        <f t="shared" si="94"/>
        <v>0</v>
      </c>
      <c r="AP209" s="7" t="e">
        <f>VLOOKUP(AF209,排出係数!$A$4:$I$1301,8,FALSE)</f>
        <v>#N/A</v>
      </c>
      <c r="AQ209" s="7" t="str">
        <f t="shared" si="95"/>
        <v/>
      </c>
      <c r="AR209" s="7" t="str">
        <f t="shared" si="96"/>
        <v/>
      </c>
      <c r="AS209" s="7" t="str">
        <f t="shared" si="97"/>
        <v/>
      </c>
      <c r="AT209" s="88"/>
      <c r="AZ209" s="3" t="s">
        <v>87</v>
      </c>
    </row>
    <row r="210" spans="1:52" s="13" customFormat="1" ht="13.5" customHeight="1">
      <c r="A210" s="139">
        <v>195</v>
      </c>
      <c r="B210" s="140"/>
      <c r="C210" s="141"/>
      <c r="D210" s="142"/>
      <c r="E210" s="141"/>
      <c r="F210" s="141"/>
      <c r="G210" s="182"/>
      <c r="H210" s="141"/>
      <c r="I210" s="143"/>
      <c r="J210" s="144"/>
      <c r="K210" s="141"/>
      <c r="L210" s="378"/>
      <c r="M210" s="379"/>
      <c r="N210" s="400"/>
      <c r="O210" s="202" t="str">
        <f t="shared" si="75"/>
        <v/>
      </c>
      <c r="P210" s="202" t="str">
        <f t="shared" ref="P210:P273" si="99">IF(ISBLANK($K210)=TRUE,"",IF(ISNUMBER(AJ210)=TRUE,AJ210,"エラー"))</f>
        <v/>
      </c>
      <c r="Q210" s="203" t="str">
        <f t="shared" si="76"/>
        <v/>
      </c>
      <c r="R210" s="249" t="str">
        <f t="shared" si="77"/>
        <v/>
      </c>
      <c r="S210" s="276"/>
      <c r="T210" s="37"/>
      <c r="U210" s="273" t="str">
        <f t="shared" si="78"/>
        <v/>
      </c>
      <c r="V210" s="7" t="e">
        <f t="shared" si="79"/>
        <v>#N/A</v>
      </c>
      <c r="W210" s="7" t="e">
        <f t="shared" si="80"/>
        <v>#N/A</v>
      </c>
      <c r="X210" s="7" t="e">
        <f t="shared" si="81"/>
        <v>#N/A</v>
      </c>
      <c r="Y210" s="7" t="str">
        <f t="shared" si="82"/>
        <v/>
      </c>
      <c r="Z210" s="11">
        <f t="shared" si="83"/>
        <v>1</v>
      </c>
      <c r="AA210" s="7" t="e">
        <f t="shared" si="84"/>
        <v>#N/A</v>
      </c>
      <c r="AB210" s="7" t="e">
        <f t="shared" si="85"/>
        <v>#N/A</v>
      </c>
      <c r="AC210" s="7" t="e">
        <f t="shared" si="86"/>
        <v>#N/A</v>
      </c>
      <c r="AD210" s="7" t="e">
        <f>VLOOKUP(AF210,排出係数!$A$4:$I$1301,9,FALSE)</f>
        <v>#N/A</v>
      </c>
      <c r="AE210" s="12" t="str">
        <f t="shared" si="87"/>
        <v xml:space="preserve"> </v>
      </c>
      <c r="AF210" s="7" t="e">
        <f t="shared" si="98"/>
        <v>#N/A</v>
      </c>
      <c r="AG210" s="7" t="e">
        <f t="shared" si="88"/>
        <v>#N/A</v>
      </c>
      <c r="AH210" s="7" t="e">
        <f>VLOOKUP(AF210,排出係数!$A$4:$I$1301,6,FALSE)</f>
        <v>#N/A</v>
      </c>
      <c r="AI210" s="7" t="e">
        <f t="shared" si="89"/>
        <v>#N/A</v>
      </c>
      <c r="AJ210" s="7" t="e">
        <f t="shared" si="90"/>
        <v>#N/A</v>
      </c>
      <c r="AK210" s="7" t="e">
        <f>VLOOKUP(AF210,排出係数!$A$4:$I$1301,7,FALSE)</f>
        <v>#N/A</v>
      </c>
      <c r="AL210" s="7" t="e">
        <f t="shared" si="91"/>
        <v>#N/A</v>
      </c>
      <c r="AM210" s="7" t="e">
        <f t="shared" si="92"/>
        <v>#N/A</v>
      </c>
      <c r="AN210" s="7" t="e">
        <f t="shared" si="93"/>
        <v>#N/A</v>
      </c>
      <c r="AO210" s="7">
        <f t="shared" si="94"/>
        <v>0</v>
      </c>
      <c r="AP210" s="7" t="e">
        <f>VLOOKUP(AF210,排出係数!$A$4:$I$1301,8,FALSE)</f>
        <v>#N/A</v>
      </c>
      <c r="AQ210" s="7" t="str">
        <f t="shared" si="95"/>
        <v/>
      </c>
      <c r="AR210" s="7" t="str">
        <f t="shared" si="96"/>
        <v/>
      </c>
      <c r="AS210" s="7" t="str">
        <f t="shared" si="97"/>
        <v/>
      </c>
      <c r="AT210" s="88"/>
      <c r="AZ210" s="3" t="s">
        <v>88</v>
      </c>
    </row>
    <row r="211" spans="1:52" s="13" customFormat="1" ht="13.5" customHeight="1">
      <c r="A211" s="139">
        <v>196</v>
      </c>
      <c r="B211" s="140"/>
      <c r="C211" s="141"/>
      <c r="D211" s="142"/>
      <c r="E211" s="141"/>
      <c r="F211" s="141"/>
      <c r="G211" s="182"/>
      <c r="H211" s="141"/>
      <c r="I211" s="143"/>
      <c r="J211" s="144"/>
      <c r="K211" s="141"/>
      <c r="L211" s="378"/>
      <c r="M211" s="379"/>
      <c r="N211" s="400"/>
      <c r="O211" s="202" t="str">
        <f t="shared" si="75"/>
        <v/>
      </c>
      <c r="P211" s="202" t="str">
        <f t="shared" si="99"/>
        <v/>
      </c>
      <c r="Q211" s="203" t="str">
        <f t="shared" si="76"/>
        <v/>
      </c>
      <c r="R211" s="249" t="str">
        <f t="shared" si="77"/>
        <v/>
      </c>
      <c r="S211" s="276"/>
      <c r="T211" s="37"/>
      <c r="U211" s="273" t="str">
        <f t="shared" si="78"/>
        <v/>
      </c>
      <c r="V211" s="7" t="e">
        <f t="shared" si="79"/>
        <v>#N/A</v>
      </c>
      <c r="W211" s="7" t="e">
        <f t="shared" si="80"/>
        <v>#N/A</v>
      </c>
      <c r="X211" s="7" t="e">
        <f t="shared" si="81"/>
        <v>#N/A</v>
      </c>
      <c r="Y211" s="7" t="str">
        <f t="shared" si="82"/>
        <v/>
      </c>
      <c r="Z211" s="11">
        <f t="shared" si="83"/>
        <v>1</v>
      </c>
      <c r="AA211" s="7" t="e">
        <f t="shared" si="84"/>
        <v>#N/A</v>
      </c>
      <c r="AB211" s="7" t="e">
        <f t="shared" si="85"/>
        <v>#N/A</v>
      </c>
      <c r="AC211" s="7" t="e">
        <f t="shared" si="86"/>
        <v>#N/A</v>
      </c>
      <c r="AD211" s="7" t="e">
        <f>VLOOKUP(AF211,排出係数!$A$4:$I$1301,9,FALSE)</f>
        <v>#N/A</v>
      </c>
      <c r="AE211" s="12" t="str">
        <f t="shared" si="87"/>
        <v xml:space="preserve"> </v>
      </c>
      <c r="AF211" s="7" t="e">
        <f t="shared" si="98"/>
        <v>#N/A</v>
      </c>
      <c r="AG211" s="7" t="e">
        <f t="shared" si="88"/>
        <v>#N/A</v>
      </c>
      <c r="AH211" s="7" t="e">
        <f>VLOOKUP(AF211,排出係数!$A$4:$I$1301,6,FALSE)</f>
        <v>#N/A</v>
      </c>
      <c r="AI211" s="7" t="e">
        <f t="shared" si="89"/>
        <v>#N/A</v>
      </c>
      <c r="AJ211" s="7" t="e">
        <f t="shared" si="90"/>
        <v>#N/A</v>
      </c>
      <c r="AK211" s="7" t="e">
        <f>VLOOKUP(AF211,排出係数!$A$4:$I$1301,7,FALSE)</f>
        <v>#N/A</v>
      </c>
      <c r="AL211" s="7" t="e">
        <f t="shared" si="91"/>
        <v>#N/A</v>
      </c>
      <c r="AM211" s="7" t="e">
        <f t="shared" si="92"/>
        <v>#N/A</v>
      </c>
      <c r="AN211" s="7" t="e">
        <f t="shared" si="93"/>
        <v>#N/A</v>
      </c>
      <c r="AO211" s="7">
        <f t="shared" si="94"/>
        <v>0</v>
      </c>
      <c r="AP211" s="7" t="e">
        <f>VLOOKUP(AF211,排出係数!$A$4:$I$1301,8,FALSE)</f>
        <v>#N/A</v>
      </c>
      <c r="AQ211" s="7" t="str">
        <f t="shared" si="95"/>
        <v/>
      </c>
      <c r="AR211" s="7" t="str">
        <f t="shared" si="96"/>
        <v/>
      </c>
      <c r="AS211" s="7" t="str">
        <f t="shared" si="97"/>
        <v/>
      </c>
      <c r="AT211" s="88"/>
      <c r="AZ211" s="3" t="s">
        <v>89</v>
      </c>
    </row>
    <row r="212" spans="1:52" s="13" customFormat="1" ht="13.5" customHeight="1">
      <c r="A212" s="139">
        <v>197</v>
      </c>
      <c r="B212" s="140"/>
      <c r="C212" s="141"/>
      <c r="D212" s="142"/>
      <c r="E212" s="141"/>
      <c r="F212" s="141"/>
      <c r="G212" s="182"/>
      <c r="H212" s="141"/>
      <c r="I212" s="143"/>
      <c r="J212" s="144"/>
      <c r="K212" s="141"/>
      <c r="L212" s="378"/>
      <c r="M212" s="379"/>
      <c r="N212" s="400"/>
      <c r="O212" s="202" t="str">
        <f t="shared" si="75"/>
        <v/>
      </c>
      <c r="P212" s="202" t="str">
        <f t="shared" si="99"/>
        <v/>
      </c>
      <c r="Q212" s="203" t="str">
        <f t="shared" si="76"/>
        <v/>
      </c>
      <c r="R212" s="249" t="str">
        <f t="shared" si="77"/>
        <v/>
      </c>
      <c r="S212" s="276"/>
      <c r="T212" s="37"/>
      <c r="U212" s="273" t="str">
        <f t="shared" si="78"/>
        <v/>
      </c>
      <c r="V212" s="7" t="e">
        <f t="shared" si="79"/>
        <v>#N/A</v>
      </c>
      <c r="W212" s="7" t="e">
        <f t="shared" si="80"/>
        <v>#N/A</v>
      </c>
      <c r="X212" s="7" t="e">
        <f t="shared" si="81"/>
        <v>#N/A</v>
      </c>
      <c r="Y212" s="7" t="str">
        <f t="shared" si="82"/>
        <v/>
      </c>
      <c r="Z212" s="11">
        <f t="shared" si="83"/>
        <v>1</v>
      </c>
      <c r="AA212" s="7" t="e">
        <f t="shared" si="84"/>
        <v>#N/A</v>
      </c>
      <c r="AB212" s="7" t="e">
        <f t="shared" si="85"/>
        <v>#N/A</v>
      </c>
      <c r="AC212" s="7" t="e">
        <f t="shared" si="86"/>
        <v>#N/A</v>
      </c>
      <c r="AD212" s="7" t="e">
        <f>VLOOKUP(AF212,排出係数!$A$4:$I$1301,9,FALSE)</f>
        <v>#N/A</v>
      </c>
      <c r="AE212" s="12" t="str">
        <f t="shared" si="87"/>
        <v xml:space="preserve"> </v>
      </c>
      <c r="AF212" s="7" t="e">
        <f t="shared" si="98"/>
        <v>#N/A</v>
      </c>
      <c r="AG212" s="7" t="e">
        <f t="shared" si="88"/>
        <v>#N/A</v>
      </c>
      <c r="AH212" s="7" t="e">
        <f>VLOOKUP(AF212,排出係数!$A$4:$I$1301,6,FALSE)</f>
        <v>#N/A</v>
      </c>
      <c r="AI212" s="7" t="e">
        <f t="shared" si="89"/>
        <v>#N/A</v>
      </c>
      <c r="AJ212" s="7" t="e">
        <f t="shared" si="90"/>
        <v>#N/A</v>
      </c>
      <c r="AK212" s="7" t="e">
        <f>VLOOKUP(AF212,排出係数!$A$4:$I$1301,7,FALSE)</f>
        <v>#N/A</v>
      </c>
      <c r="AL212" s="7" t="e">
        <f t="shared" si="91"/>
        <v>#N/A</v>
      </c>
      <c r="AM212" s="7" t="e">
        <f t="shared" si="92"/>
        <v>#N/A</v>
      </c>
      <c r="AN212" s="7" t="e">
        <f t="shared" si="93"/>
        <v>#N/A</v>
      </c>
      <c r="AO212" s="7">
        <f t="shared" si="94"/>
        <v>0</v>
      </c>
      <c r="AP212" s="7" t="e">
        <f>VLOOKUP(AF212,排出係数!$A$4:$I$1301,8,FALSE)</f>
        <v>#N/A</v>
      </c>
      <c r="AQ212" s="7" t="str">
        <f t="shared" si="95"/>
        <v/>
      </c>
      <c r="AR212" s="7" t="str">
        <f t="shared" si="96"/>
        <v/>
      </c>
      <c r="AS212" s="7" t="str">
        <f t="shared" si="97"/>
        <v/>
      </c>
      <c r="AT212" s="88"/>
      <c r="AZ212" s="3" t="s">
        <v>90</v>
      </c>
    </row>
    <row r="213" spans="1:52" s="13" customFormat="1" ht="13.5" customHeight="1">
      <c r="A213" s="139">
        <v>198</v>
      </c>
      <c r="B213" s="140"/>
      <c r="C213" s="141"/>
      <c r="D213" s="142"/>
      <c r="E213" s="141"/>
      <c r="F213" s="141"/>
      <c r="G213" s="182"/>
      <c r="H213" s="141"/>
      <c r="I213" s="143"/>
      <c r="J213" s="144"/>
      <c r="K213" s="141"/>
      <c r="L213" s="378"/>
      <c r="M213" s="379"/>
      <c r="N213" s="400"/>
      <c r="O213" s="202" t="str">
        <f t="shared" si="75"/>
        <v/>
      </c>
      <c r="P213" s="202" t="str">
        <f t="shared" si="99"/>
        <v/>
      </c>
      <c r="Q213" s="203" t="str">
        <f t="shared" si="76"/>
        <v/>
      </c>
      <c r="R213" s="249" t="str">
        <f t="shared" si="77"/>
        <v/>
      </c>
      <c r="S213" s="276"/>
      <c r="T213" s="37"/>
      <c r="U213" s="273" t="str">
        <f t="shared" si="78"/>
        <v/>
      </c>
      <c r="V213" s="7" t="e">
        <f t="shared" si="79"/>
        <v>#N/A</v>
      </c>
      <c r="W213" s="7" t="e">
        <f t="shared" si="80"/>
        <v>#N/A</v>
      </c>
      <c r="X213" s="7" t="e">
        <f t="shared" si="81"/>
        <v>#N/A</v>
      </c>
      <c r="Y213" s="7" t="str">
        <f t="shared" si="82"/>
        <v/>
      </c>
      <c r="Z213" s="11">
        <f t="shared" si="83"/>
        <v>1</v>
      </c>
      <c r="AA213" s="7" t="e">
        <f t="shared" si="84"/>
        <v>#N/A</v>
      </c>
      <c r="AB213" s="7" t="e">
        <f t="shared" si="85"/>
        <v>#N/A</v>
      </c>
      <c r="AC213" s="7" t="e">
        <f t="shared" si="86"/>
        <v>#N/A</v>
      </c>
      <c r="AD213" s="7" t="e">
        <f>VLOOKUP(AF213,排出係数!$A$4:$I$1301,9,FALSE)</f>
        <v>#N/A</v>
      </c>
      <c r="AE213" s="12" t="str">
        <f t="shared" si="87"/>
        <v xml:space="preserve"> </v>
      </c>
      <c r="AF213" s="7" t="e">
        <f t="shared" si="98"/>
        <v>#N/A</v>
      </c>
      <c r="AG213" s="7" t="e">
        <f t="shared" si="88"/>
        <v>#N/A</v>
      </c>
      <c r="AH213" s="7" t="e">
        <f>VLOOKUP(AF213,排出係数!$A$4:$I$1301,6,FALSE)</f>
        <v>#N/A</v>
      </c>
      <c r="AI213" s="7" t="e">
        <f t="shared" si="89"/>
        <v>#N/A</v>
      </c>
      <c r="AJ213" s="7" t="e">
        <f t="shared" si="90"/>
        <v>#N/A</v>
      </c>
      <c r="AK213" s="7" t="e">
        <f>VLOOKUP(AF213,排出係数!$A$4:$I$1301,7,FALSE)</f>
        <v>#N/A</v>
      </c>
      <c r="AL213" s="7" t="e">
        <f t="shared" si="91"/>
        <v>#N/A</v>
      </c>
      <c r="AM213" s="7" t="e">
        <f t="shared" si="92"/>
        <v>#N/A</v>
      </c>
      <c r="AN213" s="7" t="e">
        <f t="shared" si="93"/>
        <v>#N/A</v>
      </c>
      <c r="AO213" s="7">
        <f t="shared" si="94"/>
        <v>0</v>
      </c>
      <c r="AP213" s="7" t="e">
        <f>VLOOKUP(AF213,排出係数!$A$4:$I$1301,8,FALSE)</f>
        <v>#N/A</v>
      </c>
      <c r="AQ213" s="7" t="str">
        <f t="shared" si="95"/>
        <v/>
      </c>
      <c r="AR213" s="7" t="str">
        <f t="shared" si="96"/>
        <v/>
      </c>
      <c r="AS213" s="7" t="str">
        <f t="shared" si="97"/>
        <v/>
      </c>
      <c r="AT213" s="88"/>
      <c r="AZ213" s="3" t="s">
        <v>1194</v>
      </c>
    </row>
    <row r="214" spans="1:52" s="13" customFormat="1" ht="13.5" customHeight="1">
      <c r="A214" s="139">
        <v>199</v>
      </c>
      <c r="B214" s="140"/>
      <c r="C214" s="141"/>
      <c r="D214" s="142"/>
      <c r="E214" s="141"/>
      <c r="F214" s="141"/>
      <c r="G214" s="182"/>
      <c r="H214" s="141"/>
      <c r="I214" s="143"/>
      <c r="J214" s="144"/>
      <c r="K214" s="141"/>
      <c r="L214" s="378"/>
      <c r="M214" s="379"/>
      <c r="N214" s="400"/>
      <c r="O214" s="202" t="str">
        <f t="shared" si="75"/>
        <v/>
      </c>
      <c r="P214" s="202" t="str">
        <f t="shared" si="99"/>
        <v/>
      </c>
      <c r="Q214" s="203" t="str">
        <f t="shared" si="76"/>
        <v/>
      </c>
      <c r="R214" s="249" t="str">
        <f t="shared" si="77"/>
        <v/>
      </c>
      <c r="S214" s="276"/>
      <c r="T214" s="37"/>
      <c r="U214" s="273" t="str">
        <f t="shared" si="78"/>
        <v/>
      </c>
      <c r="V214" s="7" t="e">
        <f t="shared" si="79"/>
        <v>#N/A</v>
      </c>
      <c r="W214" s="7" t="e">
        <f t="shared" si="80"/>
        <v>#N/A</v>
      </c>
      <c r="X214" s="7" t="e">
        <f t="shared" si="81"/>
        <v>#N/A</v>
      </c>
      <c r="Y214" s="7" t="str">
        <f t="shared" si="82"/>
        <v/>
      </c>
      <c r="Z214" s="11">
        <f t="shared" si="83"/>
        <v>1</v>
      </c>
      <c r="AA214" s="7" t="e">
        <f t="shared" si="84"/>
        <v>#N/A</v>
      </c>
      <c r="AB214" s="7" t="e">
        <f t="shared" si="85"/>
        <v>#N/A</v>
      </c>
      <c r="AC214" s="7" t="e">
        <f t="shared" si="86"/>
        <v>#N/A</v>
      </c>
      <c r="AD214" s="7" t="e">
        <f>VLOOKUP(AF214,排出係数!$A$4:$I$1301,9,FALSE)</f>
        <v>#N/A</v>
      </c>
      <c r="AE214" s="12" t="str">
        <f t="shared" si="87"/>
        <v xml:space="preserve"> </v>
      </c>
      <c r="AF214" s="7" t="e">
        <f t="shared" si="98"/>
        <v>#N/A</v>
      </c>
      <c r="AG214" s="7" t="e">
        <f t="shared" si="88"/>
        <v>#N/A</v>
      </c>
      <c r="AH214" s="7" t="e">
        <f>VLOOKUP(AF214,排出係数!$A$4:$I$1301,6,FALSE)</f>
        <v>#N/A</v>
      </c>
      <c r="AI214" s="7" t="e">
        <f t="shared" si="89"/>
        <v>#N/A</v>
      </c>
      <c r="AJ214" s="7" t="e">
        <f t="shared" si="90"/>
        <v>#N/A</v>
      </c>
      <c r="AK214" s="7" t="e">
        <f>VLOOKUP(AF214,排出係数!$A$4:$I$1301,7,FALSE)</f>
        <v>#N/A</v>
      </c>
      <c r="AL214" s="7" t="e">
        <f t="shared" si="91"/>
        <v>#N/A</v>
      </c>
      <c r="AM214" s="7" t="e">
        <f t="shared" si="92"/>
        <v>#N/A</v>
      </c>
      <c r="AN214" s="7" t="e">
        <f t="shared" si="93"/>
        <v>#N/A</v>
      </c>
      <c r="AO214" s="7">
        <f t="shared" si="94"/>
        <v>0</v>
      </c>
      <c r="AP214" s="7" t="e">
        <f>VLOOKUP(AF214,排出係数!$A$4:$I$1301,8,FALSE)</f>
        <v>#N/A</v>
      </c>
      <c r="AQ214" s="7" t="str">
        <f t="shared" si="95"/>
        <v/>
      </c>
      <c r="AR214" s="7" t="str">
        <f t="shared" si="96"/>
        <v/>
      </c>
      <c r="AS214" s="7" t="str">
        <f t="shared" si="97"/>
        <v/>
      </c>
      <c r="AT214" s="88"/>
      <c r="AZ214" s="3" t="s">
        <v>1198</v>
      </c>
    </row>
    <row r="215" spans="1:52" s="13" customFormat="1" ht="13.5" customHeight="1">
      <c r="A215" s="139">
        <v>200</v>
      </c>
      <c r="B215" s="140"/>
      <c r="C215" s="141"/>
      <c r="D215" s="142"/>
      <c r="E215" s="141"/>
      <c r="F215" s="141"/>
      <c r="G215" s="182"/>
      <c r="H215" s="141"/>
      <c r="I215" s="143"/>
      <c r="J215" s="144"/>
      <c r="K215" s="141"/>
      <c r="L215" s="378"/>
      <c r="M215" s="379"/>
      <c r="N215" s="400"/>
      <c r="O215" s="202" t="str">
        <f t="shared" si="75"/>
        <v/>
      </c>
      <c r="P215" s="202" t="str">
        <f t="shared" si="99"/>
        <v/>
      </c>
      <c r="Q215" s="203" t="str">
        <f t="shared" si="76"/>
        <v/>
      </c>
      <c r="R215" s="249" t="str">
        <f t="shared" si="77"/>
        <v/>
      </c>
      <c r="S215" s="276"/>
      <c r="T215" s="37"/>
      <c r="U215" s="273" t="str">
        <f t="shared" si="78"/>
        <v/>
      </c>
      <c r="V215" s="7" t="e">
        <f t="shared" si="79"/>
        <v>#N/A</v>
      </c>
      <c r="W215" s="7" t="e">
        <f t="shared" si="80"/>
        <v>#N/A</v>
      </c>
      <c r="X215" s="7" t="e">
        <f t="shared" si="81"/>
        <v>#N/A</v>
      </c>
      <c r="Y215" s="7" t="str">
        <f t="shared" si="82"/>
        <v/>
      </c>
      <c r="Z215" s="11">
        <f t="shared" si="83"/>
        <v>1</v>
      </c>
      <c r="AA215" s="7" t="e">
        <f t="shared" si="84"/>
        <v>#N/A</v>
      </c>
      <c r="AB215" s="7" t="e">
        <f t="shared" si="85"/>
        <v>#N/A</v>
      </c>
      <c r="AC215" s="7" t="e">
        <f t="shared" si="86"/>
        <v>#N/A</v>
      </c>
      <c r="AD215" s="7" t="e">
        <f>VLOOKUP(AF215,排出係数!$A$4:$I$1301,9,FALSE)</f>
        <v>#N/A</v>
      </c>
      <c r="AE215" s="12" t="str">
        <f t="shared" si="87"/>
        <v xml:space="preserve"> </v>
      </c>
      <c r="AF215" s="7" t="e">
        <f t="shared" si="98"/>
        <v>#N/A</v>
      </c>
      <c r="AG215" s="7" t="e">
        <f t="shared" si="88"/>
        <v>#N/A</v>
      </c>
      <c r="AH215" s="7" t="e">
        <f>VLOOKUP(AF215,排出係数!$A$4:$I$1301,6,FALSE)</f>
        <v>#N/A</v>
      </c>
      <c r="AI215" s="7" t="e">
        <f t="shared" si="89"/>
        <v>#N/A</v>
      </c>
      <c r="AJ215" s="7" t="e">
        <f t="shared" si="90"/>
        <v>#N/A</v>
      </c>
      <c r="AK215" s="7" t="e">
        <f>VLOOKUP(AF215,排出係数!$A$4:$I$1301,7,FALSE)</f>
        <v>#N/A</v>
      </c>
      <c r="AL215" s="7" t="e">
        <f t="shared" si="91"/>
        <v>#N/A</v>
      </c>
      <c r="AM215" s="7" t="e">
        <f t="shared" si="92"/>
        <v>#N/A</v>
      </c>
      <c r="AN215" s="7" t="e">
        <f t="shared" si="93"/>
        <v>#N/A</v>
      </c>
      <c r="AO215" s="7">
        <f t="shared" si="94"/>
        <v>0</v>
      </c>
      <c r="AP215" s="7" t="e">
        <f>VLOOKUP(AF215,排出係数!$A$4:$I$1301,8,FALSE)</f>
        <v>#N/A</v>
      </c>
      <c r="AQ215" s="7" t="str">
        <f t="shared" si="95"/>
        <v/>
      </c>
      <c r="AR215" s="7" t="str">
        <f t="shared" si="96"/>
        <v/>
      </c>
      <c r="AS215" s="7" t="str">
        <f t="shared" si="97"/>
        <v/>
      </c>
      <c r="AT215" s="88"/>
      <c r="AZ215" s="3" t="s">
        <v>177</v>
      </c>
    </row>
    <row r="216" spans="1:52" s="13" customFormat="1" ht="13.5" customHeight="1">
      <c r="A216" s="139">
        <v>201</v>
      </c>
      <c r="B216" s="140"/>
      <c r="C216" s="141"/>
      <c r="D216" s="142"/>
      <c r="E216" s="141"/>
      <c r="F216" s="141"/>
      <c r="G216" s="182"/>
      <c r="H216" s="141"/>
      <c r="I216" s="143"/>
      <c r="J216" s="144"/>
      <c r="K216" s="141"/>
      <c r="L216" s="378"/>
      <c r="M216" s="379"/>
      <c r="N216" s="400"/>
      <c r="O216" s="202" t="str">
        <f t="shared" si="75"/>
        <v/>
      </c>
      <c r="P216" s="202" t="str">
        <f t="shared" si="99"/>
        <v/>
      </c>
      <c r="Q216" s="203" t="str">
        <f t="shared" si="76"/>
        <v/>
      </c>
      <c r="R216" s="249" t="str">
        <f t="shared" si="77"/>
        <v/>
      </c>
      <c r="S216" s="276"/>
      <c r="T216" s="37"/>
      <c r="U216" s="273" t="str">
        <f t="shared" si="78"/>
        <v/>
      </c>
      <c r="V216" s="7" t="e">
        <f t="shared" si="79"/>
        <v>#N/A</v>
      </c>
      <c r="W216" s="7" t="e">
        <f t="shared" si="80"/>
        <v>#N/A</v>
      </c>
      <c r="X216" s="7" t="e">
        <f t="shared" si="81"/>
        <v>#N/A</v>
      </c>
      <c r="Y216" s="7" t="str">
        <f t="shared" si="82"/>
        <v/>
      </c>
      <c r="Z216" s="11">
        <f t="shared" si="83"/>
        <v>1</v>
      </c>
      <c r="AA216" s="7" t="e">
        <f t="shared" si="84"/>
        <v>#N/A</v>
      </c>
      <c r="AB216" s="7" t="e">
        <f t="shared" si="85"/>
        <v>#N/A</v>
      </c>
      <c r="AC216" s="7" t="e">
        <f t="shared" si="86"/>
        <v>#N/A</v>
      </c>
      <c r="AD216" s="7" t="e">
        <f>VLOOKUP(AF216,排出係数!$A$4:$I$1301,9,FALSE)</f>
        <v>#N/A</v>
      </c>
      <c r="AE216" s="12" t="str">
        <f t="shared" si="87"/>
        <v xml:space="preserve"> </v>
      </c>
      <c r="AF216" s="7" t="e">
        <f t="shared" si="98"/>
        <v>#N/A</v>
      </c>
      <c r="AG216" s="7" t="e">
        <f t="shared" si="88"/>
        <v>#N/A</v>
      </c>
      <c r="AH216" s="7" t="e">
        <f>VLOOKUP(AF216,排出係数!$A$4:$I$1301,6,FALSE)</f>
        <v>#N/A</v>
      </c>
      <c r="AI216" s="7" t="e">
        <f t="shared" si="89"/>
        <v>#N/A</v>
      </c>
      <c r="AJ216" s="7" t="e">
        <f t="shared" si="90"/>
        <v>#N/A</v>
      </c>
      <c r="AK216" s="7" t="e">
        <f>VLOOKUP(AF216,排出係数!$A$4:$I$1301,7,FALSE)</f>
        <v>#N/A</v>
      </c>
      <c r="AL216" s="7" t="e">
        <f t="shared" si="91"/>
        <v>#N/A</v>
      </c>
      <c r="AM216" s="7" t="e">
        <f t="shared" si="92"/>
        <v>#N/A</v>
      </c>
      <c r="AN216" s="7" t="e">
        <f t="shared" si="93"/>
        <v>#N/A</v>
      </c>
      <c r="AO216" s="7">
        <f t="shared" si="94"/>
        <v>0</v>
      </c>
      <c r="AP216" s="7" t="e">
        <f>VLOOKUP(AF216,排出係数!$A$4:$I$1301,8,FALSE)</f>
        <v>#N/A</v>
      </c>
      <c r="AQ216" s="7" t="str">
        <f t="shared" si="95"/>
        <v/>
      </c>
      <c r="AR216" s="7" t="str">
        <f t="shared" si="96"/>
        <v/>
      </c>
      <c r="AS216" s="7" t="str">
        <f t="shared" si="97"/>
        <v/>
      </c>
      <c r="AT216" s="88"/>
      <c r="AZ216" s="3" t="s">
        <v>178</v>
      </c>
    </row>
    <row r="217" spans="1:52" s="13" customFormat="1" ht="13.5" customHeight="1">
      <c r="A217" s="139">
        <v>202</v>
      </c>
      <c r="B217" s="140"/>
      <c r="C217" s="141"/>
      <c r="D217" s="142"/>
      <c r="E217" s="141"/>
      <c r="F217" s="141"/>
      <c r="G217" s="182"/>
      <c r="H217" s="141"/>
      <c r="I217" s="143"/>
      <c r="J217" s="144"/>
      <c r="K217" s="141"/>
      <c r="L217" s="378"/>
      <c r="M217" s="379"/>
      <c r="N217" s="400"/>
      <c r="O217" s="202" t="str">
        <f t="shared" si="75"/>
        <v/>
      </c>
      <c r="P217" s="202" t="str">
        <f t="shared" si="99"/>
        <v/>
      </c>
      <c r="Q217" s="203" t="str">
        <f t="shared" si="76"/>
        <v/>
      </c>
      <c r="R217" s="249" t="str">
        <f t="shared" si="77"/>
        <v/>
      </c>
      <c r="S217" s="276"/>
      <c r="T217" s="37"/>
      <c r="U217" s="273" t="str">
        <f t="shared" si="78"/>
        <v/>
      </c>
      <c r="V217" s="7" t="e">
        <f t="shared" si="79"/>
        <v>#N/A</v>
      </c>
      <c r="W217" s="7" t="e">
        <f t="shared" si="80"/>
        <v>#N/A</v>
      </c>
      <c r="X217" s="7" t="e">
        <f t="shared" si="81"/>
        <v>#N/A</v>
      </c>
      <c r="Y217" s="7" t="str">
        <f t="shared" si="82"/>
        <v/>
      </c>
      <c r="Z217" s="11">
        <f t="shared" si="83"/>
        <v>1</v>
      </c>
      <c r="AA217" s="7" t="e">
        <f t="shared" si="84"/>
        <v>#N/A</v>
      </c>
      <c r="AB217" s="7" t="e">
        <f t="shared" si="85"/>
        <v>#N/A</v>
      </c>
      <c r="AC217" s="7" t="e">
        <f t="shared" si="86"/>
        <v>#N/A</v>
      </c>
      <c r="AD217" s="7" t="e">
        <f>VLOOKUP(AF217,排出係数!$A$4:$I$1301,9,FALSE)</f>
        <v>#N/A</v>
      </c>
      <c r="AE217" s="12" t="str">
        <f t="shared" si="87"/>
        <v xml:space="preserve"> </v>
      </c>
      <c r="AF217" s="7" t="e">
        <f t="shared" si="98"/>
        <v>#N/A</v>
      </c>
      <c r="AG217" s="7" t="e">
        <f t="shared" si="88"/>
        <v>#N/A</v>
      </c>
      <c r="AH217" s="7" t="e">
        <f>VLOOKUP(AF217,排出係数!$A$4:$I$1301,6,FALSE)</f>
        <v>#N/A</v>
      </c>
      <c r="AI217" s="7" t="e">
        <f t="shared" si="89"/>
        <v>#N/A</v>
      </c>
      <c r="AJ217" s="7" t="e">
        <f t="shared" si="90"/>
        <v>#N/A</v>
      </c>
      <c r="AK217" s="7" t="e">
        <f>VLOOKUP(AF217,排出係数!$A$4:$I$1301,7,FALSE)</f>
        <v>#N/A</v>
      </c>
      <c r="AL217" s="7" t="e">
        <f t="shared" si="91"/>
        <v>#N/A</v>
      </c>
      <c r="AM217" s="7" t="e">
        <f t="shared" si="92"/>
        <v>#N/A</v>
      </c>
      <c r="AN217" s="7" t="e">
        <f t="shared" si="93"/>
        <v>#N/A</v>
      </c>
      <c r="AO217" s="7">
        <f t="shared" si="94"/>
        <v>0</v>
      </c>
      <c r="AP217" s="7" t="e">
        <f>VLOOKUP(AF217,排出係数!$A$4:$I$1301,8,FALSE)</f>
        <v>#N/A</v>
      </c>
      <c r="AQ217" s="7" t="str">
        <f t="shared" si="95"/>
        <v/>
      </c>
      <c r="AR217" s="7" t="str">
        <f t="shared" si="96"/>
        <v/>
      </c>
      <c r="AS217" s="7" t="str">
        <f t="shared" si="97"/>
        <v/>
      </c>
      <c r="AT217" s="88"/>
      <c r="AZ217" s="3" t="s">
        <v>179</v>
      </c>
    </row>
    <row r="218" spans="1:52" s="13" customFormat="1" ht="13.5" customHeight="1">
      <c r="A218" s="139">
        <v>203</v>
      </c>
      <c r="B218" s="140"/>
      <c r="C218" s="141"/>
      <c r="D218" s="142"/>
      <c r="E218" s="141"/>
      <c r="F218" s="141"/>
      <c r="G218" s="182"/>
      <c r="H218" s="141"/>
      <c r="I218" s="143"/>
      <c r="J218" s="144"/>
      <c r="K218" s="141"/>
      <c r="L218" s="378"/>
      <c r="M218" s="379"/>
      <c r="N218" s="400"/>
      <c r="O218" s="202" t="str">
        <f t="shared" si="75"/>
        <v/>
      </c>
      <c r="P218" s="202" t="str">
        <f t="shared" si="99"/>
        <v/>
      </c>
      <c r="Q218" s="203" t="str">
        <f t="shared" si="76"/>
        <v/>
      </c>
      <c r="R218" s="249" t="str">
        <f t="shared" si="77"/>
        <v/>
      </c>
      <c r="S218" s="276"/>
      <c r="T218" s="37"/>
      <c r="U218" s="273" t="str">
        <f t="shared" si="78"/>
        <v/>
      </c>
      <c r="V218" s="7" t="e">
        <f t="shared" si="79"/>
        <v>#N/A</v>
      </c>
      <c r="W218" s="7" t="e">
        <f t="shared" si="80"/>
        <v>#N/A</v>
      </c>
      <c r="X218" s="7" t="e">
        <f t="shared" si="81"/>
        <v>#N/A</v>
      </c>
      <c r="Y218" s="7" t="str">
        <f t="shared" si="82"/>
        <v/>
      </c>
      <c r="Z218" s="11">
        <f t="shared" si="83"/>
        <v>1</v>
      </c>
      <c r="AA218" s="7" t="e">
        <f t="shared" si="84"/>
        <v>#N/A</v>
      </c>
      <c r="AB218" s="7" t="e">
        <f t="shared" si="85"/>
        <v>#N/A</v>
      </c>
      <c r="AC218" s="7" t="e">
        <f t="shared" si="86"/>
        <v>#N/A</v>
      </c>
      <c r="AD218" s="7" t="e">
        <f>VLOOKUP(AF218,排出係数!$A$4:$I$1301,9,FALSE)</f>
        <v>#N/A</v>
      </c>
      <c r="AE218" s="12" t="str">
        <f t="shared" si="87"/>
        <v xml:space="preserve"> </v>
      </c>
      <c r="AF218" s="7" t="e">
        <f t="shared" si="98"/>
        <v>#N/A</v>
      </c>
      <c r="AG218" s="7" t="e">
        <f t="shared" si="88"/>
        <v>#N/A</v>
      </c>
      <c r="AH218" s="7" t="e">
        <f>VLOOKUP(AF218,排出係数!$A$4:$I$1301,6,FALSE)</f>
        <v>#N/A</v>
      </c>
      <c r="AI218" s="7" t="e">
        <f t="shared" si="89"/>
        <v>#N/A</v>
      </c>
      <c r="AJ218" s="7" t="e">
        <f t="shared" si="90"/>
        <v>#N/A</v>
      </c>
      <c r="AK218" s="7" t="e">
        <f>VLOOKUP(AF218,排出係数!$A$4:$I$1301,7,FALSE)</f>
        <v>#N/A</v>
      </c>
      <c r="AL218" s="7" t="e">
        <f t="shared" si="91"/>
        <v>#N/A</v>
      </c>
      <c r="AM218" s="7" t="e">
        <f t="shared" si="92"/>
        <v>#N/A</v>
      </c>
      <c r="AN218" s="7" t="e">
        <f t="shared" si="93"/>
        <v>#N/A</v>
      </c>
      <c r="AO218" s="7">
        <f t="shared" si="94"/>
        <v>0</v>
      </c>
      <c r="AP218" s="7" t="e">
        <f>VLOOKUP(AF218,排出係数!$A$4:$I$1301,8,FALSE)</f>
        <v>#N/A</v>
      </c>
      <c r="AQ218" s="7" t="str">
        <f t="shared" si="95"/>
        <v/>
      </c>
      <c r="AR218" s="7" t="str">
        <f t="shared" si="96"/>
        <v/>
      </c>
      <c r="AS218" s="7" t="str">
        <f t="shared" si="97"/>
        <v/>
      </c>
      <c r="AT218" s="88"/>
      <c r="AZ218" s="3" t="s">
        <v>180</v>
      </c>
    </row>
    <row r="219" spans="1:52" s="13" customFormat="1" ht="13.5" customHeight="1">
      <c r="A219" s="139">
        <v>204</v>
      </c>
      <c r="B219" s="140"/>
      <c r="C219" s="141"/>
      <c r="D219" s="142"/>
      <c r="E219" s="141"/>
      <c r="F219" s="141"/>
      <c r="G219" s="182"/>
      <c r="H219" s="141"/>
      <c r="I219" s="143"/>
      <c r="J219" s="144"/>
      <c r="K219" s="141"/>
      <c r="L219" s="378"/>
      <c r="M219" s="379"/>
      <c r="N219" s="400"/>
      <c r="O219" s="202" t="str">
        <f t="shared" si="75"/>
        <v/>
      </c>
      <c r="P219" s="202" t="str">
        <f t="shared" si="99"/>
        <v/>
      </c>
      <c r="Q219" s="203" t="str">
        <f t="shared" si="76"/>
        <v/>
      </c>
      <c r="R219" s="249" t="str">
        <f t="shared" si="77"/>
        <v/>
      </c>
      <c r="S219" s="276"/>
      <c r="T219" s="37"/>
      <c r="U219" s="273" t="str">
        <f t="shared" si="78"/>
        <v/>
      </c>
      <c r="V219" s="7" t="e">
        <f t="shared" si="79"/>
        <v>#N/A</v>
      </c>
      <c r="W219" s="7" t="e">
        <f t="shared" si="80"/>
        <v>#N/A</v>
      </c>
      <c r="X219" s="7" t="e">
        <f t="shared" si="81"/>
        <v>#N/A</v>
      </c>
      <c r="Y219" s="7" t="str">
        <f t="shared" si="82"/>
        <v/>
      </c>
      <c r="Z219" s="11">
        <f t="shared" si="83"/>
        <v>1</v>
      </c>
      <c r="AA219" s="7" t="e">
        <f t="shared" si="84"/>
        <v>#N/A</v>
      </c>
      <c r="AB219" s="7" t="e">
        <f t="shared" si="85"/>
        <v>#N/A</v>
      </c>
      <c r="AC219" s="7" t="e">
        <f t="shared" si="86"/>
        <v>#N/A</v>
      </c>
      <c r="AD219" s="7" t="e">
        <f>VLOOKUP(AF219,排出係数!$A$4:$I$1301,9,FALSE)</f>
        <v>#N/A</v>
      </c>
      <c r="AE219" s="12" t="str">
        <f t="shared" si="87"/>
        <v xml:space="preserve"> </v>
      </c>
      <c r="AF219" s="7" t="e">
        <f t="shared" si="98"/>
        <v>#N/A</v>
      </c>
      <c r="AG219" s="7" t="e">
        <f t="shared" si="88"/>
        <v>#N/A</v>
      </c>
      <c r="AH219" s="7" t="e">
        <f>VLOOKUP(AF219,排出係数!$A$4:$I$1301,6,FALSE)</f>
        <v>#N/A</v>
      </c>
      <c r="AI219" s="7" t="e">
        <f t="shared" si="89"/>
        <v>#N/A</v>
      </c>
      <c r="AJ219" s="7" t="e">
        <f t="shared" si="90"/>
        <v>#N/A</v>
      </c>
      <c r="AK219" s="7" t="e">
        <f>VLOOKUP(AF219,排出係数!$A$4:$I$1301,7,FALSE)</f>
        <v>#N/A</v>
      </c>
      <c r="AL219" s="7" t="e">
        <f t="shared" si="91"/>
        <v>#N/A</v>
      </c>
      <c r="AM219" s="7" t="e">
        <f t="shared" si="92"/>
        <v>#N/A</v>
      </c>
      <c r="AN219" s="7" t="e">
        <f t="shared" si="93"/>
        <v>#N/A</v>
      </c>
      <c r="AO219" s="7">
        <f t="shared" si="94"/>
        <v>0</v>
      </c>
      <c r="AP219" s="7" t="e">
        <f>VLOOKUP(AF219,排出係数!$A$4:$I$1301,8,FALSE)</f>
        <v>#N/A</v>
      </c>
      <c r="AQ219" s="7" t="str">
        <f t="shared" si="95"/>
        <v/>
      </c>
      <c r="AR219" s="7" t="str">
        <f t="shared" si="96"/>
        <v/>
      </c>
      <c r="AS219" s="7" t="str">
        <f t="shared" si="97"/>
        <v/>
      </c>
      <c r="AT219" s="88"/>
      <c r="AZ219" s="3" t="s">
        <v>181</v>
      </c>
    </row>
    <row r="220" spans="1:52" s="13" customFormat="1" ht="13.5" customHeight="1">
      <c r="A220" s="139">
        <v>205</v>
      </c>
      <c r="B220" s="140"/>
      <c r="C220" s="141"/>
      <c r="D220" s="142"/>
      <c r="E220" s="141"/>
      <c r="F220" s="141"/>
      <c r="G220" s="182"/>
      <c r="H220" s="141"/>
      <c r="I220" s="143"/>
      <c r="J220" s="144"/>
      <c r="K220" s="141"/>
      <c r="L220" s="378"/>
      <c r="M220" s="379"/>
      <c r="N220" s="400"/>
      <c r="O220" s="202" t="str">
        <f t="shared" si="75"/>
        <v/>
      </c>
      <c r="P220" s="202" t="str">
        <f t="shared" si="99"/>
        <v/>
      </c>
      <c r="Q220" s="203" t="str">
        <f t="shared" si="76"/>
        <v/>
      </c>
      <c r="R220" s="249" t="str">
        <f t="shared" si="77"/>
        <v/>
      </c>
      <c r="S220" s="276"/>
      <c r="T220" s="37"/>
      <c r="U220" s="273" t="str">
        <f t="shared" si="78"/>
        <v/>
      </c>
      <c r="V220" s="7" t="e">
        <f t="shared" si="79"/>
        <v>#N/A</v>
      </c>
      <c r="W220" s="7" t="e">
        <f t="shared" si="80"/>
        <v>#N/A</v>
      </c>
      <c r="X220" s="7" t="e">
        <f t="shared" si="81"/>
        <v>#N/A</v>
      </c>
      <c r="Y220" s="7" t="str">
        <f t="shared" si="82"/>
        <v/>
      </c>
      <c r="Z220" s="11">
        <f t="shared" si="83"/>
        <v>1</v>
      </c>
      <c r="AA220" s="7" t="e">
        <f t="shared" si="84"/>
        <v>#N/A</v>
      </c>
      <c r="AB220" s="7" t="e">
        <f t="shared" si="85"/>
        <v>#N/A</v>
      </c>
      <c r="AC220" s="7" t="e">
        <f t="shared" si="86"/>
        <v>#N/A</v>
      </c>
      <c r="AD220" s="7" t="e">
        <f>VLOOKUP(AF220,排出係数!$A$4:$I$1301,9,FALSE)</f>
        <v>#N/A</v>
      </c>
      <c r="AE220" s="12" t="str">
        <f t="shared" si="87"/>
        <v xml:space="preserve"> </v>
      </c>
      <c r="AF220" s="7" t="e">
        <f t="shared" si="98"/>
        <v>#N/A</v>
      </c>
      <c r="AG220" s="7" t="e">
        <f t="shared" si="88"/>
        <v>#N/A</v>
      </c>
      <c r="AH220" s="7" t="e">
        <f>VLOOKUP(AF220,排出係数!$A$4:$I$1301,6,FALSE)</f>
        <v>#N/A</v>
      </c>
      <c r="AI220" s="7" t="e">
        <f t="shared" si="89"/>
        <v>#N/A</v>
      </c>
      <c r="AJ220" s="7" t="e">
        <f t="shared" si="90"/>
        <v>#N/A</v>
      </c>
      <c r="AK220" s="7" t="e">
        <f>VLOOKUP(AF220,排出係数!$A$4:$I$1301,7,FALSE)</f>
        <v>#N/A</v>
      </c>
      <c r="AL220" s="7" t="e">
        <f t="shared" si="91"/>
        <v>#N/A</v>
      </c>
      <c r="AM220" s="7" t="e">
        <f t="shared" si="92"/>
        <v>#N/A</v>
      </c>
      <c r="AN220" s="7" t="e">
        <f t="shared" si="93"/>
        <v>#N/A</v>
      </c>
      <c r="AO220" s="7">
        <f t="shared" si="94"/>
        <v>0</v>
      </c>
      <c r="AP220" s="7" t="e">
        <f>VLOOKUP(AF220,排出係数!$A$4:$I$1301,8,FALSE)</f>
        <v>#N/A</v>
      </c>
      <c r="AQ220" s="7" t="str">
        <f t="shared" si="95"/>
        <v/>
      </c>
      <c r="AR220" s="7" t="str">
        <f t="shared" si="96"/>
        <v/>
      </c>
      <c r="AS220" s="7" t="str">
        <f t="shared" si="97"/>
        <v/>
      </c>
      <c r="AT220" s="88"/>
      <c r="AZ220" s="3" t="s">
        <v>91</v>
      </c>
    </row>
    <row r="221" spans="1:52" s="13" customFormat="1" ht="13.5" customHeight="1">
      <c r="A221" s="139">
        <v>206</v>
      </c>
      <c r="B221" s="140"/>
      <c r="C221" s="141"/>
      <c r="D221" s="142"/>
      <c r="E221" s="141"/>
      <c r="F221" s="141"/>
      <c r="G221" s="182"/>
      <c r="H221" s="141"/>
      <c r="I221" s="143"/>
      <c r="J221" s="144"/>
      <c r="K221" s="141"/>
      <c r="L221" s="378"/>
      <c r="M221" s="379"/>
      <c r="N221" s="400"/>
      <c r="O221" s="202" t="str">
        <f t="shared" si="75"/>
        <v/>
      </c>
      <c r="P221" s="202" t="str">
        <f t="shared" si="99"/>
        <v/>
      </c>
      <c r="Q221" s="203" t="str">
        <f t="shared" si="76"/>
        <v/>
      </c>
      <c r="R221" s="249" t="str">
        <f t="shared" si="77"/>
        <v/>
      </c>
      <c r="S221" s="276"/>
      <c r="T221" s="37"/>
      <c r="U221" s="273" t="str">
        <f t="shared" si="78"/>
        <v/>
      </c>
      <c r="V221" s="7" t="e">
        <f t="shared" si="79"/>
        <v>#N/A</v>
      </c>
      <c r="W221" s="7" t="e">
        <f t="shared" si="80"/>
        <v>#N/A</v>
      </c>
      <c r="X221" s="7" t="e">
        <f t="shared" si="81"/>
        <v>#N/A</v>
      </c>
      <c r="Y221" s="7" t="str">
        <f t="shared" si="82"/>
        <v/>
      </c>
      <c r="Z221" s="11">
        <f t="shared" si="83"/>
        <v>1</v>
      </c>
      <c r="AA221" s="7" t="e">
        <f t="shared" si="84"/>
        <v>#N/A</v>
      </c>
      <c r="AB221" s="7" t="e">
        <f t="shared" si="85"/>
        <v>#N/A</v>
      </c>
      <c r="AC221" s="7" t="e">
        <f t="shared" si="86"/>
        <v>#N/A</v>
      </c>
      <c r="AD221" s="7" t="e">
        <f>VLOOKUP(AF221,排出係数!$A$4:$I$1301,9,FALSE)</f>
        <v>#N/A</v>
      </c>
      <c r="AE221" s="12" t="str">
        <f t="shared" si="87"/>
        <v xml:space="preserve"> </v>
      </c>
      <c r="AF221" s="7" t="e">
        <f t="shared" si="98"/>
        <v>#N/A</v>
      </c>
      <c r="AG221" s="7" t="e">
        <f t="shared" si="88"/>
        <v>#N/A</v>
      </c>
      <c r="AH221" s="7" t="e">
        <f>VLOOKUP(AF221,排出係数!$A$4:$I$1301,6,FALSE)</f>
        <v>#N/A</v>
      </c>
      <c r="AI221" s="7" t="e">
        <f t="shared" si="89"/>
        <v>#N/A</v>
      </c>
      <c r="AJ221" s="7" t="e">
        <f t="shared" si="90"/>
        <v>#N/A</v>
      </c>
      <c r="AK221" s="7" t="e">
        <f>VLOOKUP(AF221,排出係数!$A$4:$I$1301,7,FALSE)</f>
        <v>#N/A</v>
      </c>
      <c r="AL221" s="7" t="e">
        <f t="shared" si="91"/>
        <v>#N/A</v>
      </c>
      <c r="AM221" s="7" t="e">
        <f t="shared" si="92"/>
        <v>#N/A</v>
      </c>
      <c r="AN221" s="7" t="e">
        <f t="shared" si="93"/>
        <v>#N/A</v>
      </c>
      <c r="AO221" s="7">
        <f t="shared" si="94"/>
        <v>0</v>
      </c>
      <c r="AP221" s="7" t="e">
        <f>VLOOKUP(AF221,排出係数!$A$4:$I$1301,8,FALSE)</f>
        <v>#N/A</v>
      </c>
      <c r="AQ221" s="7" t="str">
        <f t="shared" si="95"/>
        <v/>
      </c>
      <c r="AR221" s="7" t="str">
        <f t="shared" si="96"/>
        <v/>
      </c>
      <c r="AS221" s="7" t="str">
        <f t="shared" si="97"/>
        <v/>
      </c>
      <c r="AT221" s="88"/>
      <c r="AZ221" s="3" t="s">
        <v>92</v>
      </c>
    </row>
    <row r="222" spans="1:52" s="13" customFormat="1" ht="13.5" customHeight="1">
      <c r="A222" s="139">
        <v>207</v>
      </c>
      <c r="B222" s="140"/>
      <c r="C222" s="141"/>
      <c r="D222" s="142"/>
      <c r="E222" s="141"/>
      <c r="F222" s="141"/>
      <c r="G222" s="182"/>
      <c r="H222" s="141"/>
      <c r="I222" s="143"/>
      <c r="J222" s="144"/>
      <c r="K222" s="141"/>
      <c r="L222" s="378"/>
      <c r="M222" s="379"/>
      <c r="N222" s="400"/>
      <c r="O222" s="202" t="str">
        <f t="shared" si="75"/>
        <v/>
      </c>
      <c r="P222" s="202" t="str">
        <f t="shared" si="99"/>
        <v/>
      </c>
      <c r="Q222" s="203" t="str">
        <f t="shared" si="76"/>
        <v/>
      </c>
      <c r="R222" s="249" t="str">
        <f t="shared" si="77"/>
        <v/>
      </c>
      <c r="S222" s="276"/>
      <c r="T222" s="37"/>
      <c r="U222" s="273" t="str">
        <f t="shared" si="78"/>
        <v/>
      </c>
      <c r="V222" s="7" t="e">
        <f t="shared" si="79"/>
        <v>#N/A</v>
      </c>
      <c r="W222" s="7" t="e">
        <f t="shared" si="80"/>
        <v>#N/A</v>
      </c>
      <c r="X222" s="7" t="e">
        <f t="shared" si="81"/>
        <v>#N/A</v>
      </c>
      <c r="Y222" s="7" t="str">
        <f t="shared" si="82"/>
        <v/>
      </c>
      <c r="Z222" s="11">
        <f t="shared" si="83"/>
        <v>1</v>
      </c>
      <c r="AA222" s="7" t="e">
        <f t="shared" si="84"/>
        <v>#N/A</v>
      </c>
      <c r="AB222" s="7" t="e">
        <f t="shared" si="85"/>
        <v>#N/A</v>
      </c>
      <c r="AC222" s="7" t="e">
        <f t="shared" si="86"/>
        <v>#N/A</v>
      </c>
      <c r="AD222" s="7" t="e">
        <f>VLOOKUP(AF222,排出係数!$A$4:$I$1301,9,FALSE)</f>
        <v>#N/A</v>
      </c>
      <c r="AE222" s="12" t="str">
        <f t="shared" si="87"/>
        <v xml:space="preserve"> </v>
      </c>
      <c r="AF222" s="7" t="e">
        <f t="shared" si="98"/>
        <v>#N/A</v>
      </c>
      <c r="AG222" s="7" t="e">
        <f t="shared" si="88"/>
        <v>#N/A</v>
      </c>
      <c r="AH222" s="7" t="e">
        <f>VLOOKUP(AF222,排出係数!$A$4:$I$1301,6,FALSE)</f>
        <v>#N/A</v>
      </c>
      <c r="AI222" s="7" t="e">
        <f t="shared" si="89"/>
        <v>#N/A</v>
      </c>
      <c r="AJ222" s="7" t="e">
        <f t="shared" si="90"/>
        <v>#N/A</v>
      </c>
      <c r="AK222" s="7" t="e">
        <f>VLOOKUP(AF222,排出係数!$A$4:$I$1301,7,FALSE)</f>
        <v>#N/A</v>
      </c>
      <c r="AL222" s="7" t="e">
        <f t="shared" si="91"/>
        <v>#N/A</v>
      </c>
      <c r="AM222" s="7" t="e">
        <f t="shared" si="92"/>
        <v>#N/A</v>
      </c>
      <c r="AN222" s="7" t="e">
        <f t="shared" si="93"/>
        <v>#N/A</v>
      </c>
      <c r="AO222" s="7">
        <f t="shared" si="94"/>
        <v>0</v>
      </c>
      <c r="AP222" s="7" t="e">
        <f>VLOOKUP(AF222,排出係数!$A$4:$I$1301,8,FALSE)</f>
        <v>#N/A</v>
      </c>
      <c r="AQ222" s="7" t="str">
        <f t="shared" si="95"/>
        <v/>
      </c>
      <c r="AR222" s="7" t="str">
        <f t="shared" si="96"/>
        <v/>
      </c>
      <c r="AS222" s="7" t="str">
        <f t="shared" si="97"/>
        <v/>
      </c>
      <c r="AT222" s="88"/>
      <c r="AZ222" s="3" t="s">
        <v>93</v>
      </c>
    </row>
    <row r="223" spans="1:52" s="13" customFormat="1" ht="13.5" customHeight="1">
      <c r="A223" s="139">
        <v>208</v>
      </c>
      <c r="B223" s="140"/>
      <c r="C223" s="141"/>
      <c r="D223" s="142"/>
      <c r="E223" s="141"/>
      <c r="F223" s="141"/>
      <c r="G223" s="182"/>
      <c r="H223" s="141"/>
      <c r="I223" s="143"/>
      <c r="J223" s="144"/>
      <c r="K223" s="141"/>
      <c r="L223" s="378"/>
      <c r="M223" s="379"/>
      <c r="N223" s="400"/>
      <c r="O223" s="202" t="str">
        <f t="shared" si="75"/>
        <v/>
      </c>
      <c r="P223" s="202" t="str">
        <f t="shared" si="99"/>
        <v/>
      </c>
      <c r="Q223" s="203" t="str">
        <f t="shared" si="76"/>
        <v/>
      </c>
      <c r="R223" s="249" t="str">
        <f t="shared" si="77"/>
        <v/>
      </c>
      <c r="S223" s="276"/>
      <c r="T223" s="37"/>
      <c r="U223" s="273" t="str">
        <f t="shared" si="78"/>
        <v/>
      </c>
      <c r="V223" s="7" t="e">
        <f t="shared" si="79"/>
        <v>#N/A</v>
      </c>
      <c r="W223" s="7" t="e">
        <f t="shared" si="80"/>
        <v>#N/A</v>
      </c>
      <c r="X223" s="7" t="e">
        <f t="shared" si="81"/>
        <v>#N/A</v>
      </c>
      <c r="Y223" s="7" t="str">
        <f t="shared" si="82"/>
        <v/>
      </c>
      <c r="Z223" s="11">
        <f t="shared" si="83"/>
        <v>1</v>
      </c>
      <c r="AA223" s="7" t="e">
        <f t="shared" si="84"/>
        <v>#N/A</v>
      </c>
      <c r="AB223" s="7" t="e">
        <f t="shared" si="85"/>
        <v>#N/A</v>
      </c>
      <c r="AC223" s="7" t="e">
        <f t="shared" si="86"/>
        <v>#N/A</v>
      </c>
      <c r="AD223" s="7" t="e">
        <f>VLOOKUP(AF223,排出係数!$A$4:$I$1301,9,FALSE)</f>
        <v>#N/A</v>
      </c>
      <c r="AE223" s="12" t="str">
        <f t="shared" si="87"/>
        <v xml:space="preserve"> </v>
      </c>
      <c r="AF223" s="7" t="e">
        <f t="shared" si="98"/>
        <v>#N/A</v>
      </c>
      <c r="AG223" s="7" t="e">
        <f t="shared" si="88"/>
        <v>#N/A</v>
      </c>
      <c r="AH223" s="7" t="e">
        <f>VLOOKUP(AF223,排出係数!$A$4:$I$1301,6,FALSE)</f>
        <v>#N/A</v>
      </c>
      <c r="AI223" s="7" t="e">
        <f t="shared" si="89"/>
        <v>#N/A</v>
      </c>
      <c r="AJ223" s="7" t="e">
        <f t="shared" si="90"/>
        <v>#N/A</v>
      </c>
      <c r="AK223" s="7" t="e">
        <f>VLOOKUP(AF223,排出係数!$A$4:$I$1301,7,FALSE)</f>
        <v>#N/A</v>
      </c>
      <c r="AL223" s="7" t="e">
        <f t="shared" si="91"/>
        <v>#N/A</v>
      </c>
      <c r="AM223" s="7" t="e">
        <f t="shared" si="92"/>
        <v>#N/A</v>
      </c>
      <c r="AN223" s="7" t="e">
        <f t="shared" si="93"/>
        <v>#N/A</v>
      </c>
      <c r="AO223" s="7">
        <f t="shared" si="94"/>
        <v>0</v>
      </c>
      <c r="AP223" s="7" t="e">
        <f>VLOOKUP(AF223,排出係数!$A$4:$I$1301,8,FALSE)</f>
        <v>#N/A</v>
      </c>
      <c r="AQ223" s="7" t="str">
        <f t="shared" si="95"/>
        <v/>
      </c>
      <c r="AR223" s="7" t="str">
        <f t="shared" si="96"/>
        <v/>
      </c>
      <c r="AS223" s="7" t="str">
        <f t="shared" si="97"/>
        <v/>
      </c>
      <c r="AT223" s="88"/>
      <c r="AZ223" s="3" t="s">
        <v>94</v>
      </c>
    </row>
    <row r="224" spans="1:52" s="13" customFormat="1" ht="13.5" customHeight="1">
      <c r="A224" s="139">
        <v>209</v>
      </c>
      <c r="B224" s="140"/>
      <c r="C224" s="141"/>
      <c r="D224" s="142"/>
      <c r="E224" s="141"/>
      <c r="F224" s="141"/>
      <c r="G224" s="182"/>
      <c r="H224" s="141"/>
      <c r="I224" s="143"/>
      <c r="J224" s="144"/>
      <c r="K224" s="141"/>
      <c r="L224" s="378"/>
      <c r="M224" s="379"/>
      <c r="N224" s="400"/>
      <c r="O224" s="202" t="str">
        <f t="shared" si="75"/>
        <v/>
      </c>
      <c r="P224" s="202" t="str">
        <f t="shared" si="99"/>
        <v/>
      </c>
      <c r="Q224" s="203" t="str">
        <f t="shared" si="76"/>
        <v/>
      </c>
      <c r="R224" s="249" t="str">
        <f t="shared" si="77"/>
        <v/>
      </c>
      <c r="S224" s="276"/>
      <c r="T224" s="37"/>
      <c r="U224" s="273" t="str">
        <f t="shared" si="78"/>
        <v/>
      </c>
      <c r="V224" s="7" t="e">
        <f t="shared" si="79"/>
        <v>#N/A</v>
      </c>
      <c r="W224" s="7" t="e">
        <f t="shared" si="80"/>
        <v>#N/A</v>
      </c>
      <c r="X224" s="7" t="e">
        <f t="shared" si="81"/>
        <v>#N/A</v>
      </c>
      <c r="Y224" s="7" t="str">
        <f t="shared" si="82"/>
        <v/>
      </c>
      <c r="Z224" s="11">
        <f t="shared" si="83"/>
        <v>1</v>
      </c>
      <c r="AA224" s="7" t="e">
        <f t="shared" si="84"/>
        <v>#N/A</v>
      </c>
      <c r="AB224" s="7" t="e">
        <f t="shared" si="85"/>
        <v>#N/A</v>
      </c>
      <c r="AC224" s="7" t="e">
        <f t="shared" si="86"/>
        <v>#N/A</v>
      </c>
      <c r="AD224" s="7" t="e">
        <f>VLOOKUP(AF224,排出係数!$A$4:$I$1301,9,FALSE)</f>
        <v>#N/A</v>
      </c>
      <c r="AE224" s="12" t="str">
        <f t="shared" si="87"/>
        <v xml:space="preserve"> </v>
      </c>
      <c r="AF224" s="7" t="e">
        <f t="shared" si="98"/>
        <v>#N/A</v>
      </c>
      <c r="AG224" s="7" t="e">
        <f t="shared" si="88"/>
        <v>#N/A</v>
      </c>
      <c r="AH224" s="7" t="e">
        <f>VLOOKUP(AF224,排出係数!$A$4:$I$1301,6,FALSE)</f>
        <v>#N/A</v>
      </c>
      <c r="AI224" s="7" t="e">
        <f t="shared" si="89"/>
        <v>#N/A</v>
      </c>
      <c r="AJ224" s="7" t="e">
        <f t="shared" si="90"/>
        <v>#N/A</v>
      </c>
      <c r="AK224" s="7" t="e">
        <f>VLOOKUP(AF224,排出係数!$A$4:$I$1301,7,FALSE)</f>
        <v>#N/A</v>
      </c>
      <c r="AL224" s="7" t="e">
        <f t="shared" si="91"/>
        <v>#N/A</v>
      </c>
      <c r="AM224" s="7" t="e">
        <f t="shared" si="92"/>
        <v>#N/A</v>
      </c>
      <c r="AN224" s="7" t="e">
        <f t="shared" si="93"/>
        <v>#N/A</v>
      </c>
      <c r="AO224" s="7">
        <f t="shared" si="94"/>
        <v>0</v>
      </c>
      <c r="AP224" s="7" t="e">
        <f>VLOOKUP(AF224,排出係数!$A$4:$I$1301,8,FALSE)</f>
        <v>#N/A</v>
      </c>
      <c r="AQ224" s="7" t="str">
        <f t="shared" si="95"/>
        <v/>
      </c>
      <c r="AR224" s="7" t="str">
        <f t="shared" si="96"/>
        <v/>
      </c>
      <c r="AS224" s="7" t="str">
        <f t="shared" si="97"/>
        <v/>
      </c>
      <c r="AT224" s="88"/>
      <c r="AZ224" s="3" t="s">
        <v>1202</v>
      </c>
    </row>
    <row r="225" spans="1:52" s="13" customFormat="1" ht="13.5" customHeight="1">
      <c r="A225" s="139">
        <v>210</v>
      </c>
      <c r="B225" s="140"/>
      <c r="C225" s="141"/>
      <c r="D225" s="142"/>
      <c r="E225" s="141"/>
      <c r="F225" s="141"/>
      <c r="G225" s="182"/>
      <c r="H225" s="141"/>
      <c r="I225" s="143"/>
      <c r="J225" s="144"/>
      <c r="K225" s="141"/>
      <c r="L225" s="378"/>
      <c r="M225" s="379"/>
      <c r="N225" s="400"/>
      <c r="O225" s="202" t="str">
        <f t="shared" si="75"/>
        <v/>
      </c>
      <c r="P225" s="202" t="str">
        <f t="shared" si="99"/>
        <v/>
      </c>
      <c r="Q225" s="203" t="str">
        <f t="shared" si="76"/>
        <v/>
      </c>
      <c r="R225" s="249" t="str">
        <f t="shared" si="77"/>
        <v/>
      </c>
      <c r="S225" s="276"/>
      <c r="T225" s="37"/>
      <c r="U225" s="273" t="str">
        <f t="shared" si="78"/>
        <v/>
      </c>
      <c r="V225" s="7" t="e">
        <f t="shared" si="79"/>
        <v>#N/A</v>
      </c>
      <c r="W225" s="7" t="e">
        <f t="shared" si="80"/>
        <v>#N/A</v>
      </c>
      <c r="X225" s="7" t="e">
        <f t="shared" si="81"/>
        <v>#N/A</v>
      </c>
      <c r="Y225" s="7" t="str">
        <f t="shared" si="82"/>
        <v/>
      </c>
      <c r="Z225" s="11">
        <f t="shared" si="83"/>
        <v>1</v>
      </c>
      <c r="AA225" s="7" t="e">
        <f t="shared" si="84"/>
        <v>#N/A</v>
      </c>
      <c r="AB225" s="7" t="e">
        <f t="shared" si="85"/>
        <v>#N/A</v>
      </c>
      <c r="AC225" s="7" t="e">
        <f t="shared" si="86"/>
        <v>#N/A</v>
      </c>
      <c r="AD225" s="7" t="e">
        <f>VLOOKUP(AF225,排出係数!$A$4:$I$1301,9,FALSE)</f>
        <v>#N/A</v>
      </c>
      <c r="AE225" s="12" t="str">
        <f t="shared" si="87"/>
        <v xml:space="preserve"> </v>
      </c>
      <c r="AF225" s="7" t="e">
        <f t="shared" si="98"/>
        <v>#N/A</v>
      </c>
      <c r="AG225" s="7" t="e">
        <f t="shared" si="88"/>
        <v>#N/A</v>
      </c>
      <c r="AH225" s="7" t="e">
        <f>VLOOKUP(AF225,排出係数!$A$4:$I$1301,6,FALSE)</f>
        <v>#N/A</v>
      </c>
      <c r="AI225" s="7" t="e">
        <f t="shared" si="89"/>
        <v>#N/A</v>
      </c>
      <c r="AJ225" s="7" t="e">
        <f t="shared" si="90"/>
        <v>#N/A</v>
      </c>
      <c r="AK225" s="7" t="e">
        <f>VLOOKUP(AF225,排出係数!$A$4:$I$1301,7,FALSE)</f>
        <v>#N/A</v>
      </c>
      <c r="AL225" s="7" t="e">
        <f t="shared" si="91"/>
        <v>#N/A</v>
      </c>
      <c r="AM225" s="7" t="e">
        <f t="shared" si="92"/>
        <v>#N/A</v>
      </c>
      <c r="AN225" s="7" t="e">
        <f t="shared" si="93"/>
        <v>#N/A</v>
      </c>
      <c r="AO225" s="7">
        <f t="shared" si="94"/>
        <v>0</v>
      </c>
      <c r="AP225" s="7" t="e">
        <f>VLOOKUP(AF225,排出係数!$A$4:$I$1301,8,FALSE)</f>
        <v>#N/A</v>
      </c>
      <c r="AQ225" s="7" t="str">
        <f t="shared" si="95"/>
        <v/>
      </c>
      <c r="AR225" s="7" t="str">
        <f t="shared" si="96"/>
        <v/>
      </c>
      <c r="AS225" s="7" t="str">
        <f t="shared" si="97"/>
        <v/>
      </c>
      <c r="AT225" s="88"/>
      <c r="AZ225" s="3" t="s">
        <v>1206</v>
      </c>
    </row>
    <row r="226" spans="1:52" s="13" customFormat="1" ht="13.5" customHeight="1">
      <c r="A226" s="139">
        <v>211</v>
      </c>
      <c r="B226" s="140"/>
      <c r="C226" s="141"/>
      <c r="D226" s="142"/>
      <c r="E226" s="141"/>
      <c r="F226" s="141"/>
      <c r="G226" s="182"/>
      <c r="H226" s="141"/>
      <c r="I226" s="143"/>
      <c r="J226" s="144"/>
      <c r="K226" s="141"/>
      <c r="L226" s="378"/>
      <c r="M226" s="379"/>
      <c r="N226" s="400"/>
      <c r="O226" s="202" t="str">
        <f t="shared" si="75"/>
        <v/>
      </c>
      <c r="P226" s="202" t="str">
        <f t="shared" si="99"/>
        <v/>
      </c>
      <c r="Q226" s="203" t="str">
        <f t="shared" si="76"/>
        <v/>
      </c>
      <c r="R226" s="249" t="str">
        <f t="shared" si="77"/>
        <v/>
      </c>
      <c r="S226" s="276"/>
      <c r="T226" s="37"/>
      <c r="U226" s="273" t="str">
        <f t="shared" si="78"/>
        <v/>
      </c>
      <c r="V226" s="7" t="e">
        <f t="shared" si="79"/>
        <v>#N/A</v>
      </c>
      <c r="W226" s="7" t="e">
        <f t="shared" si="80"/>
        <v>#N/A</v>
      </c>
      <c r="X226" s="7" t="e">
        <f t="shared" si="81"/>
        <v>#N/A</v>
      </c>
      <c r="Y226" s="7" t="str">
        <f t="shared" si="82"/>
        <v/>
      </c>
      <c r="Z226" s="11">
        <f t="shared" si="83"/>
        <v>1</v>
      </c>
      <c r="AA226" s="7" t="e">
        <f t="shared" si="84"/>
        <v>#N/A</v>
      </c>
      <c r="AB226" s="7" t="e">
        <f t="shared" si="85"/>
        <v>#N/A</v>
      </c>
      <c r="AC226" s="7" t="e">
        <f t="shared" si="86"/>
        <v>#N/A</v>
      </c>
      <c r="AD226" s="7" t="e">
        <f>VLOOKUP(AF226,排出係数!$A$4:$I$1301,9,FALSE)</f>
        <v>#N/A</v>
      </c>
      <c r="AE226" s="12" t="str">
        <f t="shared" si="87"/>
        <v xml:space="preserve"> </v>
      </c>
      <c r="AF226" s="7" t="e">
        <f t="shared" si="98"/>
        <v>#N/A</v>
      </c>
      <c r="AG226" s="7" t="e">
        <f t="shared" si="88"/>
        <v>#N/A</v>
      </c>
      <c r="AH226" s="7" t="e">
        <f>VLOOKUP(AF226,排出係数!$A$4:$I$1301,6,FALSE)</f>
        <v>#N/A</v>
      </c>
      <c r="AI226" s="7" t="e">
        <f t="shared" si="89"/>
        <v>#N/A</v>
      </c>
      <c r="AJ226" s="7" t="e">
        <f t="shared" si="90"/>
        <v>#N/A</v>
      </c>
      <c r="AK226" s="7" t="e">
        <f>VLOOKUP(AF226,排出係数!$A$4:$I$1301,7,FALSE)</f>
        <v>#N/A</v>
      </c>
      <c r="AL226" s="7" t="e">
        <f t="shared" si="91"/>
        <v>#N/A</v>
      </c>
      <c r="AM226" s="7" t="e">
        <f t="shared" si="92"/>
        <v>#N/A</v>
      </c>
      <c r="AN226" s="7" t="e">
        <f t="shared" si="93"/>
        <v>#N/A</v>
      </c>
      <c r="AO226" s="7">
        <f t="shared" si="94"/>
        <v>0</v>
      </c>
      <c r="AP226" s="7" t="e">
        <f>VLOOKUP(AF226,排出係数!$A$4:$I$1301,8,FALSE)</f>
        <v>#N/A</v>
      </c>
      <c r="AQ226" s="7" t="str">
        <f t="shared" si="95"/>
        <v/>
      </c>
      <c r="AR226" s="7" t="str">
        <f t="shared" si="96"/>
        <v/>
      </c>
      <c r="AS226" s="7" t="str">
        <f t="shared" si="97"/>
        <v/>
      </c>
      <c r="AT226" s="88"/>
      <c r="AZ226" s="3" t="s">
        <v>183</v>
      </c>
    </row>
    <row r="227" spans="1:52" s="13" customFormat="1" ht="13.5" customHeight="1">
      <c r="A227" s="139">
        <v>212</v>
      </c>
      <c r="B227" s="140"/>
      <c r="C227" s="141"/>
      <c r="D227" s="142"/>
      <c r="E227" s="141"/>
      <c r="F227" s="141"/>
      <c r="G227" s="182"/>
      <c r="H227" s="141"/>
      <c r="I227" s="143"/>
      <c r="J227" s="144"/>
      <c r="K227" s="141"/>
      <c r="L227" s="378"/>
      <c r="M227" s="379"/>
      <c r="N227" s="400"/>
      <c r="O227" s="202" t="str">
        <f t="shared" si="75"/>
        <v/>
      </c>
      <c r="P227" s="202" t="str">
        <f t="shared" si="99"/>
        <v/>
      </c>
      <c r="Q227" s="203" t="str">
        <f t="shared" si="76"/>
        <v/>
      </c>
      <c r="R227" s="249" t="str">
        <f t="shared" si="77"/>
        <v/>
      </c>
      <c r="S227" s="276"/>
      <c r="T227" s="37"/>
      <c r="U227" s="273" t="str">
        <f t="shared" si="78"/>
        <v/>
      </c>
      <c r="V227" s="7" t="e">
        <f t="shared" si="79"/>
        <v>#N/A</v>
      </c>
      <c r="W227" s="7" t="e">
        <f t="shared" si="80"/>
        <v>#N/A</v>
      </c>
      <c r="X227" s="7" t="e">
        <f t="shared" si="81"/>
        <v>#N/A</v>
      </c>
      <c r="Y227" s="7" t="str">
        <f t="shared" si="82"/>
        <v/>
      </c>
      <c r="Z227" s="11">
        <f t="shared" si="83"/>
        <v>1</v>
      </c>
      <c r="AA227" s="7" t="e">
        <f t="shared" si="84"/>
        <v>#N/A</v>
      </c>
      <c r="AB227" s="7" t="e">
        <f t="shared" si="85"/>
        <v>#N/A</v>
      </c>
      <c r="AC227" s="7" t="e">
        <f t="shared" si="86"/>
        <v>#N/A</v>
      </c>
      <c r="AD227" s="7" t="e">
        <f>VLOOKUP(AF227,排出係数!$A$4:$I$1301,9,FALSE)</f>
        <v>#N/A</v>
      </c>
      <c r="AE227" s="12" t="str">
        <f t="shared" si="87"/>
        <v xml:space="preserve"> </v>
      </c>
      <c r="AF227" s="7" t="e">
        <f t="shared" si="98"/>
        <v>#N/A</v>
      </c>
      <c r="AG227" s="7" t="e">
        <f t="shared" si="88"/>
        <v>#N/A</v>
      </c>
      <c r="AH227" s="7" t="e">
        <f>VLOOKUP(AF227,排出係数!$A$4:$I$1301,6,FALSE)</f>
        <v>#N/A</v>
      </c>
      <c r="AI227" s="7" t="e">
        <f t="shared" si="89"/>
        <v>#N/A</v>
      </c>
      <c r="AJ227" s="7" t="e">
        <f t="shared" si="90"/>
        <v>#N/A</v>
      </c>
      <c r="AK227" s="7" t="e">
        <f>VLOOKUP(AF227,排出係数!$A$4:$I$1301,7,FALSE)</f>
        <v>#N/A</v>
      </c>
      <c r="AL227" s="7" t="e">
        <f t="shared" si="91"/>
        <v>#N/A</v>
      </c>
      <c r="AM227" s="7" t="e">
        <f t="shared" si="92"/>
        <v>#N/A</v>
      </c>
      <c r="AN227" s="7" t="e">
        <f t="shared" si="93"/>
        <v>#N/A</v>
      </c>
      <c r="AO227" s="7">
        <f t="shared" si="94"/>
        <v>0</v>
      </c>
      <c r="AP227" s="7" t="e">
        <f>VLOOKUP(AF227,排出係数!$A$4:$I$1301,8,FALSE)</f>
        <v>#N/A</v>
      </c>
      <c r="AQ227" s="7" t="str">
        <f t="shared" si="95"/>
        <v/>
      </c>
      <c r="AR227" s="7" t="str">
        <f t="shared" si="96"/>
        <v/>
      </c>
      <c r="AS227" s="7" t="str">
        <f t="shared" si="97"/>
        <v/>
      </c>
      <c r="AT227" s="88"/>
      <c r="AZ227" s="3" t="s">
        <v>184</v>
      </c>
    </row>
    <row r="228" spans="1:52" s="13" customFormat="1" ht="13.5" customHeight="1">
      <c r="A228" s="139">
        <v>213</v>
      </c>
      <c r="B228" s="140"/>
      <c r="C228" s="141"/>
      <c r="D228" s="142"/>
      <c r="E228" s="141"/>
      <c r="F228" s="141"/>
      <c r="G228" s="182"/>
      <c r="H228" s="141"/>
      <c r="I228" s="143"/>
      <c r="J228" s="144"/>
      <c r="K228" s="141"/>
      <c r="L228" s="378"/>
      <c r="M228" s="379"/>
      <c r="N228" s="400"/>
      <c r="O228" s="202" t="str">
        <f t="shared" si="75"/>
        <v/>
      </c>
      <c r="P228" s="202" t="str">
        <f t="shared" si="99"/>
        <v/>
      </c>
      <c r="Q228" s="203" t="str">
        <f t="shared" si="76"/>
        <v/>
      </c>
      <c r="R228" s="249" t="str">
        <f t="shared" si="77"/>
        <v/>
      </c>
      <c r="S228" s="276"/>
      <c r="T228" s="37"/>
      <c r="U228" s="273" t="str">
        <f t="shared" si="78"/>
        <v/>
      </c>
      <c r="V228" s="7" t="e">
        <f t="shared" si="79"/>
        <v>#N/A</v>
      </c>
      <c r="W228" s="7" t="e">
        <f t="shared" si="80"/>
        <v>#N/A</v>
      </c>
      <c r="X228" s="7" t="e">
        <f t="shared" si="81"/>
        <v>#N/A</v>
      </c>
      <c r="Y228" s="7" t="str">
        <f t="shared" si="82"/>
        <v/>
      </c>
      <c r="Z228" s="11">
        <f t="shared" si="83"/>
        <v>1</v>
      </c>
      <c r="AA228" s="7" t="e">
        <f t="shared" si="84"/>
        <v>#N/A</v>
      </c>
      <c r="AB228" s="7" t="e">
        <f t="shared" si="85"/>
        <v>#N/A</v>
      </c>
      <c r="AC228" s="7" t="e">
        <f t="shared" si="86"/>
        <v>#N/A</v>
      </c>
      <c r="AD228" s="7" t="e">
        <f>VLOOKUP(AF228,排出係数!$A$4:$I$1301,9,FALSE)</f>
        <v>#N/A</v>
      </c>
      <c r="AE228" s="12" t="str">
        <f t="shared" si="87"/>
        <v xml:space="preserve"> </v>
      </c>
      <c r="AF228" s="7" t="e">
        <f t="shared" si="98"/>
        <v>#N/A</v>
      </c>
      <c r="AG228" s="7" t="e">
        <f t="shared" si="88"/>
        <v>#N/A</v>
      </c>
      <c r="AH228" s="7" t="e">
        <f>VLOOKUP(AF228,排出係数!$A$4:$I$1301,6,FALSE)</f>
        <v>#N/A</v>
      </c>
      <c r="AI228" s="7" t="e">
        <f t="shared" si="89"/>
        <v>#N/A</v>
      </c>
      <c r="AJ228" s="7" t="e">
        <f t="shared" si="90"/>
        <v>#N/A</v>
      </c>
      <c r="AK228" s="7" t="e">
        <f>VLOOKUP(AF228,排出係数!$A$4:$I$1301,7,FALSE)</f>
        <v>#N/A</v>
      </c>
      <c r="AL228" s="7" t="e">
        <f t="shared" si="91"/>
        <v>#N/A</v>
      </c>
      <c r="AM228" s="7" t="e">
        <f t="shared" si="92"/>
        <v>#N/A</v>
      </c>
      <c r="AN228" s="7" t="e">
        <f t="shared" si="93"/>
        <v>#N/A</v>
      </c>
      <c r="AO228" s="7">
        <f t="shared" si="94"/>
        <v>0</v>
      </c>
      <c r="AP228" s="7" t="e">
        <f>VLOOKUP(AF228,排出係数!$A$4:$I$1301,8,FALSE)</f>
        <v>#N/A</v>
      </c>
      <c r="AQ228" s="7" t="str">
        <f t="shared" si="95"/>
        <v/>
      </c>
      <c r="AR228" s="7" t="str">
        <f t="shared" si="96"/>
        <v/>
      </c>
      <c r="AS228" s="7" t="str">
        <f t="shared" si="97"/>
        <v/>
      </c>
      <c r="AT228" s="88"/>
      <c r="AZ228" s="3" t="s">
        <v>185</v>
      </c>
    </row>
    <row r="229" spans="1:52" s="13" customFormat="1" ht="13.5" customHeight="1">
      <c r="A229" s="139">
        <v>214</v>
      </c>
      <c r="B229" s="140"/>
      <c r="C229" s="141"/>
      <c r="D229" s="142"/>
      <c r="E229" s="141"/>
      <c r="F229" s="141"/>
      <c r="G229" s="182"/>
      <c r="H229" s="141"/>
      <c r="I229" s="143"/>
      <c r="J229" s="144"/>
      <c r="K229" s="141"/>
      <c r="L229" s="378"/>
      <c r="M229" s="379"/>
      <c r="N229" s="400"/>
      <c r="O229" s="202" t="str">
        <f t="shared" si="75"/>
        <v/>
      </c>
      <c r="P229" s="202" t="str">
        <f t="shared" si="99"/>
        <v/>
      </c>
      <c r="Q229" s="203" t="str">
        <f t="shared" si="76"/>
        <v/>
      </c>
      <c r="R229" s="249" t="str">
        <f t="shared" si="77"/>
        <v/>
      </c>
      <c r="S229" s="276"/>
      <c r="T229" s="37"/>
      <c r="U229" s="273" t="str">
        <f t="shared" si="78"/>
        <v/>
      </c>
      <c r="V229" s="7" t="e">
        <f t="shared" si="79"/>
        <v>#N/A</v>
      </c>
      <c r="W229" s="7" t="e">
        <f t="shared" si="80"/>
        <v>#N/A</v>
      </c>
      <c r="X229" s="7" t="e">
        <f t="shared" si="81"/>
        <v>#N/A</v>
      </c>
      <c r="Y229" s="7" t="str">
        <f t="shared" si="82"/>
        <v/>
      </c>
      <c r="Z229" s="11">
        <f t="shared" si="83"/>
        <v>1</v>
      </c>
      <c r="AA229" s="7" t="e">
        <f t="shared" si="84"/>
        <v>#N/A</v>
      </c>
      <c r="AB229" s="7" t="e">
        <f t="shared" si="85"/>
        <v>#N/A</v>
      </c>
      <c r="AC229" s="7" t="e">
        <f t="shared" si="86"/>
        <v>#N/A</v>
      </c>
      <c r="AD229" s="7" t="e">
        <f>VLOOKUP(AF229,排出係数!$A$4:$I$1301,9,FALSE)</f>
        <v>#N/A</v>
      </c>
      <c r="AE229" s="12" t="str">
        <f t="shared" si="87"/>
        <v xml:space="preserve"> </v>
      </c>
      <c r="AF229" s="7" t="e">
        <f t="shared" si="98"/>
        <v>#N/A</v>
      </c>
      <c r="AG229" s="7" t="e">
        <f t="shared" si="88"/>
        <v>#N/A</v>
      </c>
      <c r="AH229" s="7" t="e">
        <f>VLOOKUP(AF229,排出係数!$A$4:$I$1301,6,FALSE)</f>
        <v>#N/A</v>
      </c>
      <c r="AI229" s="7" t="e">
        <f t="shared" si="89"/>
        <v>#N/A</v>
      </c>
      <c r="AJ229" s="7" t="e">
        <f t="shared" si="90"/>
        <v>#N/A</v>
      </c>
      <c r="AK229" s="7" t="e">
        <f>VLOOKUP(AF229,排出係数!$A$4:$I$1301,7,FALSE)</f>
        <v>#N/A</v>
      </c>
      <c r="AL229" s="7" t="e">
        <f t="shared" si="91"/>
        <v>#N/A</v>
      </c>
      <c r="AM229" s="7" t="e">
        <f t="shared" si="92"/>
        <v>#N/A</v>
      </c>
      <c r="AN229" s="7" t="e">
        <f t="shared" si="93"/>
        <v>#N/A</v>
      </c>
      <c r="AO229" s="7">
        <f t="shared" si="94"/>
        <v>0</v>
      </c>
      <c r="AP229" s="7" t="e">
        <f>VLOOKUP(AF229,排出係数!$A$4:$I$1301,8,FALSE)</f>
        <v>#N/A</v>
      </c>
      <c r="AQ229" s="7" t="str">
        <f t="shared" si="95"/>
        <v/>
      </c>
      <c r="AR229" s="7" t="str">
        <f t="shared" si="96"/>
        <v/>
      </c>
      <c r="AS229" s="7" t="str">
        <f t="shared" si="97"/>
        <v/>
      </c>
      <c r="AT229" s="88"/>
      <c r="AZ229" s="3" t="s">
        <v>186</v>
      </c>
    </row>
    <row r="230" spans="1:52" s="13" customFormat="1" ht="13.5" customHeight="1">
      <c r="A230" s="139">
        <v>215</v>
      </c>
      <c r="B230" s="140"/>
      <c r="C230" s="141"/>
      <c r="D230" s="142"/>
      <c r="E230" s="141"/>
      <c r="F230" s="141"/>
      <c r="G230" s="182"/>
      <c r="H230" s="141"/>
      <c r="I230" s="143"/>
      <c r="J230" s="144"/>
      <c r="K230" s="141"/>
      <c r="L230" s="378"/>
      <c r="M230" s="379"/>
      <c r="N230" s="400"/>
      <c r="O230" s="202" t="str">
        <f t="shared" si="75"/>
        <v/>
      </c>
      <c r="P230" s="202" t="str">
        <f t="shared" si="99"/>
        <v/>
      </c>
      <c r="Q230" s="203" t="str">
        <f t="shared" si="76"/>
        <v/>
      </c>
      <c r="R230" s="249" t="str">
        <f t="shared" si="77"/>
        <v/>
      </c>
      <c r="S230" s="276"/>
      <c r="T230" s="37"/>
      <c r="U230" s="273" t="str">
        <f t="shared" si="78"/>
        <v/>
      </c>
      <c r="V230" s="7" t="e">
        <f t="shared" si="79"/>
        <v>#N/A</v>
      </c>
      <c r="W230" s="7" t="e">
        <f t="shared" si="80"/>
        <v>#N/A</v>
      </c>
      <c r="X230" s="7" t="e">
        <f t="shared" si="81"/>
        <v>#N/A</v>
      </c>
      <c r="Y230" s="7" t="str">
        <f t="shared" si="82"/>
        <v/>
      </c>
      <c r="Z230" s="11">
        <f t="shared" si="83"/>
        <v>1</v>
      </c>
      <c r="AA230" s="7" t="e">
        <f t="shared" si="84"/>
        <v>#N/A</v>
      </c>
      <c r="AB230" s="7" t="e">
        <f t="shared" si="85"/>
        <v>#N/A</v>
      </c>
      <c r="AC230" s="7" t="e">
        <f t="shared" si="86"/>
        <v>#N/A</v>
      </c>
      <c r="AD230" s="7" t="e">
        <f>VLOOKUP(AF230,排出係数!$A$4:$I$1301,9,FALSE)</f>
        <v>#N/A</v>
      </c>
      <c r="AE230" s="12" t="str">
        <f t="shared" si="87"/>
        <v xml:space="preserve"> </v>
      </c>
      <c r="AF230" s="7" t="e">
        <f t="shared" si="98"/>
        <v>#N/A</v>
      </c>
      <c r="AG230" s="7" t="e">
        <f t="shared" si="88"/>
        <v>#N/A</v>
      </c>
      <c r="AH230" s="7" t="e">
        <f>VLOOKUP(AF230,排出係数!$A$4:$I$1301,6,FALSE)</f>
        <v>#N/A</v>
      </c>
      <c r="AI230" s="7" t="e">
        <f t="shared" si="89"/>
        <v>#N/A</v>
      </c>
      <c r="AJ230" s="7" t="e">
        <f t="shared" si="90"/>
        <v>#N/A</v>
      </c>
      <c r="AK230" s="7" t="e">
        <f>VLOOKUP(AF230,排出係数!$A$4:$I$1301,7,FALSE)</f>
        <v>#N/A</v>
      </c>
      <c r="AL230" s="7" t="e">
        <f t="shared" si="91"/>
        <v>#N/A</v>
      </c>
      <c r="AM230" s="7" t="e">
        <f t="shared" si="92"/>
        <v>#N/A</v>
      </c>
      <c r="AN230" s="7" t="e">
        <f t="shared" si="93"/>
        <v>#N/A</v>
      </c>
      <c r="AO230" s="7">
        <f t="shared" si="94"/>
        <v>0</v>
      </c>
      <c r="AP230" s="7" t="e">
        <f>VLOOKUP(AF230,排出係数!$A$4:$I$1301,8,FALSE)</f>
        <v>#N/A</v>
      </c>
      <c r="AQ230" s="7" t="str">
        <f t="shared" si="95"/>
        <v/>
      </c>
      <c r="AR230" s="7" t="str">
        <f t="shared" si="96"/>
        <v/>
      </c>
      <c r="AS230" s="7" t="str">
        <f t="shared" si="97"/>
        <v/>
      </c>
      <c r="AT230" s="88"/>
      <c r="AZ230" s="3" t="s">
        <v>187</v>
      </c>
    </row>
    <row r="231" spans="1:52" s="13" customFormat="1" ht="13.5" customHeight="1">
      <c r="A231" s="139">
        <v>216</v>
      </c>
      <c r="B231" s="140"/>
      <c r="C231" s="141"/>
      <c r="D231" s="142"/>
      <c r="E231" s="141"/>
      <c r="F231" s="141"/>
      <c r="G231" s="182"/>
      <c r="H231" s="141"/>
      <c r="I231" s="143"/>
      <c r="J231" s="144"/>
      <c r="K231" s="141"/>
      <c r="L231" s="378"/>
      <c r="M231" s="379"/>
      <c r="N231" s="400"/>
      <c r="O231" s="202" t="str">
        <f t="shared" si="75"/>
        <v/>
      </c>
      <c r="P231" s="202" t="str">
        <f t="shared" si="99"/>
        <v/>
      </c>
      <c r="Q231" s="203" t="str">
        <f t="shared" si="76"/>
        <v/>
      </c>
      <c r="R231" s="249" t="str">
        <f t="shared" si="77"/>
        <v/>
      </c>
      <c r="S231" s="276"/>
      <c r="T231" s="37"/>
      <c r="U231" s="273" t="str">
        <f t="shared" si="78"/>
        <v/>
      </c>
      <c r="V231" s="7" t="e">
        <f t="shared" si="79"/>
        <v>#N/A</v>
      </c>
      <c r="W231" s="7" t="e">
        <f t="shared" si="80"/>
        <v>#N/A</v>
      </c>
      <c r="X231" s="7" t="e">
        <f t="shared" si="81"/>
        <v>#N/A</v>
      </c>
      <c r="Y231" s="7" t="str">
        <f t="shared" si="82"/>
        <v/>
      </c>
      <c r="Z231" s="11">
        <f t="shared" si="83"/>
        <v>1</v>
      </c>
      <c r="AA231" s="7" t="e">
        <f t="shared" si="84"/>
        <v>#N/A</v>
      </c>
      <c r="AB231" s="7" t="e">
        <f t="shared" si="85"/>
        <v>#N/A</v>
      </c>
      <c r="AC231" s="7" t="e">
        <f t="shared" si="86"/>
        <v>#N/A</v>
      </c>
      <c r="AD231" s="7" t="e">
        <f>VLOOKUP(AF231,排出係数!$A$4:$I$1301,9,FALSE)</f>
        <v>#N/A</v>
      </c>
      <c r="AE231" s="12" t="str">
        <f t="shared" si="87"/>
        <v xml:space="preserve"> </v>
      </c>
      <c r="AF231" s="7" t="e">
        <f t="shared" si="98"/>
        <v>#N/A</v>
      </c>
      <c r="AG231" s="7" t="e">
        <f t="shared" si="88"/>
        <v>#N/A</v>
      </c>
      <c r="AH231" s="7" t="e">
        <f>VLOOKUP(AF231,排出係数!$A$4:$I$1301,6,FALSE)</f>
        <v>#N/A</v>
      </c>
      <c r="AI231" s="7" t="e">
        <f t="shared" si="89"/>
        <v>#N/A</v>
      </c>
      <c r="AJ231" s="7" t="e">
        <f t="shared" si="90"/>
        <v>#N/A</v>
      </c>
      <c r="AK231" s="7" t="e">
        <f>VLOOKUP(AF231,排出係数!$A$4:$I$1301,7,FALSE)</f>
        <v>#N/A</v>
      </c>
      <c r="AL231" s="7" t="e">
        <f t="shared" si="91"/>
        <v>#N/A</v>
      </c>
      <c r="AM231" s="7" t="e">
        <f t="shared" si="92"/>
        <v>#N/A</v>
      </c>
      <c r="AN231" s="7" t="e">
        <f t="shared" si="93"/>
        <v>#N/A</v>
      </c>
      <c r="AO231" s="7">
        <f t="shared" si="94"/>
        <v>0</v>
      </c>
      <c r="AP231" s="7" t="e">
        <f>VLOOKUP(AF231,排出係数!$A$4:$I$1301,8,FALSE)</f>
        <v>#N/A</v>
      </c>
      <c r="AQ231" s="7" t="str">
        <f t="shared" si="95"/>
        <v/>
      </c>
      <c r="AR231" s="7" t="str">
        <f t="shared" si="96"/>
        <v/>
      </c>
      <c r="AS231" s="7" t="str">
        <f t="shared" si="97"/>
        <v/>
      </c>
      <c r="AT231" s="88"/>
      <c r="AZ231" s="3" t="s">
        <v>95</v>
      </c>
    </row>
    <row r="232" spans="1:52" s="13" customFormat="1" ht="13.5" customHeight="1">
      <c r="A232" s="139">
        <v>217</v>
      </c>
      <c r="B232" s="140"/>
      <c r="C232" s="141"/>
      <c r="D232" s="142"/>
      <c r="E232" s="141"/>
      <c r="F232" s="141"/>
      <c r="G232" s="182"/>
      <c r="H232" s="141"/>
      <c r="I232" s="143"/>
      <c r="J232" s="144"/>
      <c r="K232" s="141"/>
      <c r="L232" s="378"/>
      <c r="M232" s="379"/>
      <c r="N232" s="400"/>
      <c r="O232" s="202" t="str">
        <f t="shared" si="75"/>
        <v/>
      </c>
      <c r="P232" s="202" t="str">
        <f t="shared" si="99"/>
        <v/>
      </c>
      <c r="Q232" s="203" t="str">
        <f t="shared" si="76"/>
        <v/>
      </c>
      <c r="R232" s="249" t="str">
        <f t="shared" si="77"/>
        <v/>
      </c>
      <c r="S232" s="276"/>
      <c r="T232" s="37"/>
      <c r="U232" s="273" t="str">
        <f t="shared" si="78"/>
        <v/>
      </c>
      <c r="V232" s="7" t="e">
        <f t="shared" si="79"/>
        <v>#N/A</v>
      </c>
      <c r="W232" s="7" t="e">
        <f t="shared" si="80"/>
        <v>#N/A</v>
      </c>
      <c r="X232" s="7" t="e">
        <f t="shared" si="81"/>
        <v>#N/A</v>
      </c>
      <c r="Y232" s="7" t="str">
        <f t="shared" si="82"/>
        <v/>
      </c>
      <c r="Z232" s="11">
        <f t="shared" si="83"/>
        <v>1</v>
      </c>
      <c r="AA232" s="7" t="e">
        <f t="shared" si="84"/>
        <v>#N/A</v>
      </c>
      <c r="AB232" s="7" t="e">
        <f t="shared" si="85"/>
        <v>#N/A</v>
      </c>
      <c r="AC232" s="7" t="e">
        <f t="shared" si="86"/>
        <v>#N/A</v>
      </c>
      <c r="AD232" s="7" t="e">
        <f>VLOOKUP(AF232,排出係数!$A$4:$I$1301,9,FALSE)</f>
        <v>#N/A</v>
      </c>
      <c r="AE232" s="12" t="str">
        <f t="shared" si="87"/>
        <v xml:space="preserve"> </v>
      </c>
      <c r="AF232" s="7" t="e">
        <f t="shared" si="98"/>
        <v>#N/A</v>
      </c>
      <c r="AG232" s="7" t="e">
        <f t="shared" si="88"/>
        <v>#N/A</v>
      </c>
      <c r="AH232" s="7" t="e">
        <f>VLOOKUP(AF232,排出係数!$A$4:$I$1301,6,FALSE)</f>
        <v>#N/A</v>
      </c>
      <c r="AI232" s="7" t="e">
        <f t="shared" si="89"/>
        <v>#N/A</v>
      </c>
      <c r="AJ232" s="7" t="e">
        <f t="shared" si="90"/>
        <v>#N/A</v>
      </c>
      <c r="AK232" s="7" t="e">
        <f>VLOOKUP(AF232,排出係数!$A$4:$I$1301,7,FALSE)</f>
        <v>#N/A</v>
      </c>
      <c r="AL232" s="7" t="e">
        <f t="shared" si="91"/>
        <v>#N/A</v>
      </c>
      <c r="AM232" s="7" t="e">
        <f t="shared" si="92"/>
        <v>#N/A</v>
      </c>
      <c r="AN232" s="7" t="e">
        <f t="shared" si="93"/>
        <v>#N/A</v>
      </c>
      <c r="AO232" s="7">
        <f t="shared" si="94"/>
        <v>0</v>
      </c>
      <c r="AP232" s="7" t="e">
        <f>VLOOKUP(AF232,排出係数!$A$4:$I$1301,8,FALSE)</f>
        <v>#N/A</v>
      </c>
      <c r="AQ232" s="7" t="str">
        <f t="shared" si="95"/>
        <v/>
      </c>
      <c r="AR232" s="7" t="str">
        <f t="shared" si="96"/>
        <v/>
      </c>
      <c r="AS232" s="7" t="str">
        <f t="shared" si="97"/>
        <v/>
      </c>
      <c r="AT232" s="88"/>
      <c r="AZ232" s="3" t="s">
        <v>96</v>
      </c>
    </row>
    <row r="233" spans="1:52" s="13" customFormat="1" ht="13.5" customHeight="1">
      <c r="A233" s="139">
        <v>218</v>
      </c>
      <c r="B233" s="140"/>
      <c r="C233" s="141"/>
      <c r="D233" s="142"/>
      <c r="E233" s="141"/>
      <c r="F233" s="141"/>
      <c r="G233" s="182"/>
      <c r="H233" s="141"/>
      <c r="I233" s="143"/>
      <c r="J233" s="144"/>
      <c r="K233" s="141"/>
      <c r="L233" s="378"/>
      <c r="M233" s="379"/>
      <c r="N233" s="400"/>
      <c r="O233" s="202" t="str">
        <f t="shared" si="75"/>
        <v/>
      </c>
      <c r="P233" s="202" t="str">
        <f t="shared" si="99"/>
        <v/>
      </c>
      <c r="Q233" s="203" t="str">
        <f t="shared" si="76"/>
        <v/>
      </c>
      <c r="R233" s="249" t="str">
        <f t="shared" si="77"/>
        <v/>
      </c>
      <c r="S233" s="276"/>
      <c r="T233" s="37"/>
      <c r="U233" s="273" t="str">
        <f t="shared" si="78"/>
        <v/>
      </c>
      <c r="V233" s="7" t="e">
        <f t="shared" si="79"/>
        <v>#N/A</v>
      </c>
      <c r="W233" s="7" t="e">
        <f t="shared" si="80"/>
        <v>#N/A</v>
      </c>
      <c r="X233" s="7" t="e">
        <f t="shared" si="81"/>
        <v>#N/A</v>
      </c>
      <c r="Y233" s="7" t="str">
        <f t="shared" si="82"/>
        <v/>
      </c>
      <c r="Z233" s="11">
        <f t="shared" si="83"/>
        <v>1</v>
      </c>
      <c r="AA233" s="7" t="e">
        <f t="shared" si="84"/>
        <v>#N/A</v>
      </c>
      <c r="AB233" s="7" t="e">
        <f t="shared" si="85"/>
        <v>#N/A</v>
      </c>
      <c r="AC233" s="7" t="e">
        <f t="shared" si="86"/>
        <v>#N/A</v>
      </c>
      <c r="AD233" s="7" t="e">
        <f>VLOOKUP(AF233,排出係数!$A$4:$I$1301,9,FALSE)</f>
        <v>#N/A</v>
      </c>
      <c r="AE233" s="12" t="str">
        <f t="shared" si="87"/>
        <v xml:space="preserve"> </v>
      </c>
      <c r="AF233" s="7" t="e">
        <f t="shared" si="98"/>
        <v>#N/A</v>
      </c>
      <c r="AG233" s="7" t="e">
        <f t="shared" si="88"/>
        <v>#N/A</v>
      </c>
      <c r="AH233" s="7" t="e">
        <f>VLOOKUP(AF233,排出係数!$A$4:$I$1301,6,FALSE)</f>
        <v>#N/A</v>
      </c>
      <c r="AI233" s="7" t="e">
        <f t="shared" si="89"/>
        <v>#N/A</v>
      </c>
      <c r="AJ233" s="7" t="e">
        <f t="shared" si="90"/>
        <v>#N/A</v>
      </c>
      <c r="AK233" s="7" t="e">
        <f>VLOOKUP(AF233,排出係数!$A$4:$I$1301,7,FALSE)</f>
        <v>#N/A</v>
      </c>
      <c r="AL233" s="7" t="e">
        <f t="shared" si="91"/>
        <v>#N/A</v>
      </c>
      <c r="AM233" s="7" t="e">
        <f t="shared" si="92"/>
        <v>#N/A</v>
      </c>
      <c r="AN233" s="7" t="e">
        <f t="shared" si="93"/>
        <v>#N/A</v>
      </c>
      <c r="AO233" s="7">
        <f t="shared" si="94"/>
        <v>0</v>
      </c>
      <c r="AP233" s="7" t="e">
        <f>VLOOKUP(AF233,排出係数!$A$4:$I$1301,8,FALSE)</f>
        <v>#N/A</v>
      </c>
      <c r="AQ233" s="7" t="str">
        <f t="shared" si="95"/>
        <v/>
      </c>
      <c r="AR233" s="7" t="str">
        <f t="shared" si="96"/>
        <v/>
      </c>
      <c r="AS233" s="7" t="str">
        <f t="shared" si="97"/>
        <v/>
      </c>
      <c r="AT233" s="88"/>
      <c r="AZ233" s="3" t="s">
        <v>97</v>
      </c>
    </row>
    <row r="234" spans="1:52" s="13" customFormat="1" ht="13.5" customHeight="1">
      <c r="A234" s="139">
        <v>219</v>
      </c>
      <c r="B234" s="140"/>
      <c r="C234" s="141"/>
      <c r="D234" s="142"/>
      <c r="E234" s="141"/>
      <c r="F234" s="141"/>
      <c r="G234" s="182"/>
      <c r="H234" s="141"/>
      <c r="I234" s="143"/>
      <c r="J234" s="144"/>
      <c r="K234" s="141"/>
      <c r="L234" s="378"/>
      <c r="M234" s="379"/>
      <c r="N234" s="400"/>
      <c r="O234" s="202" t="str">
        <f t="shared" si="75"/>
        <v/>
      </c>
      <c r="P234" s="202" t="str">
        <f t="shared" si="99"/>
        <v/>
      </c>
      <c r="Q234" s="203" t="str">
        <f t="shared" si="76"/>
        <v/>
      </c>
      <c r="R234" s="249" t="str">
        <f t="shared" si="77"/>
        <v/>
      </c>
      <c r="S234" s="276"/>
      <c r="T234" s="37"/>
      <c r="U234" s="273" t="str">
        <f t="shared" si="78"/>
        <v/>
      </c>
      <c r="V234" s="7" t="e">
        <f t="shared" si="79"/>
        <v>#N/A</v>
      </c>
      <c r="W234" s="7" t="e">
        <f t="shared" si="80"/>
        <v>#N/A</v>
      </c>
      <c r="X234" s="7" t="e">
        <f t="shared" si="81"/>
        <v>#N/A</v>
      </c>
      <c r="Y234" s="7" t="str">
        <f t="shared" si="82"/>
        <v/>
      </c>
      <c r="Z234" s="11">
        <f t="shared" si="83"/>
        <v>1</v>
      </c>
      <c r="AA234" s="7" t="e">
        <f t="shared" si="84"/>
        <v>#N/A</v>
      </c>
      <c r="AB234" s="7" t="e">
        <f t="shared" si="85"/>
        <v>#N/A</v>
      </c>
      <c r="AC234" s="7" t="e">
        <f t="shared" si="86"/>
        <v>#N/A</v>
      </c>
      <c r="AD234" s="7" t="e">
        <f>VLOOKUP(AF234,排出係数!$A$4:$I$1301,9,FALSE)</f>
        <v>#N/A</v>
      </c>
      <c r="AE234" s="12" t="str">
        <f t="shared" si="87"/>
        <v xml:space="preserve"> </v>
      </c>
      <c r="AF234" s="7" t="e">
        <f t="shared" si="98"/>
        <v>#N/A</v>
      </c>
      <c r="AG234" s="7" t="e">
        <f t="shared" si="88"/>
        <v>#N/A</v>
      </c>
      <c r="AH234" s="7" t="e">
        <f>VLOOKUP(AF234,排出係数!$A$4:$I$1301,6,FALSE)</f>
        <v>#N/A</v>
      </c>
      <c r="AI234" s="7" t="e">
        <f t="shared" si="89"/>
        <v>#N/A</v>
      </c>
      <c r="AJ234" s="7" t="e">
        <f t="shared" si="90"/>
        <v>#N/A</v>
      </c>
      <c r="AK234" s="7" t="e">
        <f>VLOOKUP(AF234,排出係数!$A$4:$I$1301,7,FALSE)</f>
        <v>#N/A</v>
      </c>
      <c r="AL234" s="7" t="e">
        <f t="shared" si="91"/>
        <v>#N/A</v>
      </c>
      <c r="AM234" s="7" t="e">
        <f t="shared" si="92"/>
        <v>#N/A</v>
      </c>
      <c r="AN234" s="7" t="e">
        <f t="shared" si="93"/>
        <v>#N/A</v>
      </c>
      <c r="AO234" s="7">
        <f t="shared" si="94"/>
        <v>0</v>
      </c>
      <c r="AP234" s="7" t="e">
        <f>VLOOKUP(AF234,排出係数!$A$4:$I$1301,8,FALSE)</f>
        <v>#N/A</v>
      </c>
      <c r="AQ234" s="7" t="str">
        <f t="shared" si="95"/>
        <v/>
      </c>
      <c r="AR234" s="7" t="str">
        <f t="shared" si="96"/>
        <v/>
      </c>
      <c r="AS234" s="7" t="str">
        <f t="shared" si="97"/>
        <v/>
      </c>
      <c r="AT234" s="88"/>
      <c r="AZ234" s="3" t="s">
        <v>98</v>
      </c>
    </row>
    <row r="235" spans="1:52" s="13" customFormat="1" ht="13.5" customHeight="1">
      <c r="A235" s="139">
        <v>220</v>
      </c>
      <c r="B235" s="140"/>
      <c r="C235" s="141"/>
      <c r="D235" s="142"/>
      <c r="E235" s="141"/>
      <c r="F235" s="141"/>
      <c r="G235" s="182"/>
      <c r="H235" s="141"/>
      <c r="I235" s="143"/>
      <c r="J235" s="144"/>
      <c r="K235" s="141"/>
      <c r="L235" s="378"/>
      <c r="M235" s="379"/>
      <c r="N235" s="400"/>
      <c r="O235" s="202" t="str">
        <f t="shared" si="75"/>
        <v/>
      </c>
      <c r="P235" s="202" t="str">
        <f t="shared" si="99"/>
        <v/>
      </c>
      <c r="Q235" s="203" t="str">
        <f t="shared" si="76"/>
        <v/>
      </c>
      <c r="R235" s="249" t="str">
        <f t="shared" si="77"/>
        <v/>
      </c>
      <c r="S235" s="276"/>
      <c r="T235" s="37"/>
      <c r="U235" s="273" t="str">
        <f t="shared" si="78"/>
        <v/>
      </c>
      <c r="V235" s="7" t="e">
        <f t="shared" si="79"/>
        <v>#N/A</v>
      </c>
      <c r="W235" s="7" t="e">
        <f t="shared" si="80"/>
        <v>#N/A</v>
      </c>
      <c r="X235" s="7" t="e">
        <f t="shared" si="81"/>
        <v>#N/A</v>
      </c>
      <c r="Y235" s="7" t="str">
        <f t="shared" si="82"/>
        <v/>
      </c>
      <c r="Z235" s="11">
        <f t="shared" si="83"/>
        <v>1</v>
      </c>
      <c r="AA235" s="7" t="e">
        <f t="shared" si="84"/>
        <v>#N/A</v>
      </c>
      <c r="AB235" s="7" t="e">
        <f t="shared" si="85"/>
        <v>#N/A</v>
      </c>
      <c r="AC235" s="7" t="e">
        <f t="shared" si="86"/>
        <v>#N/A</v>
      </c>
      <c r="AD235" s="7" t="e">
        <f>VLOOKUP(AF235,排出係数!$A$4:$I$1301,9,FALSE)</f>
        <v>#N/A</v>
      </c>
      <c r="AE235" s="12" t="str">
        <f t="shared" si="87"/>
        <v xml:space="preserve"> </v>
      </c>
      <c r="AF235" s="7" t="e">
        <f t="shared" si="98"/>
        <v>#N/A</v>
      </c>
      <c r="AG235" s="7" t="e">
        <f t="shared" si="88"/>
        <v>#N/A</v>
      </c>
      <c r="AH235" s="7" t="e">
        <f>VLOOKUP(AF235,排出係数!$A$4:$I$1301,6,FALSE)</f>
        <v>#N/A</v>
      </c>
      <c r="AI235" s="7" t="e">
        <f t="shared" si="89"/>
        <v>#N/A</v>
      </c>
      <c r="AJ235" s="7" t="e">
        <f t="shared" si="90"/>
        <v>#N/A</v>
      </c>
      <c r="AK235" s="7" t="e">
        <f>VLOOKUP(AF235,排出係数!$A$4:$I$1301,7,FALSE)</f>
        <v>#N/A</v>
      </c>
      <c r="AL235" s="7" t="e">
        <f t="shared" si="91"/>
        <v>#N/A</v>
      </c>
      <c r="AM235" s="7" t="e">
        <f t="shared" si="92"/>
        <v>#N/A</v>
      </c>
      <c r="AN235" s="7" t="e">
        <f t="shared" si="93"/>
        <v>#N/A</v>
      </c>
      <c r="AO235" s="7">
        <f t="shared" si="94"/>
        <v>0</v>
      </c>
      <c r="AP235" s="7" t="e">
        <f>VLOOKUP(AF235,排出係数!$A$4:$I$1301,8,FALSE)</f>
        <v>#N/A</v>
      </c>
      <c r="AQ235" s="7" t="str">
        <f t="shared" si="95"/>
        <v/>
      </c>
      <c r="AR235" s="7" t="str">
        <f t="shared" si="96"/>
        <v/>
      </c>
      <c r="AS235" s="7" t="str">
        <f t="shared" si="97"/>
        <v/>
      </c>
      <c r="AT235" s="88"/>
      <c r="AZ235" s="3" t="s">
        <v>1210</v>
      </c>
    </row>
    <row r="236" spans="1:52" s="13" customFormat="1" ht="13.5" customHeight="1">
      <c r="A236" s="139">
        <v>221</v>
      </c>
      <c r="B236" s="140"/>
      <c r="C236" s="141"/>
      <c r="D236" s="142"/>
      <c r="E236" s="141"/>
      <c r="F236" s="141"/>
      <c r="G236" s="182"/>
      <c r="H236" s="141"/>
      <c r="I236" s="143"/>
      <c r="J236" s="144"/>
      <c r="K236" s="141"/>
      <c r="L236" s="378"/>
      <c r="M236" s="379"/>
      <c r="N236" s="400"/>
      <c r="O236" s="202" t="str">
        <f t="shared" si="75"/>
        <v/>
      </c>
      <c r="P236" s="202" t="str">
        <f t="shared" si="99"/>
        <v/>
      </c>
      <c r="Q236" s="203" t="str">
        <f t="shared" si="76"/>
        <v/>
      </c>
      <c r="R236" s="249" t="str">
        <f t="shared" si="77"/>
        <v/>
      </c>
      <c r="S236" s="276"/>
      <c r="T236" s="37"/>
      <c r="U236" s="273" t="str">
        <f t="shared" si="78"/>
        <v/>
      </c>
      <c r="V236" s="7" t="e">
        <f t="shared" si="79"/>
        <v>#N/A</v>
      </c>
      <c r="W236" s="7" t="e">
        <f t="shared" si="80"/>
        <v>#N/A</v>
      </c>
      <c r="X236" s="7" t="e">
        <f t="shared" si="81"/>
        <v>#N/A</v>
      </c>
      <c r="Y236" s="7" t="str">
        <f t="shared" si="82"/>
        <v/>
      </c>
      <c r="Z236" s="11">
        <f t="shared" si="83"/>
        <v>1</v>
      </c>
      <c r="AA236" s="7" t="e">
        <f t="shared" si="84"/>
        <v>#N/A</v>
      </c>
      <c r="AB236" s="7" t="e">
        <f t="shared" si="85"/>
        <v>#N/A</v>
      </c>
      <c r="AC236" s="7" t="e">
        <f t="shared" si="86"/>
        <v>#N/A</v>
      </c>
      <c r="AD236" s="7" t="e">
        <f>VLOOKUP(AF236,排出係数!$A$4:$I$1301,9,FALSE)</f>
        <v>#N/A</v>
      </c>
      <c r="AE236" s="12" t="str">
        <f t="shared" si="87"/>
        <v xml:space="preserve"> </v>
      </c>
      <c r="AF236" s="7" t="e">
        <f t="shared" si="98"/>
        <v>#N/A</v>
      </c>
      <c r="AG236" s="7" t="e">
        <f t="shared" si="88"/>
        <v>#N/A</v>
      </c>
      <c r="AH236" s="7" t="e">
        <f>VLOOKUP(AF236,排出係数!$A$4:$I$1301,6,FALSE)</f>
        <v>#N/A</v>
      </c>
      <c r="AI236" s="7" t="e">
        <f t="shared" si="89"/>
        <v>#N/A</v>
      </c>
      <c r="AJ236" s="7" t="e">
        <f t="shared" si="90"/>
        <v>#N/A</v>
      </c>
      <c r="AK236" s="7" t="e">
        <f>VLOOKUP(AF236,排出係数!$A$4:$I$1301,7,FALSE)</f>
        <v>#N/A</v>
      </c>
      <c r="AL236" s="7" t="e">
        <f t="shared" si="91"/>
        <v>#N/A</v>
      </c>
      <c r="AM236" s="7" t="e">
        <f t="shared" si="92"/>
        <v>#N/A</v>
      </c>
      <c r="AN236" s="7" t="e">
        <f t="shared" si="93"/>
        <v>#N/A</v>
      </c>
      <c r="AO236" s="7">
        <f t="shared" si="94"/>
        <v>0</v>
      </c>
      <c r="AP236" s="7" t="e">
        <f>VLOOKUP(AF236,排出係数!$A$4:$I$1301,8,FALSE)</f>
        <v>#N/A</v>
      </c>
      <c r="AQ236" s="7" t="str">
        <f t="shared" si="95"/>
        <v/>
      </c>
      <c r="AR236" s="7" t="str">
        <f t="shared" si="96"/>
        <v/>
      </c>
      <c r="AS236" s="7" t="str">
        <f t="shared" si="97"/>
        <v/>
      </c>
      <c r="AT236" s="88"/>
      <c r="AZ236" s="3" t="s">
        <v>1214</v>
      </c>
    </row>
    <row r="237" spans="1:52" s="13" customFormat="1" ht="13.5" customHeight="1">
      <c r="A237" s="139">
        <v>222</v>
      </c>
      <c r="B237" s="140"/>
      <c r="C237" s="141"/>
      <c r="D237" s="142"/>
      <c r="E237" s="141"/>
      <c r="F237" s="141"/>
      <c r="G237" s="182"/>
      <c r="H237" s="141"/>
      <c r="I237" s="143"/>
      <c r="J237" s="144"/>
      <c r="K237" s="141"/>
      <c r="L237" s="378"/>
      <c r="M237" s="379"/>
      <c r="N237" s="400"/>
      <c r="O237" s="202" t="str">
        <f t="shared" si="75"/>
        <v/>
      </c>
      <c r="P237" s="202" t="str">
        <f t="shared" si="99"/>
        <v/>
      </c>
      <c r="Q237" s="203" t="str">
        <f t="shared" si="76"/>
        <v/>
      </c>
      <c r="R237" s="249" t="str">
        <f t="shared" si="77"/>
        <v/>
      </c>
      <c r="S237" s="276"/>
      <c r="T237" s="37"/>
      <c r="U237" s="273" t="str">
        <f t="shared" si="78"/>
        <v/>
      </c>
      <c r="V237" s="7" t="e">
        <f t="shared" si="79"/>
        <v>#N/A</v>
      </c>
      <c r="W237" s="7" t="e">
        <f t="shared" si="80"/>
        <v>#N/A</v>
      </c>
      <c r="X237" s="7" t="e">
        <f t="shared" si="81"/>
        <v>#N/A</v>
      </c>
      <c r="Y237" s="7" t="str">
        <f t="shared" si="82"/>
        <v/>
      </c>
      <c r="Z237" s="11">
        <f t="shared" si="83"/>
        <v>1</v>
      </c>
      <c r="AA237" s="7" t="e">
        <f t="shared" si="84"/>
        <v>#N/A</v>
      </c>
      <c r="AB237" s="7" t="e">
        <f t="shared" si="85"/>
        <v>#N/A</v>
      </c>
      <c r="AC237" s="7" t="e">
        <f t="shared" si="86"/>
        <v>#N/A</v>
      </c>
      <c r="AD237" s="7" t="e">
        <f>VLOOKUP(AF237,排出係数!$A$4:$I$1301,9,FALSE)</f>
        <v>#N/A</v>
      </c>
      <c r="AE237" s="12" t="str">
        <f t="shared" si="87"/>
        <v xml:space="preserve"> </v>
      </c>
      <c r="AF237" s="7" t="e">
        <f t="shared" si="98"/>
        <v>#N/A</v>
      </c>
      <c r="AG237" s="7" t="e">
        <f t="shared" si="88"/>
        <v>#N/A</v>
      </c>
      <c r="AH237" s="7" t="e">
        <f>VLOOKUP(AF237,排出係数!$A$4:$I$1301,6,FALSE)</f>
        <v>#N/A</v>
      </c>
      <c r="AI237" s="7" t="e">
        <f t="shared" si="89"/>
        <v>#N/A</v>
      </c>
      <c r="AJ237" s="7" t="e">
        <f t="shared" si="90"/>
        <v>#N/A</v>
      </c>
      <c r="AK237" s="7" t="e">
        <f>VLOOKUP(AF237,排出係数!$A$4:$I$1301,7,FALSE)</f>
        <v>#N/A</v>
      </c>
      <c r="AL237" s="7" t="e">
        <f t="shared" si="91"/>
        <v>#N/A</v>
      </c>
      <c r="AM237" s="7" t="e">
        <f t="shared" si="92"/>
        <v>#N/A</v>
      </c>
      <c r="AN237" s="7" t="e">
        <f t="shared" si="93"/>
        <v>#N/A</v>
      </c>
      <c r="AO237" s="7">
        <f t="shared" si="94"/>
        <v>0</v>
      </c>
      <c r="AP237" s="7" t="e">
        <f>VLOOKUP(AF237,排出係数!$A$4:$I$1301,8,FALSE)</f>
        <v>#N/A</v>
      </c>
      <c r="AQ237" s="7" t="str">
        <f t="shared" si="95"/>
        <v/>
      </c>
      <c r="AR237" s="7" t="str">
        <f t="shared" si="96"/>
        <v/>
      </c>
      <c r="AS237" s="7" t="str">
        <f t="shared" si="97"/>
        <v/>
      </c>
      <c r="AT237" s="88"/>
      <c r="AZ237" s="3" t="s">
        <v>188</v>
      </c>
    </row>
    <row r="238" spans="1:52" s="13" customFormat="1" ht="13.5" customHeight="1">
      <c r="A238" s="139">
        <v>223</v>
      </c>
      <c r="B238" s="140"/>
      <c r="C238" s="141"/>
      <c r="D238" s="142"/>
      <c r="E238" s="141"/>
      <c r="F238" s="141"/>
      <c r="G238" s="182"/>
      <c r="H238" s="141"/>
      <c r="I238" s="143"/>
      <c r="J238" s="144"/>
      <c r="K238" s="141"/>
      <c r="L238" s="378"/>
      <c r="M238" s="379"/>
      <c r="N238" s="400"/>
      <c r="O238" s="202" t="str">
        <f t="shared" si="75"/>
        <v/>
      </c>
      <c r="P238" s="202" t="str">
        <f t="shared" si="99"/>
        <v/>
      </c>
      <c r="Q238" s="203" t="str">
        <f t="shared" si="76"/>
        <v/>
      </c>
      <c r="R238" s="249" t="str">
        <f t="shared" si="77"/>
        <v/>
      </c>
      <c r="S238" s="276"/>
      <c r="T238" s="37"/>
      <c r="U238" s="273" t="str">
        <f t="shared" si="78"/>
        <v/>
      </c>
      <c r="V238" s="7" t="e">
        <f t="shared" si="79"/>
        <v>#N/A</v>
      </c>
      <c r="W238" s="7" t="e">
        <f t="shared" si="80"/>
        <v>#N/A</v>
      </c>
      <c r="X238" s="7" t="e">
        <f t="shared" si="81"/>
        <v>#N/A</v>
      </c>
      <c r="Y238" s="7" t="str">
        <f t="shared" si="82"/>
        <v/>
      </c>
      <c r="Z238" s="11">
        <f t="shared" si="83"/>
        <v>1</v>
      </c>
      <c r="AA238" s="7" t="e">
        <f t="shared" si="84"/>
        <v>#N/A</v>
      </c>
      <c r="AB238" s="7" t="e">
        <f t="shared" si="85"/>
        <v>#N/A</v>
      </c>
      <c r="AC238" s="7" t="e">
        <f t="shared" si="86"/>
        <v>#N/A</v>
      </c>
      <c r="AD238" s="7" t="e">
        <f>VLOOKUP(AF238,排出係数!$A$4:$I$1301,9,FALSE)</f>
        <v>#N/A</v>
      </c>
      <c r="AE238" s="12" t="str">
        <f t="shared" si="87"/>
        <v xml:space="preserve"> </v>
      </c>
      <c r="AF238" s="7" t="e">
        <f t="shared" si="98"/>
        <v>#N/A</v>
      </c>
      <c r="AG238" s="7" t="e">
        <f t="shared" si="88"/>
        <v>#N/A</v>
      </c>
      <c r="AH238" s="7" t="e">
        <f>VLOOKUP(AF238,排出係数!$A$4:$I$1301,6,FALSE)</f>
        <v>#N/A</v>
      </c>
      <c r="AI238" s="7" t="e">
        <f t="shared" si="89"/>
        <v>#N/A</v>
      </c>
      <c r="AJ238" s="7" t="e">
        <f t="shared" si="90"/>
        <v>#N/A</v>
      </c>
      <c r="AK238" s="7" t="e">
        <f>VLOOKUP(AF238,排出係数!$A$4:$I$1301,7,FALSE)</f>
        <v>#N/A</v>
      </c>
      <c r="AL238" s="7" t="e">
        <f t="shared" si="91"/>
        <v>#N/A</v>
      </c>
      <c r="AM238" s="7" t="e">
        <f t="shared" si="92"/>
        <v>#N/A</v>
      </c>
      <c r="AN238" s="7" t="e">
        <f t="shared" si="93"/>
        <v>#N/A</v>
      </c>
      <c r="AO238" s="7">
        <f t="shared" si="94"/>
        <v>0</v>
      </c>
      <c r="AP238" s="7" t="e">
        <f>VLOOKUP(AF238,排出係数!$A$4:$I$1301,8,FALSE)</f>
        <v>#N/A</v>
      </c>
      <c r="AQ238" s="7" t="str">
        <f t="shared" si="95"/>
        <v/>
      </c>
      <c r="AR238" s="7" t="str">
        <f t="shared" si="96"/>
        <v/>
      </c>
      <c r="AS238" s="7" t="str">
        <f t="shared" si="97"/>
        <v/>
      </c>
      <c r="AT238" s="88"/>
      <c r="AZ238" s="3" t="s">
        <v>189</v>
      </c>
    </row>
    <row r="239" spans="1:52" s="13" customFormat="1" ht="13.5" customHeight="1">
      <c r="A239" s="139">
        <v>224</v>
      </c>
      <c r="B239" s="140"/>
      <c r="C239" s="141"/>
      <c r="D239" s="142"/>
      <c r="E239" s="141"/>
      <c r="F239" s="141"/>
      <c r="G239" s="182"/>
      <c r="H239" s="141"/>
      <c r="I239" s="143"/>
      <c r="J239" s="144"/>
      <c r="K239" s="141"/>
      <c r="L239" s="378"/>
      <c r="M239" s="379"/>
      <c r="N239" s="400"/>
      <c r="O239" s="202" t="str">
        <f t="shared" si="75"/>
        <v/>
      </c>
      <c r="P239" s="202" t="str">
        <f t="shared" si="99"/>
        <v/>
      </c>
      <c r="Q239" s="203" t="str">
        <f t="shared" si="76"/>
        <v/>
      </c>
      <c r="R239" s="249" t="str">
        <f t="shared" si="77"/>
        <v/>
      </c>
      <c r="S239" s="276"/>
      <c r="T239" s="37"/>
      <c r="U239" s="273" t="str">
        <f t="shared" si="78"/>
        <v/>
      </c>
      <c r="V239" s="7" t="e">
        <f t="shared" si="79"/>
        <v>#N/A</v>
      </c>
      <c r="W239" s="7" t="e">
        <f t="shared" si="80"/>
        <v>#N/A</v>
      </c>
      <c r="X239" s="7" t="e">
        <f t="shared" si="81"/>
        <v>#N/A</v>
      </c>
      <c r="Y239" s="7" t="str">
        <f t="shared" si="82"/>
        <v/>
      </c>
      <c r="Z239" s="11">
        <f t="shared" si="83"/>
        <v>1</v>
      </c>
      <c r="AA239" s="7" t="e">
        <f t="shared" si="84"/>
        <v>#N/A</v>
      </c>
      <c r="AB239" s="7" t="e">
        <f t="shared" si="85"/>
        <v>#N/A</v>
      </c>
      <c r="AC239" s="7" t="e">
        <f t="shared" si="86"/>
        <v>#N/A</v>
      </c>
      <c r="AD239" s="7" t="e">
        <f>VLOOKUP(AF239,排出係数!$A$4:$I$1301,9,FALSE)</f>
        <v>#N/A</v>
      </c>
      <c r="AE239" s="12" t="str">
        <f t="shared" si="87"/>
        <v xml:space="preserve"> </v>
      </c>
      <c r="AF239" s="7" t="e">
        <f t="shared" si="98"/>
        <v>#N/A</v>
      </c>
      <c r="AG239" s="7" t="e">
        <f t="shared" si="88"/>
        <v>#N/A</v>
      </c>
      <c r="AH239" s="7" t="e">
        <f>VLOOKUP(AF239,排出係数!$A$4:$I$1301,6,FALSE)</f>
        <v>#N/A</v>
      </c>
      <c r="AI239" s="7" t="e">
        <f t="shared" si="89"/>
        <v>#N/A</v>
      </c>
      <c r="AJ239" s="7" t="e">
        <f t="shared" si="90"/>
        <v>#N/A</v>
      </c>
      <c r="AK239" s="7" t="e">
        <f>VLOOKUP(AF239,排出係数!$A$4:$I$1301,7,FALSE)</f>
        <v>#N/A</v>
      </c>
      <c r="AL239" s="7" t="e">
        <f t="shared" si="91"/>
        <v>#N/A</v>
      </c>
      <c r="AM239" s="7" t="e">
        <f t="shared" si="92"/>
        <v>#N/A</v>
      </c>
      <c r="AN239" s="7" t="e">
        <f t="shared" si="93"/>
        <v>#N/A</v>
      </c>
      <c r="AO239" s="7">
        <f t="shared" si="94"/>
        <v>0</v>
      </c>
      <c r="AP239" s="7" t="e">
        <f>VLOOKUP(AF239,排出係数!$A$4:$I$1301,8,FALSE)</f>
        <v>#N/A</v>
      </c>
      <c r="AQ239" s="7" t="str">
        <f t="shared" si="95"/>
        <v/>
      </c>
      <c r="AR239" s="7" t="str">
        <f t="shared" si="96"/>
        <v/>
      </c>
      <c r="AS239" s="7" t="str">
        <f t="shared" si="97"/>
        <v/>
      </c>
      <c r="AT239" s="88"/>
      <c r="AZ239" s="3" t="s">
        <v>190</v>
      </c>
    </row>
    <row r="240" spans="1:52" s="13" customFormat="1" ht="13.5" customHeight="1">
      <c r="A240" s="139">
        <v>225</v>
      </c>
      <c r="B240" s="140"/>
      <c r="C240" s="141"/>
      <c r="D240" s="142"/>
      <c r="E240" s="141"/>
      <c r="F240" s="141"/>
      <c r="G240" s="182"/>
      <c r="H240" s="141"/>
      <c r="I240" s="143"/>
      <c r="J240" s="144"/>
      <c r="K240" s="141"/>
      <c r="L240" s="378"/>
      <c r="M240" s="379"/>
      <c r="N240" s="400"/>
      <c r="O240" s="202" t="str">
        <f t="shared" si="75"/>
        <v/>
      </c>
      <c r="P240" s="202" t="str">
        <f t="shared" si="99"/>
        <v/>
      </c>
      <c r="Q240" s="203" t="str">
        <f t="shared" si="76"/>
        <v/>
      </c>
      <c r="R240" s="249" t="str">
        <f t="shared" si="77"/>
        <v/>
      </c>
      <c r="S240" s="276"/>
      <c r="T240" s="37"/>
      <c r="U240" s="273" t="str">
        <f t="shared" si="78"/>
        <v/>
      </c>
      <c r="V240" s="7" t="e">
        <f t="shared" si="79"/>
        <v>#N/A</v>
      </c>
      <c r="W240" s="7" t="e">
        <f t="shared" si="80"/>
        <v>#N/A</v>
      </c>
      <c r="X240" s="7" t="e">
        <f t="shared" si="81"/>
        <v>#N/A</v>
      </c>
      <c r="Y240" s="7" t="str">
        <f t="shared" si="82"/>
        <v/>
      </c>
      <c r="Z240" s="11">
        <f t="shared" si="83"/>
        <v>1</v>
      </c>
      <c r="AA240" s="7" t="e">
        <f t="shared" si="84"/>
        <v>#N/A</v>
      </c>
      <c r="AB240" s="7" t="e">
        <f t="shared" si="85"/>
        <v>#N/A</v>
      </c>
      <c r="AC240" s="7" t="e">
        <f t="shared" si="86"/>
        <v>#N/A</v>
      </c>
      <c r="AD240" s="7" t="e">
        <f>VLOOKUP(AF240,排出係数!$A$4:$I$1301,9,FALSE)</f>
        <v>#N/A</v>
      </c>
      <c r="AE240" s="12" t="str">
        <f t="shared" si="87"/>
        <v xml:space="preserve"> </v>
      </c>
      <c r="AF240" s="7" t="e">
        <f t="shared" si="98"/>
        <v>#N/A</v>
      </c>
      <c r="AG240" s="7" t="e">
        <f t="shared" si="88"/>
        <v>#N/A</v>
      </c>
      <c r="AH240" s="7" t="e">
        <f>VLOOKUP(AF240,排出係数!$A$4:$I$1301,6,FALSE)</f>
        <v>#N/A</v>
      </c>
      <c r="AI240" s="7" t="e">
        <f t="shared" si="89"/>
        <v>#N/A</v>
      </c>
      <c r="AJ240" s="7" t="e">
        <f t="shared" si="90"/>
        <v>#N/A</v>
      </c>
      <c r="AK240" s="7" t="e">
        <f>VLOOKUP(AF240,排出係数!$A$4:$I$1301,7,FALSE)</f>
        <v>#N/A</v>
      </c>
      <c r="AL240" s="7" t="e">
        <f t="shared" si="91"/>
        <v>#N/A</v>
      </c>
      <c r="AM240" s="7" t="e">
        <f t="shared" si="92"/>
        <v>#N/A</v>
      </c>
      <c r="AN240" s="7" t="e">
        <f t="shared" si="93"/>
        <v>#N/A</v>
      </c>
      <c r="AO240" s="7">
        <f t="shared" si="94"/>
        <v>0</v>
      </c>
      <c r="AP240" s="7" t="e">
        <f>VLOOKUP(AF240,排出係数!$A$4:$I$1301,8,FALSE)</f>
        <v>#N/A</v>
      </c>
      <c r="AQ240" s="7" t="str">
        <f t="shared" si="95"/>
        <v/>
      </c>
      <c r="AR240" s="7" t="str">
        <f t="shared" si="96"/>
        <v/>
      </c>
      <c r="AS240" s="7" t="str">
        <f t="shared" si="97"/>
        <v/>
      </c>
      <c r="AT240" s="88"/>
      <c r="AZ240" s="3" t="s">
        <v>191</v>
      </c>
    </row>
    <row r="241" spans="1:52" s="13" customFormat="1" ht="13.5" customHeight="1">
      <c r="A241" s="139">
        <v>226</v>
      </c>
      <c r="B241" s="140"/>
      <c r="C241" s="141"/>
      <c r="D241" s="142"/>
      <c r="E241" s="141"/>
      <c r="F241" s="141"/>
      <c r="G241" s="182"/>
      <c r="H241" s="141"/>
      <c r="I241" s="143"/>
      <c r="J241" s="144"/>
      <c r="K241" s="141"/>
      <c r="L241" s="378"/>
      <c r="M241" s="379"/>
      <c r="N241" s="400"/>
      <c r="O241" s="202" t="str">
        <f t="shared" si="75"/>
        <v/>
      </c>
      <c r="P241" s="202" t="str">
        <f t="shared" si="99"/>
        <v/>
      </c>
      <c r="Q241" s="203" t="str">
        <f t="shared" si="76"/>
        <v/>
      </c>
      <c r="R241" s="249" t="str">
        <f t="shared" si="77"/>
        <v/>
      </c>
      <c r="S241" s="276"/>
      <c r="T241" s="37"/>
      <c r="U241" s="273" t="str">
        <f t="shared" si="78"/>
        <v/>
      </c>
      <c r="V241" s="7" t="e">
        <f t="shared" si="79"/>
        <v>#N/A</v>
      </c>
      <c r="W241" s="7" t="e">
        <f t="shared" si="80"/>
        <v>#N/A</v>
      </c>
      <c r="X241" s="7" t="e">
        <f t="shared" si="81"/>
        <v>#N/A</v>
      </c>
      <c r="Y241" s="7" t="str">
        <f t="shared" si="82"/>
        <v/>
      </c>
      <c r="Z241" s="11">
        <f t="shared" si="83"/>
        <v>1</v>
      </c>
      <c r="AA241" s="7" t="e">
        <f t="shared" si="84"/>
        <v>#N/A</v>
      </c>
      <c r="AB241" s="7" t="e">
        <f t="shared" si="85"/>
        <v>#N/A</v>
      </c>
      <c r="AC241" s="7" t="e">
        <f t="shared" si="86"/>
        <v>#N/A</v>
      </c>
      <c r="AD241" s="7" t="e">
        <f>VLOOKUP(AF241,排出係数!$A$4:$I$1301,9,FALSE)</f>
        <v>#N/A</v>
      </c>
      <c r="AE241" s="12" t="str">
        <f t="shared" si="87"/>
        <v xml:space="preserve"> </v>
      </c>
      <c r="AF241" s="7" t="e">
        <f t="shared" si="98"/>
        <v>#N/A</v>
      </c>
      <c r="AG241" s="7" t="e">
        <f t="shared" si="88"/>
        <v>#N/A</v>
      </c>
      <c r="AH241" s="7" t="e">
        <f>VLOOKUP(AF241,排出係数!$A$4:$I$1301,6,FALSE)</f>
        <v>#N/A</v>
      </c>
      <c r="AI241" s="7" t="e">
        <f t="shared" si="89"/>
        <v>#N/A</v>
      </c>
      <c r="AJ241" s="7" t="e">
        <f t="shared" si="90"/>
        <v>#N/A</v>
      </c>
      <c r="AK241" s="7" t="e">
        <f>VLOOKUP(AF241,排出係数!$A$4:$I$1301,7,FALSE)</f>
        <v>#N/A</v>
      </c>
      <c r="AL241" s="7" t="e">
        <f t="shared" si="91"/>
        <v>#N/A</v>
      </c>
      <c r="AM241" s="7" t="e">
        <f t="shared" si="92"/>
        <v>#N/A</v>
      </c>
      <c r="AN241" s="7" t="e">
        <f t="shared" si="93"/>
        <v>#N/A</v>
      </c>
      <c r="AO241" s="7">
        <f t="shared" si="94"/>
        <v>0</v>
      </c>
      <c r="AP241" s="7" t="e">
        <f>VLOOKUP(AF241,排出係数!$A$4:$I$1301,8,FALSE)</f>
        <v>#N/A</v>
      </c>
      <c r="AQ241" s="7" t="str">
        <f t="shared" si="95"/>
        <v/>
      </c>
      <c r="AR241" s="7" t="str">
        <f t="shared" si="96"/>
        <v/>
      </c>
      <c r="AS241" s="7" t="str">
        <f t="shared" si="97"/>
        <v/>
      </c>
      <c r="AT241" s="88"/>
      <c r="AZ241" s="3" t="s">
        <v>192</v>
      </c>
    </row>
    <row r="242" spans="1:52" s="13" customFormat="1" ht="13.5" customHeight="1">
      <c r="A242" s="139">
        <v>227</v>
      </c>
      <c r="B242" s="140"/>
      <c r="C242" s="141"/>
      <c r="D242" s="142"/>
      <c r="E242" s="141"/>
      <c r="F242" s="141"/>
      <c r="G242" s="182"/>
      <c r="H242" s="141"/>
      <c r="I242" s="143"/>
      <c r="J242" s="144"/>
      <c r="K242" s="141"/>
      <c r="L242" s="378"/>
      <c r="M242" s="379"/>
      <c r="N242" s="400"/>
      <c r="O242" s="202" t="str">
        <f t="shared" si="75"/>
        <v/>
      </c>
      <c r="P242" s="202" t="str">
        <f t="shared" si="99"/>
        <v/>
      </c>
      <c r="Q242" s="203" t="str">
        <f t="shared" si="76"/>
        <v/>
      </c>
      <c r="R242" s="249" t="str">
        <f t="shared" si="77"/>
        <v/>
      </c>
      <c r="S242" s="276"/>
      <c r="T242" s="37"/>
      <c r="U242" s="273" t="str">
        <f t="shared" si="78"/>
        <v/>
      </c>
      <c r="V242" s="7" t="e">
        <f t="shared" si="79"/>
        <v>#N/A</v>
      </c>
      <c r="W242" s="7" t="e">
        <f t="shared" si="80"/>
        <v>#N/A</v>
      </c>
      <c r="X242" s="7" t="e">
        <f t="shared" si="81"/>
        <v>#N/A</v>
      </c>
      <c r="Y242" s="7" t="str">
        <f t="shared" si="82"/>
        <v/>
      </c>
      <c r="Z242" s="11">
        <f t="shared" si="83"/>
        <v>1</v>
      </c>
      <c r="AA242" s="7" t="e">
        <f t="shared" si="84"/>
        <v>#N/A</v>
      </c>
      <c r="AB242" s="7" t="e">
        <f t="shared" si="85"/>
        <v>#N/A</v>
      </c>
      <c r="AC242" s="7" t="e">
        <f t="shared" si="86"/>
        <v>#N/A</v>
      </c>
      <c r="AD242" s="7" t="e">
        <f>VLOOKUP(AF242,排出係数!$A$4:$I$1301,9,FALSE)</f>
        <v>#N/A</v>
      </c>
      <c r="AE242" s="12" t="str">
        <f t="shared" si="87"/>
        <v xml:space="preserve"> </v>
      </c>
      <c r="AF242" s="7" t="e">
        <f t="shared" si="98"/>
        <v>#N/A</v>
      </c>
      <c r="AG242" s="7" t="e">
        <f t="shared" si="88"/>
        <v>#N/A</v>
      </c>
      <c r="AH242" s="7" t="e">
        <f>VLOOKUP(AF242,排出係数!$A$4:$I$1301,6,FALSE)</f>
        <v>#N/A</v>
      </c>
      <c r="AI242" s="7" t="e">
        <f t="shared" si="89"/>
        <v>#N/A</v>
      </c>
      <c r="AJ242" s="7" t="e">
        <f t="shared" si="90"/>
        <v>#N/A</v>
      </c>
      <c r="AK242" s="7" t="e">
        <f>VLOOKUP(AF242,排出係数!$A$4:$I$1301,7,FALSE)</f>
        <v>#N/A</v>
      </c>
      <c r="AL242" s="7" t="e">
        <f t="shared" si="91"/>
        <v>#N/A</v>
      </c>
      <c r="AM242" s="7" t="e">
        <f t="shared" si="92"/>
        <v>#N/A</v>
      </c>
      <c r="AN242" s="7" t="e">
        <f t="shared" si="93"/>
        <v>#N/A</v>
      </c>
      <c r="AO242" s="7">
        <f t="shared" si="94"/>
        <v>0</v>
      </c>
      <c r="AP242" s="7" t="e">
        <f>VLOOKUP(AF242,排出係数!$A$4:$I$1301,8,FALSE)</f>
        <v>#N/A</v>
      </c>
      <c r="AQ242" s="7" t="str">
        <f t="shared" si="95"/>
        <v/>
      </c>
      <c r="AR242" s="7" t="str">
        <f t="shared" si="96"/>
        <v/>
      </c>
      <c r="AS242" s="7" t="str">
        <f t="shared" si="97"/>
        <v/>
      </c>
      <c r="AT242" s="88"/>
      <c r="AZ242" s="3" t="s">
        <v>2143</v>
      </c>
    </row>
    <row r="243" spans="1:52" s="13" customFormat="1" ht="13.5" customHeight="1">
      <c r="A243" s="139">
        <v>228</v>
      </c>
      <c r="B243" s="140"/>
      <c r="C243" s="141"/>
      <c r="D243" s="142"/>
      <c r="E243" s="141"/>
      <c r="F243" s="141"/>
      <c r="G243" s="182"/>
      <c r="H243" s="141"/>
      <c r="I243" s="143"/>
      <c r="J243" s="144"/>
      <c r="K243" s="141"/>
      <c r="L243" s="378"/>
      <c r="M243" s="379"/>
      <c r="N243" s="400"/>
      <c r="O243" s="202" t="str">
        <f t="shared" si="75"/>
        <v/>
      </c>
      <c r="P243" s="202" t="str">
        <f t="shared" si="99"/>
        <v/>
      </c>
      <c r="Q243" s="203" t="str">
        <f t="shared" si="76"/>
        <v/>
      </c>
      <c r="R243" s="249" t="str">
        <f t="shared" si="77"/>
        <v/>
      </c>
      <c r="S243" s="276"/>
      <c r="T243" s="37"/>
      <c r="U243" s="273" t="str">
        <f t="shared" si="78"/>
        <v/>
      </c>
      <c r="V243" s="7" t="e">
        <f t="shared" si="79"/>
        <v>#N/A</v>
      </c>
      <c r="W243" s="7" t="e">
        <f t="shared" si="80"/>
        <v>#N/A</v>
      </c>
      <c r="X243" s="7" t="e">
        <f t="shared" si="81"/>
        <v>#N/A</v>
      </c>
      <c r="Y243" s="7" t="str">
        <f t="shared" si="82"/>
        <v/>
      </c>
      <c r="Z243" s="11">
        <f t="shared" si="83"/>
        <v>1</v>
      </c>
      <c r="AA243" s="7" t="e">
        <f t="shared" si="84"/>
        <v>#N/A</v>
      </c>
      <c r="AB243" s="7" t="e">
        <f t="shared" si="85"/>
        <v>#N/A</v>
      </c>
      <c r="AC243" s="7" t="e">
        <f t="shared" si="86"/>
        <v>#N/A</v>
      </c>
      <c r="AD243" s="7" t="e">
        <f>VLOOKUP(AF243,排出係数!$A$4:$I$1301,9,FALSE)</f>
        <v>#N/A</v>
      </c>
      <c r="AE243" s="12" t="str">
        <f t="shared" si="87"/>
        <v xml:space="preserve"> </v>
      </c>
      <c r="AF243" s="7" t="e">
        <f t="shared" si="98"/>
        <v>#N/A</v>
      </c>
      <c r="AG243" s="7" t="e">
        <f t="shared" si="88"/>
        <v>#N/A</v>
      </c>
      <c r="AH243" s="7" t="e">
        <f>VLOOKUP(AF243,排出係数!$A$4:$I$1301,6,FALSE)</f>
        <v>#N/A</v>
      </c>
      <c r="AI243" s="7" t="e">
        <f t="shared" si="89"/>
        <v>#N/A</v>
      </c>
      <c r="AJ243" s="7" t="e">
        <f t="shared" si="90"/>
        <v>#N/A</v>
      </c>
      <c r="AK243" s="7" t="e">
        <f>VLOOKUP(AF243,排出係数!$A$4:$I$1301,7,FALSE)</f>
        <v>#N/A</v>
      </c>
      <c r="AL243" s="7" t="e">
        <f t="shared" si="91"/>
        <v>#N/A</v>
      </c>
      <c r="AM243" s="7" t="e">
        <f t="shared" si="92"/>
        <v>#N/A</v>
      </c>
      <c r="AN243" s="7" t="e">
        <f t="shared" si="93"/>
        <v>#N/A</v>
      </c>
      <c r="AO243" s="7">
        <f t="shared" si="94"/>
        <v>0</v>
      </c>
      <c r="AP243" s="7" t="e">
        <f>VLOOKUP(AF243,排出係数!$A$4:$I$1301,8,FALSE)</f>
        <v>#N/A</v>
      </c>
      <c r="AQ243" s="7" t="str">
        <f t="shared" si="95"/>
        <v/>
      </c>
      <c r="AR243" s="7" t="str">
        <f t="shared" si="96"/>
        <v/>
      </c>
      <c r="AS243" s="7" t="str">
        <f t="shared" si="97"/>
        <v/>
      </c>
      <c r="AT243" s="88"/>
      <c r="AZ243" s="3" t="s">
        <v>2133</v>
      </c>
    </row>
    <row r="244" spans="1:52" s="13" customFormat="1" ht="13.5" customHeight="1">
      <c r="A244" s="139">
        <v>229</v>
      </c>
      <c r="B244" s="140"/>
      <c r="C244" s="141"/>
      <c r="D244" s="142"/>
      <c r="E244" s="141"/>
      <c r="F244" s="141"/>
      <c r="G244" s="182"/>
      <c r="H244" s="141"/>
      <c r="I244" s="143"/>
      <c r="J244" s="144"/>
      <c r="K244" s="141"/>
      <c r="L244" s="378"/>
      <c r="M244" s="379"/>
      <c r="N244" s="400"/>
      <c r="O244" s="202" t="str">
        <f t="shared" si="75"/>
        <v/>
      </c>
      <c r="P244" s="202" t="str">
        <f t="shared" si="99"/>
        <v/>
      </c>
      <c r="Q244" s="203" t="str">
        <f t="shared" si="76"/>
        <v/>
      </c>
      <c r="R244" s="249" t="str">
        <f t="shared" si="77"/>
        <v/>
      </c>
      <c r="S244" s="276"/>
      <c r="T244" s="37"/>
      <c r="U244" s="273" t="str">
        <f t="shared" si="78"/>
        <v/>
      </c>
      <c r="V244" s="7" t="e">
        <f t="shared" si="79"/>
        <v>#N/A</v>
      </c>
      <c r="W244" s="7" t="e">
        <f t="shared" si="80"/>
        <v>#N/A</v>
      </c>
      <c r="X244" s="7" t="e">
        <f t="shared" si="81"/>
        <v>#N/A</v>
      </c>
      <c r="Y244" s="7" t="str">
        <f t="shared" si="82"/>
        <v/>
      </c>
      <c r="Z244" s="11">
        <f t="shared" si="83"/>
        <v>1</v>
      </c>
      <c r="AA244" s="7" t="e">
        <f t="shared" si="84"/>
        <v>#N/A</v>
      </c>
      <c r="AB244" s="7" t="e">
        <f t="shared" si="85"/>
        <v>#N/A</v>
      </c>
      <c r="AC244" s="7" t="e">
        <f t="shared" si="86"/>
        <v>#N/A</v>
      </c>
      <c r="AD244" s="7" t="e">
        <f>VLOOKUP(AF244,排出係数!$A$4:$I$1301,9,FALSE)</f>
        <v>#N/A</v>
      </c>
      <c r="AE244" s="12" t="str">
        <f t="shared" si="87"/>
        <v xml:space="preserve"> </v>
      </c>
      <c r="AF244" s="7" t="e">
        <f t="shared" si="98"/>
        <v>#N/A</v>
      </c>
      <c r="AG244" s="7" t="e">
        <f t="shared" si="88"/>
        <v>#N/A</v>
      </c>
      <c r="AH244" s="7" t="e">
        <f>VLOOKUP(AF244,排出係数!$A$4:$I$1301,6,FALSE)</f>
        <v>#N/A</v>
      </c>
      <c r="AI244" s="7" t="e">
        <f t="shared" si="89"/>
        <v>#N/A</v>
      </c>
      <c r="AJ244" s="7" t="e">
        <f t="shared" si="90"/>
        <v>#N/A</v>
      </c>
      <c r="AK244" s="7" t="e">
        <f>VLOOKUP(AF244,排出係数!$A$4:$I$1301,7,FALSE)</f>
        <v>#N/A</v>
      </c>
      <c r="AL244" s="7" t="e">
        <f t="shared" si="91"/>
        <v>#N/A</v>
      </c>
      <c r="AM244" s="7" t="e">
        <f t="shared" si="92"/>
        <v>#N/A</v>
      </c>
      <c r="AN244" s="7" t="e">
        <f t="shared" si="93"/>
        <v>#N/A</v>
      </c>
      <c r="AO244" s="7">
        <f t="shared" si="94"/>
        <v>0</v>
      </c>
      <c r="AP244" s="7" t="e">
        <f>VLOOKUP(AF244,排出係数!$A$4:$I$1301,8,FALSE)</f>
        <v>#N/A</v>
      </c>
      <c r="AQ244" s="7" t="str">
        <f t="shared" si="95"/>
        <v/>
      </c>
      <c r="AR244" s="7" t="str">
        <f t="shared" si="96"/>
        <v/>
      </c>
      <c r="AS244" s="7" t="str">
        <f t="shared" si="97"/>
        <v/>
      </c>
      <c r="AT244" s="88"/>
      <c r="AZ244" s="3" t="s">
        <v>2205</v>
      </c>
    </row>
    <row r="245" spans="1:52" s="13" customFormat="1" ht="13.5" customHeight="1">
      <c r="A245" s="139">
        <v>230</v>
      </c>
      <c r="B245" s="140"/>
      <c r="C245" s="141"/>
      <c r="D245" s="142"/>
      <c r="E245" s="141"/>
      <c r="F245" s="141"/>
      <c r="G245" s="182"/>
      <c r="H245" s="141"/>
      <c r="I245" s="143"/>
      <c r="J245" s="144"/>
      <c r="K245" s="141"/>
      <c r="L245" s="378"/>
      <c r="M245" s="379"/>
      <c r="N245" s="400"/>
      <c r="O245" s="202" t="str">
        <f t="shared" si="75"/>
        <v/>
      </c>
      <c r="P245" s="202" t="str">
        <f t="shared" si="99"/>
        <v/>
      </c>
      <c r="Q245" s="203" t="str">
        <f t="shared" si="76"/>
        <v/>
      </c>
      <c r="R245" s="249" t="str">
        <f t="shared" si="77"/>
        <v/>
      </c>
      <c r="S245" s="276"/>
      <c r="T245" s="37"/>
      <c r="U245" s="273" t="str">
        <f t="shared" si="78"/>
        <v/>
      </c>
      <c r="V245" s="7" t="e">
        <f t="shared" si="79"/>
        <v>#N/A</v>
      </c>
      <c r="W245" s="7" t="e">
        <f t="shared" si="80"/>
        <v>#N/A</v>
      </c>
      <c r="X245" s="7" t="e">
        <f t="shared" si="81"/>
        <v>#N/A</v>
      </c>
      <c r="Y245" s="7" t="str">
        <f t="shared" si="82"/>
        <v/>
      </c>
      <c r="Z245" s="11">
        <f t="shared" si="83"/>
        <v>1</v>
      </c>
      <c r="AA245" s="7" t="e">
        <f t="shared" si="84"/>
        <v>#N/A</v>
      </c>
      <c r="AB245" s="7" t="e">
        <f t="shared" si="85"/>
        <v>#N/A</v>
      </c>
      <c r="AC245" s="7" t="e">
        <f t="shared" si="86"/>
        <v>#N/A</v>
      </c>
      <c r="AD245" s="7" t="e">
        <f>VLOOKUP(AF245,排出係数!$A$4:$I$1301,9,FALSE)</f>
        <v>#N/A</v>
      </c>
      <c r="AE245" s="12" t="str">
        <f t="shared" si="87"/>
        <v xml:space="preserve"> </v>
      </c>
      <c r="AF245" s="7" t="e">
        <f t="shared" si="98"/>
        <v>#N/A</v>
      </c>
      <c r="AG245" s="7" t="e">
        <f t="shared" si="88"/>
        <v>#N/A</v>
      </c>
      <c r="AH245" s="7" t="e">
        <f>VLOOKUP(AF245,排出係数!$A$4:$I$1301,6,FALSE)</f>
        <v>#N/A</v>
      </c>
      <c r="AI245" s="7" t="e">
        <f t="shared" si="89"/>
        <v>#N/A</v>
      </c>
      <c r="AJ245" s="7" t="e">
        <f t="shared" si="90"/>
        <v>#N/A</v>
      </c>
      <c r="AK245" s="7" t="e">
        <f>VLOOKUP(AF245,排出係数!$A$4:$I$1301,7,FALSE)</f>
        <v>#N/A</v>
      </c>
      <c r="AL245" s="7" t="e">
        <f t="shared" si="91"/>
        <v>#N/A</v>
      </c>
      <c r="AM245" s="7" t="e">
        <f t="shared" si="92"/>
        <v>#N/A</v>
      </c>
      <c r="AN245" s="7" t="e">
        <f t="shared" si="93"/>
        <v>#N/A</v>
      </c>
      <c r="AO245" s="7">
        <f t="shared" si="94"/>
        <v>0</v>
      </c>
      <c r="AP245" s="7" t="e">
        <f>VLOOKUP(AF245,排出係数!$A$4:$I$1301,8,FALSE)</f>
        <v>#N/A</v>
      </c>
      <c r="AQ245" s="7" t="str">
        <f t="shared" si="95"/>
        <v/>
      </c>
      <c r="AR245" s="7" t="str">
        <f t="shared" si="96"/>
        <v/>
      </c>
      <c r="AS245" s="7" t="str">
        <f t="shared" si="97"/>
        <v/>
      </c>
      <c r="AT245" s="88"/>
      <c r="AZ245" s="3" t="s">
        <v>2203</v>
      </c>
    </row>
    <row r="246" spans="1:52" s="13" customFormat="1" ht="13.5" customHeight="1">
      <c r="A246" s="139">
        <v>231</v>
      </c>
      <c r="B246" s="140"/>
      <c r="C246" s="141"/>
      <c r="D246" s="142"/>
      <c r="E246" s="141"/>
      <c r="F246" s="141"/>
      <c r="G246" s="182"/>
      <c r="H246" s="141"/>
      <c r="I246" s="143"/>
      <c r="J246" s="144"/>
      <c r="K246" s="141"/>
      <c r="L246" s="378"/>
      <c r="M246" s="379"/>
      <c r="N246" s="400"/>
      <c r="O246" s="202" t="str">
        <f t="shared" si="75"/>
        <v/>
      </c>
      <c r="P246" s="202" t="str">
        <f t="shared" si="99"/>
        <v/>
      </c>
      <c r="Q246" s="203" t="str">
        <f t="shared" si="76"/>
        <v/>
      </c>
      <c r="R246" s="249" t="str">
        <f t="shared" si="77"/>
        <v/>
      </c>
      <c r="S246" s="276"/>
      <c r="T246" s="37"/>
      <c r="U246" s="273" t="str">
        <f t="shared" si="78"/>
        <v/>
      </c>
      <c r="V246" s="7" t="e">
        <f t="shared" si="79"/>
        <v>#N/A</v>
      </c>
      <c r="W246" s="7" t="e">
        <f t="shared" si="80"/>
        <v>#N/A</v>
      </c>
      <c r="X246" s="7" t="e">
        <f t="shared" si="81"/>
        <v>#N/A</v>
      </c>
      <c r="Y246" s="7" t="str">
        <f t="shared" si="82"/>
        <v/>
      </c>
      <c r="Z246" s="11">
        <f t="shared" si="83"/>
        <v>1</v>
      </c>
      <c r="AA246" s="7" t="e">
        <f t="shared" si="84"/>
        <v>#N/A</v>
      </c>
      <c r="AB246" s="7" t="e">
        <f t="shared" si="85"/>
        <v>#N/A</v>
      </c>
      <c r="AC246" s="7" t="e">
        <f t="shared" si="86"/>
        <v>#N/A</v>
      </c>
      <c r="AD246" s="7" t="e">
        <f>VLOOKUP(AF246,排出係数!$A$4:$I$1301,9,FALSE)</f>
        <v>#N/A</v>
      </c>
      <c r="AE246" s="12" t="str">
        <f t="shared" si="87"/>
        <v xml:space="preserve"> </v>
      </c>
      <c r="AF246" s="7" t="e">
        <f t="shared" si="98"/>
        <v>#N/A</v>
      </c>
      <c r="AG246" s="7" t="e">
        <f t="shared" si="88"/>
        <v>#N/A</v>
      </c>
      <c r="AH246" s="7" t="e">
        <f>VLOOKUP(AF246,排出係数!$A$4:$I$1301,6,FALSE)</f>
        <v>#N/A</v>
      </c>
      <c r="AI246" s="7" t="e">
        <f t="shared" si="89"/>
        <v>#N/A</v>
      </c>
      <c r="AJ246" s="7" t="e">
        <f t="shared" si="90"/>
        <v>#N/A</v>
      </c>
      <c r="AK246" s="7" t="e">
        <f>VLOOKUP(AF246,排出係数!$A$4:$I$1301,7,FALSE)</f>
        <v>#N/A</v>
      </c>
      <c r="AL246" s="7" t="e">
        <f t="shared" si="91"/>
        <v>#N/A</v>
      </c>
      <c r="AM246" s="7" t="e">
        <f t="shared" si="92"/>
        <v>#N/A</v>
      </c>
      <c r="AN246" s="7" t="e">
        <f t="shared" si="93"/>
        <v>#N/A</v>
      </c>
      <c r="AO246" s="7">
        <f t="shared" si="94"/>
        <v>0</v>
      </c>
      <c r="AP246" s="7" t="e">
        <f>VLOOKUP(AF246,排出係数!$A$4:$I$1301,8,FALSE)</f>
        <v>#N/A</v>
      </c>
      <c r="AQ246" s="7" t="str">
        <f t="shared" si="95"/>
        <v/>
      </c>
      <c r="AR246" s="7" t="str">
        <f t="shared" si="96"/>
        <v/>
      </c>
      <c r="AS246" s="7" t="str">
        <f t="shared" si="97"/>
        <v/>
      </c>
      <c r="AT246" s="88"/>
      <c r="AZ246" s="3" t="s">
        <v>2249</v>
      </c>
    </row>
    <row r="247" spans="1:52" s="13" customFormat="1" ht="13.5" customHeight="1">
      <c r="A247" s="139">
        <v>232</v>
      </c>
      <c r="B247" s="140"/>
      <c r="C247" s="141"/>
      <c r="D247" s="142"/>
      <c r="E247" s="141"/>
      <c r="F247" s="141"/>
      <c r="G247" s="182"/>
      <c r="H247" s="141"/>
      <c r="I247" s="143"/>
      <c r="J247" s="144"/>
      <c r="K247" s="141"/>
      <c r="L247" s="378"/>
      <c r="M247" s="379"/>
      <c r="N247" s="400"/>
      <c r="O247" s="202" t="str">
        <f t="shared" si="75"/>
        <v/>
      </c>
      <c r="P247" s="202" t="str">
        <f t="shared" si="99"/>
        <v/>
      </c>
      <c r="Q247" s="203" t="str">
        <f t="shared" si="76"/>
        <v/>
      </c>
      <c r="R247" s="249" t="str">
        <f t="shared" si="77"/>
        <v/>
      </c>
      <c r="S247" s="276"/>
      <c r="T247" s="37"/>
      <c r="U247" s="273" t="str">
        <f t="shared" si="78"/>
        <v/>
      </c>
      <c r="V247" s="7" t="e">
        <f t="shared" si="79"/>
        <v>#N/A</v>
      </c>
      <c r="W247" s="7" t="e">
        <f t="shared" si="80"/>
        <v>#N/A</v>
      </c>
      <c r="X247" s="7" t="e">
        <f t="shared" si="81"/>
        <v>#N/A</v>
      </c>
      <c r="Y247" s="7" t="str">
        <f t="shared" si="82"/>
        <v/>
      </c>
      <c r="Z247" s="11">
        <f t="shared" si="83"/>
        <v>1</v>
      </c>
      <c r="AA247" s="7" t="e">
        <f t="shared" si="84"/>
        <v>#N/A</v>
      </c>
      <c r="AB247" s="7" t="e">
        <f t="shared" si="85"/>
        <v>#N/A</v>
      </c>
      <c r="AC247" s="7" t="e">
        <f t="shared" si="86"/>
        <v>#N/A</v>
      </c>
      <c r="AD247" s="7" t="e">
        <f>VLOOKUP(AF247,排出係数!$A$4:$I$1301,9,FALSE)</f>
        <v>#N/A</v>
      </c>
      <c r="AE247" s="12" t="str">
        <f t="shared" si="87"/>
        <v xml:space="preserve"> </v>
      </c>
      <c r="AF247" s="7" t="e">
        <f t="shared" si="98"/>
        <v>#N/A</v>
      </c>
      <c r="AG247" s="7" t="e">
        <f t="shared" si="88"/>
        <v>#N/A</v>
      </c>
      <c r="AH247" s="7" t="e">
        <f>VLOOKUP(AF247,排出係数!$A$4:$I$1301,6,FALSE)</f>
        <v>#N/A</v>
      </c>
      <c r="AI247" s="7" t="e">
        <f t="shared" si="89"/>
        <v>#N/A</v>
      </c>
      <c r="AJ247" s="7" t="e">
        <f t="shared" si="90"/>
        <v>#N/A</v>
      </c>
      <c r="AK247" s="7" t="e">
        <f>VLOOKUP(AF247,排出係数!$A$4:$I$1301,7,FALSE)</f>
        <v>#N/A</v>
      </c>
      <c r="AL247" s="7" t="e">
        <f t="shared" si="91"/>
        <v>#N/A</v>
      </c>
      <c r="AM247" s="7" t="e">
        <f t="shared" si="92"/>
        <v>#N/A</v>
      </c>
      <c r="AN247" s="7" t="e">
        <f t="shared" si="93"/>
        <v>#N/A</v>
      </c>
      <c r="AO247" s="7">
        <f t="shared" si="94"/>
        <v>0</v>
      </c>
      <c r="AP247" s="7" t="e">
        <f>VLOOKUP(AF247,排出係数!$A$4:$I$1301,8,FALSE)</f>
        <v>#N/A</v>
      </c>
      <c r="AQ247" s="7" t="str">
        <f t="shared" si="95"/>
        <v/>
      </c>
      <c r="AR247" s="7" t="str">
        <f t="shared" si="96"/>
        <v/>
      </c>
      <c r="AS247" s="7" t="str">
        <f t="shared" si="97"/>
        <v/>
      </c>
      <c r="AT247" s="88"/>
      <c r="AZ247" s="3" t="s">
        <v>2247</v>
      </c>
    </row>
    <row r="248" spans="1:52" s="13" customFormat="1" ht="13.5" customHeight="1">
      <c r="A248" s="139">
        <v>233</v>
      </c>
      <c r="B248" s="140"/>
      <c r="C248" s="141"/>
      <c r="D248" s="142"/>
      <c r="E248" s="141"/>
      <c r="F248" s="141"/>
      <c r="G248" s="182"/>
      <c r="H248" s="141"/>
      <c r="I248" s="143"/>
      <c r="J248" s="144"/>
      <c r="K248" s="141"/>
      <c r="L248" s="378"/>
      <c r="M248" s="379"/>
      <c r="N248" s="400"/>
      <c r="O248" s="202" t="str">
        <f t="shared" si="75"/>
        <v/>
      </c>
      <c r="P248" s="202" t="str">
        <f t="shared" si="99"/>
        <v/>
      </c>
      <c r="Q248" s="203" t="str">
        <f t="shared" si="76"/>
        <v/>
      </c>
      <c r="R248" s="249" t="str">
        <f t="shared" si="77"/>
        <v/>
      </c>
      <c r="S248" s="276"/>
      <c r="T248" s="37"/>
      <c r="U248" s="273" t="str">
        <f t="shared" si="78"/>
        <v/>
      </c>
      <c r="V248" s="7" t="e">
        <f t="shared" si="79"/>
        <v>#N/A</v>
      </c>
      <c r="W248" s="7" t="e">
        <f t="shared" si="80"/>
        <v>#N/A</v>
      </c>
      <c r="X248" s="7" t="e">
        <f t="shared" si="81"/>
        <v>#N/A</v>
      </c>
      <c r="Y248" s="7" t="str">
        <f t="shared" si="82"/>
        <v/>
      </c>
      <c r="Z248" s="11">
        <f t="shared" si="83"/>
        <v>1</v>
      </c>
      <c r="AA248" s="7" t="e">
        <f t="shared" si="84"/>
        <v>#N/A</v>
      </c>
      <c r="AB248" s="7" t="e">
        <f t="shared" si="85"/>
        <v>#N/A</v>
      </c>
      <c r="AC248" s="7" t="e">
        <f t="shared" si="86"/>
        <v>#N/A</v>
      </c>
      <c r="AD248" s="7" t="e">
        <f>VLOOKUP(AF248,排出係数!$A$4:$I$1301,9,FALSE)</f>
        <v>#N/A</v>
      </c>
      <c r="AE248" s="12" t="str">
        <f t="shared" si="87"/>
        <v xml:space="preserve"> </v>
      </c>
      <c r="AF248" s="7" t="e">
        <f t="shared" si="98"/>
        <v>#N/A</v>
      </c>
      <c r="AG248" s="7" t="e">
        <f t="shared" si="88"/>
        <v>#N/A</v>
      </c>
      <c r="AH248" s="7" t="e">
        <f>VLOOKUP(AF248,排出係数!$A$4:$I$1301,6,FALSE)</f>
        <v>#N/A</v>
      </c>
      <c r="AI248" s="7" t="e">
        <f t="shared" si="89"/>
        <v>#N/A</v>
      </c>
      <c r="AJ248" s="7" t="e">
        <f t="shared" si="90"/>
        <v>#N/A</v>
      </c>
      <c r="AK248" s="7" t="e">
        <f>VLOOKUP(AF248,排出係数!$A$4:$I$1301,7,FALSE)</f>
        <v>#N/A</v>
      </c>
      <c r="AL248" s="7" t="e">
        <f t="shared" si="91"/>
        <v>#N/A</v>
      </c>
      <c r="AM248" s="7" t="e">
        <f t="shared" si="92"/>
        <v>#N/A</v>
      </c>
      <c r="AN248" s="7" t="e">
        <f t="shared" si="93"/>
        <v>#N/A</v>
      </c>
      <c r="AO248" s="7">
        <f t="shared" si="94"/>
        <v>0</v>
      </c>
      <c r="AP248" s="7" t="e">
        <f>VLOOKUP(AF248,排出係数!$A$4:$I$1301,8,FALSE)</f>
        <v>#N/A</v>
      </c>
      <c r="AQ248" s="7" t="str">
        <f t="shared" si="95"/>
        <v/>
      </c>
      <c r="AR248" s="7" t="str">
        <f t="shared" si="96"/>
        <v/>
      </c>
      <c r="AS248" s="7" t="str">
        <f t="shared" si="97"/>
        <v/>
      </c>
      <c r="AT248" s="88"/>
      <c r="AZ248" s="3" t="s">
        <v>2145</v>
      </c>
    </row>
    <row r="249" spans="1:52" s="13" customFormat="1" ht="13.5" customHeight="1">
      <c r="A249" s="139">
        <v>234</v>
      </c>
      <c r="B249" s="140"/>
      <c r="C249" s="141"/>
      <c r="D249" s="142"/>
      <c r="E249" s="141"/>
      <c r="F249" s="141"/>
      <c r="G249" s="182"/>
      <c r="H249" s="141"/>
      <c r="I249" s="143"/>
      <c r="J249" s="144"/>
      <c r="K249" s="141"/>
      <c r="L249" s="378"/>
      <c r="M249" s="379"/>
      <c r="N249" s="400"/>
      <c r="O249" s="202" t="str">
        <f t="shared" si="75"/>
        <v/>
      </c>
      <c r="P249" s="202" t="str">
        <f t="shared" si="99"/>
        <v/>
      </c>
      <c r="Q249" s="203" t="str">
        <f t="shared" si="76"/>
        <v/>
      </c>
      <c r="R249" s="249" t="str">
        <f t="shared" si="77"/>
        <v/>
      </c>
      <c r="S249" s="276"/>
      <c r="T249" s="37"/>
      <c r="U249" s="273" t="str">
        <f t="shared" si="78"/>
        <v/>
      </c>
      <c r="V249" s="7" t="e">
        <f t="shared" si="79"/>
        <v>#N/A</v>
      </c>
      <c r="W249" s="7" t="e">
        <f t="shared" si="80"/>
        <v>#N/A</v>
      </c>
      <c r="X249" s="7" t="e">
        <f t="shared" si="81"/>
        <v>#N/A</v>
      </c>
      <c r="Y249" s="7" t="str">
        <f t="shared" si="82"/>
        <v/>
      </c>
      <c r="Z249" s="11">
        <f t="shared" si="83"/>
        <v>1</v>
      </c>
      <c r="AA249" s="7" t="e">
        <f t="shared" si="84"/>
        <v>#N/A</v>
      </c>
      <c r="AB249" s="7" t="e">
        <f t="shared" si="85"/>
        <v>#N/A</v>
      </c>
      <c r="AC249" s="7" t="e">
        <f t="shared" si="86"/>
        <v>#N/A</v>
      </c>
      <c r="AD249" s="7" t="e">
        <f>VLOOKUP(AF249,排出係数!$A$4:$I$1301,9,FALSE)</f>
        <v>#N/A</v>
      </c>
      <c r="AE249" s="12" t="str">
        <f t="shared" si="87"/>
        <v xml:space="preserve"> </v>
      </c>
      <c r="AF249" s="7" t="e">
        <f t="shared" si="98"/>
        <v>#N/A</v>
      </c>
      <c r="AG249" s="7" t="e">
        <f t="shared" si="88"/>
        <v>#N/A</v>
      </c>
      <c r="AH249" s="7" t="e">
        <f>VLOOKUP(AF249,排出係数!$A$4:$I$1301,6,FALSE)</f>
        <v>#N/A</v>
      </c>
      <c r="AI249" s="7" t="e">
        <f t="shared" si="89"/>
        <v>#N/A</v>
      </c>
      <c r="AJ249" s="7" t="e">
        <f t="shared" si="90"/>
        <v>#N/A</v>
      </c>
      <c r="AK249" s="7" t="e">
        <f>VLOOKUP(AF249,排出係数!$A$4:$I$1301,7,FALSE)</f>
        <v>#N/A</v>
      </c>
      <c r="AL249" s="7" t="e">
        <f t="shared" si="91"/>
        <v>#N/A</v>
      </c>
      <c r="AM249" s="7" t="e">
        <f t="shared" si="92"/>
        <v>#N/A</v>
      </c>
      <c r="AN249" s="7" t="e">
        <f t="shared" si="93"/>
        <v>#N/A</v>
      </c>
      <c r="AO249" s="7">
        <f t="shared" si="94"/>
        <v>0</v>
      </c>
      <c r="AP249" s="7" t="e">
        <f>VLOOKUP(AF249,排出係数!$A$4:$I$1301,8,FALSE)</f>
        <v>#N/A</v>
      </c>
      <c r="AQ249" s="7" t="str">
        <f t="shared" si="95"/>
        <v/>
      </c>
      <c r="AR249" s="7" t="str">
        <f t="shared" si="96"/>
        <v/>
      </c>
      <c r="AS249" s="7" t="str">
        <f t="shared" si="97"/>
        <v/>
      </c>
      <c r="AT249" s="88"/>
      <c r="AZ249" s="3" t="s">
        <v>2135</v>
      </c>
    </row>
    <row r="250" spans="1:52" s="13" customFormat="1" ht="13.5" customHeight="1">
      <c r="A250" s="139">
        <v>235</v>
      </c>
      <c r="B250" s="140"/>
      <c r="C250" s="141"/>
      <c r="D250" s="142"/>
      <c r="E250" s="141"/>
      <c r="F250" s="141"/>
      <c r="G250" s="182"/>
      <c r="H250" s="141"/>
      <c r="I250" s="143"/>
      <c r="J250" s="144"/>
      <c r="K250" s="141"/>
      <c r="L250" s="378"/>
      <c r="M250" s="379"/>
      <c r="N250" s="400"/>
      <c r="O250" s="202" t="str">
        <f t="shared" si="75"/>
        <v/>
      </c>
      <c r="P250" s="202" t="str">
        <f t="shared" si="99"/>
        <v/>
      </c>
      <c r="Q250" s="203" t="str">
        <f t="shared" si="76"/>
        <v/>
      </c>
      <c r="R250" s="249" t="str">
        <f t="shared" si="77"/>
        <v/>
      </c>
      <c r="S250" s="276"/>
      <c r="T250" s="37"/>
      <c r="U250" s="273" t="str">
        <f t="shared" si="78"/>
        <v/>
      </c>
      <c r="V250" s="7" t="e">
        <f t="shared" si="79"/>
        <v>#N/A</v>
      </c>
      <c r="W250" s="7" t="e">
        <f t="shared" si="80"/>
        <v>#N/A</v>
      </c>
      <c r="X250" s="7" t="e">
        <f t="shared" si="81"/>
        <v>#N/A</v>
      </c>
      <c r="Y250" s="7" t="str">
        <f t="shared" si="82"/>
        <v/>
      </c>
      <c r="Z250" s="11">
        <f t="shared" si="83"/>
        <v>1</v>
      </c>
      <c r="AA250" s="7" t="e">
        <f t="shared" si="84"/>
        <v>#N/A</v>
      </c>
      <c r="AB250" s="7" t="e">
        <f t="shared" si="85"/>
        <v>#N/A</v>
      </c>
      <c r="AC250" s="7" t="e">
        <f t="shared" si="86"/>
        <v>#N/A</v>
      </c>
      <c r="AD250" s="7" t="e">
        <f>VLOOKUP(AF250,排出係数!$A$4:$I$1301,9,FALSE)</f>
        <v>#N/A</v>
      </c>
      <c r="AE250" s="12" t="str">
        <f t="shared" si="87"/>
        <v xml:space="preserve"> </v>
      </c>
      <c r="AF250" s="7" t="e">
        <f t="shared" si="98"/>
        <v>#N/A</v>
      </c>
      <c r="AG250" s="7" t="e">
        <f t="shared" si="88"/>
        <v>#N/A</v>
      </c>
      <c r="AH250" s="7" t="e">
        <f>VLOOKUP(AF250,排出係数!$A$4:$I$1301,6,FALSE)</f>
        <v>#N/A</v>
      </c>
      <c r="AI250" s="7" t="e">
        <f t="shared" si="89"/>
        <v>#N/A</v>
      </c>
      <c r="AJ250" s="7" t="e">
        <f t="shared" si="90"/>
        <v>#N/A</v>
      </c>
      <c r="AK250" s="7" t="e">
        <f>VLOOKUP(AF250,排出係数!$A$4:$I$1301,7,FALSE)</f>
        <v>#N/A</v>
      </c>
      <c r="AL250" s="7" t="e">
        <f t="shared" si="91"/>
        <v>#N/A</v>
      </c>
      <c r="AM250" s="7" t="e">
        <f t="shared" si="92"/>
        <v>#N/A</v>
      </c>
      <c r="AN250" s="7" t="e">
        <f t="shared" si="93"/>
        <v>#N/A</v>
      </c>
      <c r="AO250" s="7">
        <f t="shared" si="94"/>
        <v>0</v>
      </c>
      <c r="AP250" s="7" t="e">
        <f>VLOOKUP(AF250,排出係数!$A$4:$I$1301,8,FALSE)</f>
        <v>#N/A</v>
      </c>
      <c r="AQ250" s="7" t="str">
        <f t="shared" si="95"/>
        <v/>
      </c>
      <c r="AR250" s="7" t="str">
        <f t="shared" si="96"/>
        <v/>
      </c>
      <c r="AS250" s="7" t="str">
        <f t="shared" si="97"/>
        <v/>
      </c>
      <c r="AT250" s="88"/>
      <c r="AZ250" s="3" t="s">
        <v>2153</v>
      </c>
    </row>
    <row r="251" spans="1:52" s="13" customFormat="1" ht="13.5" customHeight="1">
      <c r="A251" s="139">
        <v>236</v>
      </c>
      <c r="B251" s="140"/>
      <c r="C251" s="141"/>
      <c r="D251" s="142"/>
      <c r="E251" s="141"/>
      <c r="F251" s="141"/>
      <c r="G251" s="182"/>
      <c r="H251" s="141"/>
      <c r="I251" s="143"/>
      <c r="J251" s="144"/>
      <c r="K251" s="141"/>
      <c r="L251" s="378"/>
      <c r="M251" s="379"/>
      <c r="N251" s="400"/>
      <c r="O251" s="202" t="str">
        <f t="shared" si="75"/>
        <v/>
      </c>
      <c r="P251" s="202" t="str">
        <f t="shared" si="99"/>
        <v/>
      </c>
      <c r="Q251" s="203" t="str">
        <f t="shared" si="76"/>
        <v/>
      </c>
      <c r="R251" s="249" t="str">
        <f t="shared" si="77"/>
        <v/>
      </c>
      <c r="S251" s="276"/>
      <c r="T251" s="37"/>
      <c r="U251" s="273" t="str">
        <f t="shared" si="78"/>
        <v/>
      </c>
      <c r="V251" s="7" t="e">
        <f t="shared" si="79"/>
        <v>#N/A</v>
      </c>
      <c r="W251" s="7" t="e">
        <f t="shared" si="80"/>
        <v>#N/A</v>
      </c>
      <c r="X251" s="7" t="e">
        <f t="shared" si="81"/>
        <v>#N/A</v>
      </c>
      <c r="Y251" s="7" t="str">
        <f t="shared" si="82"/>
        <v/>
      </c>
      <c r="Z251" s="11">
        <f t="shared" si="83"/>
        <v>1</v>
      </c>
      <c r="AA251" s="7" t="e">
        <f t="shared" si="84"/>
        <v>#N/A</v>
      </c>
      <c r="AB251" s="7" t="e">
        <f t="shared" si="85"/>
        <v>#N/A</v>
      </c>
      <c r="AC251" s="7" t="e">
        <f t="shared" si="86"/>
        <v>#N/A</v>
      </c>
      <c r="AD251" s="7" t="e">
        <f>VLOOKUP(AF251,排出係数!$A$4:$I$1301,9,FALSE)</f>
        <v>#N/A</v>
      </c>
      <c r="AE251" s="12" t="str">
        <f t="shared" si="87"/>
        <v xml:space="preserve"> </v>
      </c>
      <c r="AF251" s="7" t="e">
        <f t="shared" si="98"/>
        <v>#N/A</v>
      </c>
      <c r="AG251" s="7" t="e">
        <f t="shared" si="88"/>
        <v>#N/A</v>
      </c>
      <c r="AH251" s="7" t="e">
        <f>VLOOKUP(AF251,排出係数!$A$4:$I$1301,6,FALSE)</f>
        <v>#N/A</v>
      </c>
      <c r="AI251" s="7" t="e">
        <f t="shared" si="89"/>
        <v>#N/A</v>
      </c>
      <c r="AJ251" s="7" t="e">
        <f t="shared" si="90"/>
        <v>#N/A</v>
      </c>
      <c r="AK251" s="7" t="e">
        <f>VLOOKUP(AF251,排出係数!$A$4:$I$1301,7,FALSE)</f>
        <v>#N/A</v>
      </c>
      <c r="AL251" s="7" t="e">
        <f t="shared" si="91"/>
        <v>#N/A</v>
      </c>
      <c r="AM251" s="7" t="e">
        <f t="shared" si="92"/>
        <v>#N/A</v>
      </c>
      <c r="AN251" s="7" t="e">
        <f t="shared" si="93"/>
        <v>#N/A</v>
      </c>
      <c r="AO251" s="7">
        <f t="shared" si="94"/>
        <v>0</v>
      </c>
      <c r="AP251" s="7" t="e">
        <f>VLOOKUP(AF251,排出係数!$A$4:$I$1301,8,FALSE)</f>
        <v>#N/A</v>
      </c>
      <c r="AQ251" s="7" t="str">
        <f t="shared" si="95"/>
        <v/>
      </c>
      <c r="AR251" s="7" t="str">
        <f t="shared" si="96"/>
        <v/>
      </c>
      <c r="AS251" s="7" t="str">
        <f t="shared" si="97"/>
        <v/>
      </c>
      <c r="AT251" s="88"/>
      <c r="AZ251" s="3" t="s">
        <v>2147</v>
      </c>
    </row>
    <row r="252" spans="1:52" s="13" customFormat="1" ht="13.5" customHeight="1">
      <c r="A252" s="139">
        <v>237</v>
      </c>
      <c r="B252" s="140"/>
      <c r="C252" s="141"/>
      <c r="D252" s="142"/>
      <c r="E252" s="141"/>
      <c r="F252" s="141"/>
      <c r="G252" s="182"/>
      <c r="H252" s="141"/>
      <c r="I252" s="143"/>
      <c r="J252" s="144"/>
      <c r="K252" s="141"/>
      <c r="L252" s="378"/>
      <c r="M252" s="379"/>
      <c r="N252" s="400"/>
      <c r="O252" s="202" t="str">
        <f t="shared" si="75"/>
        <v/>
      </c>
      <c r="P252" s="202" t="str">
        <f t="shared" si="99"/>
        <v/>
      </c>
      <c r="Q252" s="203" t="str">
        <f t="shared" si="76"/>
        <v/>
      </c>
      <c r="R252" s="249" t="str">
        <f t="shared" si="77"/>
        <v/>
      </c>
      <c r="S252" s="276"/>
      <c r="T252" s="37"/>
      <c r="U252" s="273" t="str">
        <f t="shared" si="78"/>
        <v/>
      </c>
      <c r="V252" s="7" t="e">
        <f t="shared" si="79"/>
        <v>#N/A</v>
      </c>
      <c r="W252" s="7" t="e">
        <f t="shared" si="80"/>
        <v>#N/A</v>
      </c>
      <c r="X252" s="7" t="e">
        <f t="shared" si="81"/>
        <v>#N/A</v>
      </c>
      <c r="Y252" s="7" t="str">
        <f t="shared" si="82"/>
        <v/>
      </c>
      <c r="Z252" s="11">
        <f t="shared" si="83"/>
        <v>1</v>
      </c>
      <c r="AA252" s="7" t="e">
        <f t="shared" si="84"/>
        <v>#N/A</v>
      </c>
      <c r="AB252" s="7" t="e">
        <f t="shared" si="85"/>
        <v>#N/A</v>
      </c>
      <c r="AC252" s="7" t="e">
        <f t="shared" si="86"/>
        <v>#N/A</v>
      </c>
      <c r="AD252" s="7" t="e">
        <f>VLOOKUP(AF252,排出係数!$A$4:$I$1301,9,FALSE)</f>
        <v>#N/A</v>
      </c>
      <c r="AE252" s="12" t="str">
        <f t="shared" si="87"/>
        <v xml:space="preserve"> </v>
      </c>
      <c r="AF252" s="7" t="e">
        <f t="shared" si="98"/>
        <v>#N/A</v>
      </c>
      <c r="AG252" s="7" t="e">
        <f t="shared" si="88"/>
        <v>#N/A</v>
      </c>
      <c r="AH252" s="7" t="e">
        <f>VLOOKUP(AF252,排出係数!$A$4:$I$1301,6,FALSE)</f>
        <v>#N/A</v>
      </c>
      <c r="AI252" s="7" t="e">
        <f t="shared" si="89"/>
        <v>#N/A</v>
      </c>
      <c r="AJ252" s="7" t="e">
        <f t="shared" si="90"/>
        <v>#N/A</v>
      </c>
      <c r="AK252" s="7" t="e">
        <f>VLOOKUP(AF252,排出係数!$A$4:$I$1301,7,FALSE)</f>
        <v>#N/A</v>
      </c>
      <c r="AL252" s="7" t="e">
        <f t="shared" si="91"/>
        <v>#N/A</v>
      </c>
      <c r="AM252" s="7" t="e">
        <f t="shared" si="92"/>
        <v>#N/A</v>
      </c>
      <c r="AN252" s="7" t="e">
        <f t="shared" si="93"/>
        <v>#N/A</v>
      </c>
      <c r="AO252" s="7">
        <f t="shared" si="94"/>
        <v>0</v>
      </c>
      <c r="AP252" s="7" t="e">
        <f>VLOOKUP(AF252,排出係数!$A$4:$I$1301,8,FALSE)</f>
        <v>#N/A</v>
      </c>
      <c r="AQ252" s="7" t="str">
        <f t="shared" si="95"/>
        <v/>
      </c>
      <c r="AR252" s="7" t="str">
        <f t="shared" si="96"/>
        <v/>
      </c>
      <c r="AS252" s="7" t="str">
        <f t="shared" si="97"/>
        <v/>
      </c>
      <c r="AT252" s="88"/>
      <c r="AZ252" s="3" t="s">
        <v>2137</v>
      </c>
    </row>
    <row r="253" spans="1:52" s="13" customFormat="1" ht="13.5" customHeight="1">
      <c r="A253" s="139">
        <v>238</v>
      </c>
      <c r="B253" s="140"/>
      <c r="C253" s="141"/>
      <c r="D253" s="142"/>
      <c r="E253" s="141"/>
      <c r="F253" s="141"/>
      <c r="G253" s="182"/>
      <c r="H253" s="141"/>
      <c r="I253" s="143"/>
      <c r="J253" s="144"/>
      <c r="K253" s="141"/>
      <c r="L253" s="378"/>
      <c r="M253" s="379"/>
      <c r="N253" s="400"/>
      <c r="O253" s="202" t="str">
        <f t="shared" si="75"/>
        <v/>
      </c>
      <c r="P253" s="202" t="str">
        <f t="shared" si="99"/>
        <v/>
      </c>
      <c r="Q253" s="203" t="str">
        <f t="shared" si="76"/>
        <v/>
      </c>
      <c r="R253" s="249" t="str">
        <f t="shared" si="77"/>
        <v/>
      </c>
      <c r="S253" s="276"/>
      <c r="T253" s="37"/>
      <c r="U253" s="273" t="str">
        <f t="shared" si="78"/>
        <v/>
      </c>
      <c r="V253" s="7" t="e">
        <f t="shared" si="79"/>
        <v>#N/A</v>
      </c>
      <c r="W253" s="7" t="e">
        <f t="shared" si="80"/>
        <v>#N/A</v>
      </c>
      <c r="X253" s="7" t="e">
        <f t="shared" si="81"/>
        <v>#N/A</v>
      </c>
      <c r="Y253" s="7" t="str">
        <f t="shared" si="82"/>
        <v/>
      </c>
      <c r="Z253" s="11">
        <f t="shared" si="83"/>
        <v>1</v>
      </c>
      <c r="AA253" s="7" t="e">
        <f t="shared" si="84"/>
        <v>#N/A</v>
      </c>
      <c r="AB253" s="7" t="e">
        <f t="shared" si="85"/>
        <v>#N/A</v>
      </c>
      <c r="AC253" s="7" t="e">
        <f t="shared" si="86"/>
        <v>#N/A</v>
      </c>
      <c r="AD253" s="7" t="e">
        <f>VLOOKUP(AF253,排出係数!$A$4:$I$1301,9,FALSE)</f>
        <v>#N/A</v>
      </c>
      <c r="AE253" s="12" t="str">
        <f t="shared" si="87"/>
        <v xml:space="preserve"> </v>
      </c>
      <c r="AF253" s="7" t="e">
        <f t="shared" si="98"/>
        <v>#N/A</v>
      </c>
      <c r="AG253" s="7" t="e">
        <f t="shared" si="88"/>
        <v>#N/A</v>
      </c>
      <c r="AH253" s="7" t="e">
        <f>VLOOKUP(AF253,排出係数!$A$4:$I$1301,6,FALSE)</f>
        <v>#N/A</v>
      </c>
      <c r="AI253" s="7" t="e">
        <f t="shared" si="89"/>
        <v>#N/A</v>
      </c>
      <c r="AJ253" s="7" t="e">
        <f t="shared" si="90"/>
        <v>#N/A</v>
      </c>
      <c r="AK253" s="7" t="e">
        <f>VLOOKUP(AF253,排出係数!$A$4:$I$1301,7,FALSE)</f>
        <v>#N/A</v>
      </c>
      <c r="AL253" s="7" t="e">
        <f t="shared" si="91"/>
        <v>#N/A</v>
      </c>
      <c r="AM253" s="7" t="e">
        <f t="shared" si="92"/>
        <v>#N/A</v>
      </c>
      <c r="AN253" s="7" t="e">
        <f t="shared" si="93"/>
        <v>#N/A</v>
      </c>
      <c r="AO253" s="7">
        <f t="shared" si="94"/>
        <v>0</v>
      </c>
      <c r="AP253" s="7" t="e">
        <f>VLOOKUP(AF253,排出係数!$A$4:$I$1301,8,FALSE)</f>
        <v>#N/A</v>
      </c>
      <c r="AQ253" s="7" t="str">
        <f t="shared" si="95"/>
        <v/>
      </c>
      <c r="AR253" s="7" t="str">
        <f t="shared" si="96"/>
        <v/>
      </c>
      <c r="AS253" s="7" t="str">
        <f t="shared" si="97"/>
        <v/>
      </c>
      <c r="AT253" s="88"/>
      <c r="AZ253" s="3" t="s">
        <v>2149</v>
      </c>
    </row>
    <row r="254" spans="1:52" s="13" customFormat="1" ht="13.5" customHeight="1">
      <c r="A254" s="139">
        <v>239</v>
      </c>
      <c r="B254" s="140"/>
      <c r="C254" s="141"/>
      <c r="D254" s="142"/>
      <c r="E254" s="141"/>
      <c r="F254" s="141"/>
      <c r="G254" s="182"/>
      <c r="H254" s="141"/>
      <c r="I254" s="143"/>
      <c r="J254" s="144"/>
      <c r="K254" s="141"/>
      <c r="L254" s="378"/>
      <c r="M254" s="379"/>
      <c r="N254" s="400"/>
      <c r="O254" s="202" t="str">
        <f t="shared" si="75"/>
        <v/>
      </c>
      <c r="P254" s="202" t="str">
        <f t="shared" si="99"/>
        <v/>
      </c>
      <c r="Q254" s="203" t="str">
        <f t="shared" si="76"/>
        <v/>
      </c>
      <c r="R254" s="249" t="str">
        <f t="shared" si="77"/>
        <v/>
      </c>
      <c r="S254" s="276"/>
      <c r="T254" s="37"/>
      <c r="U254" s="273" t="str">
        <f t="shared" si="78"/>
        <v/>
      </c>
      <c r="V254" s="7" t="e">
        <f t="shared" si="79"/>
        <v>#N/A</v>
      </c>
      <c r="W254" s="7" t="e">
        <f t="shared" si="80"/>
        <v>#N/A</v>
      </c>
      <c r="X254" s="7" t="e">
        <f t="shared" si="81"/>
        <v>#N/A</v>
      </c>
      <c r="Y254" s="7" t="str">
        <f t="shared" si="82"/>
        <v/>
      </c>
      <c r="Z254" s="11">
        <f t="shared" si="83"/>
        <v>1</v>
      </c>
      <c r="AA254" s="7" t="e">
        <f t="shared" si="84"/>
        <v>#N/A</v>
      </c>
      <c r="AB254" s="7" t="e">
        <f t="shared" si="85"/>
        <v>#N/A</v>
      </c>
      <c r="AC254" s="7" t="e">
        <f t="shared" si="86"/>
        <v>#N/A</v>
      </c>
      <c r="AD254" s="7" t="e">
        <f>VLOOKUP(AF254,排出係数!$A$4:$I$1301,9,FALSE)</f>
        <v>#N/A</v>
      </c>
      <c r="AE254" s="12" t="str">
        <f t="shared" si="87"/>
        <v xml:space="preserve"> </v>
      </c>
      <c r="AF254" s="7" t="e">
        <f t="shared" si="98"/>
        <v>#N/A</v>
      </c>
      <c r="AG254" s="7" t="e">
        <f t="shared" si="88"/>
        <v>#N/A</v>
      </c>
      <c r="AH254" s="7" t="e">
        <f>VLOOKUP(AF254,排出係数!$A$4:$I$1301,6,FALSE)</f>
        <v>#N/A</v>
      </c>
      <c r="AI254" s="7" t="e">
        <f t="shared" si="89"/>
        <v>#N/A</v>
      </c>
      <c r="AJ254" s="7" t="e">
        <f t="shared" si="90"/>
        <v>#N/A</v>
      </c>
      <c r="AK254" s="7" t="e">
        <f>VLOOKUP(AF254,排出係数!$A$4:$I$1301,7,FALSE)</f>
        <v>#N/A</v>
      </c>
      <c r="AL254" s="7" t="e">
        <f t="shared" si="91"/>
        <v>#N/A</v>
      </c>
      <c r="AM254" s="7" t="e">
        <f t="shared" si="92"/>
        <v>#N/A</v>
      </c>
      <c r="AN254" s="7" t="e">
        <f t="shared" si="93"/>
        <v>#N/A</v>
      </c>
      <c r="AO254" s="7">
        <f t="shared" si="94"/>
        <v>0</v>
      </c>
      <c r="AP254" s="7" t="e">
        <f>VLOOKUP(AF254,排出係数!$A$4:$I$1301,8,FALSE)</f>
        <v>#N/A</v>
      </c>
      <c r="AQ254" s="7" t="str">
        <f t="shared" si="95"/>
        <v/>
      </c>
      <c r="AR254" s="7" t="str">
        <f t="shared" si="96"/>
        <v/>
      </c>
      <c r="AS254" s="7" t="str">
        <f t="shared" si="97"/>
        <v/>
      </c>
      <c r="AT254" s="88"/>
      <c r="AZ254" s="3" t="s">
        <v>2139</v>
      </c>
    </row>
    <row r="255" spans="1:52" s="13" customFormat="1" ht="13.5" customHeight="1">
      <c r="A255" s="139">
        <v>240</v>
      </c>
      <c r="B255" s="140"/>
      <c r="C255" s="141"/>
      <c r="D255" s="142"/>
      <c r="E255" s="141"/>
      <c r="F255" s="141"/>
      <c r="G255" s="182"/>
      <c r="H255" s="141"/>
      <c r="I255" s="143"/>
      <c r="J255" s="144"/>
      <c r="K255" s="141"/>
      <c r="L255" s="378"/>
      <c r="M255" s="379"/>
      <c r="N255" s="400"/>
      <c r="O255" s="202" t="str">
        <f t="shared" si="75"/>
        <v/>
      </c>
      <c r="P255" s="202" t="str">
        <f t="shared" si="99"/>
        <v/>
      </c>
      <c r="Q255" s="203" t="str">
        <f t="shared" si="76"/>
        <v/>
      </c>
      <c r="R255" s="249" t="str">
        <f t="shared" si="77"/>
        <v/>
      </c>
      <c r="S255" s="276"/>
      <c r="T255" s="37"/>
      <c r="U255" s="273" t="str">
        <f t="shared" si="78"/>
        <v/>
      </c>
      <c r="V255" s="7" t="e">
        <f t="shared" si="79"/>
        <v>#N/A</v>
      </c>
      <c r="W255" s="7" t="e">
        <f t="shared" si="80"/>
        <v>#N/A</v>
      </c>
      <c r="X255" s="7" t="e">
        <f t="shared" si="81"/>
        <v>#N/A</v>
      </c>
      <c r="Y255" s="7" t="str">
        <f t="shared" si="82"/>
        <v/>
      </c>
      <c r="Z255" s="11">
        <f t="shared" si="83"/>
        <v>1</v>
      </c>
      <c r="AA255" s="7" t="e">
        <f t="shared" si="84"/>
        <v>#N/A</v>
      </c>
      <c r="AB255" s="7" t="e">
        <f t="shared" si="85"/>
        <v>#N/A</v>
      </c>
      <c r="AC255" s="7" t="e">
        <f t="shared" si="86"/>
        <v>#N/A</v>
      </c>
      <c r="AD255" s="7" t="e">
        <f>VLOOKUP(AF255,排出係数!$A$4:$I$1301,9,FALSE)</f>
        <v>#N/A</v>
      </c>
      <c r="AE255" s="12" t="str">
        <f t="shared" si="87"/>
        <v xml:space="preserve"> </v>
      </c>
      <c r="AF255" s="7" t="e">
        <f t="shared" si="98"/>
        <v>#N/A</v>
      </c>
      <c r="AG255" s="7" t="e">
        <f t="shared" si="88"/>
        <v>#N/A</v>
      </c>
      <c r="AH255" s="7" t="e">
        <f>VLOOKUP(AF255,排出係数!$A$4:$I$1301,6,FALSE)</f>
        <v>#N/A</v>
      </c>
      <c r="AI255" s="7" t="e">
        <f t="shared" si="89"/>
        <v>#N/A</v>
      </c>
      <c r="AJ255" s="7" t="e">
        <f t="shared" si="90"/>
        <v>#N/A</v>
      </c>
      <c r="AK255" s="7" t="e">
        <f>VLOOKUP(AF255,排出係数!$A$4:$I$1301,7,FALSE)</f>
        <v>#N/A</v>
      </c>
      <c r="AL255" s="7" t="e">
        <f t="shared" si="91"/>
        <v>#N/A</v>
      </c>
      <c r="AM255" s="7" t="e">
        <f t="shared" si="92"/>
        <v>#N/A</v>
      </c>
      <c r="AN255" s="7" t="e">
        <f t="shared" si="93"/>
        <v>#N/A</v>
      </c>
      <c r="AO255" s="7">
        <f t="shared" si="94"/>
        <v>0</v>
      </c>
      <c r="AP255" s="7" t="e">
        <f>VLOOKUP(AF255,排出係数!$A$4:$I$1301,8,FALSE)</f>
        <v>#N/A</v>
      </c>
      <c r="AQ255" s="7" t="str">
        <f t="shared" si="95"/>
        <v/>
      </c>
      <c r="AR255" s="7" t="str">
        <f t="shared" si="96"/>
        <v/>
      </c>
      <c r="AS255" s="7" t="str">
        <f t="shared" si="97"/>
        <v/>
      </c>
      <c r="AT255" s="88"/>
      <c r="AZ255" s="3" t="s">
        <v>2151</v>
      </c>
    </row>
    <row r="256" spans="1:52" s="13" customFormat="1" ht="13.5" customHeight="1">
      <c r="A256" s="139">
        <v>241</v>
      </c>
      <c r="B256" s="140"/>
      <c r="C256" s="141"/>
      <c r="D256" s="142"/>
      <c r="E256" s="141"/>
      <c r="F256" s="141"/>
      <c r="G256" s="182"/>
      <c r="H256" s="141"/>
      <c r="I256" s="143"/>
      <c r="J256" s="144"/>
      <c r="K256" s="141"/>
      <c r="L256" s="378"/>
      <c r="M256" s="379"/>
      <c r="N256" s="400"/>
      <c r="O256" s="202" t="str">
        <f t="shared" si="75"/>
        <v/>
      </c>
      <c r="P256" s="202" t="str">
        <f t="shared" si="99"/>
        <v/>
      </c>
      <c r="Q256" s="203" t="str">
        <f t="shared" si="76"/>
        <v/>
      </c>
      <c r="R256" s="249" t="str">
        <f t="shared" si="77"/>
        <v/>
      </c>
      <c r="S256" s="276"/>
      <c r="T256" s="37"/>
      <c r="U256" s="273" t="str">
        <f t="shared" si="78"/>
        <v/>
      </c>
      <c r="V256" s="7" t="e">
        <f t="shared" si="79"/>
        <v>#N/A</v>
      </c>
      <c r="W256" s="7" t="e">
        <f t="shared" si="80"/>
        <v>#N/A</v>
      </c>
      <c r="X256" s="7" t="e">
        <f t="shared" si="81"/>
        <v>#N/A</v>
      </c>
      <c r="Y256" s="7" t="str">
        <f t="shared" si="82"/>
        <v/>
      </c>
      <c r="Z256" s="11">
        <f t="shared" si="83"/>
        <v>1</v>
      </c>
      <c r="AA256" s="7" t="e">
        <f t="shared" si="84"/>
        <v>#N/A</v>
      </c>
      <c r="AB256" s="7" t="e">
        <f t="shared" si="85"/>
        <v>#N/A</v>
      </c>
      <c r="AC256" s="7" t="e">
        <f t="shared" si="86"/>
        <v>#N/A</v>
      </c>
      <c r="AD256" s="7" t="e">
        <f>VLOOKUP(AF256,排出係数!$A$4:$I$1301,9,FALSE)</f>
        <v>#N/A</v>
      </c>
      <c r="AE256" s="12" t="str">
        <f t="shared" si="87"/>
        <v xml:space="preserve"> </v>
      </c>
      <c r="AF256" s="7" t="e">
        <f t="shared" si="98"/>
        <v>#N/A</v>
      </c>
      <c r="AG256" s="7" t="e">
        <f t="shared" si="88"/>
        <v>#N/A</v>
      </c>
      <c r="AH256" s="7" t="e">
        <f>VLOOKUP(AF256,排出係数!$A$4:$I$1301,6,FALSE)</f>
        <v>#N/A</v>
      </c>
      <c r="AI256" s="7" t="e">
        <f t="shared" si="89"/>
        <v>#N/A</v>
      </c>
      <c r="AJ256" s="7" t="e">
        <f t="shared" si="90"/>
        <v>#N/A</v>
      </c>
      <c r="AK256" s="7" t="e">
        <f>VLOOKUP(AF256,排出係数!$A$4:$I$1301,7,FALSE)</f>
        <v>#N/A</v>
      </c>
      <c r="AL256" s="7" t="e">
        <f t="shared" si="91"/>
        <v>#N/A</v>
      </c>
      <c r="AM256" s="7" t="e">
        <f t="shared" si="92"/>
        <v>#N/A</v>
      </c>
      <c r="AN256" s="7" t="e">
        <f t="shared" si="93"/>
        <v>#N/A</v>
      </c>
      <c r="AO256" s="7">
        <f t="shared" si="94"/>
        <v>0</v>
      </c>
      <c r="AP256" s="7" t="e">
        <f>VLOOKUP(AF256,排出係数!$A$4:$I$1301,8,FALSE)</f>
        <v>#N/A</v>
      </c>
      <c r="AQ256" s="7" t="str">
        <f t="shared" si="95"/>
        <v/>
      </c>
      <c r="AR256" s="7" t="str">
        <f t="shared" si="96"/>
        <v/>
      </c>
      <c r="AS256" s="7" t="str">
        <f t="shared" si="97"/>
        <v/>
      </c>
      <c r="AT256" s="88"/>
      <c r="AZ256" s="3" t="s">
        <v>2141</v>
      </c>
    </row>
    <row r="257" spans="1:52" s="13" customFormat="1" ht="13.5" customHeight="1">
      <c r="A257" s="139">
        <v>242</v>
      </c>
      <c r="B257" s="140"/>
      <c r="C257" s="141"/>
      <c r="D257" s="142"/>
      <c r="E257" s="141"/>
      <c r="F257" s="141"/>
      <c r="G257" s="182"/>
      <c r="H257" s="141"/>
      <c r="I257" s="143"/>
      <c r="J257" s="144"/>
      <c r="K257" s="141"/>
      <c r="L257" s="378"/>
      <c r="M257" s="379"/>
      <c r="N257" s="400"/>
      <c r="O257" s="202" t="str">
        <f t="shared" si="75"/>
        <v/>
      </c>
      <c r="P257" s="202" t="str">
        <f t="shared" si="99"/>
        <v/>
      </c>
      <c r="Q257" s="203" t="str">
        <f t="shared" si="76"/>
        <v/>
      </c>
      <c r="R257" s="249" t="str">
        <f t="shared" si="77"/>
        <v/>
      </c>
      <c r="S257" s="276"/>
      <c r="T257" s="37"/>
      <c r="U257" s="273" t="str">
        <f t="shared" si="78"/>
        <v/>
      </c>
      <c r="V257" s="7" t="e">
        <f t="shared" si="79"/>
        <v>#N/A</v>
      </c>
      <c r="W257" s="7" t="e">
        <f t="shared" si="80"/>
        <v>#N/A</v>
      </c>
      <c r="X257" s="7" t="e">
        <f t="shared" si="81"/>
        <v>#N/A</v>
      </c>
      <c r="Y257" s="7" t="str">
        <f t="shared" si="82"/>
        <v/>
      </c>
      <c r="Z257" s="11">
        <f t="shared" si="83"/>
        <v>1</v>
      </c>
      <c r="AA257" s="7" t="e">
        <f t="shared" si="84"/>
        <v>#N/A</v>
      </c>
      <c r="AB257" s="7" t="e">
        <f t="shared" si="85"/>
        <v>#N/A</v>
      </c>
      <c r="AC257" s="7" t="e">
        <f t="shared" si="86"/>
        <v>#N/A</v>
      </c>
      <c r="AD257" s="7" t="e">
        <f>VLOOKUP(AF257,排出係数!$A$4:$I$1301,9,FALSE)</f>
        <v>#N/A</v>
      </c>
      <c r="AE257" s="12" t="str">
        <f t="shared" si="87"/>
        <v xml:space="preserve"> </v>
      </c>
      <c r="AF257" s="7" t="e">
        <f t="shared" si="98"/>
        <v>#N/A</v>
      </c>
      <c r="AG257" s="7" t="e">
        <f t="shared" si="88"/>
        <v>#N/A</v>
      </c>
      <c r="AH257" s="7" t="e">
        <f>VLOOKUP(AF257,排出係数!$A$4:$I$1301,6,FALSE)</f>
        <v>#N/A</v>
      </c>
      <c r="AI257" s="7" t="e">
        <f t="shared" si="89"/>
        <v>#N/A</v>
      </c>
      <c r="AJ257" s="7" t="e">
        <f t="shared" si="90"/>
        <v>#N/A</v>
      </c>
      <c r="AK257" s="7" t="e">
        <f>VLOOKUP(AF257,排出係数!$A$4:$I$1301,7,FALSE)</f>
        <v>#N/A</v>
      </c>
      <c r="AL257" s="7" t="e">
        <f t="shared" si="91"/>
        <v>#N/A</v>
      </c>
      <c r="AM257" s="7" t="e">
        <f t="shared" si="92"/>
        <v>#N/A</v>
      </c>
      <c r="AN257" s="7" t="e">
        <f t="shared" si="93"/>
        <v>#N/A</v>
      </c>
      <c r="AO257" s="7">
        <f t="shared" si="94"/>
        <v>0</v>
      </c>
      <c r="AP257" s="7" t="e">
        <f>VLOOKUP(AF257,排出係数!$A$4:$I$1301,8,FALSE)</f>
        <v>#N/A</v>
      </c>
      <c r="AQ257" s="7" t="str">
        <f t="shared" si="95"/>
        <v/>
      </c>
      <c r="AR257" s="7" t="str">
        <f t="shared" si="96"/>
        <v/>
      </c>
      <c r="AS257" s="7" t="str">
        <f t="shared" si="97"/>
        <v/>
      </c>
      <c r="AT257" s="88"/>
      <c r="AZ257" s="3" t="s">
        <v>2251</v>
      </c>
    </row>
    <row r="258" spans="1:52" s="13" customFormat="1" ht="13.5" customHeight="1">
      <c r="A258" s="139">
        <v>243</v>
      </c>
      <c r="B258" s="140"/>
      <c r="C258" s="141"/>
      <c r="D258" s="142"/>
      <c r="E258" s="141"/>
      <c r="F258" s="141"/>
      <c r="G258" s="182"/>
      <c r="H258" s="141"/>
      <c r="I258" s="143"/>
      <c r="J258" s="144"/>
      <c r="K258" s="141"/>
      <c r="L258" s="378"/>
      <c r="M258" s="379"/>
      <c r="N258" s="400"/>
      <c r="O258" s="202" t="str">
        <f t="shared" si="75"/>
        <v/>
      </c>
      <c r="P258" s="202" t="str">
        <f t="shared" si="99"/>
        <v/>
      </c>
      <c r="Q258" s="203" t="str">
        <f t="shared" si="76"/>
        <v/>
      </c>
      <c r="R258" s="249" t="str">
        <f t="shared" si="77"/>
        <v/>
      </c>
      <c r="S258" s="276"/>
      <c r="T258" s="37"/>
      <c r="U258" s="273" t="str">
        <f t="shared" si="78"/>
        <v/>
      </c>
      <c r="V258" s="7" t="e">
        <f t="shared" si="79"/>
        <v>#N/A</v>
      </c>
      <c r="W258" s="7" t="e">
        <f t="shared" si="80"/>
        <v>#N/A</v>
      </c>
      <c r="X258" s="7" t="e">
        <f t="shared" si="81"/>
        <v>#N/A</v>
      </c>
      <c r="Y258" s="7" t="str">
        <f t="shared" si="82"/>
        <v/>
      </c>
      <c r="Z258" s="11">
        <f t="shared" si="83"/>
        <v>1</v>
      </c>
      <c r="AA258" s="7" t="e">
        <f t="shared" si="84"/>
        <v>#N/A</v>
      </c>
      <c r="AB258" s="7" t="e">
        <f t="shared" si="85"/>
        <v>#N/A</v>
      </c>
      <c r="AC258" s="7" t="e">
        <f t="shared" si="86"/>
        <v>#N/A</v>
      </c>
      <c r="AD258" s="7" t="e">
        <f>VLOOKUP(AF258,排出係数!$A$4:$I$1301,9,FALSE)</f>
        <v>#N/A</v>
      </c>
      <c r="AE258" s="12" t="str">
        <f t="shared" si="87"/>
        <v xml:space="preserve"> </v>
      </c>
      <c r="AF258" s="7" t="e">
        <f t="shared" si="98"/>
        <v>#N/A</v>
      </c>
      <c r="AG258" s="7" t="e">
        <f t="shared" si="88"/>
        <v>#N/A</v>
      </c>
      <c r="AH258" s="7" t="e">
        <f>VLOOKUP(AF258,排出係数!$A$4:$I$1301,6,FALSE)</f>
        <v>#N/A</v>
      </c>
      <c r="AI258" s="7" t="e">
        <f t="shared" si="89"/>
        <v>#N/A</v>
      </c>
      <c r="AJ258" s="7" t="e">
        <f t="shared" si="90"/>
        <v>#N/A</v>
      </c>
      <c r="AK258" s="7" t="e">
        <f>VLOOKUP(AF258,排出係数!$A$4:$I$1301,7,FALSE)</f>
        <v>#N/A</v>
      </c>
      <c r="AL258" s="7" t="e">
        <f t="shared" si="91"/>
        <v>#N/A</v>
      </c>
      <c r="AM258" s="7" t="e">
        <f t="shared" si="92"/>
        <v>#N/A</v>
      </c>
      <c r="AN258" s="7" t="e">
        <f t="shared" si="93"/>
        <v>#N/A</v>
      </c>
      <c r="AO258" s="7">
        <f t="shared" si="94"/>
        <v>0</v>
      </c>
      <c r="AP258" s="7" t="e">
        <f>VLOOKUP(AF258,排出係数!$A$4:$I$1301,8,FALSE)</f>
        <v>#N/A</v>
      </c>
      <c r="AQ258" s="7" t="str">
        <f t="shared" si="95"/>
        <v/>
      </c>
      <c r="AR258" s="7" t="str">
        <f t="shared" si="96"/>
        <v/>
      </c>
      <c r="AS258" s="7" t="str">
        <f t="shared" si="97"/>
        <v/>
      </c>
      <c r="AT258" s="88"/>
      <c r="AZ258" s="3" t="s">
        <v>1841</v>
      </c>
    </row>
    <row r="259" spans="1:52" s="13" customFormat="1" ht="13.5" customHeight="1">
      <c r="A259" s="139">
        <v>244</v>
      </c>
      <c r="B259" s="140"/>
      <c r="C259" s="141"/>
      <c r="D259" s="142"/>
      <c r="E259" s="141"/>
      <c r="F259" s="141"/>
      <c r="G259" s="182"/>
      <c r="H259" s="141"/>
      <c r="I259" s="143"/>
      <c r="J259" s="144"/>
      <c r="K259" s="141"/>
      <c r="L259" s="378"/>
      <c r="M259" s="379"/>
      <c r="N259" s="400"/>
      <c r="O259" s="202" t="str">
        <f t="shared" si="75"/>
        <v/>
      </c>
      <c r="P259" s="202" t="str">
        <f t="shared" si="99"/>
        <v/>
      </c>
      <c r="Q259" s="203" t="str">
        <f t="shared" si="76"/>
        <v/>
      </c>
      <c r="R259" s="249" t="str">
        <f t="shared" si="77"/>
        <v/>
      </c>
      <c r="S259" s="276"/>
      <c r="T259" s="37"/>
      <c r="U259" s="273" t="str">
        <f t="shared" si="78"/>
        <v/>
      </c>
      <c r="V259" s="7" t="e">
        <f t="shared" si="79"/>
        <v>#N/A</v>
      </c>
      <c r="W259" s="7" t="e">
        <f t="shared" si="80"/>
        <v>#N/A</v>
      </c>
      <c r="X259" s="7" t="e">
        <f t="shared" si="81"/>
        <v>#N/A</v>
      </c>
      <c r="Y259" s="7" t="str">
        <f t="shared" si="82"/>
        <v/>
      </c>
      <c r="Z259" s="11">
        <f t="shared" si="83"/>
        <v>1</v>
      </c>
      <c r="AA259" s="7" t="e">
        <f t="shared" si="84"/>
        <v>#N/A</v>
      </c>
      <c r="AB259" s="7" t="e">
        <f t="shared" si="85"/>
        <v>#N/A</v>
      </c>
      <c r="AC259" s="7" t="e">
        <f t="shared" si="86"/>
        <v>#N/A</v>
      </c>
      <c r="AD259" s="7" t="e">
        <f>VLOOKUP(AF259,排出係数!$A$4:$I$1301,9,FALSE)</f>
        <v>#N/A</v>
      </c>
      <c r="AE259" s="12" t="str">
        <f t="shared" si="87"/>
        <v xml:space="preserve"> </v>
      </c>
      <c r="AF259" s="7" t="e">
        <f t="shared" si="98"/>
        <v>#N/A</v>
      </c>
      <c r="AG259" s="7" t="e">
        <f t="shared" si="88"/>
        <v>#N/A</v>
      </c>
      <c r="AH259" s="7" t="e">
        <f>VLOOKUP(AF259,排出係数!$A$4:$I$1301,6,FALSE)</f>
        <v>#N/A</v>
      </c>
      <c r="AI259" s="7" t="e">
        <f t="shared" si="89"/>
        <v>#N/A</v>
      </c>
      <c r="AJ259" s="7" t="e">
        <f t="shared" si="90"/>
        <v>#N/A</v>
      </c>
      <c r="AK259" s="7" t="e">
        <f>VLOOKUP(AF259,排出係数!$A$4:$I$1301,7,FALSE)</f>
        <v>#N/A</v>
      </c>
      <c r="AL259" s="7" t="e">
        <f t="shared" si="91"/>
        <v>#N/A</v>
      </c>
      <c r="AM259" s="7" t="e">
        <f t="shared" si="92"/>
        <v>#N/A</v>
      </c>
      <c r="AN259" s="7" t="e">
        <f t="shared" si="93"/>
        <v>#N/A</v>
      </c>
      <c r="AO259" s="7">
        <f t="shared" si="94"/>
        <v>0</v>
      </c>
      <c r="AP259" s="7" t="e">
        <f>VLOOKUP(AF259,排出係数!$A$4:$I$1301,8,FALSE)</f>
        <v>#N/A</v>
      </c>
      <c r="AQ259" s="7" t="str">
        <f t="shared" si="95"/>
        <v/>
      </c>
      <c r="AR259" s="7" t="str">
        <f t="shared" si="96"/>
        <v/>
      </c>
      <c r="AS259" s="7" t="str">
        <f t="shared" si="97"/>
        <v/>
      </c>
      <c r="AT259" s="88"/>
      <c r="AZ259" s="3" t="s">
        <v>1882</v>
      </c>
    </row>
    <row r="260" spans="1:52" s="13" customFormat="1" ht="13.5" customHeight="1">
      <c r="A260" s="139">
        <v>245</v>
      </c>
      <c r="B260" s="140"/>
      <c r="C260" s="141"/>
      <c r="D260" s="142"/>
      <c r="E260" s="141"/>
      <c r="F260" s="141"/>
      <c r="G260" s="182"/>
      <c r="H260" s="141"/>
      <c r="I260" s="143"/>
      <c r="J260" s="144"/>
      <c r="K260" s="141"/>
      <c r="L260" s="378"/>
      <c r="M260" s="379"/>
      <c r="N260" s="400"/>
      <c r="O260" s="202" t="str">
        <f t="shared" si="75"/>
        <v/>
      </c>
      <c r="P260" s="202" t="str">
        <f t="shared" si="99"/>
        <v/>
      </c>
      <c r="Q260" s="203" t="str">
        <f t="shared" si="76"/>
        <v/>
      </c>
      <c r="R260" s="249" t="str">
        <f t="shared" si="77"/>
        <v/>
      </c>
      <c r="S260" s="276"/>
      <c r="T260" s="37"/>
      <c r="U260" s="273" t="str">
        <f t="shared" si="78"/>
        <v/>
      </c>
      <c r="V260" s="7" t="e">
        <f t="shared" si="79"/>
        <v>#N/A</v>
      </c>
      <c r="W260" s="7" t="e">
        <f t="shared" si="80"/>
        <v>#N/A</v>
      </c>
      <c r="X260" s="7" t="e">
        <f t="shared" si="81"/>
        <v>#N/A</v>
      </c>
      <c r="Y260" s="7" t="str">
        <f t="shared" si="82"/>
        <v/>
      </c>
      <c r="Z260" s="11">
        <f t="shared" si="83"/>
        <v>1</v>
      </c>
      <c r="AA260" s="7" t="e">
        <f t="shared" si="84"/>
        <v>#N/A</v>
      </c>
      <c r="AB260" s="7" t="e">
        <f t="shared" si="85"/>
        <v>#N/A</v>
      </c>
      <c r="AC260" s="7" t="e">
        <f t="shared" si="86"/>
        <v>#N/A</v>
      </c>
      <c r="AD260" s="7" t="e">
        <f>VLOOKUP(AF260,排出係数!$A$4:$I$1301,9,FALSE)</f>
        <v>#N/A</v>
      </c>
      <c r="AE260" s="12" t="str">
        <f t="shared" si="87"/>
        <v xml:space="preserve"> </v>
      </c>
      <c r="AF260" s="7" t="e">
        <f t="shared" si="98"/>
        <v>#N/A</v>
      </c>
      <c r="AG260" s="7" t="e">
        <f t="shared" si="88"/>
        <v>#N/A</v>
      </c>
      <c r="AH260" s="7" t="e">
        <f>VLOOKUP(AF260,排出係数!$A$4:$I$1301,6,FALSE)</f>
        <v>#N/A</v>
      </c>
      <c r="AI260" s="7" t="e">
        <f t="shared" si="89"/>
        <v>#N/A</v>
      </c>
      <c r="AJ260" s="7" t="e">
        <f t="shared" si="90"/>
        <v>#N/A</v>
      </c>
      <c r="AK260" s="7" t="e">
        <f>VLOOKUP(AF260,排出係数!$A$4:$I$1301,7,FALSE)</f>
        <v>#N/A</v>
      </c>
      <c r="AL260" s="7" t="e">
        <f t="shared" si="91"/>
        <v>#N/A</v>
      </c>
      <c r="AM260" s="7" t="e">
        <f t="shared" si="92"/>
        <v>#N/A</v>
      </c>
      <c r="AN260" s="7" t="e">
        <f t="shared" si="93"/>
        <v>#N/A</v>
      </c>
      <c r="AO260" s="7">
        <f t="shared" si="94"/>
        <v>0</v>
      </c>
      <c r="AP260" s="7" t="e">
        <f>VLOOKUP(AF260,排出係数!$A$4:$I$1301,8,FALSE)</f>
        <v>#N/A</v>
      </c>
      <c r="AQ260" s="7" t="str">
        <f t="shared" si="95"/>
        <v/>
      </c>
      <c r="AR260" s="7" t="str">
        <f t="shared" si="96"/>
        <v/>
      </c>
      <c r="AS260" s="7" t="str">
        <f t="shared" si="97"/>
        <v/>
      </c>
      <c r="AT260" s="88"/>
      <c r="AZ260" s="3" t="s">
        <v>1817</v>
      </c>
    </row>
    <row r="261" spans="1:52" s="13" customFormat="1" ht="13.5" customHeight="1">
      <c r="A261" s="139">
        <v>246</v>
      </c>
      <c r="B261" s="140"/>
      <c r="C261" s="141"/>
      <c r="D261" s="142"/>
      <c r="E261" s="141"/>
      <c r="F261" s="141"/>
      <c r="G261" s="182"/>
      <c r="H261" s="141"/>
      <c r="I261" s="143"/>
      <c r="J261" s="144"/>
      <c r="K261" s="141"/>
      <c r="L261" s="378"/>
      <c r="M261" s="379"/>
      <c r="N261" s="400"/>
      <c r="O261" s="202" t="str">
        <f t="shared" si="75"/>
        <v/>
      </c>
      <c r="P261" s="202" t="str">
        <f t="shared" si="99"/>
        <v/>
      </c>
      <c r="Q261" s="203" t="str">
        <f t="shared" si="76"/>
        <v/>
      </c>
      <c r="R261" s="249" t="str">
        <f t="shared" si="77"/>
        <v/>
      </c>
      <c r="S261" s="276"/>
      <c r="T261" s="37"/>
      <c r="U261" s="273" t="str">
        <f t="shared" si="78"/>
        <v/>
      </c>
      <c r="V261" s="7" t="e">
        <f t="shared" si="79"/>
        <v>#N/A</v>
      </c>
      <c r="W261" s="7" t="e">
        <f t="shared" si="80"/>
        <v>#N/A</v>
      </c>
      <c r="X261" s="7" t="e">
        <f t="shared" si="81"/>
        <v>#N/A</v>
      </c>
      <c r="Y261" s="7" t="str">
        <f t="shared" si="82"/>
        <v/>
      </c>
      <c r="Z261" s="11">
        <f t="shared" si="83"/>
        <v>1</v>
      </c>
      <c r="AA261" s="7" t="e">
        <f t="shared" si="84"/>
        <v>#N/A</v>
      </c>
      <c r="AB261" s="7" t="e">
        <f t="shared" si="85"/>
        <v>#N/A</v>
      </c>
      <c r="AC261" s="7" t="e">
        <f t="shared" si="86"/>
        <v>#N/A</v>
      </c>
      <c r="AD261" s="7" t="e">
        <f>VLOOKUP(AF261,排出係数!$A$4:$I$1301,9,FALSE)</f>
        <v>#N/A</v>
      </c>
      <c r="AE261" s="12" t="str">
        <f t="shared" si="87"/>
        <v xml:space="preserve"> </v>
      </c>
      <c r="AF261" s="7" t="e">
        <f t="shared" si="98"/>
        <v>#N/A</v>
      </c>
      <c r="AG261" s="7" t="e">
        <f t="shared" si="88"/>
        <v>#N/A</v>
      </c>
      <c r="AH261" s="7" t="e">
        <f>VLOOKUP(AF261,排出係数!$A$4:$I$1301,6,FALSE)</f>
        <v>#N/A</v>
      </c>
      <c r="AI261" s="7" t="e">
        <f t="shared" si="89"/>
        <v>#N/A</v>
      </c>
      <c r="AJ261" s="7" t="e">
        <f t="shared" si="90"/>
        <v>#N/A</v>
      </c>
      <c r="AK261" s="7" t="e">
        <f>VLOOKUP(AF261,排出係数!$A$4:$I$1301,7,FALSE)</f>
        <v>#N/A</v>
      </c>
      <c r="AL261" s="7" t="e">
        <f t="shared" si="91"/>
        <v>#N/A</v>
      </c>
      <c r="AM261" s="7" t="e">
        <f t="shared" si="92"/>
        <v>#N/A</v>
      </c>
      <c r="AN261" s="7" t="e">
        <f t="shared" si="93"/>
        <v>#N/A</v>
      </c>
      <c r="AO261" s="7">
        <f t="shared" si="94"/>
        <v>0</v>
      </c>
      <c r="AP261" s="7" t="e">
        <f>VLOOKUP(AF261,排出係数!$A$4:$I$1301,8,FALSE)</f>
        <v>#N/A</v>
      </c>
      <c r="AQ261" s="7" t="str">
        <f t="shared" si="95"/>
        <v/>
      </c>
      <c r="AR261" s="7" t="str">
        <f t="shared" si="96"/>
        <v/>
      </c>
      <c r="AS261" s="7" t="str">
        <f t="shared" si="97"/>
        <v/>
      </c>
      <c r="AT261" s="88"/>
      <c r="AZ261" s="3" t="s">
        <v>1839</v>
      </c>
    </row>
    <row r="262" spans="1:52" s="13" customFormat="1" ht="13.5" customHeight="1">
      <c r="A262" s="139">
        <v>247</v>
      </c>
      <c r="B262" s="140"/>
      <c r="C262" s="141"/>
      <c r="D262" s="142"/>
      <c r="E262" s="141"/>
      <c r="F262" s="141"/>
      <c r="G262" s="182"/>
      <c r="H262" s="141"/>
      <c r="I262" s="143"/>
      <c r="J262" s="144"/>
      <c r="K262" s="141"/>
      <c r="L262" s="378"/>
      <c r="M262" s="379"/>
      <c r="N262" s="400"/>
      <c r="O262" s="202" t="str">
        <f t="shared" si="75"/>
        <v/>
      </c>
      <c r="P262" s="202" t="str">
        <f t="shared" si="99"/>
        <v/>
      </c>
      <c r="Q262" s="203" t="str">
        <f t="shared" si="76"/>
        <v/>
      </c>
      <c r="R262" s="249" t="str">
        <f t="shared" si="77"/>
        <v/>
      </c>
      <c r="S262" s="276"/>
      <c r="T262" s="37"/>
      <c r="U262" s="273" t="str">
        <f t="shared" si="78"/>
        <v/>
      </c>
      <c r="V262" s="7" t="e">
        <f t="shared" si="79"/>
        <v>#N/A</v>
      </c>
      <c r="W262" s="7" t="e">
        <f t="shared" si="80"/>
        <v>#N/A</v>
      </c>
      <c r="X262" s="7" t="e">
        <f t="shared" si="81"/>
        <v>#N/A</v>
      </c>
      <c r="Y262" s="7" t="str">
        <f t="shared" si="82"/>
        <v/>
      </c>
      <c r="Z262" s="11">
        <f t="shared" si="83"/>
        <v>1</v>
      </c>
      <c r="AA262" s="7" t="e">
        <f t="shared" si="84"/>
        <v>#N/A</v>
      </c>
      <c r="AB262" s="7" t="e">
        <f t="shared" si="85"/>
        <v>#N/A</v>
      </c>
      <c r="AC262" s="7" t="e">
        <f t="shared" si="86"/>
        <v>#N/A</v>
      </c>
      <c r="AD262" s="7" t="e">
        <f>VLOOKUP(AF262,排出係数!$A$4:$I$1301,9,FALSE)</f>
        <v>#N/A</v>
      </c>
      <c r="AE262" s="12" t="str">
        <f t="shared" si="87"/>
        <v xml:space="preserve"> </v>
      </c>
      <c r="AF262" s="7" t="e">
        <f t="shared" si="98"/>
        <v>#N/A</v>
      </c>
      <c r="AG262" s="7" t="e">
        <f t="shared" si="88"/>
        <v>#N/A</v>
      </c>
      <c r="AH262" s="7" t="e">
        <f>VLOOKUP(AF262,排出係数!$A$4:$I$1301,6,FALSE)</f>
        <v>#N/A</v>
      </c>
      <c r="AI262" s="7" t="e">
        <f t="shared" si="89"/>
        <v>#N/A</v>
      </c>
      <c r="AJ262" s="7" t="e">
        <f t="shared" si="90"/>
        <v>#N/A</v>
      </c>
      <c r="AK262" s="7" t="e">
        <f>VLOOKUP(AF262,排出係数!$A$4:$I$1301,7,FALSE)</f>
        <v>#N/A</v>
      </c>
      <c r="AL262" s="7" t="e">
        <f t="shared" si="91"/>
        <v>#N/A</v>
      </c>
      <c r="AM262" s="7" t="e">
        <f t="shared" si="92"/>
        <v>#N/A</v>
      </c>
      <c r="AN262" s="7" t="e">
        <f t="shared" si="93"/>
        <v>#N/A</v>
      </c>
      <c r="AO262" s="7">
        <f t="shared" si="94"/>
        <v>0</v>
      </c>
      <c r="AP262" s="7" t="e">
        <f>VLOOKUP(AF262,排出係数!$A$4:$I$1301,8,FALSE)</f>
        <v>#N/A</v>
      </c>
      <c r="AQ262" s="7" t="str">
        <f t="shared" si="95"/>
        <v/>
      </c>
      <c r="AR262" s="7" t="str">
        <f t="shared" si="96"/>
        <v/>
      </c>
      <c r="AS262" s="7" t="str">
        <f t="shared" si="97"/>
        <v/>
      </c>
      <c r="AT262" s="88"/>
      <c r="AZ262" s="3" t="s">
        <v>1880</v>
      </c>
    </row>
    <row r="263" spans="1:52" s="13" customFormat="1" ht="13.5" customHeight="1">
      <c r="A263" s="139">
        <v>248</v>
      </c>
      <c r="B263" s="140"/>
      <c r="C263" s="141"/>
      <c r="D263" s="142"/>
      <c r="E263" s="141"/>
      <c r="F263" s="141"/>
      <c r="G263" s="182"/>
      <c r="H263" s="141"/>
      <c r="I263" s="143"/>
      <c r="J263" s="144"/>
      <c r="K263" s="141"/>
      <c r="L263" s="378"/>
      <c r="M263" s="379"/>
      <c r="N263" s="400"/>
      <c r="O263" s="202" t="str">
        <f t="shared" si="75"/>
        <v/>
      </c>
      <c r="P263" s="202" t="str">
        <f t="shared" si="99"/>
        <v/>
      </c>
      <c r="Q263" s="203" t="str">
        <f t="shared" si="76"/>
        <v/>
      </c>
      <c r="R263" s="249" t="str">
        <f t="shared" si="77"/>
        <v/>
      </c>
      <c r="S263" s="276"/>
      <c r="T263" s="37"/>
      <c r="U263" s="273" t="str">
        <f t="shared" si="78"/>
        <v/>
      </c>
      <c r="V263" s="7" t="e">
        <f t="shared" si="79"/>
        <v>#N/A</v>
      </c>
      <c r="W263" s="7" t="e">
        <f t="shared" si="80"/>
        <v>#N/A</v>
      </c>
      <c r="X263" s="7" t="e">
        <f t="shared" si="81"/>
        <v>#N/A</v>
      </c>
      <c r="Y263" s="7" t="str">
        <f t="shared" si="82"/>
        <v/>
      </c>
      <c r="Z263" s="11">
        <f t="shared" si="83"/>
        <v>1</v>
      </c>
      <c r="AA263" s="7" t="e">
        <f t="shared" si="84"/>
        <v>#N/A</v>
      </c>
      <c r="AB263" s="7" t="e">
        <f t="shared" si="85"/>
        <v>#N/A</v>
      </c>
      <c r="AC263" s="7" t="e">
        <f t="shared" si="86"/>
        <v>#N/A</v>
      </c>
      <c r="AD263" s="7" t="e">
        <f>VLOOKUP(AF263,排出係数!$A$4:$I$1301,9,FALSE)</f>
        <v>#N/A</v>
      </c>
      <c r="AE263" s="12" t="str">
        <f t="shared" si="87"/>
        <v xml:space="preserve"> </v>
      </c>
      <c r="AF263" s="7" t="e">
        <f t="shared" si="98"/>
        <v>#N/A</v>
      </c>
      <c r="AG263" s="7" t="e">
        <f t="shared" si="88"/>
        <v>#N/A</v>
      </c>
      <c r="AH263" s="7" t="e">
        <f>VLOOKUP(AF263,排出係数!$A$4:$I$1301,6,FALSE)</f>
        <v>#N/A</v>
      </c>
      <c r="AI263" s="7" t="e">
        <f t="shared" si="89"/>
        <v>#N/A</v>
      </c>
      <c r="AJ263" s="7" t="e">
        <f t="shared" si="90"/>
        <v>#N/A</v>
      </c>
      <c r="AK263" s="7" t="e">
        <f>VLOOKUP(AF263,排出係数!$A$4:$I$1301,7,FALSE)</f>
        <v>#N/A</v>
      </c>
      <c r="AL263" s="7" t="e">
        <f t="shared" si="91"/>
        <v>#N/A</v>
      </c>
      <c r="AM263" s="7" t="e">
        <f t="shared" si="92"/>
        <v>#N/A</v>
      </c>
      <c r="AN263" s="7" t="e">
        <f t="shared" si="93"/>
        <v>#N/A</v>
      </c>
      <c r="AO263" s="7">
        <f t="shared" si="94"/>
        <v>0</v>
      </c>
      <c r="AP263" s="7" t="e">
        <f>VLOOKUP(AF263,排出係数!$A$4:$I$1301,8,FALSE)</f>
        <v>#N/A</v>
      </c>
      <c r="AQ263" s="7" t="str">
        <f t="shared" si="95"/>
        <v/>
      </c>
      <c r="AR263" s="7" t="str">
        <f t="shared" si="96"/>
        <v/>
      </c>
      <c r="AS263" s="7" t="str">
        <f t="shared" si="97"/>
        <v/>
      </c>
      <c r="AT263" s="88"/>
      <c r="AZ263" s="3" t="s">
        <v>2283</v>
      </c>
    </row>
    <row r="264" spans="1:52" s="13" customFormat="1" ht="13.5" customHeight="1">
      <c r="A264" s="139">
        <v>249</v>
      </c>
      <c r="B264" s="140"/>
      <c r="C264" s="141"/>
      <c r="D264" s="142"/>
      <c r="E264" s="141"/>
      <c r="F264" s="141"/>
      <c r="G264" s="182"/>
      <c r="H264" s="141"/>
      <c r="I264" s="143"/>
      <c r="J264" s="144"/>
      <c r="K264" s="141"/>
      <c r="L264" s="378"/>
      <c r="M264" s="379"/>
      <c r="N264" s="400"/>
      <c r="O264" s="202" t="str">
        <f t="shared" si="75"/>
        <v/>
      </c>
      <c r="P264" s="202" t="str">
        <f t="shared" si="99"/>
        <v/>
      </c>
      <c r="Q264" s="203" t="str">
        <f t="shared" si="76"/>
        <v/>
      </c>
      <c r="R264" s="249" t="str">
        <f t="shared" si="77"/>
        <v/>
      </c>
      <c r="S264" s="276"/>
      <c r="T264" s="37"/>
      <c r="U264" s="273" t="str">
        <f t="shared" si="78"/>
        <v/>
      </c>
      <c r="V264" s="7" t="e">
        <f t="shared" si="79"/>
        <v>#N/A</v>
      </c>
      <c r="W264" s="7" t="e">
        <f t="shared" si="80"/>
        <v>#N/A</v>
      </c>
      <c r="X264" s="7" t="e">
        <f t="shared" si="81"/>
        <v>#N/A</v>
      </c>
      <c r="Y264" s="7" t="str">
        <f t="shared" si="82"/>
        <v/>
      </c>
      <c r="Z264" s="11">
        <f t="shared" si="83"/>
        <v>1</v>
      </c>
      <c r="AA264" s="7" t="e">
        <f t="shared" si="84"/>
        <v>#N/A</v>
      </c>
      <c r="AB264" s="7" t="e">
        <f t="shared" si="85"/>
        <v>#N/A</v>
      </c>
      <c r="AC264" s="7" t="e">
        <f t="shared" si="86"/>
        <v>#N/A</v>
      </c>
      <c r="AD264" s="7" t="e">
        <f>VLOOKUP(AF264,排出係数!$A$4:$I$1301,9,FALSE)</f>
        <v>#N/A</v>
      </c>
      <c r="AE264" s="12" t="str">
        <f t="shared" si="87"/>
        <v xml:space="preserve"> </v>
      </c>
      <c r="AF264" s="7" t="e">
        <f t="shared" si="98"/>
        <v>#N/A</v>
      </c>
      <c r="AG264" s="7" t="e">
        <f t="shared" si="88"/>
        <v>#N/A</v>
      </c>
      <c r="AH264" s="7" t="e">
        <f>VLOOKUP(AF264,排出係数!$A$4:$I$1301,6,FALSE)</f>
        <v>#N/A</v>
      </c>
      <c r="AI264" s="7" t="e">
        <f t="shared" si="89"/>
        <v>#N/A</v>
      </c>
      <c r="AJ264" s="7" t="e">
        <f t="shared" si="90"/>
        <v>#N/A</v>
      </c>
      <c r="AK264" s="7" t="e">
        <f>VLOOKUP(AF264,排出係数!$A$4:$I$1301,7,FALSE)</f>
        <v>#N/A</v>
      </c>
      <c r="AL264" s="7" t="e">
        <f t="shared" si="91"/>
        <v>#N/A</v>
      </c>
      <c r="AM264" s="7" t="e">
        <f t="shared" si="92"/>
        <v>#N/A</v>
      </c>
      <c r="AN264" s="7" t="e">
        <f t="shared" si="93"/>
        <v>#N/A</v>
      </c>
      <c r="AO264" s="7">
        <f t="shared" si="94"/>
        <v>0</v>
      </c>
      <c r="AP264" s="7" t="e">
        <f>VLOOKUP(AF264,排出係数!$A$4:$I$1301,8,FALSE)</f>
        <v>#N/A</v>
      </c>
      <c r="AQ264" s="7" t="str">
        <f t="shared" si="95"/>
        <v/>
      </c>
      <c r="AR264" s="7" t="str">
        <f t="shared" si="96"/>
        <v/>
      </c>
      <c r="AS264" s="7" t="str">
        <f t="shared" si="97"/>
        <v/>
      </c>
      <c r="AT264" s="88"/>
      <c r="AZ264" s="3" t="s">
        <v>2024</v>
      </c>
    </row>
    <row r="265" spans="1:52" s="13" customFormat="1" ht="13.5" customHeight="1">
      <c r="A265" s="139">
        <v>250</v>
      </c>
      <c r="B265" s="140"/>
      <c r="C265" s="141"/>
      <c r="D265" s="142"/>
      <c r="E265" s="141"/>
      <c r="F265" s="141"/>
      <c r="G265" s="182"/>
      <c r="H265" s="141"/>
      <c r="I265" s="143"/>
      <c r="J265" s="144"/>
      <c r="K265" s="141"/>
      <c r="L265" s="378"/>
      <c r="M265" s="379"/>
      <c r="N265" s="400"/>
      <c r="O265" s="202" t="str">
        <f t="shared" si="75"/>
        <v/>
      </c>
      <c r="P265" s="202" t="str">
        <f t="shared" si="99"/>
        <v/>
      </c>
      <c r="Q265" s="203" t="str">
        <f t="shared" si="76"/>
        <v/>
      </c>
      <c r="R265" s="249" t="str">
        <f t="shared" si="77"/>
        <v/>
      </c>
      <c r="S265" s="276"/>
      <c r="T265" s="37"/>
      <c r="U265" s="273" t="str">
        <f t="shared" si="78"/>
        <v/>
      </c>
      <c r="V265" s="7" t="e">
        <f t="shared" si="79"/>
        <v>#N/A</v>
      </c>
      <c r="W265" s="7" t="e">
        <f t="shared" si="80"/>
        <v>#N/A</v>
      </c>
      <c r="X265" s="7" t="e">
        <f t="shared" si="81"/>
        <v>#N/A</v>
      </c>
      <c r="Y265" s="7" t="str">
        <f t="shared" si="82"/>
        <v/>
      </c>
      <c r="Z265" s="11">
        <f t="shared" si="83"/>
        <v>1</v>
      </c>
      <c r="AA265" s="7" t="e">
        <f t="shared" si="84"/>
        <v>#N/A</v>
      </c>
      <c r="AB265" s="7" t="e">
        <f t="shared" si="85"/>
        <v>#N/A</v>
      </c>
      <c r="AC265" s="7" t="e">
        <f t="shared" si="86"/>
        <v>#N/A</v>
      </c>
      <c r="AD265" s="7" t="e">
        <f>VLOOKUP(AF265,排出係数!$A$4:$I$1301,9,FALSE)</f>
        <v>#N/A</v>
      </c>
      <c r="AE265" s="12" t="str">
        <f t="shared" si="87"/>
        <v xml:space="preserve"> </v>
      </c>
      <c r="AF265" s="7" t="e">
        <f t="shared" si="98"/>
        <v>#N/A</v>
      </c>
      <c r="AG265" s="7" t="e">
        <f t="shared" si="88"/>
        <v>#N/A</v>
      </c>
      <c r="AH265" s="7" t="e">
        <f>VLOOKUP(AF265,排出係数!$A$4:$I$1301,6,FALSE)</f>
        <v>#N/A</v>
      </c>
      <c r="AI265" s="7" t="e">
        <f t="shared" si="89"/>
        <v>#N/A</v>
      </c>
      <c r="AJ265" s="7" t="e">
        <f t="shared" si="90"/>
        <v>#N/A</v>
      </c>
      <c r="AK265" s="7" t="e">
        <f>VLOOKUP(AF265,排出係数!$A$4:$I$1301,7,FALSE)</f>
        <v>#N/A</v>
      </c>
      <c r="AL265" s="7" t="e">
        <f t="shared" si="91"/>
        <v>#N/A</v>
      </c>
      <c r="AM265" s="7" t="e">
        <f t="shared" si="92"/>
        <v>#N/A</v>
      </c>
      <c r="AN265" s="7" t="e">
        <f t="shared" si="93"/>
        <v>#N/A</v>
      </c>
      <c r="AO265" s="7">
        <f t="shared" si="94"/>
        <v>0</v>
      </c>
      <c r="AP265" s="7" t="e">
        <f>VLOOKUP(AF265,排出係数!$A$4:$I$1301,8,FALSE)</f>
        <v>#N/A</v>
      </c>
      <c r="AQ265" s="7" t="str">
        <f t="shared" si="95"/>
        <v/>
      </c>
      <c r="AR265" s="7" t="str">
        <f t="shared" si="96"/>
        <v/>
      </c>
      <c r="AS265" s="7" t="str">
        <f t="shared" si="97"/>
        <v/>
      </c>
      <c r="AT265" s="88"/>
      <c r="AZ265" s="3" t="s">
        <v>2058</v>
      </c>
    </row>
    <row r="266" spans="1:52" s="13" customFormat="1" ht="13.5" customHeight="1">
      <c r="A266" s="139">
        <v>251</v>
      </c>
      <c r="B266" s="140"/>
      <c r="C266" s="141"/>
      <c r="D266" s="142"/>
      <c r="E266" s="141"/>
      <c r="F266" s="141"/>
      <c r="G266" s="182"/>
      <c r="H266" s="141"/>
      <c r="I266" s="143"/>
      <c r="J266" s="144"/>
      <c r="K266" s="141"/>
      <c r="L266" s="378"/>
      <c r="M266" s="379"/>
      <c r="N266" s="400"/>
      <c r="O266" s="202" t="str">
        <f t="shared" si="75"/>
        <v/>
      </c>
      <c r="P266" s="202" t="str">
        <f t="shared" si="99"/>
        <v/>
      </c>
      <c r="Q266" s="203" t="str">
        <f t="shared" si="76"/>
        <v/>
      </c>
      <c r="R266" s="249" t="str">
        <f t="shared" si="77"/>
        <v/>
      </c>
      <c r="S266" s="276"/>
      <c r="T266" s="37"/>
      <c r="U266" s="273" t="str">
        <f t="shared" si="78"/>
        <v/>
      </c>
      <c r="V266" s="7" t="e">
        <f t="shared" si="79"/>
        <v>#N/A</v>
      </c>
      <c r="W266" s="7" t="e">
        <f t="shared" si="80"/>
        <v>#N/A</v>
      </c>
      <c r="X266" s="7" t="e">
        <f t="shared" si="81"/>
        <v>#N/A</v>
      </c>
      <c r="Y266" s="7" t="str">
        <f t="shared" si="82"/>
        <v/>
      </c>
      <c r="Z266" s="11">
        <f t="shared" si="83"/>
        <v>1</v>
      </c>
      <c r="AA266" s="7" t="e">
        <f t="shared" si="84"/>
        <v>#N/A</v>
      </c>
      <c r="AB266" s="7" t="e">
        <f t="shared" si="85"/>
        <v>#N/A</v>
      </c>
      <c r="AC266" s="7" t="e">
        <f t="shared" si="86"/>
        <v>#N/A</v>
      </c>
      <c r="AD266" s="7" t="e">
        <f>VLOOKUP(AF266,排出係数!$A$4:$I$1301,9,FALSE)</f>
        <v>#N/A</v>
      </c>
      <c r="AE266" s="12" t="str">
        <f t="shared" si="87"/>
        <v xml:space="preserve"> </v>
      </c>
      <c r="AF266" s="7" t="e">
        <f t="shared" si="98"/>
        <v>#N/A</v>
      </c>
      <c r="AG266" s="7" t="e">
        <f t="shared" si="88"/>
        <v>#N/A</v>
      </c>
      <c r="AH266" s="7" t="e">
        <f>VLOOKUP(AF266,排出係数!$A$4:$I$1301,6,FALSE)</f>
        <v>#N/A</v>
      </c>
      <c r="AI266" s="7" t="e">
        <f t="shared" si="89"/>
        <v>#N/A</v>
      </c>
      <c r="AJ266" s="7" t="e">
        <f t="shared" si="90"/>
        <v>#N/A</v>
      </c>
      <c r="AK266" s="7" t="e">
        <f>VLOOKUP(AF266,排出係数!$A$4:$I$1301,7,FALSE)</f>
        <v>#N/A</v>
      </c>
      <c r="AL266" s="7" t="e">
        <f t="shared" si="91"/>
        <v>#N/A</v>
      </c>
      <c r="AM266" s="7" t="e">
        <f t="shared" si="92"/>
        <v>#N/A</v>
      </c>
      <c r="AN266" s="7" t="e">
        <f t="shared" si="93"/>
        <v>#N/A</v>
      </c>
      <c r="AO266" s="7">
        <f t="shared" si="94"/>
        <v>0</v>
      </c>
      <c r="AP266" s="7" t="e">
        <f>VLOOKUP(AF266,排出係数!$A$4:$I$1301,8,FALSE)</f>
        <v>#N/A</v>
      </c>
      <c r="AQ266" s="7" t="str">
        <f t="shared" si="95"/>
        <v/>
      </c>
      <c r="AR266" s="7" t="str">
        <f t="shared" si="96"/>
        <v/>
      </c>
      <c r="AS266" s="7" t="str">
        <f t="shared" si="97"/>
        <v/>
      </c>
      <c r="AT266" s="88"/>
      <c r="AZ266" s="3" t="s">
        <v>2281</v>
      </c>
    </row>
    <row r="267" spans="1:52" s="13" customFormat="1" ht="13.5" customHeight="1">
      <c r="A267" s="139">
        <v>252</v>
      </c>
      <c r="B267" s="140"/>
      <c r="C267" s="141"/>
      <c r="D267" s="142"/>
      <c r="E267" s="141"/>
      <c r="F267" s="141"/>
      <c r="G267" s="182"/>
      <c r="H267" s="141"/>
      <c r="I267" s="143"/>
      <c r="J267" s="144"/>
      <c r="K267" s="141"/>
      <c r="L267" s="378"/>
      <c r="M267" s="379"/>
      <c r="N267" s="400"/>
      <c r="O267" s="202" t="str">
        <f t="shared" si="75"/>
        <v/>
      </c>
      <c r="P267" s="202" t="str">
        <f t="shared" si="99"/>
        <v/>
      </c>
      <c r="Q267" s="203" t="str">
        <f t="shared" si="76"/>
        <v/>
      </c>
      <c r="R267" s="249" t="str">
        <f t="shared" si="77"/>
        <v/>
      </c>
      <c r="S267" s="276"/>
      <c r="T267" s="37"/>
      <c r="U267" s="273" t="str">
        <f t="shared" si="78"/>
        <v/>
      </c>
      <c r="V267" s="7" t="e">
        <f t="shared" si="79"/>
        <v>#N/A</v>
      </c>
      <c r="W267" s="7" t="e">
        <f t="shared" si="80"/>
        <v>#N/A</v>
      </c>
      <c r="X267" s="7" t="e">
        <f t="shared" si="81"/>
        <v>#N/A</v>
      </c>
      <c r="Y267" s="7" t="str">
        <f t="shared" si="82"/>
        <v/>
      </c>
      <c r="Z267" s="11">
        <f t="shared" si="83"/>
        <v>1</v>
      </c>
      <c r="AA267" s="7" t="e">
        <f t="shared" si="84"/>
        <v>#N/A</v>
      </c>
      <c r="AB267" s="7" t="e">
        <f t="shared" si="85"/>
        <v>#N/A</v>
      </c>
      <c r="AC267" s="7" t="e">
        <f t="shared" si="86"/>
        <v>#N/A</v>
      </c>
      <c r="AD267" s="7" t="e">
        <f>VLOOKUP(AF267,排出係数!$A$4:$I$1301,9,FALSE)</f>
        <v>#N/A</v>
      </c>
      <c r="AE267" s="12" t="str">
        <f t="shared" si="87"/>
        <v xml:space="preserve"> </v>
      </c>
      <c r="AF267" s="7" t="e">
        <f t="shared" si="98"/>
        <v>#N/A</v>
      </c>
      <c r="AG267" s="7" t="e">
        <f t="shared" si="88"/>
        <v>#N/A</v>
      </c>
      <c r="AH267" s="7" t="e">
        <f>VLOOKUP(AF267,排出係数!$A$4:$I$1301,6,FALSE)</f>
        <v>#N/A</v>
      </c>
      <c r="AI267" s="7" t="e">
        <f t="shared" si="89"/>
        <v>#N/A</v>
      </c>
      <c r="AJ267" s="7" t="e">
        <f t="shared" si="90"/>
        <v>#N/A</v>
      </c>
      <c r="AK267" s="7" t="e">
        <f>VLOOKUP(AF267,排出係数!$A$4:$I$1301,7,FALSE)</f>
        <v>#N/A</v>
      </c>
      <c r="AL267" s="7" t="e">
        <f t="shared" si="91"/>
        <v>#N/A</v>
      </c>
      <c r="AM267" s="7" t="e">
        <f t="shared" si="92"/>
        <v>#N/A</v>
      </c>
      <c r="AN267" s="7" t="e">
        <f t="shared" si="93"/>
        <v>#N/A</v>
      </c>
      <c r="AO267" s="7">
        <f t="shared" si="94"/>
        <v>0</v>
      </c>
      <c r="AP267" s="7" t="e">
        <f>VLOOKUP(AF267,排出係数!$A$4:$I$1301,8,FALSE)</f>
        <v>#N/A</v>
      </c>
      <c r="AQ267" s="7" t="str">
        <f t="shared" si="95"/>
        <v/>
      </c>
      <c r="AR267" s="7" t="str">
        <f t="shared" si="96"/>
        <v/>
      </c>
      <c r="AS267" s="7" t="str">
        <f t="shared" si="97"/>
        <v/>
      </c>
      <c r="AT267" s="88"/>
      <c r="AZ267" s="3" t="s">
        <v>2022</v>
      </c>
    </row>
    <row r="268" spans="1:52" s="13" customFormat="1" ht="13.5" customHeight="1">
      <c r="A268" s="139">
        <v>253</v>
      </c>
      <c r="B268" s="140"/>
      <c r="C268" s="141"/>
      <c r="D268" s="142"/>
      <c r="E268" s="141"/>
      <c r="F268" s="141"/>
      <c r="G268" s="182"/>
      <c r="H268" s="141"/>
      <c r="I268" s="143"/>
      <c r="J268" s="144"/>
      <c r="K268" s="141"/>
      <c r="L268" s="378"/>
      <c r="M268" s="379"/>
      <c r="N268" s="400"/>
      <c r="O268" s="202" t="str">
        <f t="shared" si="75"/>
        <v/>
      </c>
      <c r="P268" s="202" t="str">
        <f t="shared" si="99"/>
        <v/>
      </c>
      <c r="Q268" s="203" t="str">
        <f t="shared" si="76"/>
        <v/>
      </c>
      <c r="R268" s="249" t="str">
        <f t="shared" si="77"/>
        <v/>
      </c>
      <c r="S268" s="276"/>
      <c r="T268" s="37"/>
      <c r="U268" s="273" t="str">
        <f t="shared" si="78"/>
        <v/>
      </c>
      <c r="V268" s="7" t="e">
        <f t="shared" si="79"/>
        <v>#N/A</v>
      </c>
      <c r="W268" s="7" t="e">
        <f t="shared" si="80"/>
        <v>#N/A</v>
      </c>
      <c r="X268" s="7" t="e">
        <f t="shared" si="81"/>
        <v>#N/A</v>
      </c>
      <c r="Y268" s="7" t="str">
        <f t="shared" si="82"/>
        <v/>
      </c>
      <c r="Z268" s="11">
        <f t="shared" si="83"/>
        <v>1</v>
      </c>
      <c r="AA268" s="7" t="e">
        <f t="shared" si="84"/>
        <v>#N/A</v>
      </c>
      <c r="AB268" s="7" t="e">
        <f t="shared" si="85"/>
        <v>#N/A</v>
      </c>
      <c r="AC268" s="7" t="e">
        <f t="shared" si="86"/>
        <v>#N/A</v>
      </c>
      <c r="AD268" s="7" t="e">
        <f>VLOOKUP(AF268,排出係数!$A$4:$I$1301,9,FALSE)</f>
        <v>#N/A</v>
      </c>
      <c r="AE268" s="12" t="str">
        <f t="shared" si="87"/>
        <v xml:space="preserve"> </v>
      </c>
      <c r="AF268" s="7" t="e">
        <f t="shared" si="98"/>
        <v>#N/A</v>
      </c>
      <c r="AG268" s="7" t="e">
        <f t="shared" si="88"/>
        <v>#N/A</v>
      </c>
      <c r="AH268" s="7" t="e">
        <f>VLOOKUP(AF268,排出係数!$A$4:$I$1301,6,FALSE)</f>
        <v>#N/A</v>
      </c>
      <c r="AI268" s="7" t="e">
        <f t="shared" si="89"/>
        <v>#N/A</v>
      </c>
      <c r="AJ268" s="7" t="e">
        <f t="shared" si="90"/>
        <v>#N/A</v>
      </c>
      <c r="AK268" s="7" t="e">
        <f>VLOOKUP(AF268,排出係数!$A$4:$I$1301,7,FALSE)</f>
        <v>#N/A</v>
      </c>
      <c r="AL268" s="7" t="e">
        <f t="shared" si="91"/>
        <v>#N/A</v>
      </c>
      <c r="AM268" s="7" t="e">
        <f t="shared" si="92"/>
        <v>#N/A</v>
      </c>
      <c r="AN268" s="7" t="e">
        <f t="shared" si="93"/>
        <v>#N/A</v>
      </c>
      <c r="AO268" s="7">
        <f t="shared" si="94"/>
        <v>0</v>
      </c>
      <c r="AP268" s="7" t="e">
        <f>VLOOKUP(AF268,排出係数!$A$4:$I$1301,8,FALSE)</f>
        <v>#N/A</v>
      </c>
      <c r="AQ268" s="7" t="str">
        <f t="shared" si="95"/>
        <v/>
      </c>
      <c r="AR268" s="7" t="str">
        <f t="shared" si="96"/>
        <v/>
      </c>
      <c r="AS268" s="7" t="str">
        <f t="shared" si="97"/>
        <v/>
      </c>
      <c r="AT268" s="88"/>
      <c r="AZ268" s="3" t="s">
        <v>2056</v>
      </c>
    </row>
    <row r="269" spans="1:52" s="13" customFormat="1" ht="13.5" customHeight="1">
      <c r="A269" s="139">
        <v>254</v>
      </c>
      <c r="B269" s="140"/>
      <c r="C269" s="141"/>
      <c r="D269" s="142"/>
      <c r="E269" s="141"/>
      <c r="F269" s="141"/>
      <c r="G269" s="182"/>
      <c r="H269" s="141"/>
      <c r="I269" s="143"/>
      <c r="J269" s="144"/>
      <c r="K269" s="141"/>
      <c r="L269" s="378"/>
      <c r="M269" s="379"/>
      <c r="N269" s="400"/>
      <c r="O269" s="202" t="str">
        <f t="shared" si="75"/>
        <v/>
      </c>
      <c r="P269" s="202" t="str">
        <f t="shared" si="99"/>
        <v/>
      </c>
      <c r="Q269" s="203" t="str">
        <f t="shared" si="76"/>
        <v/>
      </c>
      <c r="R269" s="249" t="str">
        <f t="shared" si="77"/>
        <v/>
      </c>
      <c r="S269" s="276"/>
      <c r="T269" s="37"/>
      <c r="U269" s="273" t="str">
        <f t="shared" si="78"/>
        <v/>
      </c>
      <c r="V269" s="7" t="e">
        <f t="shared" si="79"/>
        <v>#N/A</v>
      </c>
      <c r="W269" s="7" t="e">
        <f t="shared" si="80"/>
        <v>#N/A</v>
      </c>
      <c r="X269" s="7" t="e">
        <f t="shared" si="81"/>
        <v>#N/A</v>
      </c>
      <c r="Y269" s="7" t="str">
        <f t="shared" si="82"/>
        <v/>
      </c>
      <c r="Z269" s="11">
        <f t="shared" si="83"/>
        <v>1</v>
      </c>
      <c r="AA269" s="7" t="e">
        <f t="shared" si="84"/>
        <v>#N/A</v>
      </c>
      <c r="AB269" s="7" t="e">
        <f t="shared" si="85"/>
        <v>#N/A</v>
      </c>
      <c r="AC269" s="7" t="e">
        <f t="shared" si="86"/>
        <v>#N/A</v>
      </c>
      <c r="AD269" s="7" t="e">
        <f>VLOOKUP(AF269,排出係数!$A$4:$I$1301,9,FALSE)</f>
        <v>#N/A</v>
      </c>
      <c r="AE269" s="12" t="str">
        <f t="shared" si="87"/>
        <v xml:space="preserve"> </v>
      </c>
      <c r="AF269" s="7" t="e">
        <f t="shared" si="98"/>
        <v>#N/A</v>
      </c>
      <c r="AG269" s="7" t="e">
        <f t="shared" si="88"/>
        <v>#N/A</v>
      </c>
      <c r="AH269" s="7" t="e">
        <f>VLOOKUP(AF269,排出係数!$A$4:$I$1301,6,FALSE)</f>
        <v>#N/A</v>
      </c>
      <c r="AI269" s="7" t="e">
        <f t="shared" si="89"/>
        <v>#N/A</v>
      </c>
      <c r="AJ269" s="7" t="e">
        <f t="shared" si="90"/>
        <v>#N/A</v>
      </c>
      <c r="AK269" s="7" t="e">
        <f>VLOOKUP(AF269,排出係数!$A$4:$I$1301,7,FALSE)</f>
        <v>#N/A</v>
      </c>
      <c r="AL269" s="7" t="e">
        <f t="shared" si="91"/>
        <v>#N/A</v>
      </c>
      <c r="AM269" s="7" t="e">
        <f t="shared" si="92"/>
        <v>#N/A</v>
      </c>
      <c r="AN269" s="7" t="e">
        <f t="shared" si="93"/>
        <v>#N/A</v>
      </c>
      <c r="AO269" s="7">
        <f t="shared" si="94"/>
        <v>0</v>
      </c>
      <c r="AP269" s="7" t="e">
        <f>VLOOKUP(AF269,排出係数!$A$4:$I$1301,8,FALSE)</f>
        <v>#N/A</v>
      </c>
      <c r="AQ269" s="7" t="str">
        <f t="shared" si="95"/>
        <v/>
      </c>
      <c r="AR269" s="7" t="str">
        <f t="shared" si="96"/>
        <v/>
      </c>
      <c r="AS269" s="7" t="str">
        <f t="shared" si="97"/>
        <v/>
      </c>
      <c r="AT269" s="88"/>
      <c r="AZ269" s="3" t="s">
        <v>2307</v>
      </c>
    </row>
    <row r="270" spans="1:52" s="13" customFormat="1" ht="13.5" customHeight="1">
      <c r="A270" s="139">
        <v>255</v>
      </c>
      <c r="B270" s="140"/>
      <c r="C270" s="141"/>
      <c r="D270" s="142"/>
      <c r="E270" s="141"/>
      <c r="F270" s="141"/>
      <c r="G270" s="182"/>
      <c r="H270" s="141"/>
      <c r="I270" s="143"/>
      <c r="J270" s="144"/>
      <c r="K270" s="141"/>
      <c r="L270" s="378"/>
      <c r="M270" s="379"/>
      <c r="N270" s="400"/>
      <c r="O270" s="202" t="str">
        <f t="shared" si="75"/>
        <v/>
      </c>
      <c r="P270" s="202" t="str">
        <f t="shared" si="99"/>
        <v/>
      </c>
      <c r="Q270" s="203" t="str">
        <f t="shared" si="76"/>
        <v/>
      </c>
      <c r="R270" s="249" t="str">
        <f t="shared" si="77"/>
        <v/>
      </c>
      <c r="S270" s="276"/>
      <c r="T270" s="37"/>
      <c r="U270" s="273" t="str">
        <f t="shared" si="78"/>
        <v/>
      </c>
      <c r="V270" s="7" t="e">
        <f t="shared" si="79"/>
        <v>#N/A</v>
      </c>
      <c r="W270" s="7" t="e">
        <f t="shared" si="80"/>
        <v>#N/A</v>
      </c>
      <c r="X270" s="7" t="e">
        <f t="shared" si="81"/>
        <v>#N/A</v>
      </c>
      <c r="Y270" s="7" t="str">
        <f t="shared" si="82"/>
        <v/>
      </c>
      <c r="Z270" s="11">
        <f t="shared" si="83"/>
        <v>1</v>
      </c>
      <c r="AA270" s="7" t="e">
        <f t="shared" si="84"/>
        <v>#N/A</v>
      </c>
      <c r="AB270" s="7" t="e">
        <f t="shared" si="85"/>
        <v>#N/A</v>
      </c>
      <c r="AC270" s="7" t="e">
        <f t="shared" si="86"/>
        <v>#N/A</v>
      </c>
      <c r="AD270" s="7" t="e">
        <f>VLOOKUP(AF270,排出係数!$A$4:$I$1301,9,FALSE)</f>
        <v>#N/A</v>
      </c>
      <c r="AE270" s="12" t="str">
        <f t="shared" si="87"/>
        <v xml:space="preserve"> </v>
      </c>
      <c r="AF270" s="7" t="e">
        <f t="shared" si="98"/>
        <v>#N/A</v>
      </c>
      <c r="AG270" s="7" t="e">
        <f t="shared" si="88"/>
        <v>#N/A</v>
      </c>
      <c r="AH270" s="7" t="e">
        <f>VLOOKUP(AF270,排出係数!$A$4:$I$1301,6,FALSE)</f>
        <v>#N/A</v>
      </c>
      <c r="AI270" s="7" t="e">
        <f t="shared" si="89"/>
        <v>#N/A</v>
      </c>
      <c r="AJ270" s="7" t="e">
        <f t="shared" si="90"/>
        <v>#N/A</v>
      </c>
      <c r="AK270" s="7" t="e">
        <f>VLOOKUP(AF270,排出係数!$A$4:$I$1301,7,FALSE)</f>
        <v>#N/A</v>
      </c>
      <c r="AL270" s="7" t="e">
        <f t="shared" si="91"/>
        <v>#N/A</v>
      </c>
      <c r="AM270" s="7" t="e">
        <f t="shared" si="92"/>
        <v>#N/A</v>
      </c>
      <c r="AN270" s="7" t="e">
        <f t="shared" si="93"/>
        <v>#N/A</v>
      </c>
      <c r="AO270" s="7">
        <f t="shared" si="94"/>
        <v>0</v>
      </c>
      <c r="AP270" s="7" t="e">
        <f>VLOOKUP(AF270,排出係数!$A$4:$I$1301,8,FALSE)</f>
        <v>#N/A</v>
      </c>
      <c r="AQ270" s="7" t="str">
        <f t="shared" si="95"/>
        <v/>
      </c>
      <c r="AR270" s="7" t="str">
        <f t="shared" si="96"/>
        <v/>
      </c>
      <c r="AS270" s="7" t="str">
        <f t="shared" si="97"/>
        <v/>
      </c>
      <c r="AT270" s="88"/>
      <c r="AZ270" s="3" t="s">
        <v>2157</v>
      </c>
    </row>
    <row r="271" spans="1:52" s="13" customFormat="1" ht="13.5" customHeight="1">
      <c r="A271" s="139">
        <v>256</v>
      </c>
      <c r="B271" s="140"/>
      <c r="C271" s="141"/>
      <c r="D271" s="142"/>
      <c r="E271" s="141"/>
      <c r="F271" s="141"/>
      <c r="G271" s="182"/>
      <c r="H271" s="141"/>
      <c r="I271" s="143"/>
      <c r="J271" s="144"/>
      <c r="K271" s="141"/>
      <c r="L271" s="378"/>
      <c r="M271" s="379"/>
      <c r="N271" s="400"/>
      <c r="O271" s="202" t="str">
        <f t="shared" si="75"/>
        <v/>
      </c>
      <c r="P271" s="202" t="str">
        <f t="shared" si="99"/>
        <v/>
      </c>
      <c r="Q271" s="203" t="str">
        <f t="shared" si="76"/>
        <v/>
      </c>
      <c r="R271" s="249" t="str">
        <f t="shared" si="77"/>
        <v/>
      </c>
      <c r="S271" s="276"/>
      <c r="T271" s="37"/>
      <c r="U271" s="273" t="str">
        <f t="shared" si="78"/>
        <v/>
      </c>
      <c r="V271" s="7" t="e">
        <f t="shared" si="79"/>
        <v>#N/A</v>
      </c>
      <c r="W271" s="7" t="e">
        <f t="shared" si="80"/>
        <v>#N/A</v>
      </c>
      <c r="X271" s="7" t="e">
        <f t="shared" si="81"/>
        <v>#N/A</v>
      </c>
      <c r="Y271" s="7" t="str">
        <f t="shared" si="82"/>
        <v/>
      </c>
      <c r="Z271" s="11">
        <f t="shared" si="83"/>
        <v>1</v>
      </c>
      <c r="AA271" s="7" t="e">
        <f t="shared" si="84"/>
        <v>#N/A</v>
      </c>
      <c r="AB271" s="7" t="e">
        <f t="shared" si="85"/>
        <v>#N/A</v>
      </c>
      <c r="AC271" s="7" t="e">
        <f t="shared" si="86"/>
        <v>#N/A</v>
      </c>
      <c r="AD271" s="7" t="e">
        <f>VLOOKUP(AF271,排出係数!$A$4:$I$1301,9,FALSE)</f>
        <v>#N/A</v>
      </c>
      <c r="AE271" s="12" t="str">
        <f t="shared" si="87"/>
        <v xml:space="preserve"> </v>
      </c>
      <c r="AF271" s="7" t="e">
        <f t="shared" si="98"/>
        <v>#N/A</v>
      </c>
      <c r="AG271" s="7" t="e">
        <f t="shared" si="88"/>
        <v>#N/A</v>
      </c>
      <c r="AH271" s="7" t="e">
        <f>VLOOKUP(AF271,排出係数!$A$4:$I$1301,6,FALSE)</f>
        <v>#N/A</v>
      </c>
      <c r="AI271" s="7" t="e">
        <f t="shared" si="89"/>
        <v>#N/A</v>
      </c>
      <c r="AJ271" s="7" t="e">
        <f t="shared" si="90"/>
        <v>#N/A</v>
      </c>
      <c r="AK271" s="7" t="e">
        <f>VLOOKUP(AF271,排出係数!$A$4:$I$1301,7,FALSE)</f>
        <v>#N/A</v>
      </c>
      <c r="AL271" s="7" t="e">
        <f t="shared" si="91"/>
        <v>#N/A</v>
      </c>
      <c r="AM271" s="7" t="e">
        <f t="shared" si="92"/>
        <v>#N/A</v>
      </c>
      <c r="AN271" s="7" t="e">
        <f t="shared" si="93"/>
        <v>#N/A</v>
      </c>
      <c r="AO271" s="7">
        <f t="shared" si="94"/>
        <v>0</v>
      </c>
      <c r="AP271" s="7" t="e">
        <f>VLOOKUP(AF271,排出係数!$A$4:$I$1301,8,FALSE)</f>
        <v>#N/A</v>
      </c>
      <c r="AQ271" s="7" t="str">
        <f t="shared" si="95"/>
        <v/>
      </c>
      <c r="AR271" s="7" t="str">
        <f t="shared" si="96"/>
        <v/>
      </c>
      <c r="AS271" s="7" t="str">
        <f t="shared" si="97"/>
        <v/>
      </c>
      <c r="AT271" s="88"/>
      <c r="AZ271" s="3" t="s">
        <v>2173</v>
      </c>
    </row>
    <row r="272" spans="1:52" s="13" customFormat="1" ht="13.5" customHeight="1">
      <c r="A272" s="139">
        <v>257</v>
      </c>
      <c r="B272" s="140"/>
      <c r="C272" s="141"/>
      <c r="D272" s="142"/>
      <c r="E272" s="141"/>
      <c r="F272" s="141"/>
      <c r="G272" s="182"/>
      <c r="H272" s="141"/>
      <c r="I272" s="143"/>
      <c r="J272" s="144"/>
      <c r="K272" s="141"/>
      <c r="L272" s="378"/>
      <c r="M272" s="379"/>
      <c r="N272" s="400"/>
      <c r="O272" s="202" t="str">
        <f t="shared" ref="O272:O335" si="100">IF(ISBLANK(K272)=TRUE,"",IF(ISNUMBER(AG272)=TRUE,AG272,"エラー"))</f>
        <v/>
      </c>
      <c r="P272" s="202" t="str">
        <f t="shared" si="99"/>
        <v/>
      </c>
      <c r="Q272" s="203" t="str">
        <f t="shared" ref="Q272:Q335" si="101">IF(O272="","",IF(ISERROR(O272*N272*Z272),"エラー",IF(ISBLANK(O272)=TRUE,"エラー",IF(ISBLANK(N272)=TRUE,"エラー",IF(AS272=1,"エラー",O272*N272*Z272/1000)))))</f>
        <v/>
      </c>
      <c r="R272" s="249" t="str">
        <f t="shared" ref="R272:R335" si="102">IF(P272="","",IF(ISERROR(P272*N272*Z272),"エラー",IF(ISBLANK(P272)=TRUE,"エラー",IF(ISBLANK(N272)=TRUE,"エラー",IF(AS272=1,"エラー",P272*N272*Z272/1000)))))</f>
        <v/>
      </c>
      <c r="S272" s="276"/>
      <c r="T272" s="37"/>
      <c r="U272" s="273" t="str">
        <f t="shared" ref="U272:U335" si="103">IF(ISBLANK(H272)=TRUE,"",IF(OR(ISBLANK(B272)=TRUE),1,""))</f>
        <v/>
      </c>
      <c r="V272" s="7" t="e">
        <f t="shared" ref="V272:V335" si="104">VLOOKUP(H272,$AU$17:$AX$23,2,FALSE)</f>
        <v>#N/A</v>
      </c>
      <c r="W272" s="7" t="e">
        <f t="shared" ref="W272:W335" si="105">VLOOKUP(H272,$AU$17:$AX$23,3,FALSE)</f>
        <v>#N/A</v>
      </c>
      <c r="X272" s="7" t="e">
        <f t="shared" ref="X272:X335" si="106">VLOOKUP(H272,$AU$17:$AX$23,4,FALSE)</f>
        <v>#N/A</v>
      </c>
      <c r="Y272" s="7" t="str">
        <f t="shared" ref="Y272:Y335" si="107">IF(ISERROR(SEARCH("-",I272,1))=TRUE,ASC(UPPER(I272)),ASC(UPPER(LEFT(I272,SEARCH("-",I272,1)-1))))</f>
        <v/>
      </c>
      <c r="Z272" s="11">
        <f t="shared" ref="Z272:Z335" si="108">IF(J272&gt;3500,J272/1000,1)</f>
        <v>1</v>
      </c>
      <c r="AA272" s="7" t="e">
        <f t="shared" ref="AA272:AA335" si="109">IF(X272=9,0,IF(J272&lt;=1700,1,IF(J272&lt;=2500,2,IF(J272&lt;=3500,3,4))))</f>
        <v>#N/A</v>
      </c>
      <c r="AB272" s="7" t="e">
        <f t="shared" ref="AB272:AB335" si="110">IF(X272=5,0,IF(X272=9,0,IF(J272&lt;=1700,1,IF(J272&lt;=2500,2,IF(J272&lt;=3500,3,4)))))</f>
        <v>#N/A</v>
      </c>
      <c r="AC272" s="7" t="e">
        <f t="shared" ref="AC272:AC335" si="111">VLOOKUP(K272,$BC$17:$BD$25,2,FALSE)</f>
        <v>#N/A</v>
      </c>
      <c r="AD272" s="7" t="e">
        <f>VLOOKUP(AF272,排出係数!$A$4:$I$1301,9,FALSE)</f>
        <v>#N/A</v>
      </c>
      <c r="AE272" s="12" t="str">
        <f t="shared" ref="AE272:AE335" si="112">IF(OR(ISBLANK(K272)=TRUE,ISBLANK(B272)=TRUE)," ",CONCATENATE(B272,X272,AA272))</f>
        <v xml:space="preserve"> </v>
      </c>
      <c r="AF272" s="7" t="e">
        <f t="shared" si="98"/>
        <v>#N/A</v>
      </c>
      <c r="AG272" s="7" t="e">
        <f t="shared" ref="AG272:AG335" si="113">IF(AND(L272="あり",AC272="軽"),AI272,AH272)</f>
        <v>#N/A</v>
      </c>
      <c r="AH272" s="7" t="e">
        <f>VLOOKUP(AF272,排出係数!$A$4:$I$1301,6,FALSE)</f>
        <v>#N/A</v>
      </c>
      <c r="AI272" s="7" t="e">
        <f t="shared" ref="AI272:AI335" si="114">VLOOKUP(AB272,$BQ$17:$BU$21,2,FALSE)</f>
        <v>#N/A</v>
      </c>
      <c r="AJ272" s="7" t="e">
        <f t="shared" ref="AJ272:AJ335" si="115">IF(AND(L272="あり",M272="なし",AC272="軽"),AL272,IF(AND(L272="あり",M272="あり(H17なし)",AC272="軽"),AL272,IF(AND(L272="あり",M272="",AC272="軽"),AL272,IF(AND(L272="なし",M272="あり(H17なし)",AC272="軽"),AM272,IF(AND(L272="",M272="あり(H17なし)",AC272="軽"),AM272,IF(AND(M272="あり(H17あり)",AC272="軽"),AN272,AK272))))))</f>
        <v>#N/A</v>
      </c>
      <c r="AK272" s="7" t="e">
        <f>VLOOKUP(AF272,排出係数!$A$4:$I$1301,7,FALSE)</f>
        <v>#N/A</v>
      </c>
      <c r="AL272" s="7" t="e">
        <f t="shared" ref="AL272:AL335" si="116">VLOOKUP(AB272,$BQ$17:$BU$21,3,FALSE)</f>
        <v>#N/A</v>
      </c>
      <c r="AM272" s="7" t="e">
        <f t="shared" ref="AM272:AM335" si="117">VLOOKUP(AB272,$BQ$17:$BU$21,4,FALSE)</f>
        <v>#N/A</v>
      </c>
      <c r="AN272" s="7" t="e">
        <f t="shared" ref="AN272:AN335" si="118">VLOOKUP(AB272,$BQ$17:$BU$21,5,FALSE)</f>
        <v>#N/A</v>
      </c>
      <c r="AO272" s="7">
        <f t="shared" ref="AO272:AO335" si="119">IF(AND(L272="なし",M272="なし"),0,IF(AND(L272="",M272=""),0,IF(AND(L272="",M272="なし"),0,IF(AND(L272="なし",M272=""),0,1))))</f>
        <v>0</v>
      </c>
      <c r="AP272" s="7" t="e">
        <f>VLOOKUP(AF272,排出係数!$A$4:$I$1301,8,FALSE)</f>
        <v>#N/A</v>
      </c>
      <c r="AQ272" s="7" t="str">
        <f t="shared" ref="AQ272:AQ335" si="120">IF(H272="","",VLOOKUP(H272,$AU$17:$AY$25,5,FALSE))</f>
        <v/>
      </c>
      <c r="AR272" s="7" t="str">
        <f t="shared" ref="AR272:AR335" si="121">IF(D272="","",VLOOKUP(CONCATENATE("A",LEFT(D272)),$BN$17:$BO$26,2,FALSE))</f>
        <v/>
      </c>
      <c r="AS272" s="7" t="str">
        <f t="shared" ref="AS272:AS335" si="122">IF(AQ272=AR272,"",1)</f>
        <v/>
      </c>
      <c r="AT272" s="88"/>
      <c r="AZ272" s="3" t="s">
        <v>2305</v>
      </c>
    </row>
    <row r="273" spans="1:52" s="13" customFormat="1" ht="13.5" customHeight="1">
      <c r="A273" s="139">
        <v>258</v>
      </c>
      <c r="B273" s="140"/>
      <c r="C273" s="141"/>
      <c r="D273" s="142"/>
      <c r="E273" s="141"/>
      <c r="F273" s="141"/>
      <c r="G273" s="182"/>
      <c r="H273" s="141"/>
      <c r="I273" s="143"/>
      <c r="J273" s="144"/>
      <c r="K273" s="141"/>
      <c r="L273" s="378"/>
      <c r="M273" s="379"/>
      <c r="N273" s="400"/>
      <c r="O273" s="202" t="str">
        <f t="shared" si="100"/>
        <v/>
      </c>
      <c r="P273" s="202" t="str">
        <f t="shared" si="99"/>
        <v/>
      </c>
      <c r="Q273" s="203" t="str">
        <f t="shared" si="101"/>
        <v/>
      </c>
      <c r="R273" s="249" t="str">
        <f t="shared" si="102"/>
        <v/>
      </c>
      <c r="S273" s="276"/>
      <c r="T273" s="37"/>
      <c r="U273" s="273" t="str">
        <f t="shared" si="103"/>
        <v/>
      </c>
      <c r="V273" s="7" t="e">
        <f t="shared" si="104"/>
        <v>#N/A</v>
      </c>
      <c r="W273" s="7" t="e">
        <f t="shared" si="105"/>
        <v>#N/A</v>
      </c>
      <c r="X273" s="7" t="e">
        <f t="shared" si="106"/>
        <v>#N/A</v>
      </c>
      <c r="Y273" s="7" t="str">
        <f t="shared" si="107"/>
        <v/>
      </c>
      <c r="Z273" s="11">
        <f t="shared" si="108"/>
        <v>1</v>
      </c>
      <c r="AA273" s="7" t="e">
        <f t="shared" si="109"/>
        <v>#N/A</v>
      </c>
      <c r="AB273" s="7" t="e">
        <f t="shared" si="110"/>
        <v>#N/A</v>
      </c>
      <c r="AC273" s="7" t="e">
        <f t="shared" si="111"/>
        <v>#N/A</v>
      </c>
      <c r="AD273" s="7" t="e">
        <f>VLOOKUP(AF273,排出係数!$A$4:$I$1301,9,FALSE)</f>
        <v>#N/A</v>
      </c>
      <c r="AE273" s="12" t="str">
        <f t="shared" si="112"/>
        <v xml:space="preserve"> </v>
      </c>
      <c r="AF273" s="7" t="e">
        <f t="shared" ref="AF273:AF336" si="123">CONCATENATE(V273,AB273,AC273,Y273)</f>
        <v>#N/A</v>
      </c>
      <c r="AG273" s="7" t="e">
        <f t="shared" si="113"/>
        <v>#N/A</v>
      </c>
      <c r="AH273" s="7" t="e">
        <f>VLOOKUP(AF273,排出係数!$A$4:$I$1301,6,FALSE)</f>
        <v>#N/A</v>
      </c>
      <c r="AI273" s="7" t="e">
        <f t="shared" si="114"/>
        <v>#N/A</v>
      </c>
      <c r="AJ273" s="7" t="e">
        <f t="shared" si="115"/>
        <v>#N/A</v>
      </c>
      <c r="AK273" s="7" t="e">
        <f>VLOOKUP(AF273,排出係数!$A$4:$I$1301,7,FALSE)</f>
        <v>#N/A</v>
      </c>
      <c r="AL273" s="7" t="e">
        <f t="shared" si="116"/>
        <v>#N/A</v>
      </c>
      <c r="AM273" s="7" t="e">
        <f t="shared" si="117"/>
        <v>#N/A</v>
      </c>
      <c r="AN273" s="7" t="e">
        <f t="shared" si="118"/>
        <v>#N/A</v>
      </c>
      <c r="AO273" s="7">
        <f t="shared" si="119"/>
        <v>0</v>
      </c>
      <c r="AP273" s="7" t="e">
        <f>VLOOKUP(AF273,排出係数!$A$4:$I$1301,8,FALSE)</f>
        <v>#N/A</v>
      </c>
      <c r="AQ273" s="7" t="str">
        <f t="shared" si="120"/>
        <v/>
      </c>
      <c r="AR273" s="7" t="str">
        <f t="shared" si="121"/>
        <v/>
      </c>
      <c r="AS273" s="7" t="str">
        <f t="shared" si="122"/>
        <v/>
      </c>
      <c r="AT273" s="88"/>
      <c r="AZ273" s="3" t="s">
        <v>2155</v>
      </c>
    </row>
    <row r="274" spans="1:52" s="13" customFormat="1" ht="13.5" customHeight="1">
      <c r="A274" s="139">
        <v>259</v>
      </c>
      <c r="B274" s="140"/>
      <c r="C274" s="141"/>
      <c r="D274" s="142"/>
      <c r="E274" s="141"/>
      <c r="F274" s="141"/>
      <c r="G274" s="182"/>
      <c r="H274" s="141"/>
      <c r="I274" s="143"/>
      <c r="J274" s="144"/>
      <c r="K274" s="141"/>
      <c r="L274" s="378"/>
      <c r="M274" s="379"/>
      <c r="N274" s="400"/>
      <c r="O274" s="202" t="str">
        <f t="shared" si="100"/>
        <v/>
      </c>
      <c r="P274" s="202" t="str">
        <f t="shared" ref="P274:P337" si="124">IF(ISBLANK($K274)=TRUE,"",IF(ISNUMBER(AJ274)=TRUE,AJ274,"エラー"))</f>
        <v/>
      </c>
      <c r="Q274" s="203" t="str">
        <f t="shared" si="101"/>
        <v/>
      </c>
      <c r="R274" s="249" t="str">
        <f t="shared" si="102"/>
        <v/>
      </c>
      <c r="S274" s="276"/>
      <c r="T274" s="37"/>
      <c r="U274" s="273" t="str">
        <f t="shared" si="103"/>
        <v/>
      </c>
      <c r="V274" s="7" t="e">
        <f t="shared" si="104"/>
        <v>#N/A</v>
      </c>
      <c r="W274" s="7" t="e">
        <f t="shared" si="105"/>
        <v>#N/A</v>
      </c>
      <c r="X274" s="7" t="e">
        <f t="shared" si="106"/>
        <v>#N/A</v>
      </c>
      <c r="Y274" s="7" t="str">
        <f t="shared" si="107"/>
        <v/>
      </c>
      <c r="Z274" s="11">
        <f t="shared" si="108"/>
        <v>1</v>
      </c>
      <c r="AA274" s="7" t="e">
        <f t="shared" si="109"/>
        <v>#N/A</v>
      </c>
      <c r="AB274" s="7" t="e">
        <f t="shared" si="110"/>
        <v>#N/A</v>
      </c>
      <c r="AC274" s="7" t="e">
        <f t="shared" si="111"/>
        <v>#N/A</v>
      </c>
      <c r="AD274" s="7" t="e">
        <f>VLOOKUP(AF274,排出係数!$A$4:$I$1301,9,FALSE)</f>
        <v>#N/A</v>
      </c>
      <c r="AE274" s="12" t="str">
        <f t="shared" si="112"/>
        <v xml:space="preserve"> </v>
      </c>
      <c r="AF274" s="7" t="e">
        <f t="shared" si="123"/>
        <v>#N/A</v>
      </c>
      <c r="AG274" s="7" t="e">
        <f t="shared" si="113"/>
        <v>#N/A</v>
      </c>
      <c r="AH274" s="7" t="e">
        <f>VLOOKUP(AF274,排出係数!$A$4:$I$1301,6,FALSE)</f>
        <v>#N/A</v>
      </c>
      <c r="AI274" s="7" t="e">
        <f t="shared" si="114"/>
        <v>#N/A</v>
      </c>
      <c r="AJ274" s="7" t="e">
        <f t="shared" si="115"/>
        <v>#N/A</v>
      </c>
      <c r="AK274" s="7" t="e">
        <f>VLOOKUP(AF274,排出係数!$A$4:$I$1301,7,FALSE)</f>
        <v>#N/A</v>
      </c>
      <c r="AL274" s="7" t="e">
        <f t="shared" si="116"/>
        <v>#N/A</v>
      </c>
      <c r="AM274" s="7" t="e">
        <f t="shared" si="117"/>
        <v>#N/A</v>
      </c>
      <c r="AN274" s="7" t="e">
        <f t="shared" si="118"/>
        <v>#N/A</v>
      </c>
      <c r="AO274" s="7">
        <f t="shared" si="119"/>
        <v>0</v>
      </c>
      <c r="AP274" s="7" t="e">
        <f>VLOOKUP(AF274,排出係数!$A$4:$I$1301,8,FALSE)</f>
        <v>#N/A</v>
      </c>
      <c r="AQ274" s="7" t="str">
        <f t="shared" si="120"/>
        <v/>
      </c>
      <c r="AR274" s="7" t="str">
        <f t="shared" si="121"/>
        <v/>
      </c>
      <c r="AS274" s="7" t="str">
        <f t="shared" si="122"/>
        <v/>
      </c>
      <c r="AT274" s="88"/>
      <c r="AZ274" s="3" t="s">
        <v>2171</v>
      </c>
    </row>
    <row r="275" spans="1:52" s="13" customFormat="1" ht="13.5" customHeight="1">
      <c r="A275" s="139">
        <v>260</v>
      </c>
      <c r="B275" s="140"/>
      <c r="C275" s="141"/>
      <c r="D275" s="142"/>
      <c r="E275" s="141"/>
      <c r="F275" s="141"/>
      <c r="G275" s="182"/>
      <c r="H275" s="141"/>
      <c r="I275" s="143"/>
      <c r="J275" s="144"/>
      <c r="K275" s="141"/>
      <c r="L275" s="378"/>
      <c r="M275" s="379"/>
      <c r="N275" s="400"/>
      <c r="O275" s="202" t="str">
        <f t="shared" si="100"/>
        <v/>
      </c>
      <c r="P275" s="202" t="str">
        <f t="shared" si="124"/>
        <v/>
      </c>
      <c r="Q275" s="203" t="str">
        <f t="shared" si="101"/>
        <v/>
      </c>
      <c r="R275" s="249" t="str">
        <f t="shared" si="102"/>
        <v/>
      </c>
      <c r="S275" s="276"/>
      <c r="T275" s="37"/>
      <c r="U275" s="273" t="str">
        <f t="shared" si="103"/>
        <v/>
      </c>
      <c r="V275" s="7" t="e">
        <f t="shared" si="104"/>
        <v>#N/A</v>
      </c>
      <c r="W275" s="7" t="e">
        <f t="shared" si="105"/>
        <v>#N/A</v>
      </c>
      <c r="X275" s="7" t="e">
        <f t="shared" si="106"/>
        <v>#N/A</v>
      </c>
      <c r="Y275" s="7" t="str">
        <f t="shared" si="107"/>
        <v/>
      </c>
      <c r="Z275" s="11">
        <f t="shared" si="108"/>
        <v>1</v>
      </c>
      <c r="AA275" s="7" t="e">
        <f t="shared" si="109"/>
        <v>#N/A</v>
      </c>
      <c r="AB275" s="7" t="e">
        <f t="shared" si="110"/>
        <v>#N/A</v>
      </c>
      <c r="AC275" s="7" t="e">
        <f t="shared" si="111"/>
        <v>#N/A</v>
      </c>
      <c r="AD275" s="7" t="e">
        <f>VLOOKUP(AF275,排出係数!$A$4:$I$1301,9,FALSE)</f>
        <v>#N/A</v>
      </c>
      <c r="AE275" s="12" t="str">
        <f t="shared" si="112"/>
        <v xml:space="preserve"> </v>
      </c>
      <c r="AF275" s="7" t="e">
        <f t="shared" si="123"/>
        <v>#N/A</v>
      </c>
      <c r="AG275" s="7" t="e">
        <f t="shared" si="113"/>
        <v>#N/A</v>
      </c>
      <c r="AH275" s="7" t="e">
        <f>VLOOKUP(AF275,排出係数!$A$4:$I$1301,6,FALSE)</f>
        <v>#N/A</v>
      </c>
      <c r="AI275" s="7" t="e">
        <f t="shared" si="114"/>
        <v>#N/A</v>
      </c>
      <c r="AJ275" s="7" t="e">
        <f t="shared" si="115"/>
        <v>#N/A</v>
      </c>
      <c r="AK275" s="7" t="e">
        <f>VLOOKUP(AF275,排出係数!$A$4:$I$1301,7,FALSE)</f>
        <v>#N/A</v>
      </c>
      <c r="AL275" s="7" t="e">
        <f t="shared" si="116"/>
        <v>#N/A</v>
      </c>
      <c r="AM275" s="7" t="e">
        <f t="shared" si="117"/>
        <v>#N/A</v>
      </c>
      <c r="AN275" s="7" t="e">
        <f t="shared" si="118"/>
        <v>#N/A</v>
      </c>
      <c r="AO275" s="7">
        <f t="shared" si="119"/>
        <v>0</v>
      </c>
      <c r="AP275" s="7" t="e">
        <f>VLOOKUP(AF275,排出係数!$A$4:$I$1301,8,FALSE)</f>
        <v>#N/A</v>
      </c>
      <c r="AQ275" s="7" t="str">
        <f t="shared" si="120"/>
        <v/>
      </c>
      <c r="AR275" s="7" t="str">
        <f t="shared" si="121"/>
        <v/>
      </c>
      <c r="AS275" s="7" t="str">
        <f t="shared" si="122"/>
        <v/>
      </c>
      <c r="AT275" s="88"/>
      <c r="AZ275" s="3" t="s">
        <v>2323</v>
      </c>
    </row>
    <row r="276" spans="1:52" s="13" customFormat="1" ht="13.5" customHeight="1">
      <c r="A276" s="139">
        <v>261</v>
      </c>
      <c r="B276" s="140"/>
      <c r="C276" s="141"/>
      <c r="D276" s="142"/>
      <c r="E276" s="141"/>
      <c r="F276" s="141"/>
      <c r="G276" s="182"/>
      <c r="H276" s="141"/>
      <c r="I276" s="143"/>
      <c r="J276" s="144"/>
      <c r="K276" s="141"/>
      <c r="L276" s="378"/>
      <c r="M276" s="379"/>
      <c r="N276" s="400"/>
      <c r="O276" s="202" t="str">
        <f t="shared" si="100"/>
        <v/>
      </c>
      <c r="P276" s="202" t="str">
        <f t="shared" si="124"/>
        <v/>
      </c>
      <c r="Q276" s="203" t="str">
        <f t="shared" si="101"/>
        <v/>
      </c>
      <c r="R276" s="249" t="str">
        <f t="shared" si="102"/>
        <v/>
      </c>
      <c r="S276" s="276"/>
      <c r="T276" s="37"/>
      <c r="U276" s="273" t="str">
        <f t="shared" si="103"/>
        <v/>
      </c>
      <c r="V276" s="7" t="e">
        <f t="shared" si="104"/>
        <v>#N/A</v>
      </c>
      <c r="W276" s="7" t="e">
        <f t="shared" si="105"/>
        <v>#N/A</v>
      </c>
      <c r="X276" s="7" t="e">
        <f t="shared" si="106"/>
        <v>#N/A</v>
      </c>
      <c r="Y276" s="7" t="str">
        <f t="shared" si="107"/>
        <v/>
      </c>
      <c r="Z276" s="11">
        <f t="shared" si="108"/>
        <v>1</v>
      </c>
      <c r="AA276" s="7" t="e">
        <f t="shared" si="109"/>
        <v>#N/A</v>
      </c>
      <c r="AB276" s="7" t="e">
        <f t="shared" si="110"/>
        <v>#N/A</v>
      </c>
      <c r="AC276" s="7" t="e">
        <f t="shared" si="111"/>
        <v>#N/A</v>
      </c>
      <c r="AD276" s="7" t="e">
        <f>VLOOKUP(AF276,排出係数!$A$4:$I$1301,9,FALSE)</f>
        <v>#N/A</v>
      </c>
      <c r="AE276" s="12" t="str">
        <f t="shared" si="112"/>
        <v xml:space="preserve"> </v>
      </c>
      <c r="AF276" s="7" t="e">
        <f t="shared" si="123"/>
        <v>#N/A</v>
      </c>
      <c r="AG276" s="7" t="e">
        <f t="shared" si="113"/>
        <v>#N/A</v>
      </c>
      <c r="AH276" s="7" t="e">
        <f>VLOOKUP(AF276,排出係数!$A$4:$I$1301,6,FALSE)</f>
        <v>#N/A</v>
      </c>
      <c r="AI276" s="7" t="e">
        <f t="shared" si="114"/>
        <v>#N/A</v>
      </c>
      <c r="AJ276" s="7" t="e">
        <f t="shared" si="115"/>
        <v>#N/A</v>
      </c>
      <c r="AK276" s="7" t="e">
        <f>VLOOKUP(AF276,排出係数!$A$4:$I$1301,7,FALSE)</f>
        <v>#N/A</v>
      </c>
      <c r="AL276" s="7" t="e">
        <f t="shared" si="116"/>
        <v>#N/A</v>
      </c>
      <c r="AM276" s="7" t="e">
        <f t="shared" si="117"/>
        <v>#N/A</v>
      </c>
      <c r="AN276" s="7" t="e">
        <f t="shared" si="118"/>
        <v>#N/A</v>
      </c>
      <c r="AO276" s="7">
        <f t="shared" si="119"/>
        <v>0</v>
      </c>
      <c r="AP276" s="7" t="e">
        <f>VLOOKUP(AF276,排出係数!$A$4:$I$1301,8,FALSE)</f>
        <v>#N/A</v>
      </c>
      <c r="AQ276" s="7" t="str">
        <f t="shared" si="120"/>
        <v/>
      </c>
      <c r="AR276" s="7" t="str">
        <f t="shared" si="121"/>
        <v/>
      </c>
      <c r="AS276" s="7" t="str">
        <f t="shared" si="122"/>
        <v/>
      </c>
      <c r="AT276" s="88"/>
      <c r="AZ276" s="3" t="s">
        <v>2209</v>
      </c>
    </row>
    <row r="277" spans="1:52" s="13" customFormat="1" ht="13.5" customHeight="1">
      <c r="A277" s="139">
        <v>262</v>
      </c>
      <c r="B277" s="140"/>
      <c r="C277" s="141"/>
      <c r="D277" s="142"/>
      <c r="E277" s="141"/>
      <c r="F277" s="141"/>
      <c r="G277" s="182"/>
      <c r="H277" s="141"/>
      <c r="I277" s="143"/>
      <c r="J277" s="144"/>
      <c r="K277" s="141"/>
      <c r="L277" s="378"/>
      <c r="M277" s="379"/>
      <c r="N277" s="400"/>
      <c r="O277" s="202" t="str">
        <f t="shared" si="100"/>
        <v/>
      </c>
      <c r="P277" s="202" t="str">
        <f t="shared" si="124"/>
        <v/>
      </c>
      <c r="Q277" s="203" t="str">
        <f t="shared" si="101"/>
        <v/>
      </c>
      <c r="R277" s="249" t="str">
        <f t="shared" si="102"/>
        <v/>
      </c>
      <c r="S277" s="276"/>
      <c r="T277" s="37"/>
      <c r="U277" s="273" t="str">
        <f t="shared" si="103"/>
        <v/>
      </c>
      <c r="V277" s="7" t="e">
        <f t="shared" si="104"/>
        <v>#N/A</v>
      </c>
      <c r="W277" s="7" t="e">
        <f t="shared" si="105"/>
        <v>#N/A</v>
      </c>
      <c r="X277" s="7" t="e">
        <f t="shared" si="106"/>
        <v>#N/A</v>
      </c>
      <c r="Y277" s="7" t="str">
        <f t="shared" si="107"/>
        <v/>
      </c>
      <c r="Z277" s="11">
        <f t="shared" si="108"/>
        <v>1</v>
      </c>
      <c r="AA277" s="7" t="e">
        <f t="shared" si="109"/>
        <v>#N/A</v>
      </c>
      <c r="AB277" s="7" t="e">
        <f t="shared" si="110"/>
        <v>#N/A</v>
      </c>
      <c r="AC277" s="7" t="e">
        <f t="shared" si="111"/>
        <v>#N/A</v>
      </c>
      <c r="AD277" s="7" t="e">
        <f>VLOOKUP(AF277,排出係数!$A$4:$I$1301,9,FALSE)</f>
        <v>#N/A</v>
      </c>
      <c r="AE277" s="12" t="str">
        <f t="shared" si="112"/>
        <v xml:space="preserve"> </v>
      </c>
      <c r="AF277" s="7" t="e">
        <f t="shared" si="123"/>
        <v>#N/A</v>
      </c>
      <c r="AG277" s="7" t="e">
        <f t="shared" si="113"/>
        <v>#N/A</v>
      </c>
      <c r="AH277" s="7" t="e">
        <f>VLOOKUP(AF277,排出係数!$A$4:$I$1301,6,FALSE)</f>
        <v>#N/A</v>
      </c>
      <c r="AI277" s="7" t="e">
        <f t="shared" si="114"/>
        <v>#N/A</v>
      </c>
      <c r="AJ277" s="7" t="e">
        <f t="shared" si="115"/>
        <v>#N/A</v>
      </c>
      <c r="AK277" s="7" t="e">
        <f>VLOOKUP(AF277,排出係数!$A$4:$I$1301,7,FALSE)</f>
        <v>#N/A</v>
      </c>
      <c r="AL277" s="7" t="e">
        <f t="shared" si="116"/>
        <v>#N/A</v>
      </c>
      <c r="AM277" s="7" t="e">
        <f t="shared" si="117"/>
        <v>#N/A</v>
      </c>
      <c r="AN277" s="7" t="e">
        <f t="shared" si="118"/>
        <v>#N/A</v>
      </c>
      <c r="AO277" s="7">
        <f t="shared" si="119"/>
        <v>0</v>
      </c>
      <c r="AP277" s="7" t="e">
        <f>VLOOKUP(AF277,排出係数!$A$4:$I$1301,8,FALSE)</f>
        <v>#N/A</v>
      </c>
      <c r="AQ277" s="7" t="str">
        <f t="shared" si="120"/>
        <v/>
      </c>
      <c r="AR277" s="7" t="str">
        <f t="shared" si="121"/>
        <v/>
      </c>
      <c r="AS277" s="7" t="str">
        <f t="shared" si="122"/>
        <v/>
      </c>
      <c r="AT277" s="88"/>
      <c r="AZ277" s="3" t="s">
        <v>2225</v>
      </c>
    </row>
    <row r="278" spans="1:52" s="13" customFormat="1" ht="13.5" customHeight="1">
      <c r="A278" s="139">
        <v>263</v>
      </c>
      <c r="B278" s="140"/>
      <c r="C278" s="141"/>
      <c r="D278" s="142"/>
      <c r="E278" s="141"/>
      <c r="F278" s="141"/>
      <c r="G278" s="182"/>
      <c r="H278" s="141"/>
      <c r="I278" s="143"/>
      <c r="J278" s="144"/>
      <c r="K278" s="141"/>
      <c r="L278" s="378"/>
      <c r="M278" s="379"/>
      <c r="N278" s="400"/>
      <c r="O278" s="202" t="str">
        <f t="shared" si="100"/>
        <v/>
      </c>
      <c r="P278" s="202" t="str">
        <f t="shared" si="124"/>
        <v/>
      </c>
      <c r="Q278" s="203" t="str">
        <f t="shared" si="101"/>
        <v/>
      </c>
      <c r="R278" s="249" t="str">
        <f t="shared" si="102"/>
        <v/>
      </c>
      <c r="S278" s="276"/>
      <c r="T278" s="37"/>
      <c r="U278" s="273" t="str">
        <f t="shared" si="103"/>
        <v/>
      </c>
      <c r="V278" s="7" t="e">
        <f t="shared" si="104"/>
        <v>#N/A</v>
      </c>
      <c r="W278" s="7" t="e">
        <f t="shared" si="105"/>
        <v>#N/A</v>
      </c>
      <c r="X278" s="7" t="e">
        <f t="shared" si="106"/>
        <v>#N/A</v>
      </c>
      <c r="Y278" s="7" t="str">
        <f t="shared" si="107"/>
        <v/>
      </c>
      <c r="Z278" s="11">
        <f t="shared" si="108"/>
        <v>1</v>
      </c>
      <c r="AA278" s="7" t="e">
        <f t="shared" si="109"/>
        <v>#N/A</v>
      </c>
      <c r="AB278" s="7" t="e">
        <f t="shared" si="110"/>
        <v>#N/A</v>
      </c>
      <c r="AC278" s="7" t="e">
        <f t="shared" si="111"/>
        <v>#N/A</v>
      </c>
      <c r="AD278" s="7" t="e">
        <f>VLOOKUP(AF278,排出係数!$A$4:$I$1301,9,FALSE)</f>
        <v>#N/A</v>
      </c>
      <c r="AE278" s="12" t="str">
        <f t="shared" si="112"/>
        <v xml:space="preserve"> </v>
      </c>
      <c r="AF278" s="7" t="e">
        <f t="shared" si="123"/>
        <v>#N/A</v>
      </c>
      <c r="AG278" s="7" t="e">
        <f t="shared" si="113"/>
        <v>#N/A</v>
      </c>
      <c r="AH278" s="7" t="e">
        <f>VLOOKUP(AF278,排出係数!$A$4:$I$1301,6,FALSE)</f>
        <v>#N/A</v>
      </c>
      <c r="AI278" s="7" t="e">
        <f t="shared" si="114"/>
        <v>#N/A</v>
      </c>
      <c r="AJ278" s="7" t="e">
        <f t="shared" si="115"/>
        <v>#N/A</v>
      </c>
      <c r="AK278" s="7" t="e">
        <f>VLOOKUP(AF278,排出係数!$A$4:$I$1301,7,FALSE)</f>
        <v>#N/A</v>
      </c>
      <c r="AL278" s="7" t="e">
        <f t="shared" si="116"/>
        <v>#N/A</v>
      </c>
      <c r="AM278" s="7" t="e">
        <f t="shared" si="117"/>
        <v>#N/A</v>
      </c>
      <c r="AN278" s="7" t="e">
        <f t="shared" si="118"/>
        <v>#N/A</v>
      </c>
      <c r="AO278" s="7">
        <f t="shared" si="119"/>
        <v>0</v>
      </c>
      <c r="AP278" s="7" t="e">
        <f>VLOOKUP(AF278,排出係数!$A$4:$I$1301,8,FALSE)</f>
        <v>#N/A</v>
      </c>
      <c r="AQ278" s="7" t="str">
        <f t="shared" si="120"/>
        <v/>
      </c>
      <c r="AR278" s="7" t="str">
        <f t="shared" si="121"/>
        <v/>
      </c>
      <c r="AS278" s="7" t="str">
        <f t="shared" si="122"/>
        <v/>
      </c>
      <c r="AT278" s="88"/>
      <c r="AZ278" s="3" t="s">
        <v>2321</v>
      </c>
    </row>
    <row r="279" spans="1:52" s="13" customFormat="1" ht="13.5" customHeight="1">
      <c r="A279" s="139">
        <v>264</v>
      </c>
      <c r="B279" s="140"/>
      <c r="C279" s="141"/>
      <c r="D279" s="142"/>
      <c r="E279" s="141"/>
      <c r="F279" s="141"/>
      <c r="G279" s="182"/>
      <c r="H279" s="141"/>
      <c r="I279" s="143"/>
      <c r="J279" s="144"/>
      <c r="K279" s="141"/>
      <c r="L279" s="378"/>
      <c r="M279" s="379"/>
      <c r="N279" s="400"/>
      <c r="O279" s="202" t="str">
        <f t="shared" si="100"/>
        <v/>
      </c>
      <c r="P279" s="202" t="str">
        <f t="shared" si="124"/>
        <v/>
      </c>
      <c r="Q279" s="203" t="str">
        <f t="shared" si="101"/>
        <v/>
      </c>
      <c r="R279" s="249" t="str">
        <f t="shared" si="102"/>
        <v/>
      </c>
      <c r="S279" s="276"/>
      <c r="T279" s="37"/>
      <c r="U279" s="273" t="str">
        <f t="shared" si="103"/>
        <v/>
      </c>
      <c r="V279" s="7" t="e">
        <f t="shared" si="104"/>
        <v>#N/A</v>
      </c>
      <c r="W279" s="7" t="e">
        <f t="shared" si="105"/>
        <v>#N/A</v>
      </c>
      <c r="X279" s="7" t="e">
        <f t="shared" si="106"/>
        <v>#N/A</v>
      </c>
      <c r="Y279" s="7" t="str">
        <f t="shared" si="107"/>
        <v/>
      </c>
      <c r="Z279" s="11">
        <f t="shared" si="108"/>
        <v>1</v>
      </c>
      <c r="AA279" s="7" t="e">
        <f t="shared" si="109"/>
        <v>#N/A</v>
      </c>
      <c r="AB279" s="7" t="e">
        <f t="shared" si="110"/>
        <v>#N/A</v>
      </c>
      <c r="AC279" s="7" t="e">
        <f t="shared" si="111"/>
        <v>#N/A</v>
      </c>
      <c r="AD279" s="7" t="e">
        <f>VLOOKUP(AF279,排出係数!$A$4:$I$1301,9,FALSE)</f>
        <v>#N/A</v>
      </c>
      <c r="AE279" s="12" t="str">
        <f t="shared" si="112"/>
        <v xml:space="preserve"> </v>
      </c>
      <c r="AF279" s="7" t="e">
        <f t="shared" si="123"/>
        <v>#N/A</v>
      </c>
      <c r="AG279" s="7" t="e">
        <f t="shared" si="113"/>
        <v>#N/A</v>
      </c>
      <c r="AH279" s="7" t="e">
        <f>VLOOKUP(AF279,排出係数!$A$4:$I$1301,6,FALSE)</f>
        <v>#N/A</v>
      </c>
      <c r="AI279" s="7" t="e">
        <f t="shared" si="114"/>
        <v>#N/A</v>
      </c>
      <c r="AJ279" s="7" t="e">
        <f t="shared" si="115"/>
        <v>#N/A</v>
      </c>
      <c r="AK279" s="7" t="e">
        <f>VLOOKUP(AF279,排出係数!$A$4:$I$1301,7,FALSE)</f>
        <v>#N/A</v>
      </c>
      <c r="AL279" s="7" t="e">
        <f t="shared" si="116"/>
        <v>#N/A</v>
      </c>
      <c r="AM279" s="7" t="e">
        <f t="shared" si="117"/>
        <v>#N/A</v>
      </c>
      <c r="AN279" s="7" t="e">
        <f t="shared" si="118"/>
        <v>#N/A</v>
      </c>
      <c r="AO279" s="7">
        <f t="shared" si="119"/>
        <v>0</v>
      </c>
      <c r="AP279" s="7" t="e">
        <f>VLOOKUP(AF279,排出係数!$A$4:$I$1301,8,FALSE)</f>
        <v>#N/A</v>
      </c>
      <c r="AQ279" s="7" t="str">
        <f t="shared" si="120"/>
        <v/>
      </c>
      <c r="AR279" s="7" t="str">
        <f t="shared" si="121"/>
        <v/>
      </c>
      <c r="AS279" s="7" t="str">
        <f t="shared" si="122"/>
        <v/>
      </c>
      <c r="AT279" s="88"/>
      <c r="AZ279" s="3" t="s">
        <v>2207</v>
      </c>
    </row>
    <row r="280" spans="1:52" s="13" customFormat="1" ht="13.5" customHeight="1">
      <c r="A280" s="139">
        <v>265</v>
      </c>
      <c r="B280" s="140"/>
      <c r="C280" s="141"/>
      <c r="D280" s="142"/>
      <c r="E280" s="141"/>
      <c r="F280" s="141"/>
      <c r="G280" s="182"/>
      <c r="H280" s="141"/>
      <c r="I280" s="143"/>
      <c r="J280" s="144"/>
      <c r="K280" s="141"/>
      <c r="L280" s="378"/>
      <c r="M280" s="379"/>
      <c r="N280" s="400"/>
      <c r="O280" s="202" t="str">
        <f t="shared" si="100"/>
        <v/>
      </c>
      <c r="P280" s="202" t="str">
        <f t="shared" si="124"/>
        <v/>
      </c>
      <c r="Q280" s="203" t="str">
        <f t="shared" si="101"/>
        <v/>
      </c>
      <c r="R280" s="249" t="str">
        <f t="shared" si="102"/>
        <v/>
      </c>
      <c r="S280" s="276"/>
      <c r="T280" s="37"/>
      <c r="U280" s="273" t="str">
        <f t="shared" si="103"/>
        <v/>
      </c>
      <c r="V280" s="7" t="e">
        <f t="shared" si="104"/>
        <v>#N/A</v>
      </c>
      <c r="W280" s="7" t="e">
        <f t="shared" si="105"/>
        <v>#N/A</v>
      </c>
      <c r="X280" s="7" t="e">
        <f t="shared" si="106"/>
        <v>#N/A</v>
      </c>
      <c r="Y280" s="7" t="str">
        <f t="shared" si="107"/>
        <v/>
      </c>
      <c r="Z280" s="11">
        <f t="shared" si="108"/>
        <v>1</v>
      </c>
      <c r="AA280" s="7" t="e">
        <f t="shared" si="109"/>
        <v>#N/A</v>
      </c>
      <c r="AB280" s="7" t="e">
        <f t="shared" si="110"/>
        <v>#N/A</v>
      </c>
      <c r="AC280" s="7" t="e">
        <f t="shared" si="111"/>
        <v>#N/A</v>
      </c>
      <c r="AD280" s="7" t="e">
        <f>VLOOKUP(AF280,排出係数!$A$4:$I$1301,9,FALSE)</f>
        <v>#N/A</v>
      </c>
      <c r="AE280" s="12" t="str">
        <f t="shared" si="112"/>
        <v xml:space="preserve"> </v>
      </c>
      <c r="AF280" s="7" t="e">
        <f t="shared" si="123"/>
        <v>#N/A</v>
      </c>
      <c r="AG280" s="7" t="e">
        <f t="shared" si="113"/>
        <v>#N/A</v>
      </c>
      <c r="AH280" s="7" t="e">
        <f>VLOOKUP(AF280,排出係数!$A$4:$I$1301,6,FALSE)</f>
        <v>#N/A</v>
      </c>
      <c r="AI280" s="7" t="e">
        <f t="shared" si="114"/>
        <v>#N/A</v>
      </c>
      <c r="AJ280" s="7" t="e">
        <f t="shared" si="115"/>
        <v>#N/A</v>
      </c>
      <c r="AK280" s="7" t="e">
        <f>VLOOKUP(AF280,排出係数!$A$4:$I$1301,7,FALSE)</f>
        <v>#N/A</v>
      </c>
      <c r="AL280" s="7" t="e">
        <f t="shared" si="116"/>
        <v>#N/A</v>
      </c>
      <c r="AM280" s="7" t="e">
        <f t="shared" si="117"/>
        <v>#N/A</v>
      </c>
      <c r="AN280" s="7" t="e">
        <f t="shared" si="118"/>
        <v>#N/A</v>
      </c>
      <c r="AO280" s="7">
        <f t="shared" si="119"/>
        <v>0</v>
      </c>
      <c r="AP280" s="7" t="e">
        <f>VLOOKUP(AF280,排出係数!$A$4:$I$1301,8,FALSE)</f>
        <v>#N/A</v>
      </c>
      <c r="AQ280" s="7" t="str">
        <f t="shared" si="120"/>
        <v/>
      </c>
      <c r="AR280" s="7" t="str">
        <f t="shared" si="121"/>
        <v/>
      </c>
      <c r="AS280" s="7" t="str">
        <f t="shared" si="122"/>
        <v/>
      </c>
      <c r="AT280" s="88"/>
      <c r="AZ280" s="3" t="s">
        <v>2223</v>
      </c>
    </row>
    <row r="281" spans="1:52" s="13" customFormat="1" ht="13.5" customHeight="1">
      <c r="A281" s="139">
        <v>266</v>
      </c>
      <c r="B281" s="140"/>
      <c r="C281" s="141"/>
      <c r="D281" s="142"/>
      <c r="E281" s="141"/>
      <c r="F281" s="141"/>
      <c r="G281" s="182"/>
      <c r="H281" s="141"/>
      <c r="I281" s="143"/>
      <c r="J281" s="144"/>
      <c r="K281" s="141"/>
      <c r="L281" s="378"/>
      <c r="M281" s="379"/>
      <c r="N281" s="400"/>
      <c r="O281" s="202" t="str">
        <f t="shared" si="100"/>
        <v/>
      </c>
      <c r="P281" s="202" t="str">
        <f t="shared" si="124"/>
        <v/>
      </c>
      <c r="Q281" s="203" t="str">
        <f t="shared" si="101"/>
        <v/>
      </c>
      <c r="R281" s="249" t="str">
        <f t="shared" si="102"/>
        <v/>
      </c>
      <c r="S281" s="276"/>
      <c r="T281" s="37"/>
      <c r="U281" s="273" t="str">
        <f t="shared" si="103"/>
        <v/>
      </c>
      <c r="V281" s="7" t="e">
        <f t="shared" si="104"/>
        <v>#N/A</v>
      </c>
      <c r="W281" s="7" t="e">
        <f t="shared" si="105"/>
        <v>#N/A</v>
      </c>
      <c r="X281" s="7" t="e">
        <f t="shared" si="106"/>
        <v>#N/A</v>
      </c>
      <c r="Y281" s="7" t="str">
        <f t="shared" si="107"/>
        <v/>
      </c>
      <c r="Z281" s="11">
        <f t="shared" si="108"/>
        <v>1</v>
      </c>
      <c r="AA281" s="7" t="e">
        <f t="shared" si="109"/>
        <v>#N/A</v>
      </c>
      <c r="AB281" s="7" t="e">
        <f t="shared" si="110"/>
        <v>#N/A</v>
      </c>
      <c r="AC281" s="7" t="e">
        <f t="shared" si="111"/>
        <v>#N/A</v>
      </c>
      <c r="AD281" s="7" t="e">
        <f>VLOOKUP(AF281,排出係数!$A$4:$I$1301,9,FALSE)</f>
        <v>#N/A</v>
      </c>
      <c r="AE281" s="12" t="str">
        <f t="shared" si="112"/>
        <v xml:space="preserve"> </v>
      </c>
      <c r="AF281" s="7" t="e">
        <f t="shared" si="123"/>
        <v>#N/A</v>
      </c>
      <c r="AG281" s="7" t="e">
        <f t="shared" si="113"/>
        <v>#N/A</v>
      </c>
      <c r="AH281" s="7" t="e">
        <f>VLOOKUP(AF281,排出係数!$A$4:$I$1301,6,FALSE)</f>
        <v>#N/A</v>
      </c>
      <c r="AI281" s="7" t="e">
        <f t="shared" si="114"/>
        <v>#N/A</v>
      </c>
      <c r="AJ281" s="7" t="e">
        <f t="shared" si="115"/>
        <v>#N/A</v>
      </c>
      <c r="AK281" s="7" t="e">
        <f>VLOOKUP(AF281,排出係数!$A$4:$I$1301,7,FALSE)</f>
        <v>#N/A</v>
      </c>
      <c r="AL281" s="7" t="e">
        <f t="shared" si="116"/>
        <v>#N/A</v>
      </c>
      <c r="AM281" s="7" t="e">
        <f t="shared" si="117"/>
        <v>#N/A</v>
      </c>
      <c r="AN281" s="7" t="e">
        <f t="shared" si="118"/>
        <v>#N/A</v>
      </c>
      <c r="AO281" s="7">
        <f t="shared" si="119"/>
        <v>0</v>
      </c>
      <c r="AP281" s="7" t="e">
        <f>VLOOKUP(AF281,排出係数!$A$4:$I$1301,8,FALSE)</f>
        <v>#N/A</v>
      </c>
      <c r="AQ281" s="7" t="str">
        <f t="shared" si="120"/>
        <v/>
      </c>
      <c r="AR281" s="7" t="str">
        <f t="shared" si="121"/>
        <v/>
      </c>
      <c r="AS281" s="7" t="str">
        <f t="shared" si="122"/>
        <v/>
      </c>
      <c r="AT281" s="88"/>
      <c r="AZ281" s="3" t="s">
        <v>2253</v>
      </c>
    </row>
    <row r="282" spans="1:52" s="13" customFormat="1" ht="13.5" customHeight="1">
      <c r="A282" s="139">
        <v>267</v>
      </c>
      <c r="B282" s="140"/>
      <c r="C282" s="141"/>
      <c r="D282" s="142"/>
      <c r="E282" s="141"/>
      <c r="F282" s="141"/>
      <c r="G282" s="182"/>
      <c r="H282" s="141"/>
      <c r="I282" s="143"/>
      <c r="J282" s="144"/>
      <c r="K282" s="141"/>
      <c r="L282" s="378"/>
      <c r="M282" s="379"/>
      <c r="N282" s="400"/>
      <c r="O282" s="202" t="str">
        <f t="shared" si="100"/>
        <v/>
      </c>
      <c r="P282" s="202" t="str">
        <f t="shared" si="124"/>
        <v/>
      </c>
      <c r="Q282" s="203" t="str">
        <f t="shared" si="101"/>
        <v/>
      </c>
      <c r="R282" s="249" t="str">
        <f t="shared" si="102"/>
        <v/>
      </c>
      <c r="S282" s="276"/>
      <c r="T282" s="37"/>
      <c r="U282" s="273" t="str">
        <f t="shared" si="103"/>
        <v/>
      </c>
      <c r="V282" s="7" t="e">
        <f t="shared" si="104"/>
        <v>#N/A</v>
      </c>
      <c r="W282" s="7" t="e">
        <f t="shared" si="105"/>
        <v>#N/A</v>
      </c>
      <c r="X282" s="7" t="e">
        <f t="shared" si="106"/>
        <v>#N/A</v>
      </c>
      <c r="Y282" s="7" t="str">
        <f t="shared" si="107"/>
        <v/>
      </c>
      <c r="Z282" s="11">
        <f t="shared" si="108"/>
        <v>1</v>
      </c>
      <c r="AA282" s="7" t="e">
        <f t="shared" si="109"/>
        <v>#N/A</v>
      </c>
      <c r="AB282" s="7" t="e">
        <f t="shared" si="110"/>
        <v>#N/A</v>
      </c>
      <c r="AC282" s="7" t="e">
        <f t="shared" si="111"/>
        <v>#N/A</v>
      </c>
      <c r="AD282" s="7" t="e">
        <f>VLOOKUP(AF282,排出係数!$A$4:$I$1301,9,FALSE)</f>
        <v>#N/A</v>
      </c>
      <c r="AE282" s="12" t="str">
        <f t="shared" si="112"/>
        <v xml:space="preserve"> </v>
      </c>
      <c r="AF282" s="7" t="e">
        <f t="shared" si="123"/>
        <v>#N/A</v>
      </c>
      <c r="AG282" s="7" t="e">
        <f t="shared" si="113"/>
        <v>#N/A</v>
      </c>
      <c r="AH282" s="7" t="e">
        <f>VLOOKUP(AF282,排出係数!$A$4:$I$1301,6,FALSE)</f>
        <v>#N/A</v>
      </c>
      <c r="AI282" s="7" t="e">
        <f t="shared" si="114"/>
        <v>#N/A</v>
      </c>
      <c r="AJ282" s="7" t="e">
        <f t="shared" si="115"/>
        <v>#N/A</v>
      </c>
      <c r="AK282" s="7" t="e">
        <f>VLOOKUP(AF282,排出係数!$A$4:$I$1301,7,FALSE)</f>
        <v>#N/A</v>
      </c>
      <c r="AL282" s="7" t="e">
        <f t="shared" si="116"/>
        <v>#N/A</v>
      </c>
      <c r="AM282" s="7" t="e">
        <f t="shared" si="117"/>
        <v>#N/A</v>
      </c>
      <c r="AN282" s="7" t="e">
        <f t="shared" si="118"/>
        <v>#N/A</v>
      </c>
      <c r="AO282" s="7">
        <f t="shared" si="119"/>
        <v>0</v>
      </c>
      <c r="AP282" s="7" t="e">
        <f>VLOOKUP(AF282,排出係数!$A$4:$I$1301,8,FALSE)</f>
        <v>#N/A</v>
      </c>
      <c r="AQ282" s="7" t="str">
        <f t="shared" si="120"/>
        <v/>
      </c>
      <c r="AR282" s="7" t="str">
        <f t="shared" si="121"/>
        <v/>
      </c>
      <c r="AS282" s="7" t="str">
        <f t="shared" si="122"/>
        <v/>
      </c>
      <c r="AT282" s="88"/>
      <c r="AZ282" s="3" t="s">
        <v>1843</v>
      </c>
    </row>
    <row r="283" spans="1:52" s="13" customFormat="1" ht="13.5" customHeight="1">
      <c r="A283" s="139">
        <v>268</v>
      </c>
      <c r="B283" s="140"/>
      <c r="C283" s="141"/>
      <c r="D283" s="142"/>
      <c r="E283" s="141"/>
      <c r="F283" s="141"/>
      <c r="G283" s="182"/>
      <c r="H283" s="141"/>
      <c r="I283" s="143"/>
      <c r="J283" s="144"/>
      <c r="K283" s="141"/>
      <c r="L283" s="378"/>
      <c r="M283" s="379"/>
      <c r="N283" s="400"/>
      <c r="O283" s="202" t="str">
        <f t="shared" si="100"/>
        <v/>
      </c>
      <c r="P283" s="202" t="str">
        <f t="shared" si="124"/>
        <v/>
      </c>
      <c r="Q283" s="203" t="str">
        <f t="shared" si="101"/>
        <v/>
      </c>
      <c r="R283" s="249" t="str">
        <f t="shared" si="102"/>
        <v/>
      </c>
      <c r="S283" s="276"/>
      <c r="T283" s="37"/>
      <c r="U283" s="273" t="str">
        <f t="shared" si="103"/>
        <v/>
      </c>
      <c r="V283" s="7" t="e">
        <f t="shared" si="104"/>
        <v>#N/A</v>
      </c>
      <c r="W283" s="7" t="e">
        <f t="shared" si="105"/>
        <v>#N/A</v>
      </c>
      <c r="X283" s="7" t="e">
        <f t="shared" si="106"/>
        <v>#N/A</v>
      </c>
      <c r="Y283" s="7" t="str">
        <f t="shared" si="107"/>
        <v/>
      </c>
      <c r="Z283" s="11">
        <f t="shared" si="108"/>
        <v>1</v>
      </c>
      <c r="AA283" s="7" t="e">
        <f t="shared" si="109"/>
        <v>#N/A</v>
      </c>
      <c r="AB283" s="7" t="e">
        <f t="shared" si="110"/>
        <v>#N/A</v>
      </c>
      <c r="AC283" s="7" t="e">
        <f t="shared" si="111"/>
        <v>#N/A</v>
      </c>
      <c r="AD283" s="7" t="e">
        <f>VLOOKUP(AF283,排出係数!$A$4:$I$1301,9,FALSE)</f>
        <v>#N/A</v>
      </c>
      <c r="AE283" s="12" t="str">
        <f t="shared" si="112"/>
        <v xml:space="preserve"> </v>
      </c>
      <c r="AF283" s="7" t="e">
        <f t="shared" si="123"/>
        <v>#N/A</v>
      </c>
      <c r="AG283" s="7" t="e">
        <f t="shared" si="113"/>
        <v>#N/A</v>
      </c>
      <c r="AH283" s="7" t="e">
        <f>VLOOKUP(AF283,排出係数!$A$4:$I$1301,6,FALSE)</f>
        <v>#N/A</v>
      </c>
      <c r="AI283" s="7" t="e">
        <f t="shared" si="114"/>
        <v>#N/A</v>
      </c>
      <c r="AJ283" s="7" t="e">
        <f t="shared" si="115"/>
        <v>#N/A</v>
      </c>
      <c r="AK283" s="7" t="e">
        <f>VLOOKUP(AF283,排出係数!$A$4:$I$1301,7,FALSE)</f>
        <v>#N/A</v>
      </c>
      <c r="AL283" s="7" t="e">
        <f t="shared" si="116"/>
        <v>#N/A</v>
      </c>
      <c r="AM283" s="7" t="e">
        <f t="shared" si="117"/>
        <v>#N/A</v>
      </c>
      <c r="AN283" s="7" t="e">
        <f t="shared" si="118"/>
        <v>#N/A</v>
      </c>
      <c r="AO283" s="7">
        <f t="shared" si="119"/>
        <v>0</v>
      </c>
      <c r="AP283" s="7" t="e">
        <f>VLOOKUP(AF283,排出係数!$A$4:$I$1301,8,FALSE)</f>
        <v>#N/A</v>
      </c>
      <c r="AQ283" s="7" t="str">
        <f t="shared" si="120"/>
        <v/>
      </c>
      <c r="AR283" s="7" t="str">
        <f t="shared" si="121"/>
        <v/>
      </c>
      <c r="AS283" s="7" t="str">
        <f t="shared" si="122"/>
        <v/>
      </c>
      <c r="AT283" s="88"/>
      <c r="AZ283" s="3" t="s">
        <v>1884</v>
      </c>
    </row>
    <row r="284" spans="1:52" s="13" customFormat="1" ht="13.5" customHeight="1">
      <c r="A284" s="139">
        <v>269</v>
      </c>
      <c r="B284" s="140"/>
      <c r="C284" s="141"/>
      <c r="D284" s="142"/>
      <c r="E284" s="141"/>
      <c r="F284" s="141"/>
      <c r="G284" s="182"/>
      <c r="H284" s="141"/>
      <c r="I284" s="143"/>
      <c r="J284" s="144"/>
      <c r="K284" s="141"/>
      <c r="L284" s="378"/>
      <c r="M284" s="379"/>
      <c r="N284" s="400"/>
      <c r="O284" s="202" t="str">
        <f t="shared" si="100"/>
        <v/>
      </c>
      <c r="P284" s="202" t="str">
        <f t="shared" si="124"/>
        <v/>
      </c>
      <c r="Q284" s="203" t="str">
        <f t="shared" si="101"/>
        <v/>
      </c>
      <c r="R284" s="249" t="str">
        <f t="shared" si="102"/>
        <v/>
      </c>
      <c r="S284" s="276"/>
      <c r="T284" s="37"/>
      <c r="U284" s="273" t="str">
        <f t="shared" si="103"/>
        <v/>
      </c>
      <c r="V284" s="7" t="e">
        <f t="shared" si="104"/>
        <v>#N/A</v>
      </c>
      <c r="W284" s="7" t="e">
        <f t="shared" si="105"/>
        <v>#N/A</v>
      </c>
      <c r="X284" s="7" t="e">
        <f t="shared" si="106"/>
        <v>#N/A</v>
      </c>
      <c r="Y284" s="7" t="str">
        <f t="shared" si="107"/>
        <v/>
      </c>
      <c r="Z284" s="11">
        <f t="shared" si="108"/>
        <v>1</v>
      </c>
      <c r="AA284" s="7" t="e">
        <f t="shared" si="109"/>
        <v>#N/A</v>
      </c>
      <c r="AB284" s="7" t="e">
        <f t="shared" si="110"/>
        <v>#N/A</v>
      </c>
      <c r="AC284" s="7" t="e">
        <f t="shared" si="111"/>
        <v>#N/A</v>
      </c>
      <c r="AD284" s="7" t="e">
        <f>VLOOKUP(AF284,排出係数!$A$4:$I$1301,9,FALSE)</f>
        <v>#N/A</v>
      </c>
      <c r="AE284" s="12" t="str">
        <f t="shared" si="112"/>
        <v xml:space="preserve"> </v>
      </c>
      <c r="AF284" s="7" t="e">
        <f t="shared" si="123"/>
        <v>#N/A</v>
      </c>
      <c r="AG284" s="7" t="e">
        <f t="shared" si="113"/>
        <v>#N/A</v>
      </c>
      <c r="AH284" s="7" t="e">
        <f>VLOOKUP(AF284,排出係数!$A$4:$I$1301,6,FALSE)</f>
        <v>#N/A</v>
      </c>
      <c r="AI284" s="7" t="e">
        <f t="shared" si="114"/>
        <v>#N/A</v>
      </c>
      <c r="AJ284" s="7" t="e">
        <f t="shared" si="115"/>
        <v>#N/A</v>
      </c>
      <c r="AK284" s="7" t="e">
        <f>VLOOKUP(AF284,排出係数!$A$4:$I$1301,7,FALSE)</f>
        <v>#N/A</v>
      </c>
      <c r="AL284" s="7" t="e">
        <f t="shared" si="116"/>
        <v>#N/A</v>
      </c>
      <c r="AM284" s="7" t="e">
        <f t="shared" si="117"/>
        <v>#N/A</v>
      </c>
      <c r="AN284" s="7" t="e">
        <f t="shared" si="118"/>
        <v>#N/A</v>
      </c>
      <c r="AO284" s="7">
        <f t="shared" si="119"/>
        <v>0</v>
      </c>
      <c r="AP284" s="7" t="e">
        <f>VLOOKUP(AF284,排出係数!$A$4:$I$1301,8,FALSE)</f>
        <v>#N/A</v>
      </c>
      <c r="AQ284" s="7" t="str">
        <f t="shared" si="120"/>
        <v/>
      </c>
      <c r="AR284" s="7" t="str">
        <f t="shared" si="121"/>
        <v/>
      </c>
      <c r="AS284" s="7" t="str">
        <f t="shared" si="122"/>
        <v/>
      </c>
      <c r="AT284" s="88"/>
      <c r="AZ284" s="3" t="s">
        <v>2285</v>
      </c>
    </row>
    <row r="285" spans="1:52" s="13" customFormat="1" ht="13.5" customHeight="1">
      <c r="A285" s="139">
        <v>270</v>
      </c>
      <c r="B285" s="140"/>
      <c r="C285" s="141"/>
      <c r="D285" s="142"/>
      <c r="E285" s="141"/>
      <c r="F285" s="141"/>
      <c r="G285" s="182"/>
      <c r="H285" s="141"/>
      <c r="I285" s="143"/>
      <c r="J285" s="144"/>
      <c r="K285" s="141"/>
      <c r="L285" s="378"/>
      <c r="M285" s="379"/>
      <c r="N285" s="400"/>
      <c r="O285" s="202" t="str">
        <f t="shared" si="100"/>
        <v/>
      </c>
      <c r="P285" s="202" t="str">
        <f t="shared" si="124"/>
        <v/>
      </c>
      <c r="Q285" s="203" t="str">
        <f t="shared" si="101"/>
        <v/>
      </c>
      <c r="R285" s="249" t="str">
        <f t="shared" si="102"/>
        <v/>
      </c>
      <c r="S285" s="276"/>
      <c r="T285" s="37"/>
      <c r="U285" s="273" t="str">
        <f t="shared" si="103"/>
        <v/>
      </c>
      <c r="V285" s="7" t="e">
        <f t="shared" si="104"/>
        <v>#N/A</v>
      </c>
      <c r="W285" s="7" t="e">
        <f t="shared" si="105"/>
        <v>#N/A</v>
      </c>
      <c r="X285" s="7" t="e">
        <f t="shared" si="106"/>
        <v>#N/A</v>
      </c>
      <c r="Y285" s="7" t="str">
        <f t="shared" si="107"/>
        <v/>
      </c>
      <c r="Z285" s="11">
        <f t="shared" si="108"/>
        <v>1</v>
      </c>
      <c r="AA285" s="7" t="e">
        <f t="shared" si="109"/>
        <v>#N/A</v>
      </c>
      <c r="AB285" s="7" t="e">
        <f t="shared" si="110"/>
        <v>#N/A</v>
      </c>
      <c r="AC285" s="7" t="e">
        <f t="shared" si="111"/>
        <v>#N/A</v>
      </c>
      <c r="AD285" s="7" t="e">
        <f>VLOOKUP(AF285,排出係数!$A$4:$I$1301,9,FALSE)</f>
        <v>#N/A</v>
      </c>
      <c r="AE285" s="12" t="str">
        <f t="shared" si="112"/>
        <v xml:space="preserve"> </v>
      </c>
      <c r="AF285" s="7" t="e">
        <f t="shared" si="123"/>
        <v>#N/A</v>
      </c>
      <c r="AG285" s="7" t="e">
        <f t="shared" si="113"/>
        <v>#N/A</v>
      </c>
      <c r="AH285" s="7" t="e">
        <f>VLOOKUP(AF285,排出係数!$A$4:$I$1301,6,FALSE)</f>
        <v>#N/A</v>
      </c>
      <c r="AI285" s="7" t="e">
        <f t="shared" si="114"/>
        <v>#N/A</v>
      </c>
      <c r="AJ285" s="7" t="e">
        <f t="shared" si="115"/>
        <v>#N/A</v>
      </c>
      <c r="AK285" s="7" t="e">
        <f>VLOOKUP(AF285,排出係数!$A$4:$I$1301,7,FALSE)</f>
        <v>#N/A</v>
      </c>
      <c r="AL285" s="7" t="e">
        <f t="shared" si="116"/>
        <v>#N/A</v>
      </c>
      <c r="AM285" s="7" t="e">
        <f t="shared" si="117"/>
        <v>#N/A</v>
      </c>
      <c r="AN285" s="7" t="e">
        <f t="shared" si="118"/>
        <v>#N/A</v>
      </c>
      <c r="AO285" s="7">
        <f t="shared" si="119"/>
        <v>0</v>
      </c>
      <c r="AP285" s="7" t="e">
        <f>VLOOKUP(AF285,排出係数!$A$4:$I$1301,8,FALSE)</f>
        <v>#N/A</v>
      </c>
      <c r="AQ285" s="7" t="str">
        <f t="shared" si="120"/>
        <v/>
      </c>
      <c r="AR285" s="7" t="str">
        <f t="shared" si="121"/>
        <v/>
      </c>
      <c r="AS285" s="7" t="str">
        <f t="shared" si="122"/>
        <v/>
      </c>
      <c r="AT285" s="88"/>
      <c r="AZ285" s="3" t="s">
        <v>2026</v>
      </c>
    </row>
    <row r="286" spans="1:52" s="13" customFormat="1" ht="13.5" customHeight="1">
      <c r="A286" s="139">
        <v>271</v>
      </c>
      <c r="B286" s="140"/>
      <c r="C286" s="141"/>
      <c r="D286" s="142"/>
      <c r="E286" s="141"/>
      <c r="F286" s="141"/>
      <c r="G286" s="182"/>
      <c r="H286" s="141"/>
      <c r="I286" s="143"/>
      <c r="J286" s="144"/>
      <c r="K286" s="141"/>
      <c r="L286" s="378"/>
      <c r="M286" s="379"/>
      <c r="N286" s="400"/>
      <c r="O286" s="202" t="str">
        <f t="shared" si="100"/>
        <v/>
      </c>
      <c r="P286" s="202" t="str">
        <f t="shared" si="124"/>
        <v/>
      </c>
      <c r="Q286" s="203" t="str">
        <f t="shared" si="101"/>
        <v/>
      </c>
      <c r="R286" s="249" t="str">
        <f t="shared" si="102"/>
        <v/>
      </c>
      <c r="S286" s="276"/>
      <c r="T286" s="37"/>
      <c r="U286" s="273" t="str">
        <f t="shared" si="103"/>
        <v/>
      </c>
      <c r="V286" s="7" t="e">
        <f t="shared" si="104"/>
        <v>#N/A</v>
      </c>
      <c r="W286" s="7" t="e">
        <f t="shared" si="105"/>
        <v>#N/A</v>
      </c>
      <c r="X286" s="7" t="e">
        <f t="shared" si="106"/>
        <v>#N/A</v>
      </c>
      <c r="Y286" s="7" t="str">
        <f t="shared" si="107"/>
        <v/>
      </c>
      <c r="Z286" s="11">
        <f t="shared" si="108"/>
        <v>1</v>
      </c>
      <c r="AA286" s="7" t="e">
        <f t="shared" si="109"/>
        <v>#N/A</v>
      </c>
      <c r="AB286" s="7" t="e">
        <f t="shared" si="110"/>
        <v>#N/A</v>
      </c>
      <c r="AC286" s="7" t="e">
        <f t="shared" si="111"/>
        <v>#N/A</v>
      </c>
      <c r="AD286" s="7" t="e">
        <f>VLOOKUP(AF286,排出係数!$A$4:$I$1301,9,FALSE)</f>
        <v>#N/A</v>
      </c>
      <c r="AE286" s="12" t="str">
        <f t="shared" si="112"/>
        <v xml:space="preserve"> </v>
      </c>
      <c r="AF286" s="7" t="e">
        <f t="shared" si="123"/>
        <v>#N/A</v>
      </c>
      <c r="AG286" s="7" t="e">
        <f t="shared" si="113"/>
        <v>#N/A</v>
      </c>
      <c r="AH286" s="7" t="e">
        <f>VLOOKUP(AF286,排出係数!$A$4:$I$1301,6,FALSE)</f>
        <v>#N/A</v>
      </c>
      <c r="AI286" s="7" t="e">
        <f t="shared" si="114"/>
        <v>#N/A</v>
      </c>
      <c r="AJ286" s="7" t="e">
        <f t="shared" si="115"/>
        <v>#N/A</v>
      </c>
      <c r="AK286" s="7" t="e">
        <f>VLOOKUP(AF286,排出係数!$A$4:$I$1301,7,FALSE)</f>
        <v>#N/A</v>
      </c>
      <c r="AL286" s="7" t="e">
        <f t="shared" si="116"/>
        <v>#N/A</v>
      </c>
      <c r="AM286" s="7" t="e">
        <f t="shared" si="117"/>
        <v>#N/A</v>
      </c>
      <c r="AN286" s="7" t="e">
        <f t="shared" si="118"/>
        <v>#N/A</v>
      </c>
      <c r="AO286" s="7">
        <f t="shared" si="119"/>
        <v>0</v>
      </c>
      <c r="AP286" s="7" t="e">
        <f>VLOOKUP(AF286,排出係数!$A$4:$I$1301,8,FALSE)</f>
        <v>#N/A</v>
      </c>
      <c r="AQ286" s="7" t="str">
        <f t="shared" si="120"/>
        <v/>
      </c>
      <c r="AR286" s="7" t="str">
        <f t="shared" si="121"/>
        <v/>
      </c>
      <c r="AS286" s="7" t="str">
        <f t="shared" si="122"/>
        <v/>
      </c>
      <c r="AT286" s="88"/>
      <c r="AZ286" s="3" t="s">
        <v>2060</v>
      </c>
    </row>
    <row r="287" spans="1:52" s="13" customFormat="1" ht="13.5" customHeight="1">
      <c r="A287" s="139">
        <v>272</v>
      </c>
      <c r="B287" s="140"/>
      <c r="C287" s="141"/>
      <c r="D287" s="142"/>
      <c r="E287" s="141"/>
      <c r="F287" s="141"/>
      <c r="G287" s="182"/>
      <c r="H287" s="141"/>
      <c r="I287" s="143"/>
      <c r="J287" s="144"/>
      <c r="K287" s="141"/>
      <c r="L287" s="378"/>
      <c r="M287" s="379"/>
      <c r="N287" s="400"/>
      <c r="O287" s="202" t="str">
        <f t="shared" si="100"/>
        <v/>
      </c>
      <c r="P287" s="202" t="str">
        <f t="shared" si="124"/>
        <v/>
      </c>
      <c r="Q287" s="203" t="str">
        <f t="shared" si="101"/>
        <v/>
      </c>
      <c r="R287" s="249" t="str">
        <f t="shared" si="102"/>
        <v/>
      </c>
      <c r="S287" s="276"/>
      <c r="T287" s="37"/>
      <c r="U287" s="273" t="str">
        <f t="shared" si="103"/>
        <v/>
      </c>
      <c r="V287" s="7" t="e">
        <f t="shared" si="104"/>
        <v>#N/A</v>
      </c>
      <c r="W287" s="7" t="e">
        <f t="shared" si="105"/>
        <v>#N/A</v>
      </c>
      <c r="X287" s="7" t="e">
        <f t="shared" si="106"/>
        <v>#N/A</v>
      </c>
      <c r="Y287" s="7" t="str">
        <f t="shared" si="107"/>
        <v/>
      </c>
      <c r="Z287" s="11">
        <f t="shared" si="108"/>
        <v>1</v>
      </c>
      <c r="AA287" s="7" t="e">
        <f t="shared" si="109"/>
        <v>#N/A</v>
      </c>
      <c r="AB287" s="7" t="e">
        <f t="shared" si="110"/>
        <v>#N/A</v>
      </c>
      <c r="AC287" s="7" t="e">
        <f t="shared" si="111"/>
        <v>#N/A</v>
      </c>
      <c r="AD287" s="7" t="e">
        <f>VLOOKUP(AF287,排出係数!$A$4:$I$1301,9,FALSE)</f>
        <v>#N/A</v>
      </c>
      <c r="AE287" s="12" t="str">
        <f t="shared" si="112"/>
        <v xml:space="preserve"> </v>
      </c>
      <c r="AF287" s="7" t="e">
        <f t="shared" si="123"/>
        <v>#N/A</v>
      </c>
      <c r="AG287" s="7" t="e">
        <f t="shared" si="113"/>
        <v>#N/A</v>
      </c>
      <c r="AH287" s="7" t="e">
        <f>VLOOKUP(AF287,排出係数!$A$4:$I$1301,6,FALSE)</f>
        <v>#N/A</v>
      </c>
      <c r="AI287" s="7" t="e">
        <f t="shared" si="114"/>
        <v>#N/A</v>
      </c>
      <c r="AJ287" s="7" t="e">
        <f t="shared" si="115"/>
        <v>#N/A</v>
      </c>
      <c r="AK287" s="7" t="e">
        <f>VLOOKUP(AF287,排出係数!$A$4:$I$1301,7,FALSE)</f>
        <v>#N/A</v>
      </c>
      <c r="AL287" s="7" t="e">
        <f t="shared" si="116"/>
        <v>#N/A</v>
      </c>
      <c r="AM287" s="7" t="e">
        <f t="shared" si="117"/>
        <v>#N/A</v>
      </c>
      <c r="AN287" s="7" t="e">
        <f t="shared" si="118"/>
        <v>#N/A</v>
      </c>
      <c r="AO287" s="7">
        <f t="shared" si="119"/>
        <v>0</v>
      </c>
      <c r="AP287" s="7" t="e">
        <f>VLOOKUP(AF287,排出係数!$A$4:$I$1301,8,FALSE)</f>
        <v>#N/A</v>
      </c>
      <c r="AQ287" s="7" t="str">
        <f t="shared" si="120"/>
        <v/>
      </c>
      <c r="AR287" s="7" t="str">
        <f t="shared" si="121"/>
        <v/>
      </c>
      <c r="AS287" s="7" t="str">
        <f t="shared" si="122"/>
        <v/>
      </c>
      <c r="AT287" s="88"/>
      <c r="AZ287" s="3" t="s">
        <v>2256</v>
      </c>
    </row>
    <row r="288" spans="1:52" s="13" customFormat="1" ht="13.5" customHeight="1">
      <c r="A288" s="139">
        <v>273</v>
      </c>
      <c r="B288" s="140"/>
      <c r="C288" s="141"/>
      <c r="D288" s="142"/>
      <c r="E288" s="141"/>
      <c r="F288" s="141"/>
      <c r="G288" s="182"/>
      <c r="H288" s="141"/>
      <c r="I288" s="143"/>
      <c r="J288" s="144"/>
      <c r="K288" s="141"/>
      <c r="L288" s="378"/>
      <c r="M288" s="379"/>
      <c r="N288" s="400"/>
      <c r="O288" s="202" t="str">
        <f t="shared" si="100"/>
        <v/>
      </c>
      <c r="P288" s="202" t="str">
        <f t="shared" si="124"/>
        <v/>
      </c>
      <c r="Q288" s="203" t="str">
        <f t="shared" si="101"/>
        <v/>
      </c>
      <c r="R288" s="249" t="str">
        <f t="shared" si="102"/>
        <v/>
      </c>
      <c r="S288" s="276"/>
      <c r="T288" s="37"/>
      <c r="U288" s="273" t="str">
        <f t="shared" si="103"/>
        <v/>
      </c>
      <c r="V288" s="7" t="e">
        <f t="shared" si="104"/>
        <v>#N/A</v>
      </c>
      <c r="W288" s="7" t="e">
        <f t="shared" si="105"/>
        <v>#N/A</v>
      </c>
      <c r="X288" s="7" t="e">
        <f t="shared" si="106"/>
        <v>#N/A</v>
      </c>
      <c r="Y288" s="7" t="str">
        <f t="shared" si="107"/>
        <v/>
      </c>
      <c r="Z288" s="11">
        <f t="shared" si="108"/>
        <v>1</v>
      </c>
      <c r="AA288" s="7" t="e">
        <f t="shared" si="109"/>
        <v>#N/A</v>
      </c>
      <c r="AB288" s="7" t="e">
        <f t="shared" si="110"/>
        <v>#N/A</v>
      </c>
      <c r="AC288" s="7" t="e">
        <f t="shared" si="111"/>
        <v>#N/A</v>
      </c>
      <c r="AD288" s="7" t="e">
        <f>VLOOKUP(AF288,排出係数!$A$4:$I$1301,9,FALSE)</f>
        <v>#N/A</v>
      </c>
      <c r="AE288" s="12" t="str">
        <f t="shared" si="112"/>
        <v xml:space="preserve"> </v>
      </c>
      <c r="AF288" s="7" t="e">
        <f t="shared" si="123"/>
        <v>#N/A</v>
      </c>
      <c r="AG288" s="7" t="e">
        <f t="shared" si="113"/>
        <v>#N/A</v>
      </c>
      <c r="AH288" s="7" t="e">
        <f>VLOOKUP(AF288,排出係数!$A$4:$I$1301,6,FALSE)</f>
        <v>#N/A</v>
      </c>
      <c r="AI288" s="7" t="e">
        <f t="shared" si="114"/>
        <v>#N/A</v>
      </c>
      <c r="AJ288" s="7" t="e">
        <f t="shared" si="115"/>
        <v>#N/A</v>
      </c>
      <c r="AK288" s="7" t="e">
        <f>VLOOKUP(AF288,排出係数!$A$4:$I$1301,7,FALSE)</f>
        <v>#N/A</v>
      </c>
      <c r="AL288" s="7" t="e">
        <f t="shared" si="116"/>
        <v>#N/A</v>
      </c>
      <c r="AM288" s="7" t="e">
        <f t="shared" si="117"/>
        <v>#N/A</v>
      </c>
      <c r="AN288" s="7" t="e">
        <f t="shared" si="118"/>
        <v>#N/A</v>
      </c>
      <c r="AO288" s="7">
        <f t="shared" si="119"/>
        <v>0</v>
      </c>
      <c r="AP288" s="7" t="e">
        <f>VLOOKUP(AF288,排出係数!$A$4:$I$1301,8,FALSE)</f>
        <v>#N/A</v>
      </c>
      <c r="AQ288" s="7" t="str">
        <f t="shared" si="120"/>
        <v/>
      </c>
      <c r="AR288" s="7" t="str">
        <f t="shared" si="121"/>
        <v/>
      </c>
      <c r="AS288" s="7" t="str">
        <f t="shared" si="122"/>
        <v/>
      </c>
      <c r="AT288" s="88"/>
      <c r="AZ288" s="3" t="s">
        <v>1847</v>
      </c>
    </row>
    <row r="289" spans="1:52" s="13" customFormat="1" ht="13.5" customHeight="1">
      <c r="A289" s="139">
        <v>274</v>
      </c>
      <c r="B289" s="140"/>
      <c r="C289" s="141"/>
      <c r="D289" s="142"/>
      <c r="E289" s="141"/>
      <c r="F289" s="141"/>
      <c r="G289" s="182"/>
      <c r="H289" s="141"/>
      <c r="I289" s="143"/>
      <c r="J289" s="144"/>
      <c r="K289" s="141"/>
      <c r="L289" s="378"/>
      <c r="M289" s="379"/>
      <c r="N289" s="400"/>
      <c r="O289" s="202" t="str">
        <f t="shared" si="100"/>
        <v/>
      </c>
      <c r="P289" s="202" t="str">
        <f t="shared" si="124"/>
        <v/>
      </c>
      <c r="Q289" s="203" t="str">
        <f t="shared" si="101"/>
        <v/>
      </c>
      <c r="R289" s="249" t="str">
        <f t="shared" si="102"/>
        <v/>
      </c>
      <c r="S289" s="276"/>
      <c r="T289" s="37"/>
      <c r="U289" s="273" t="str">
        <f t="shared" si="103"/>
        <v/>
      </c>
      <c r="V289" s="7" t="e">
        <f t="shared" si="104"/>
        <v>#N/A</v>
      </c>
      <c r="W289" s="7" t="e">
        <f t="shared" si="105"/>
        <v>#N/A</v>
      </c>
      <c r="X289" s="7" t="e">
        <f t="shared" si="106"/>
        <v>#N/A</v>
      </c>
      <c r="Y289" s="7" t="str">
        <f t="shared" si="107"/>
        <v/>
      </c>
      <c r="Z289" s="11">
        <f t="shared" si="108"/>
        <v>1</v>
      </c>
      <c r="AA289" s="7" t="e">
        <f t="shared" si="109"/>
        <v>#N/A</v>
      </c>
      <c r="AB289" s="7" t="e">
        <f t="shared" si="110"/>
        <v>#N/A</v>
      </c>
      <c r="AC289" s="7" t="e">
        <f t="shared" si="111"/>
        <v>#N/A</v>
      </c>
      <c r="AD289" s="7" t="e">
        <f>VLOOKUP(AF289,排出係数!$A$4:$I$1301,9,FALSE)</f>
        <v>#N/A</v>
      </c>
      <c r="AE289" s="12" t="str">
        <f t="shared" si="112"/>
        <v xml:space="preserve"> </v>
      </c>
      <c r="AF289" s="7" t="e">
        <f t="shared" si="123"/>
        <v>#N/A</v>
      </c>
      <c r="AG289" s="7" t="e">
        <f t="shared" si="113"/>
        <v>#N/A</v>
      </c>
      <c r="AH289" s="7" t="e">
        <f>VLOOKUP(AF289,排出係数!$A$4:$I$1301,6,FALSE)</f>
        <v>#N/A</v>
      </c>
      <c r="AI289" s="7" t="e">
        <f t="shared" si="114"/>
        <v>#N/A</v>
      </c>
      <c r="AJ289" s="7" t="e">
        <f t="shared" si="115"/>
        <v>#N/A</v>
      </c>
      <c r="AK289" s="7" t="e">
        <f>VLOOKUP(AF289,排出係数!$A$4:$I$1301,7,FALSE)</f>
        <v>#N/A</v>
      </c>
      <c r="AL289" s="7" t="e">
        <f t="shared" si="116"/>
        <v>#N/A</v>
      </c>
      <c r="AM289" s="7" t="e">
        <f t="shared" si="117"/>
        <v>#N/A</v>
      </c>
      <c r="AN289" s="7" t="e">
        <f t="shared" si="118"/>
        <v>#N/A</v>
      </c>
      <c r="AO289" s="7">
        <f t="shared" si="119"/>
        <v>0</v>
      </c>
      <c r="AP289" s="7" t="e">
        <f>VLOOKUP(AF289,排出係数!$A$4:$I$1301,8,FALSE)</f>
        <v>#N/A</v>
      </c>
      <c r="AQ289" s="7" t="str">
        <f t="shared" si="120"/>
        <v/>
      </c>
      <c r="AR289" s="7" t="str">
        <f t="shared" si="121"/>
        <v/>
      </c>
      <c r="AS289" s="7" t="str">
        <f t="shared" si="122"/>
        <v/>
      </c>
      <c r="AT289" s="88"/>
      <c r="AZ289" s="3" t="s">
        <v>1888</v>
      </c>
    </row>
    <row r="290" spans="1:52" s="13" customFormat="1" ht="13.5" customHeight="1">
      <c r="A290" s="139">
        <v>275</v>
      </c>
      <c r="B290" s="140"/>
      <c r="C290" s="141"/>
      <c r="D290" s="142"/>
      <c r="E290" s="141"/>
      <c r="F290" s="141"/>
      <c r="G290" s="182"/>
      <c r="H290" s="141"/>
      <c r="I290" s="143"/>
      <c r="J290" s="144"/>
      <c r="K290" s="141"/>
      <c r="L290" s="378"/>
      <c r="M290" s="379"/>
      <c r="N290" s="400"/>
      <c r="O290" s="202" t="str">
        <f t="shared" si="100"/>
        <v/>
      </c>
      <c r="P290" s="202" t="str">
        <f t="shared" si="124"/>
        <v/>
      </c>
      <c r="Q290" s="203" t="str">
        <f t="shared" si="101"/>
        <v/>
      </c>
      <c r="R290" s="249" t="str">
        <f t="shared" si="102"/>
        <v/>
      </c>
      <c r="S290" s="276"/>
      <c r="T290" s="37"/>
      <c r="U290" s="273" t="str">
        <f t="shared" si="103"/>
        <v/>
      </c>
      <c r="V290" s="7" t="e">
        <f t="shared" si="104"/>
        <v>#N/A</v>
      </c>
      <c r="W290" s="7" t="e">
        <f t="shared" si="105"/>
        <v>#N/A</v>
      </c>
      <c r="X290" s="7" t="e">
        <f t="shared" si="106"/>
        <v>#N/A</v>
      </c>
      <c r="Y290" s="7" t="str">
        <f t="shared" si="107"/>
        <v/>
      </c>
      <c r="Z290" s="11">
        <f t="shared" si="108"/>
        <v>1</v>
      </c>
      <c r="AA290" s="7" t="e">
        <f t="shared" si="109"/>
        <v>#N/A</v>
      </c>
      <c r="AB290" s="7" t="e">
        <f t="shared" si="110"/>
        <v>#N/A</v>
      </c>
      <c r="AC290" s="7" t="e">
        <f t="shared" si="111"/>
        <v>#N/A</v>
      </c>
      <c r="AD290" s="7" t="e">
        <f>VLOOKUP(AF290,排出係数!$A$4:$I$1301,9,FALSE)</f>
        <v>#N/A</v>
      </c>
      <c r="AE290" s="12" t="str">
        <f t="shared" si="112"/>
        <v xml:space="preserve"> </v>
      </c>
      <c r="AF290" s="7" t="e">
        <f t="shared" si="123"/>
        <v>#N/A</v>
      </c>
      <c r="AG290" s="7" t="e">
        <f t="shared" si="113"/>
        <v>#N/A</v>
      </c>
      <c r="AH290" s="7" t="e">
        <f>VLOOKUP(AF290,排出係数!$A$4:$I$1301,6,FALSE)</f>
        <v>#N/A</v>
      </c>
      <c r="AI290" s="7" t="e">
        <f t="shared" si="114"/>
        <v>#N/A</v>
      </c>
      <c r="AJ290" s="7" t="e">
        <f t="shared" si="115"/>
        <v>#N/A</v>
      </c>
      <c r="AK290" s="7" t="e">
        <f>VLOOKUP(AF290,排出係数!$A$4:$I$1301,7,FALSE)</f>
        <v>#N/A</v>
      </c>
      <c r="AL290" s="7" t="e">
        <f t="shared" si="116"/>
        <v>#N/A</v>
      </c>
      <c r="AM290" s="7" t="e">
        <f t="shared" si="117"/>
        <v>#N/A</v>
      </c>
      <c r="AN290" s="7" t="e">
        <f t="shared" si="118"/>
        <v>#N/A</v>
      </c>
      <c r="AO290" s="7">
        <f t="shared" si="119"/>
        <v>0</v>
      </c>
      <c r="AP290" s="7" t="e">
        <f>VLOOKUP(AF290,排出係数!$A$4:$I$1301,8,FALSE)</f>
        <v>#N/A</v>
      </c>
      <c r="AQ290" s="7" t="str">
        <f t="shared" si="120"/>
        <v/>
      </c>
      <c r="AR290" s="7" t="str">
        <f t="shared" si="121"/>
        <v/>
      </c>
      <c r="AS290" s="7" t="str">
        <f t="shared" si="122"/>
        <v/>
      </c>
      <c r="AT290" s="88"/>
      <c r="AZ290" s="3" t="s">
        <v>1818</v>
      </c>
    </row>
    <row r="291" spans="1:52" s="13" customFormat="1" ht="13.5" customHeight="1">
      <c r="A291" s="139">
        <v>276</v>
      </c>
      <c r="B291" s="140"/>
      <c r="C291" s="141"/>
      <c r="D291" s="142"/>
      <c r="E291" s="141"/>
      <c r="F291" s="141"/>
      <c r="G291" s="182"/>
      <c r="H291" s="141"/>
      <c r="I291" s="143"/>
      <c r="J291" s="144"/>
      <c r="K291" s="141"/>
      <c r="L291" s="378"/>
      <c r="M291" s="379"/>
      <c r="N291" s="400"/>
      <c r="O291" s="202" t="str">
        <f t="shared" si="100"/>
        <v/>
      </c>
      <c r="P291" s="202" t="str">
        <f t="shared" si="124"/>
        <v/>
      </c>
      <c r="Q291" s="203" t="str">
        <f t="shared" si="101"/>
        <v/>
      </c>
      <c r="R291" s="249" t="str">
        <f t="shared" si="102"/>
        <v/>
      </c>
      <c r="S291" s="276"/>
      <c r="T291" s="37"/>
      <c r="U291" s="273" t="str">
        <f t="shared" si="103"/>
        <v/>
      </c>
      <c r="V291" s="7" t="e">
        <f t="shared" si="104"/>
        <v>#N/A</v>
      </c>
      <c r="W291" s="7" t="e">
        <f t="shared" si="105"/>
        <v>#N/A</v>
      </c>
      <c r="X291" s="7" t="e">
        <f t="shared" si="106"/>
        <v>#N/A</v>
      </c>
      <c r="Y291" s="7" t="str">
        <f t="shared" si="107"/>
        <v/>
      </c>
      <c r="Z291" s="11">
        <f t="shared" si="108"/>
        <v>1</v>
      </c>
      <c r="AA291" s="7" t="e">
        <f t="shared" si="109"/>
        <v>#N/A</v>
      </c>
      <c r="AB291" s="7" t="e">
        <f t="shared" si="110"/>
        <v>#N/A</v>
      </c>
      <c r="AC291" s="7" t="e">
        <f t="shared" si="111"/>
        <v>#N/A</v>
      </c>
      <c r="AD291" s="7" t="e">
        <f>VLOOKUP(AF291,排出係数!$A$4:$I$1301,9,FALSE)</f>
        <v>#N/A</v>
      </c>
      <c r="AE291" s="12" t="str">
        <f t="shared" si="112"/>
        <v xml:space="preserve"> </v>
      </c>
      <c r="AF291" s="7" t="e">
        <f t="shared" si="123"/>
        <v>#N/A</v>
      </c>
      <c r="AG291" s="7" t="e">
        <f t="shared" si="113"/>
        <v>#N/A</v>
      </c>
      <c r="AH291" s="7" t="e">
        <f>VLOOKUP(AF291,排出係数!$A$4:$I$1301,6,FALSE)</f>
        <v>#N/A</v>
      </c>
      <c r="AI291" s="7" t="e">
        <f t="shared" si="114"/>
        <v>#N/A</v>
      </c>
      <c r="AJ291" s="7" t="e">
        <f t="shared" si="115"/>
        <v>#N/A</v>
      </c>
      <c r="AK291" s="7" t="e">
        <f>VLOOKUP(AF291,排出係数!$A$4:$I$1301,7,FALSE)</f>
        <v>#N/A</v>
      </c>
      <c r="AL291" s="7" t="e">
        <f t="shared" si="116"/>
        <v>#N/A</v>
      </c>
      <c r="AM291" s="7" t="e">
        <f t="shared" si="117"/>
        <v>#N/A</v>
      </c>
      <c r="AN291" s="7" t="e">
        <f t="shared" si="118"/>
        <v>#N/A</v>
      </c>
      <c r="AO291" s="7">
        <f t="shared" si="119"/>
        <v>0</v>
      </c>
      <c r="AP291" s="7" t="e">
        <f>VLOOKUP(AF291,排出係数!$A$4:$I$1301,8,FALSE)</f>
        <v>#N/A</v>
      </c>
      <c r="AQ291" s="7" t="str">
        <f t="shared" si="120"/>
        <v/>
      </c>
      <c r="AR291" s="7" t="str">
        <f t="shared" si="121"/>
        <v/>
      </c>
      <c r="AS291" s="7" t="str">
        <f t="shared" si="122"/>
        <v/>
      </c>
      <c r="AT291" s="88"/>
      <c r="AZ291" s="3" t="s">
        <v>1845</v>
      </c>
    </row>
    <row r="292" spans="1:52" s="13" customFormat="1" ht="13.5" customHeight="1">
      <c r="A292" s="139">
        <v>277</v>
      </c>
      <c r="B292" s="140"/>
      <c r="C292" s="141"/>
      <c r="D292" s="142"/>
      <c r="E292" s="141"/>
      <c r="F292" s="141"/>
      <c r="G292" s="182"/>
      <c r="H292" s="141"/>
      <c r="I292" s="143"/>
      <c r="J292" s="144"/>
      <c r="K292" s="141"/>
      <c r="L292" s="378"/>
      <c r="M292" s="379"/>
      <c r="N292" s="400"/>
      <c r="O292" s="202" t="str">
        <f t="shared" si="100"/>
        <v/>
      </c>
      <c r="P292" s="202" t="str">
        <f t="shared" si="124"/>
        <v/>
      </c>
      <c r="Q292" s="203" t="str">
        <f t="shared" si="101"/>
        <v/>
      </c>
      <c r="R292" s="249" t="str">
        <f t="shared" si="102"/>
        <v/>
      </c>
      <c r="S292" s="276"/>
      <c r="T292" s="37"/>
      <c r="U292" s="273" t="str">
        <f t="shared" si="103"/>
        <v/>
      </c>
      <c r="V292" s="7" t="e">
        <f t="shared" si="104"/>
        <v>#N/A</v>
      </c>
      <c r="W292" s="7" t="e">
        <f t="shared" si="105"/>
        <v>#N/A</v>
      </c>
      <c r="X292" s="7" t="e">
        <f t="shared" si="106"/>
        <v>#N/A</v>
      </c>
      <c r="Y292" s="7" t="str">
        <f t="shared" si="107"/>
        <v/>
      </c>
      <c r="Z292" s="11">
        <f t="shared" si="108"/>
        <v>1</v>
      </c>
      <c r="AA292" s="7" t="e">
        <f t="shared" si="109"/>
        <v>#N/A</v>
      </c>
      <c r="AB292" s="7" t="e">
        <f t="shared" si="110"/>
        <v>#N/A</v>
      </c>
      <c r="AC292" s="7" t="e">
        <f t="shared" si="111"/>
        <v>#N/A</v>
      </c>
      <c r="AD292" s="7" t="e">
        <f>VLOOKUP(AF292,排出係数!$A$4:$I$1301,9,FALSE)</f>
        <v>#N/A</v>
      </c>
      <c r="AE292" s="12" t="str">
        <f t="shared" si="112"/>
        <v xml:space="preserve"> </v>
      </c>
      <c r="AF292" s="7" t="e">
        <f t="shared" si="123"/>
        <v>#N/A</v>
      </c>
      <c r="AG292" s="7" t="e">
        <f t="shared" si="113"/>
        <v>#N/A</v>
      </c>
      <c r="AH292" s="7" t="e">
        <f>VLOOKUP(AF292,排出係数!$A$4:$I$1301,6,FALSE)</f>
        <v>#N/A</v>
      </c>
      <c r="AI292" s="7" t="e">
        <f t="shared" si="114"/>
        <v>#N/A</v>
      </c>
      <c r="AJ292" s="7" t="e">
        <f t="shared" si="115"/>
        <v>#N/A</v>
      </c>
      <c r="AK292" s="7" t="e">
        <f>VLOOKUP(AF292,排出係数!$A$4:$I$1301,7,FALSE)</f>
        <v>#N/A</v>
      </c>
      <c r="AL292" s="7" t="e">
        <f t="shared" si="116"/>
        <v>#N/A</v>
      </c>
      <c r="AM292" s="7" t="e">
        <f t="shared" si="117"/>
        <v>#N/A</v>
      </c>
      <c r="AN292" s="7" t="e">
        <f t="shared" si="118"/>
        <v>#N/A</v>
      </c>
      <c r="AO292" s="7">
        <f t="shared" si="119"/>
        <v>0</v>
      </c>
      <c r="AP292" s="7" t="e">
        <f>VLOOKUP(AF292,排出係数!$A$4:$I$1301,8,FALSE)</f>
        <v>#N/A</v>
      </c>
      <c r="AQ292" s="7" t="str">
        <f t="shared" si="120"/>
        <v/>
      </c>
      <c r="AR292" s="7" t="str">
        <f t="shared" si="121"/>
        <v/>
      </c>
      <c r="AS292" s="7" t="str">
        <f t="shared" si="122"/>
        <v/>
      </c>
      <c r="AT292" s="88"/>
      <c r="AZ292" s="3" t="s">
        <v>1886</v>
      </c>
    </row>
    <row r="293" spans="1:52" s="13" customFormat="1" ht="13.5" customHeight="1">
      <c r="A293" s="139">
        <v>278</v>
      </c>
      <c r="B293" s="140"/>
      <c r="C293" s="141"/>
      <c r="D293" s="142"/>
      <c r="E293" s="141"/>
      <c r="F293" s="141"/>
      <c r="G293" s="182"/>
      <c r="H293" s="141"/>
      <c r="I293" s="143"/>
      <c r="J293" s="144"/>
      <c r="K293" s="141"/>
      <c r="L293" s="378"/>
      <c r="M293" s="379"/>
      <c r="N293" s="400"/>
      <c r="O293" s="202" t="str">
        <f t="shared" si="100"/>
        <v/>
      </c>
      <c r="P293" s="202" t="str">
        <f t="shared" si="124"/>
        <v/>
      </c>
      <c r="Q293" s="203" t="str">
        <f t="shared" si="101"/>
        <v/>
      </c>
      <c r="R293" s="249" t="str">
        <f t="shared" si="102"/>
        <v/>
      </c>
      <c r="S293" s="276"/>
      <c r="T293" s="37"/>
      <c r="U293" s="273" t="str">
        <f t="shared" si="103"/>
        <v/>
      </c>
      <c r="V293" s="7" t="e">
        <f t="shared" si="104"/>
        <v>#N/A</v>
      </c>
      <c r="W293" s="7" t="e">
        <f t="shared" si="105"/>
        <v>#N/A</v>
      </c>
      <c r="X293" s="7" t="e">
        <f t="shared" si="106"/>
        <v>#N/A</v>
      </c>
      <c r="Y293" s="7" t="str">
        <f t="shared" si="107"/>
        <v/>
      </c>
      <c r="Z293" s="11">
        <f t="shared" si="108"/>
        <v>1</v>
      </c>
      <c r="AA293" s="7" t="e">
        <f t="shared" si="109"/>
        <v>#N/A</v>
      </c>
      <c r="AB293" s="7" t="e">
        <f t="shared" si="110"/>
        <v>#N/A</v>
      </c>
      <c r="AC293" s="7" t="e">
        <f t="shared" si="111"/>
        <v>#N/A</v>
      </c>
      <c r="AD293" s="7" t="e">
        <f>VLOOKUP(AF293,排出係数!$A$4:$I$1301,9,FALSE)</f>
        <v>#N/A</v>
      </c>
      <c r="AE293" s="12" t="str">
        <f t="shared" si="112"/>
        <v xml:space="preserve"> </v>
      </c>
      <c r="AF293" s="7" t="e">
        <f t="shared" si="123"/>
        <v>#N/A</v>
      </c>
      <c r="AG293" s="7" t="e">
        <f t="shared" si="113"/>
        <v>#N/A</v>
      </c>
      <c r="AH293" s="7" t="e">
        <f>VLOOKUP(AF293,排出係数!$A$4:$I$1301,6,FALSE)</f>
        <v>#N/A</v>
      </c>
      <c r="AI293" s="7" t="e">
        <f t="shared" si="114"/>
        <v>#N/A</v>
      </c>
      <c r="AJ293" s="7" t="e">
        <f t="shared" si="115"/>
        <v>#N/A</v>
      </c>
      <c r="AK293" s="7" t="e">
        <f>VLOOKUP(AF293,排出係数!$A$4:$I$1301,7,FALSE)</f>
        <v>#N/A</v>
      </c>
      <c r="AL293" s="7" t="e">
        <f t="shared" si="116"/>
        <v>#N/A</v>
      </c>
      <c r="AM293" s="7" t="e">
        <f t="shared" si="117"/>
        <v>#N/A</v>
      </c>
      <c r="AN293" s="7" t="e">
        <f t="shared" si="118"/>
        <v>#N/A</v>
      </c>
      <c r="AO293" s="7">
        <f t="shared" si="119"/>
        <v>0</v>
      </c>
      <c r="AP293" s="7" t="e">
        <f>VLOOKUP(AF293,排出係数!$A$4:$I$1301,8,FALSE)</f>
        <v>#N/A</v>
      </c>
      <c r="AQ293" s="7" t="str">
        <f t="shared" si="120"/>
        <v/>
      </c>
      <c r="AR293" s="7" t="str">
        <f t="shared" si="121"/>
        <v/>
      </c>
      <c r="AS293" s="7" t="str">
        <f t="shared" si="122"/>
        <v/>
      </c>
      <c r="AT293" s="88"/>
      <c r="AZ293" s="3" t="s">
        <v>2289</v>
      </c>
    </row>
    <row r="294" spans="1:52" s="13" customFormat="1" ht="13.5" customHeight="1">
      <c r="A294" s="139">
        <v>279</v>
      </c>
      <c r="B294" s="140"/>
      <c r="C294" s="141"/>
      <c r="D294" s="142"/>
      <c r="E294" s="141"/>
      <c r="F294" s="141"/>
      <c r="G294" s="182"/>
      <c r="H294" s="141"/>
      <c r="I294" s="143"/>
      <c r="J294" s="144"/>
      <c r="K294" s="141"/>
      <c r="L294" s="378"/>
      <c r="M294" s="379"/>
      <c r="N294" s="400"/>
      <c r="O294" s="202" t="str">
        <f t="shared" si="100"/>
        <v/>
      </c>
      <c r="P294" s="202" t="str">
        <f t="shared" si="124"/>
        <v/>
      </c>
      <c r="Q294" s="203" t="str">
        <f t="shared" si="101"/>
        <v/>
      </c>
      <c r="R294" s="249" t="str">
        <f t="shared" si="102"/>
        <v/>
      </c>
      <c r="S294" s="276"/>
      <c r="T294" s="37"/>
      <c r="U294" s="273" t="str">
        <f t="shared" si="103"/>
        <v/>
      </c>
      <c r="V294" s="7" t="e">
        <f t="shared" si="104"/>
        <v>#N/A</v>
      </c>
      <c r="W294" s="7" t="e">
        <f t="shared" si="105"/>
        <v>#N/A</v>
      </c>
      <c r="X294" s="7" t="e">
        <f t="shared" si="106"/>
        <v>#N/A</v>
      </c>
      <c r="Y294" s="7" t="str">
        <f t="shared" si="107"/>
        <v/>
      </c>
      <c r="Z294" s="11">
        <f t="shared" si="108"/>
        <v>1</v>
      </c>
      <c r="AA294" s="7" t="e">
        <f t="shared" si="109"/>
        <v>#N/A</v>
      </c>
      <c r="AB294" s="7" t="e">
        <f t="shared" si="110"/>
        <v>#N/A</v>
      </c>
      <c r="AC294" s="7" t="e">
        <f t="shared" si="111"/>
        <v>#N/A</v>
      </c>
      <c r="AD294" s="7" t="e">
        <f>VLOOKUP(AF294,排出係数!$A$4:$I$1301,9,FALSE)</f>
        <v>#N/A</v>
      </c>
      <c r="AE294" s="12" t="str">
        <f t="shared" si="112"/>
        <v xml:space="preserve"> </v>
      </c>
      <c r="AF294" s="7" t="e">
        <f t="shared" si="123"/>
        <v>#N/A</v>
      </c>
      <c r="AG294" s="7" t="e">
        <f t="shared" si="113"/>
        <v>#N/A</v>
      </c>
      <c r="AH294" s="7" t="e">
        <f>VLOOKUP(AF294,排出係数!$A$4:$I$1301,6,FALSE)</f>
        <v>#N/A</v>
      </c>
      <c r="AI294" s="7" t="e">
        <f t="shared" si="114"/>
        <v>#N/A</v>
      </c>
      <c r="AJ294" s="7" t="e">
        <f t="shared" si="115"/>
        <v>#N/A</v>
      </c>
      <c r="AK294" s="7" t="e">
        <f>VLOOKUP(AF294,排出係数!$A$4:$I$1301,7,FALSE)</f>
        <v>#N/A</v>
      </c>
      <c r="AL294" s="7" t="e">
        <f t="shared" si="116"/>
        <v>#N/A</v>
      </c>
      <c r="AM294" s="7" t="e">
        <f t="shared" si="117"/>
        <v>#N/A</v>
      </c>
      <c r="AN294" s="7" t="e">
        <f t="shared" si="118"/>
        <v>#N/A</v>
      </c>
      <c r="AO294" s="7">
        <f t="shared" si="119"/>
        <v>0</v>
      </c>
      <c r="AP294" s="7" t="e">
        <f>VLOOKUP(AF294,排出係数!$A$4:$I$1301,8,FALSE)</f>
        <v>#N/A</v>
      </c>
      <c r="AQ294" s="7" t="str">
        <f t="shared" si="120"/>
        <v/>
      </c>
      <c r="AR294" s="7" t="str">
        <f t="shared" si="121"/>
        <v/>
      </c>
      <c r="AS294" s="7" t="str">
        <f t="shared" si="122"/>
        <v/>
      </c>
      <c r="AT294" s="88"/>
      <c r="AZ294" s="3" t="s">
        <v>2030</v>
      </c>
    </row>
    <row r="295" spans="1:52" s="13" customFormat="1" ht="13.5" customHeight="1">
      <c r="A295" s="139">
        <v>280</v>
      </c>
      <c r="B295" s="140"/>
      <c r="C295" s="141"/>
      <c r="D295" s="142"/>
      <c r="E295" s="141"/>
      <c r="F295" s="141"/>
      <c r="G295" s="182"/>
      <c r="H295" s="141"/>
      <c r="I295" s="143"/>
      <c r="J295" s="144"/>
      <c r="K295" s="141"/>
      <c r="L295" s="378"/>
      <c r="M295" s="379"/>
      <c r="N295" s="400"/>
      <c r="O295" s="202" t="str">
        <f t="shared" si="100"/>
        <v/>
      </c>
      <c r="P295" s="202" t="str">
        <f t="shared" si="124"/>
        <v/>
      </c>
      <c r="Q295" s="203" t="str">
        <f t="shared" si="101"/>
        <v/>
      </c>
      <c r="R295" s="249" t="str">
        <f t="shared" si="102"/>
        <v/>
      </c>
      <c r="S295" s="276"/>
      <c r="T295" s="37"/>
      <c r="U295" s="273" t="str">
        <f t="shared" si="103"/>
        <v/>
      </c>
      <c r="V295" s="7" t="e">
        <f t="shared" si="104"/>
        <v>#N/A</v>
      </c>
      <c r="W295" s="7" t="e">
        <f t="shared" si="105"/>
        <v>#N/A</v>
      </c>
      <c r="X295" s="7" t="e">
        <f t="shared" si="106"/>
        <v>#N/A</v>
      </c>
      <c r="Y295" s="7" t="str">
        <f t="shared" si="107"/>
        <v/>
      </c>
      <c r="Z295" s="11">
        <f t="shared" si="108"/>
        <v>1</v>
      </c>
      <c r="AA295" s="7" t="e">
        <f t="shared" si="109"/>
        <v>#N/A</v>
      </c>
      <c r="AB295" s="7" t="e">
        <f t="shared" si="110"/>
        <v>#N/A</v>
      </c>
      <c r="AC295" s="7" t="e">
        <f t="shared" si="111"/>
        <v>#N/A</v>
      </c>
      <c r="AD295" s="7" t="e">
        <f>VLOOKUP(AF295,排出係数!$A$4:$I$1301,9,FALSE)</f>
        <v>#N/A</v>
      </c>
      <c r="AE295" s="12" t="str">
        <f t="shared" si="112"/>
        <v xml:space="preserve"> </v>
      </c>
      <c r="AF295" s="7" t="e">
        <f t="shared" si="123"/>
        <v>#N/A</v>
      </c>
      <c r="AG295" s="7" t="e">
        <f t="shared" si="113"/>
        <v>#N/A</v>
      </c>
      <c r="AH295" s="7" t="e">
        <f>VLOOKUP(AF295,排出係数!$A$4:$I$1301,6,FALSE)</f>
        <v>#N/A</v>
      </c>
      <c r="AI295" s="7" t="e">
        <f t="shared" si="114"/>
        <v>#N/A</v>
      </c>
      <c r="AJ295" s="7" t="e">
        <f t="shared" si="115"/>
        <v>#N/A</v>
      </c>
      <c r="AK295" s="7" t="e">
        <f>VLOOKUP(AF295,排出係数!$A$4:$I$1301,7,FALSE)</f>
        <v>#N/A</v>
      </c>
      <c r="AL295" s="7" t="e">
        <f t="shared" si="116"/>
        <v>#N/A</v>
      </c>
      <c r="AM295" s="7" t="e">
        <f t="shared" si="117"/>
        <v>#N/A</v>
      </c>
      <c r="AN295" s="7" t="e">
        <f t="shared" si="118"/>
        <v>#N/A</v>
      </c>
      <c r="AO295" s="7">
        <f t="shared" si="119"/>
        <v>0</v>
      </c>
      <c r="AP295" s="7" t="e">
        <f>VLOOKUP(AF295,排出係数!$A$4:$I$1301,8,FALSE)</f>
        <v>#N/A</v>
      </c>
      <c r="AQ295" s="7" t="str">
        <f t="shared" si="120"/>
        <v/>
      </c>
      <c r="AR295" s="7" t="str">
        <f t="shared" si="121"/>
        <v/>
      </c>
      <c r="AS295" s="7" t="str">
        <f t="shared" si="122"/>
        <v/>
      </c>
      <c r="AT295" s="88"/>
      <c r="AZ295" s="3" t="s">
        <v>2064</v>
      </c>
    </row>
    <row r="296" spans="1:52" s="13" customFormat="1" ht="13.5" customHeight="1">
      <c r="A296" s="139">
        <v>281</v>
      </c>
      <c r="B296" s="140"/>
      <c r="C296" s="141"/>
      <c r="D296" s="142"/>
      <c r="E296" s="141"/>
      <c r="F296" s="141"/>
      <c r="G296" s="182"/>
      <c r="H296" s="141"/>
      <c r="I296" s="143"/>
      <c r="J296" s="144"/>
      <c r="K296" s="141"/>
      <c r="L296" s="378"/>
      <c r="M296" s="379"/>
      <c r="N296" s="400"/>
      <c r="O296" s="202" t="str">
        <f t="shared" si="100"/>
        <v/>
      </c>
      <c r="P296" s="202" t="str">
        <f t="shared" si="124"/>
        <v/>
      </c>
      <c r="Q296" s="203" t="str">
        <f t="shared" si="101"/>
        <v/>
      </c>
      <c r="R296" s="249" t="str">
        <f t="shared" si="102"/>
        <v/>
      </c>
      <c r="S296" s="276"/>
      <c r="T296" s="37"/>
      <c r="U296" s="273" t="str">
        <f t="shared" si="103"/>
        <v/>
      </c>
      <c r="V296" s="7" t="e">
        <f t="shared" si="104"/>
        <v>#N/A</v>
      </c>
      <c r="W296" s="7" t="e">
        <f t="shared" si="105"/>
        <v>#N/A</v>
      </c>
      <c r="X296" s="7" t="e">
        <f t="shared" si="106"/>
        <v>#N/A</v>
      </c>
      <c r="Y296" s="7" t="str">
        <f t="shared" si="107"/>
        <v/>
      </c>
      <c r="Z296" s="11">
        <f t="shared" si="108"/>
        <v>1</v>
      </c>
      <c r="AA296" s="7" t="e">
        <f t="shared" si="109"/>
        <v>#N/A</v>
      </c>
      <c r="AB296" s="7" t="e">
        <f t="shared" si="110"/>
        <v>#N/A</v>
      </c>
      <c r="AC296" s="7" t="e">
        <f t="shared" si="111"/>
        <v>#N/A</v>
      </c>
      <c r="AD296" s="7" t="e">
        <f>VLOOKUP(AF296,排出係数!$A$4:$I$1301,9,FALSE)</f>
        <v>#N/A</v>
      </c>
      <c r="AE296" s="12" t="str">
        <f t="shared" si="112"/>
        <v xml:space="preserve"> </v>
      </c>
      <c r="AF296" s="7" t="e">
        <f t="shared" si="123"/>
        <v>#N/A</v>
      </c>
      <c r="AG296" s="7" t="e">
        <f t="shared" si="113"/>
        <v>#N/A</v>
      </c>
      <c r="AH296" s="7" t="e">
        <f>VLOOKUP(AF296,排出係数!$A$4:$I$1301,6,FALSE)</f>
        <v>#N/A</v>
      </c>
      <c r="AI296" s="7" t="e">
        <f t="shared" si="114"/>
        <v>#N/A</v>
      </c>
      <c r="AJ296" s="7" t="e">
        <f t="shared" si="115"/>
        <v>#N/A</v>
      </c>
      <c r="AK296" s="7" t="e">
        <f>VLOOKUP(AF296,排出係数!$A$4:$I$1301,7,FALSE)</f>
        <v>#N/A</v>
      </c>
      <c r="AL296" s="7" t="e">
        <f t="shared" si="116"/>
        <v>#N/A</v>
      </c>
      <c r="AM296" s="7" t="e">
        <f t="shared" si="117"/>
        <v>#N/A</v>
      </c>
      <c r="AN296" s="7" t="e">
        <f t="shared" si="118"/>
        <v>#N/A</v>
      </c>
      <c r="AO296" s="7">
        <f t="shared" si="119"/>
        <v>0</v>
      </c>
      <c r="AP296" s="7" t="e">
        <f>VLOOKUP(AF296,排出係数!$A$4:$I$1301,8,FALSE)</f>
        <v>#N/A</v>
      </c>
      <c r="AQ296" s="7" t="str">
        <f t="shared" si="120"/>
        <v/>
      </c>
      <c r="AR296" s="7" t="str">
        <f t="shared" si="121"/>
        <v/>
      </c>
      <c r="AS296" s="7" t="str">
        <f t="shared" si="122"/>
        <v/>
      </c>
      <c r="AT296" s="88"/>
      <c r="AZ296" s="3" t="s">
        <v>2287</v>
      </c>
    </row>
    <row r="297" spans="1:52" s="13" customFormat="1" ht="13.5" customHeight="1">
      <c r="A297" s="139">
        <v>282</v>
      </c>
      <c r="B297" s="140"/>
      <c r="C297" s="141"/>
      <c r="D297" s="142"/>
      <c r="E297" s="141"/>
      <c r="F297" s="141"/>
      <c r="G297" s="182"/>
      <c r="H297" s="141"/>
      <c r="I297" s="143"/>
      <c r="J297" s="144"/>
      <c r="K297" s="141"/>
      <c r="L297" s="378"/>
      <c r="M297" s="379"/>
      <c r="N297" s="400"/>
      <c r="O297" s="202" t="str">
        <f t="shared" si="100"/>
        <v/>
      </c>
      <c r="P297" s="202" t="str">
        <f t="shared" si="124"/>
        <v/>
      </c>
      <c r="Q297" s="203" t="str">
        <f t="shared" si="101"/>
        <v/>
      </c>
      <c r="R297" s="249" t="str">
        <f t="shared" si="102"/>
        <v/>
      </c>
      <c r="S297" s="276"/>
      <c r="T297" s="37"/>
      <c r="U297" s="273" t="str">
        <f t="shared" si="103"/>
        <v/>
      </c>
      <c r="V297" s="7" t="e">
        <f t="shared" si="104"/>
        <v>#N/A</v>
      </c>
      <c r="W297" s="7" t="e">
        <f t="shared" si="105"/>
        <v>#N/A</v>
      </c>
      <c r="X297" s="7" t="e">
        <f t="shared" si="106"/>
        <v>#N/A</v>
      </c>
      <c r="Y297" s="7" t="str">
        <f t="shared" si="107"/>
        <v/>
      </c>
      <c r="Z297" s="11">
        <f t="shared" si="108"/>
        <v>1</v>
      </c>
      <c r="AA297" s="7" t="e">
        <f t="shared" si="109"/>
        <v>#N/A</v>
      </c>
      <c r="AB297" s="7" t="e">
        <f t="shared" si="110"/>
        <v>#N/A</v>
      </c>
      <c r="AC297" s="7" t="e">
        <f t="shared" si="111"/>
        <v>#N/A</v>
      </c>
      <c r="AD297" s="7" t="e">
        <f>VLOOKUP(AF297,排出係数!$A$4:$I$1301,9,FALSE)</f>
        <v>#N/A</v>
      </c>
      <c r="AE297" s="12" t="str">
        <f t="shared" si="112"/>
        <v xml:space="preserve"> </v>
      </c>
      <c r="AF297" s="7" t="e">
        <f t="shared" si="123"/>
        <v>#N/A</v>
      </c>
      <c r="AG297" s="7" t="e">
        <f t="shared" si="113"/>
        <v>#N/A</v>
      </c>
      <c r="AH297" s="7" t="e">
        <f>VLOOKUP(AF297,排出係数!$A$4:$I$1301,6,FALSE)</f>
        <v>#N/A</v>
      </c>
      <c r="AI297" s="7" t="e">
        <f t="shared" si="114"/>
        <v>#N/A</v>
      </c>
      <c r="AJ297" s="7" t="e">
        <f t="shared" si="115"/>
        <v>#N/A</v>
      </c>
      <c r="AK297" s="7" t="e">
        <f>VLOOKUP(AF297,排出係数!$A$4:$I$1301,7,FALSE)</f>
        <v>#N/A</v>
      </c>
      <c r="AL297" s="7" t="e">
        <f t="shared" si="116"/>
        <v>#N/A</v>
      </c>
      <c r="AM297" s="7" t="e">
        <f t="shared" si="117"/>
        <v>#N/A</v>
      </c>
      <c r="AN297" s="7" t="e">
        <f t="shared" si="118"/>
        <v>#N/A</v>
      </c>
      <c r="AO297" s="7">
        <f t="shared" si="119"/>
        <v>0</v>
      </c>
      <c r="AP297" s="7" t="e">
        <f>VLOOKUP(AF297,排出係数!$A$4:$I$1301,8,FALSE)</f>
        <v>#N/A</v>
      </c>
      <c r="AQ297" s="7" t="str">
        <f t="shared" si="120"/>
        <v/>
      </c>
      <c r="AR297" s="7" t="str">
        <f t="shared" si="121"/>
        <v/>
      </c>
      <c r="AS297" s="7" t="str">
        <f t="shared" si="122"/>
        <v/>
      </c>
      <c r="AT297" s="88"/>
      <c r="AZ297" s="3" t="s">
        <v>2028</v>
      </c>
    </row>
    <row r="298" spans="1:52" s="13" customFormat="1" ht="13.5" customHeight="1">
      <c r="A298" s="139">
        <v>283</v>
      </c>
      <c r="B298" s="140"/>
      <c r="C298" s="141"/>
      <c r="D298" s="142"/>
      <c r="E298" s="141"/>
      <c r="F298" s="141"/>
      <c r="G298" s="182"/>
      <c r="H298" s="141"/>
      <c r="I298" s="143"/>
      <c r="J298" s="144"/>
      <c r="K298" s="141"/>
      <c r="L298" s="378"/>
      <c r="M298" s="379"/>
      <c r="N298" s="400"/>
      <c r="O298" s="202" t="str">
        <f t="shared" si="100"/>
        <v/>
      </c>
      <c r="P298" s="202" t="str">
        <f t="shared" si="124"/>
        <v/>
      </c>
      <c r="Q298" s="203" t="str">
        <f t="shared" si="101"/>
        <v/>
      </c>
      <c r="R298" s="249" t="str">
        <f t="shared" si="102"/>
        <v/>
      </c>
      <c r="S298" s="276"/>
      <c r="T298" s="37"/>
      <c r="U298" s="273" t="str">
        <f t="shared" si="103"/>
        <v/>
      </c>
      <c r="V298" s="7" t="e">
        <f t="shared" si="104"/>
        <v>#N/A</v>
      </c>
      <c r="W298" s="7" t="e">
        <f t="shared" si="105"/>
        <v>#N/A</v>
      </c>
      <c r="X298" s="7" t="e">
        <f t="shared" si="106"/>
        <v>#N/A</v>
      </c>
      <c r="Y298" s="7" t="str">
        <f t="shared" si="107"/>
        <v/>
      </c>
      <c r="Z298" s="11">
        <f t="shared" si="108"/>
        <v>1</v>
      </c>
      <c r="AA298" s="7" t="e">
        <f t="shared" si="109"/>
        <v>#N/A</v>
      </c>
      <c r="AB298" s="7" t="e">
        <f t="shared" si="110"/>
        <v>#N/A</v>
      </c>
      <c r="AC298" s="7" t="e">
        <f t="shared" si="111"/>
        <v>#N/A</v>
      </c>
      <c r="AD298" s="7" t="e">
        <f>VLOOKUP(AF298,排出係数!$A$4:$I$1301,9,FALSE)</f>
        <v>#N/A</v>
      </c>
      <c r="AE298" s="12" t="str">
        <f t="shared" si="112"/>
        <v xml:space="preserve"> </v>
      </c>
      <c r="AF298" s="7" t="e">
        <f t="shared" si="123"/>
        <v>#N/A</v>
      </c>
      <c r="AG298" s="7" t="e">
        <f t="shared" si="113"/>
        <v>#N/A</v>
      </c>
      <c r="AH298" s="7" t="e">
        <f>VLOOKUP(AF298,排出係数!$A$4:$I$1301,6,FALSE)</f>
        <v>#N/A</v>
      </c>
      <c r="AI298" s="7" t="e">
        <f t="shared" si="114"/>
        <v>#N/A</v>
      </c>
      <c r="AJ298" s="7" t="e">
        <f t="shared" si="115"/>
        <v>#N/A</v>
      </c>
      <c r="AK298" s="7" t="e">
        <f>VLOOKUP(AF298,排出係数!$A$4:$I$1301,7,FALSE)</f>
        <v>#N/A</v>
      </c>
      <c r="AL298" s="7" t="e">
        <f t="shared" si="116"/>
        <v>#N/A</v>
      </c>
      <c r="AM298" s="7" t="e">
        <f t="shared" si="117"/>
        <v>#N/A</v>
      </c>
      <c r="AN298" s="7" t="e">
        <f t="shared" si="118"/>
        <v>#N/A</v>
      </c>
      <c r="AO298" s="7">
        <f t="shared" si="119"/>
        <v>0</v>
      </c>
      <c r="AP298" s="7" t="e">
        <f>VLOOKUP(AF298,排出係数!$A$4:$I$1301,8,FALSE)</f>
        <v>#N/A</v>
      </c>
      <c r="AQ298" s="7" t="str">
        <f t="shared" si="120"/>
        <v/>
      </c>
      <c r="AR298" s="7" t="str">
        <f t="shared" si="121"/>
        <v/>
      </c>
      <c r="AS298" s="7" t="str">
        <f t="shared" si="122"/>
        <v/>
      </c>
      <c r="AT298" s="88"/>
      <c r="AZ298" s="3" t="s">
        <v>2062</v>
      </c>
    </row>
    <row r="299" spans="1:52" s="13" customFormat="1" ht="13.5" customHeight="1">
      <c r="A299" s="139">
        <v>284</v>
      </c>
      <c r="B299" s="140"/>
      <c r="C299" s="141"/>
      <c r="D299" s="142"/>
      <c r="E299" s="141"/>
      <c r="F299" s="141"/>
      <c r="G299" s="182"/>
      <c r="H299" s="141"/>
      <c r="I299" s="143"/>
      <c r="J299" s="144"/>
      <c r="K299" s="141"/>
      <c r="L299" s="378"/>
      <c r="M299" s="379"/>
      <c r="N299" s="400"/>
      <c r="O299" s="202" t="str">
        <f t="shared" si="100"/>
        <v/>
      </c>
      <c r="P299" s="202" t="str">
        <f t="shared" si="124"/>
        <v/>
      </c>
      <c r="Q299" s="203" t="str">
        <f t="shared" si="101"/>
        <v/>
      </c>
      <c r="R299" s="249" t="str">
        <f t="shared" si="102"/>
        <v/>
      </c>
      <c r="S299" s="276"/>
      <c r="T299" s="37"/>
      <c r="U299" s="273" t="str">
        <f t="shared" si="103"/>
        <v/>
      </c>
      <c r="V299" s="7" t="e">
        <f t="shared" si="104"/>
        <v>#N/A</v>
      </c>
      <c r="W299" s="7" t="e">
        <f t="shared" si="105"/>
        <v>#N/A</v>
      </c>
      <c r="X299" s="7" t="e">
        <f t="shared" si="106"/>
        <v>#N/A</v>
      </c>
      <c r="Y299" s="7" t="str">
        <f t="shared" si="107"/>
        <v/>
      </c>
      <c r="Z299" s="11">
        <f t="shared" si="108"/>
        <v>1</v>
      </c>
      <c r="AA299" s="7" t="e">
        <f t="shared" si="109"/>
        <v>#N/A</v>
      </c>
      <c r="AB299" s="7" t="e">
        <f t="shared" si="110"/>
        <v>#N/A</v>
      </c>
      <c r="AC299" s="7" t="e">
        <f t="shared" si="111"/>
        <v>#N/A</v>
      </c>
      <c r="AD299" s="7" t="e">
        <f>VLOOKUP(AF299,排出係数!$A$4:$I$1301,9,FALSE)</f>
        <v>#N/A</v>
      </c>
      <c r="AE299" s="12" t="str">
        <f t="shared" si="112"/>
        <v xml:space="preserve"> </v>
      </c>
      <c r="AF299" s="7" t="e">
        <f t="shared" si="123"/>
        <v>#N/A</v>
      </c>
      <c r="AG299" s="7" t="e">
        <f t="shared" si="113"/>
        <v>#N/A</v>
      </c>
      <c r="AH299" s="7" t="e">
        <f>VLOOKUP(AF299,排出係数!$A$4:$I$1301,6,FALSE)</f>
        <v>#N/A</v>
      </c>
      <c r="AI299" s="7" t="e">
        <f t="shared" si="114"/>
        <v>#N/A</v>
      </c>
      <c r="AJ299" s="7" t="e">
        <f t="shared" si="115"/>
        <v>#N/A</v>
      </c>
      <c r="AK299" s="7" t="e">
        <f>VLOOKUP(AF299,排出係数!$A$4:$I$1301,7,FALSE)</f>
        <v>#N/A</v>
      </c>
      <c r="AL299" s="7" t="e">
        <f t="shared" si="116"/>
        <v>#N/A</v>
      </c>
      <c r="AM299" s="7" t="e">
        <f t="shared" si="117"/>
        <v>#N/A</v>
      </c>
      <c r="AN299" s="7" t="e">
        <f t="shared" si="118"/>
        <v>#N/A</v>
      </c>
      <c r="AO299" s="7">
        <f t="shared" si="119"/>
        <v>0</v>
      </c>
      <c r="AP299" s="7" t="e">
        <f>VLOOKUP(AF299,排出係数!$A$4:$I$1301,8,FALSE)</f>
        <v>#N/A</v>
      </c>
      <c r="AQ299" s="7" t="str">
        <f t="shared" si="120"/>
        <v/>
      </c>
      <c r="AR299" s="7" t="str">
        <f t="shared" si="121"/>
        <v/>
      </c>
      <c r="AS299" s="7" t="str">
        <f t="shared" si="122"/>
        <v/>
      </c>
      <c r="AT299" s="88"/>
      <c r="AZ299" s="3" t="s">
        <v>2311</v>
      </c>
    </row>
    <row r="300" spans="1:52" s="13" customFormat="1" ht="13.5" customHeight="1">
      <c r="A300" s="139">
        <v>285</v>
      </c>
      <c r="B300" s="140"/>
      <c r="C300" s="141"/>
      <c r="D300" s="142"/>
      <c r="E300" s="141"/>
      <c r="F300" s="141"/>
      <c r="G300" s="182"/>
      <c r="H300" s="141"/>
      <c r="I300" s="143"/>
      <c r="J300" s="144"/>
      <c r="K300" s="141"/>
      <c r="L300" s="378"/>
      <c r="M300" s="379"/>
      <c r="N300" s="400"/>
      <c r="O300" s="202" t="str">
        <f t="shared" si="100"/>
        <v/>
      </c>
      <c r="P300" s="202" t="str">
        <f t="shared" si="124"/>
        <v/>
      </c>
      <c r="Q300" s="203" t="str">
        <f t="shared" si="101"/>
        <v/>
      </c>
      <c r="R300" s="249" t="str">
        <f t="shared" si="102"/>
        <v/>
      </c>
      <c r="S300" s="276"/>
      <c r="T300" s="37"/>
      <c r="U300" s="273" t="str">
        <f t="shared" si="103"/>
        <v/>
      </c>
      <c r="V300" s="7" t="e">
        <f t="shared" si="104"/>
        <v>#N/A</v>
      </c>
      <c r="W300" s="7" t="e">
        <f t="shared" si="105"/>
        <v>#N/A</v>
      </c>
      <c r="X300" s="7" t="e">
        <f t="shared" si="106"/>
        <v>#N/A</v>
      </c>
      <c r="Y300" s="7" t="str">
        <f t="shared" si="107"/>
        <v/>
      </c>
      <c r="Z300" s="11">
        <f t="shared" si="108"/>
        <v>1</v>
      </c>
      <c r="AA300" s="7" t="e">
        <f t="shared" si="109"/>
        <v>#N/A</v>
      </c>
      <c r="AB300" s="7" t="e">
        <f t="shared" si="110"/>
        <v>#N/A</v>
      </c>
      <c r="AC300" s="7" t="e">
        <f t="shared" si="111"/>
        <v>#N/A</v>
      </c>
      <c r="AD300" s="7" t="e">
        <f>VLOOKUP(AF300,排出係数!$A$4:$I$1301,9,FALSE)</f>
        <v>#N/A</v>
      </c>
      <c r="AE300" s="12" t="str">
        <f t="shared" si="112"/>
        <v xml:space="preserve"> </v>
      </c>
      <c r="AF300" s="7" t="e">
        <f t="shared" si="123"/>
        <v>#N/A</v>
      </c>
      <c r="AG300" s="7" t="e">
        <f t="shared" si="113"/>
        <v>#N/A</v>
      </c>
      <c r="AH300" s="7" t="e">
        <f>VLOOKUP(AF300,排出係数!$A$4:$I$1301,6,FALSE)</f>
        <v>#N/A</v>
      </c>
      <c r="AI300" s="7" t="e">
        <f t="shared" si="114"/>
        <v>#N/A</v>
      </c>
      <c r="AJ300" s="7" t="e">
        <f t="shared" si="115"/>
        <v>#N/A</v>
      </c>
      <c r="AK300" s="7" t="e">
        <f>VLOOKUP(AF300,排出係数!$A$4:$I$1301,7,FALSE)</f>
        <v>#N/A</v>
      </c>
      <c r="AL300" s="7" t="e">
        <f t="shared" si="116"/>
        <v>#N/A</v>
      </c>
      <c r="AM300" s="7" t="e">
        <f t="shared" si="117"/>
        <v>#N/A</v>
      </c>
      <c r="AN300" s="7" t="e">
        <f t="shared" si="118"/>
        <v>#N/A</v>
      </c>
      <c r="AO300" s="7">
        <f t="shared" si="119"/>
        <v>0</v>
      </c>
      <c r="AP300" s="7" t="e">
        <f>VLOOKUP(AF300,排出係数!$A$4:$I$1301,8,FALSE)</f>
        <v>#N/A</v>
      </c>
      <c r="AQ300" s="7" t="str">
        <f t="shared" si="120"/>
        <v/>
      </c>
      <c r="AR300" s="7" t="str">
        <f t="shared" si="121"/>
        <v/>
      </c>
      <c r="AS300" s="7" t="str">
        <f t="shared" si="122"/>
        <v/>
      </c>
      <c r="AT300" s="88"/>
      <c r="AZ300" s="3" t="s">
        <v>2161</v>
      </c>
    </row>
    <row r="301" spans="1:52" s="13" customFormat="1" ht="13.5" customHeight="1">
      <c r="A301" s="139">
        <v>286</v>
      </c>
      <c r="B301" s="140"/>
      <c r="C301" s="141"/>
      <c r="D301" s="142"/>
      <c r="E301" s="141"/>
      <c r="F301" s="141"/>
      <c r="G301" s="182"/>
      <c r="H301" s="141"/>
      <c r="I301" s="143"/>
      <c r="J301" s="144"/>
      <c r="K301" s="141"/>
      <c r="L301" s="378"/>
      <c r="M301" s="379"/>
      <c r="N301" s="400"/>
      <c r="O301" s="202" t="str">
        <f t="shared" si="100"/>
        <v/>
      </c>
      <c r="P301" s="202" t="str">
        <f t="shared" si="124"/>
        <v/>
      </c>
      <c r="Q301" s="203" t="str">
        <f t="shared" si="101"/>
        <v/>
      </c>
      <c r="R301" s="249" t="str">
        <f t="shared" si="102"/>
        <v/>
      </c>
      <c r="S301" s="276"/>
      <c r="T301" s="37"/>
      <c r="U301" s="273" t="str">
        <f t="shared" si="103"/>
        <v/>
      </c>
      <c r="V301" s="7" t="e">
        <f t="shared" si="104"/>
        <v>#N/A</v>
      </c>
      <c r="W301" s="7" t="e">
        <f t="shared" si="105"/>
        <v>#N/A</v>
      </c>
      <c r="X301" s="7" t="e">
        <f t="shared" si="106"/>
        <v>#N/A</v>
      </c>
      <c r="Y301" s="7" t="str">
        <f t="shared" si="107"/>
        <v/>
      </c>
      <c r="Z301" s="11">
        <f t="shared" si="108"/>
        <v>1</v>
      </c>
      <c r="AA301" s="7" t="e">
        <f t="shared" si="109"/>
        <v>#N/A</v>
      </c>
      <c r="AB301" s="7" t="e">
        <f t="shared" si="110"/>
        <v>#N/A</v>
      </c>
      <c r="AC301" s="7" t="e">
        <f t="shared" si="111"/>
        <v>#N/A</v>
      </c>
      <c r="AD301" s="7" t="e">
        <f>VLOOKUP(AF301,排出係数!$A$4:$I$1301,9,FALSE)</f>
        <v>#N/A</v>
      </c>
      <c r="AE301" s="12" t="str">
        <f t="shared" si="112"/>
        <v xml:space="preserve"> </v>
      </c>
      <c r="AF301" s="7" t="e">
        <f t="shared" si="123"/>
        <v>#N/A</v>
      </c>
      <c r="AG301" s="7" t="e">
        <f t="shared" si="113"/>
        <v>#N/A</v>
      </c>
      <c r="AH301" s="7" t="e">
        <f>VLOOKUP(AF301,排出係数!$A$4:$I$1301,6,FALSE)</f>
        <v>#N/A</v>
      </c>
      <c r="AI301" s="7" t="e">
        <f t="shared" si="114"/>
        <v>#N/A</v>
      </c>
      <c r="AJ301" s="7" t="e">
        <f t="shared" si="115"/>
        <v>#N/A</v>
      </c>
      <c r="AK301" s="7" t="e">
        <f>VLOOKUP(AF301,排出係数!$A$4:$I$1301,7,FALSE)</f>
        <v>#N/A</v>
      </c>
      <c r="AL301" s="7" t="e">
        <f t="shared" si="116"/>
        <v>#N/A</v>
      </c>
      <c r="AM301" s="7" t="e">
        <f t="shared" si="117"/>
        <v>#N/A</v>
      </c>
      <c r="AN301" s="7" t="e">
        <f t="shared" si="118"/>
        <v>#N/A</v>
      </c>
      <c r="AO301" s="7">
        <f t="shared" si="119"/>
        <v>0</v>
      </c>
      <c r="AP301" s="7" t="e">
        <f>VLOOKUP(AF301,排出係数!$A$4:$I$1301,8,FALSE)</f>
        <v>#N/A</v>
      </c>
      <c r="AQ301" s="7" t="str">
        <f t="shared" si="120"/>
        <v/>
      </c>
      <c r="AR301" s="7" t="str">
        <f t="shared" si="121"/>
        <v/>
      </c>
      <c r="AS301" s="7" t="str">
        <f t="shared" si="122"/>
        <v/>
      </c>
      <c r="AT301" s="88"/>
      <c r="AZ301" s="3" t="s">
        <v>2177</v>
      </c>
    </row>
    <row r="302" spans="1:52" s="13" customFormat="1" ht="13.5" customHeight="1">
      <c r="A302" s="139">
        <v>287</v>
      </c>
      <c r="B302" s="140"/>
      <c r="C302" s="141"/>
      <c r="D302" s="142"/>
      <c r="E302" s="141"/>
      <c r="F302" s="141"/>
      <c r="G302" s="182"/>
      <c r="H302" s="141"/>
      <c r="I302" s="143"/>
      <c r="J302" s="144"/>
      <c r="K302" s="141"/>
      <c r="L302" s="378"/>
      <c r="M302" s="379"/>
      <c r="N302" s="400"/>
      <c r="O302" s="202" t="str">
        <f t="shared" si="100"/>
        <v/>
      </c>
      <c r="P302" s="202" t="str">
        <f t="shared" si="124"/>
        <v/>
      </c>
      <c r="Q302" s="203" t="str">
        <f t="shared" si="101"/>
        <v/>
      </c>
      <c r="R302" s="249" t="str">
        <f t="shared" si="102"/>
        <v/>
      </c>
      <c r="S302" s="276"/>
      <c r="T302" s="37"/>
      <c r="U302" s="273" t="str">
        <f t="shared" si="103"/>
        <v/>
      </c>
      <c r="V302" s="7" t="e">
        <f t="shared" si="104"/>
        <v>#N/A</v>
      </c>
      <c r="W302" s="7" t="e">
        <f t="shared" si="105"/>
        <v>#N/A</v>
      </c>
      <c r="X302" s="7" t="e">
        <f t="shared" si="106"/>
        <v>#N/A</v>
      </c>
      <c r="Y302" s="7" t="str">
        <f t="shared" si="107"/>
        <v/>
      </c>
      <c r="Z302" s="11">
        <f t="shared" si="108"/>
        <v>1</v>
      </c>
      <c r="AA302" s="7" t="e">
        <f t="shared" si="109"/>
        <v>#N/A</v>
      </c>
      <c r="AB302" s="7" t="e">
        <f t="shared" si="110"/>
        <v>#N/A</v>
      </c>
      <c r="AC302" s="7" t="e">
        <f t="shared" si="111"/>
        <v>#N/A</v>
      </c>
      <c r="AD302" s="7" t="e">
        <f>VLOOKUP(AF302,排出係数!$A$4:$I$1301,9,FALSE)</f>
        <v>#N/A</v>
      </c>
      <c r="AE302" s="12" t="str">
        <f t="shared" si="112"/>
        <v xml:space="preserve"> </v>
      </c>
      <c r="AF302" s="7" t="e">
        <f t="shared" si="123"/>
        <v>#N/A</v>
      </c>
      <c r="AG302" s="7" t="e">
        <f t="shared" si="113"/>
        <v>#N/A</v>
      </c>
      <c r="AH302" s="7" t="e">
        <f>VLOOKUP(AF302,排出係数!$A$4:$I$1301,6,FALSE)</f>
        <v>#N/A</v>
      </c>
      <c r="AI302" s="7" t="e">
        <f t="shared" si="114"/>
        <v>#N/A</v>
      </c>
      <c r="AJ302" s="7" t="e">
        <f t="shared" si="115"/>
        <v>#N/A</v>
      </c>
      <c r="AK302" s="7" t="e">
        <f>VLOOKUP(AF302,排出係数!$A$4:$I$1301,7,FALSE)</f>
        <v>#N/A</v>
      </c>
      <c r="AL302" s="7" t="e">
        <f t="shared" si="116"/>
        <v>#N/A</v>
      </c>
      <c r="AM302" s="7" t="e">
        <f t="shared" si="117"/>
        <v>#N/A</v>
      </c>
      <c r="AN302" s="7" t="e">
        <f t="shared" si="118"/>
        <v>#N/A</v>
      </c>
      <c r="AO302" s="7">
        <f t="shared" si="119"/>
        <v>0</v>
      </c>
      <c r="AP302" s="7" t="e">
        <f>VLOOKUP(AF302,排出係数!$A$4:$I$1301,8,FALSE)</f>
        <v>#N/A</v>
      </c>
      <c r="AQ302" s="7" t="str">
        <f t="shared" si="120"/>
        <v/>
      </c>
      <c r="AR302" s="7" t="str">
        <f t="shared" si="121"/>
        <v/>
      </c>
      <c r="AS302" s="7" t="str">
        <f t="shared" si="122"/>
        <v/>
      </c>
      <c r="AT302" s="88"/>
      <c r="AZ302" s="3" t="s">
        <v>2309</v>
      </c>
    </row>
    <row r="303" spans="1:52" s="13" customFormat="1" ht="13.5" customHeight="1">
      <c r="A303" s="139">
        <v>288</v>
      </c>
      <c r="B303" s="140"/>
      <c r="C303" s="141"/>
      <c r="D303" s="142"/>
      <c r="E303" s="141"/>
      <c r="F303" s="141"/>
      <c r="G303" s="182"/>
      <c r="H303" s="141"/>
      <c r="I303" s="143"/>
      <c r="J303" s="144"/>
      <c r="K303" s="141"/>
      <c r="L303" s="378"/>
      <c r="M303" s="379"/>
      <c r="N303" s="400"/>
      <c r="O303" s="202" t="str">
        <f t="shared" si="100"/>
        <v/>
      </c>
      <c r="P303" s="202" t="str">
        <f t="shared" si="124"/>
        <v/>
      </c>
      <c r="Q303" s="203" t="str">
        <f t="shared" si="101"/>
        <v/>
      </c>
      <c r="R303" s="249" t="str">
        <f t="shared" si="102"/>
        <v/>
      </c>
      <c r="S303" s="276"/>
      <c r="T303" s="37"/>
      <c r="U303" s="273" t="str">
        <f t="shared" si="103"/>
        <v/>
      </c>
      <c r="V303" s="7" t="e">
        <f t="shared" si="104"/>
        <v>#N/A</v>
      </c>
      <c r="W303" s="7" t="e">
        <f t="shared" si="105"/>
        <v>#N/A</v>
      </c>
      <c r="X303" s="7" t="e">
        <f t="shared" si="106"/>
        <v>#N/A</v>
      </c>
      <c r="Y303" s="7" t="str">
        <f t="shared" si="107"/>
        <v/>
      </c>
      <c r="Z303" s="11">
        <f t="shared" si="108"/>
        <v>1</v>
      </c>
      <c r="AA303" s="7" t="e">
        <f t="shared" si="109"/>
        <v>#N/A</v>
      </c>
      <c r="AB303" s="7" t="e">
        <f t="shared" si="110"/>
        <v>#N/A</v>
      </c>
      <c r="AC303" s="7" t="e">
        <f t="shared" si="111"/>
        <v>#N/A</v>
      </c>
      <c r="AD303" s="7" t="e">
        <f>VLOOKUP(AF303,排出係数!$A$4:$I$1301,9,FALSE)</f>
        <v>#N/A</v>
      </c>
      <c r="AE303" s="12" t="str">
        <f t="shared" si="112"/>
        <v xml:space="preserve"> </v>
      </c>
      <c r="AF303" s="7" t="e">
        <f t="shared" si="123"/>
        <v>#N/A</v>
      </c>
      <c r="AG303" s="7" t="e">
        <f t="shared" si="113"/>
        <v>#N/A</v>
      </c>
      <c r="AH303" s="7" t="e">
        <f>VLOOKUP(AF303,排出係数!$A$4:$I$1301,6,FALSE)</f>
        <v>#N/A</v>
      </c>
      <c r="AI303" s="7" t="e">
        <f t="shared" si="114"/>
        <v>#N/A</v>
      </c>
      <c r="AJ303" s="7" t="e">
        <f t="shared" si="115"/>
        <v>#N/A</v>
      </c>
      <c r="AK303" s="7" t="e">
        <f>VLOOKUP(AF303,排出係数!$A$4:$I$1301,7,FALSE)</f>
        <v>#N/A</v>
      </c>
      <c r="AL303" s="7" t="e">
        <f t="shared" si="116"/>
        <v>#N/A</v>
      </c>
      <c r="AM303" s="7" t="e">
        <f t="shared" si="117"/>
        <v>#N/A</v>
      </c>
      <c r="AN303" s="7" t="e">
        <f t="shared" si="118"/>
        <v>#N/A</v>
      </c>
      <c r="AO303" s="7">
        <f t="shared" si="119"/>
        <v>0</v>
      </c>
      <c r="AP303" s="7" t="e">
        <f>VLOOKUP(AF303,排出係数!$A$4:$I$1301,8,FALSE)</f>
        <v>#N/A</v>
      </c>
      <c r="AQ303" s="7" t="str">
        <f t="shared" si="120"/>
        <v/>
      </c>
      <c r="AR303" s="7" t="str">
        <f t="shared" si="121"/>
        <v/>
      </c>
      <c r="AS303" s="7" t="str">
        <f t="shared" si="122"/>
        <v/>
      </c>
      <c r="AT303" s="88"/>
      <c r="AZ303" s="3" t="s">
        <v>2159</v>
      </c>
    </row>
    <row r="304" spans="1:52" s="13" customFormat="1" ht="13.5" customHeight="1">
      <c r="A304" s="139">
        <v>289</v>
      </c>
      <c r="B304" s="140"/>
      <c r="C304" s="141"/>
      <c r="D304" s="142"/>
      <c r="E304" s="141"/>
      <c r="F304" s="141"/>
      <c r="G304" s="182"/>
      <c r="H304" s="141"/>
      <c r="I304" s="143"/>
      <c r="J304" s="144"/>
      <c r="K304" s="141"/>
      <c r="L304" s="378"/>
      <c r="M304" s="379"/>
      <c r="N304" s="400"/>
      <c r="O304" s="202" t="str">
        <f t="shared" si="100"/>
        <v/>
      </c>
      <c r="P304" s="202" t="str">
        <f t="shared" si="124"/>
        <v/>
      </c>
      <c r="Q304" s="203" t="str">
        <f t="shared" si="101"/>
        <v/>
      </c>
      <c r="R304" s="249" t="str">
        <f t="shared" si="102"/>
        <v/>
      </c>
      <c r="S304" s="276"/>
      <c r="T304" s="37"/>
      <c r="U304" s="273" t="str">
        <f t="shared" si="103"/>
        <v/>
      </c>
      <c r="V304" s="7" t="e">
        <f t="shared" si="104"/>
        <v>#N/A</v>
      </c>
      <c r="W304" s="7" t="e">
        <f t="shared" si="105"/>
        <v>#N/A</v>
      </c>
      <c r="X304" s="7" t="e">
        <f t="shared" si="106"/>
        <v>#N/A</v>
      </c>
      <c r="Y304" s="7" t="str">
        <f t="shared" si="107"/>
        <v/>
      </c>
      <c r="Z304" s="11">
        <f t="shared" si="108"/>
        <v>1</v>
      </c>
      <c r="AA304" s="7" t="e">
        <f t="shared" si="109"/>
        <v>#N/A</v>
      </c>
      <c r="AB304" s="7" t="e">
        <f t="shared" si="110"/>
        <v>#N/A</v>
      </c>
      <c r="AC304" s="7" t="e">
        <f t="shared" si="111"/>
        <v>#N/A</v>
      </c>
      <c r="AD304" s="7" t="e">
        <f>VLOOKUP(AF304,排出係数!$A$4:$I$1301,9,FALSE)</f>
        <v>#N/A</v>
      </c>
      <c r="AE304" s="12" t="str">
        <f t="shared" si="112"/>
        <v xml:space="preserve"> </v>
      </c>
      <c r="AF304" s="7" t="e">
        <f t="shared" si="123"/>
        <v>#N/A</v>
      </c>
      <c r="AG304" s="7" t="e">
        <f t="shared" si="113"/>
        <v>#N/A</v>
      </c>
      <c r="AH304" s="7" t="e">
        <f>VLOOKUP(AF304,排出係数!$A$4:$I$1301,6,FALSE)</f>
        <v>#N/A</v>
      </c>
      <c r="AI304" s="7" t="e">
        <f t="shared" si="114"/>
        <v>#N/A</v>
      </c>
      <c r="AJ304" s="7" t="e">
        <f t="shared" si="115"/>
        <v>#N/A</v>
      </c>
      <c r="AK304" s="7" t="e">
        <f>VLOOKUP(AF304,排出係数!$A$4:$I$1301,7,FALSE)</f>
        <v>#N/A</v>
      </c>
      <c r="AL304" s="7" t="e">
        <f t="shared" si="116"/>
        <v>#N/A</v>
      </c>
      <c r="AM304" s="7" t="e">
        <f t="shared" si="117"/>
        <v>#N/A</v>
      </c>
      <c r="AN304" s="7" t="e">
        <f t="shared" si="118"/>
        <v>#N/A</v>
      </c>
      <c r="AO304" s="7">
        <f t="shared" si="119"/>
        <v>0</v>
      </c>
      <c r="AP304" s="7" t="e">
        <f>VLOOKUP(AF304,排出係数!$A$4:$I$1301,8,FALSE)</f>
        <v>#N/A</v>
      </c>
      <c r="AQ304" s="7" t="str">
        <f t="shared" si="120"/>
        <v/>
      </c>
      <c r="AR304" s="7" t="str">
        <f t="shared" si="121"/>
        <v/>
      </c>
      <c r="AS304" s="7" t="str">
        <f t="shared" si="122"/>
        <v/>
      </c>
      <c r="AT304" s="88"/>
      <c r="AZ304" s="3" t="s">
        <v>2175</v>
      </c>
    </row>
    <row r="305" spans="1:52" s="13" customFormat="1" ht="13.5" customHeight="1">
      <c r="A305" s="139">
        <v>290</v>
      </c>
      <c r="B305" s="140"/>
      <c r="C305" s="141"/>
      <c r="D305" s="142"/>
      <c r="E305" s="141"/>
      <c r="F305" s="141"/>
      <c r="G305" s="182"/>
      <c r="H305" s="141"/>
      <c r="I305" s="143"/>
      <c r="J305" s="144"/>
      <c r="K305" s="141"/>
      <c r="L305" s="378"/>
      <c r="M305" s="379"/>
      <c r="N305" s="400"/>
      <c r="O305" s="202" t="str">
        <f t="shared" si="100"/>
        <v/>
      </c>
      <c r="P305" s="202" t="str">
        <f t="shared" si="124"/>
        <v/>
      </c>
      <c r="Q305" s="203" t="str">
        <f t="shared" si="101"/>
        <v/>
      </c>
      <c r="R305" s="249" t="str">
        <f t="shared" si="102"/>
        <v/>
      </c>
      <c r="S305" s="276"/>
      <c r="T305" s="37"/>
      <c r="U305" s="273" t="str">
        <f t="shared" si="103"/>
        <v/>
      </c>
      <c r="V305" s="7" t="e">
        <f t="shared" si="104"/>
        <v>#N/A</v>
      </c>
      <c r="W305" s="7" t="e">
        <f t="shared" si="105"/>
        <v>#N/A</v>
      </c>
      <c r="X305" s="7" t="e">
        <f t="shared" si="106"/>
        <v>#N/A</v>
      </c>
      <c r="Y305" s="7" t="str">
        <f t="shared" si="107"/>
        <v/>
      </c>
      <c r="Z305" s="11">
        <f t="shared" si="108"/>
        <v>1</v>
      </c>
      <c r="AA305" s="7" t="e">
        <f t="shared" si="109"/>
        <v>#N/A</v>
      </c>
      <c r="AB305" s="7" t="e">
        <f t="shared" si="110"/>
        <v>#N/A</v>
      </c>
      <c r="AC305" s="7" t="e">
        <f t="shared" si="111"/>
        <v>#N/A</v>
      </c>
      <c r="AD305" s="7" t="e">
        <f>VLOOKUP(AF305,排出係数!$A$4:$I$1301,9,FALSE)</f>
        <v>#N/A</v>
      </c>
      <c r="AE305" s="12" t="str">
        <f t="shared" si="112"/>
        <v xml:space="preserve"> </v>
      </c>
      <c r="AF305" s="7" t="e">
        <f t="shared" si="123"/>
        <v>#N/A</v>
      </c>
      <c r="AG305" s="7" t="e">
        <f t="shared" si="113"/>
        <v>#N/A</v>
      </c>
      <c r="AH305" s="7" t="e">
        <f>VLOOKUP(AF305,排出係数!$A$4:$I$1301,6,FALSE)</f>
        <v>#N/A</v>
      </c>
      <c r="AI305" s="7" t="e">
        <f t="shared" si="114"/>
        <v>#N/A</v>
      </c>
      <c r="AJ305" s="7" t="e">
        <f t="shared" si="115"/>
        <v>#N/A</v>
      </c>
      <c r="AK305" s="7" t="e">
        <f>VLOOKUP(AF305,排出係数!$A$4:$I$1301,7,FALSE)</f>
        <v>#N/A</v>
      </c>
      <c r="AL305" s="7" t="e">
        <f t="shared" si="116"/>
        <v>#N/A</v>
      </c>
      <c r="AM305" s="7" t="e">
        <f t="shared" si="117"/>
        <v>#N/A</v>
      </c>
      <c r="AN305" s="7" t="e">
        <f t="shared" si="118"/>
        <v>#N/A</v>
      </c>
      <c r="AO305" s="7">
        <f t="shared" si="119"/>
        <v>0</v>
      </c>
      <c r="AP305" s="7" t="e">
        <f>VLOOKUP(AF305,排出係数!$A$4:$I$1301,8,FALSE)</f>
        <v>#N/A</v>
      </c>
      <c r="AQ305" s="7" t="str">
        <f t="shared" si="120"/>
        <v/>
      </c>
      <c r="AR305" s="7" t="str">
        <f t="shared" si="121"/>
        <v/>
      </c>
      <c r="AS305" s="7" t="str">
        <f t="shared" si="122"/>
        <v/>
      </c>
      <c r="AT305" s="88"/>
      <c r="AZ305" s="3" t="s">
        <v>2327</v>
      </c>
    </row>
    <row r="306" spans="1:52" s="13" customFormat="1" ht="13.5" customHeight="1">
      <c r="A306" s="139">
        <v>291</v>
      </c>
      <c r="B306" s="140"/>
      <c r="C306" s="141"/>
      <c r="D306" s="142"/>
      <c r="E306" s="141"/>
      <c r="F306" s="141"/>
      <c r="G306" s="182"/>
      <c r="H306" s="141"/>
      <c r="I306" s="143"/>
      <c r="J306" s="144"/>
      <c r="K306" s="141"/>
      <c r="L306" s="378"/>
      <c r="M306" s="379"/>
      <c r="N306" s="400"/>
      <c r="O306" s="202" t="str">
        <f t="shared" si="100"/>
        <v/>
      </c>
      <c r="P306" s="202" t="str">
        <f t="shared" si="124"/>
        <v/>
      </c>
      <c r="Q306" s="203" t="str">
        <f t="shared" si="101"/>
        <v/>
      </c>
      <c r="R306" s="249" t="str">
        <f t="shared" si="102"/>
        <v/>
      </c>
      <c r="S306" s="276"/>
      <c r="T306" s="37"/>
      <c r="U306" s="273" t="str">
        <f t="shared" si="103"/>
        <v/>
      </c>
      <c r="V306" s="7" t="e">
        <f t="shared" si="104"/>
        <v>#N/A</v>
      </c>
      <c r="W306" s="7" t="e">
        <f t="shared" si="105"/>
        <v>#N/A</v>
      </c>
      <c r="X306" s="7" t="e">
        <f t="shared" si="106"/>
        <v>#N/A</v>
      </c>
      <c r="Y306" s="7" t="str">
        <f t="shared" si="107"/>
        <v/>
      </c>
      <c r="Z306" s="11">
        <f t="shared" si="108"/>
        <v>1</v>
      </c>
      <c r="AA306" s="7" t="e">
        <f t="shared" si="109"/>
        <v>#N/A</v>
      </c>
      <c r="AB306" s="7" t="e">
        <f t="shared" si="110"/>
        <v>#N/A</v>
      </c>
      <c r="AC306" s="7" t="e">
        <f t="shared" si="111"/>
        <v>#N/A</v>
      </c>
      <c r="AD306" s="7" t="e">
        <f>VLOOKUP(AF306,排出係数!$A$4:$I$1301,9,FALSE)</f>
        <v>#N/A</v>
      </c>
      <c r="AE306" s="12" t="str">
        <f t="shared" si="112"/>
        <v xml:space="preserve"> </v>
      </c>
      <c r="AF306" s="7" t="e">
        <f t="shared" si="123"/>
        <v>#N/A</v>
      </c>
      <c r="AG306" s="7" t="e">
        <f t="shared" si="113"/>
        <v>#N/A</v>
      </c>
      <c r="AH306" s="7" t="e">
        <f>VLOOKUP(AF306,排出係数!$A$4:$I$1301,6,FALSE)</f>
        <v>#N/A</v>
      </c>
      <c r="AI306" s="7" t="e">
        <f t="shared" si="114"/>
        <v>#N/A</v>
      </c>
      <c r="AJ306" s="7" t="e">
        <f t="shared" si="115"/>
        <v>#N/A</v>
      </c>
      <c r="AK306" s="7" t="e">
        <f>VLOOKUP(AF306,排出係数!$A$4:$I$1301,7,FALSE)</f>
        <v>#N/A</v>
      </c>
      <c r="AL306" s="7" t="e">
        <f t="shared" si="116"/>
        <v>#N/A</v>
      </c>
      <c r="AM306" s="7" t="e">
        <f t="shared" si="117"/>
        <v>#N/A</v>
      </c>
      <c r="AN306" s="7" t="e">
        <f t="shared" si="118"/>
        <v>#N/A</v>
      </c>
      <c r="AO306" s="7">
        <f t="shared" si="119"/>
        <v>0</v>
      </c>
      <c r="AP306" s="7" t="e">
        <f>VLOOKUP(AF306,排出係数!$A$4:$I$1301,8,FALSE)</f>
        <v>#N/A</v>
      </c>
      <c r="AQ306" s="7" t="str">
        <f t="shared" si="120"/>
        <v/>
      </c>
      <c r="AR306" s="7" t="str">
        <f t="shared" si="121"/>
        <v/>
      </c>
      <c r="AS306" s="7" t="str">
        <f t="shared" si="122"/>
        <v/>
      </c>
      <c r="AT306" s="88"/>
      <c r="AZ306" s="3" t="s">
        <v>2213</v>
      </c>
    </row>
    <row r="307" spans="1:52" s="13" customFormat="1" ht="13.5" customHeight="1">
      <c r="A307" s="139">
        <v>292</v>
      </c>
      <c r="B307" s="140"/>
      <c r="C307" s="141"/>
      <c r="D307" s="142"/>
      <c r="E307" s="141"/>
      <c r="F307" s="141"/>
      <c r="G307" s="182"/>
      <c r="H307" s="141"/>
      <c r="I307" s="143"/>
      <c r="J307" s="144"/>
      <c r="K307" s="141"/>
      <c r="L307" s="378"/>
      <c r="M307" s="379"/>
      <c r="N307" s="400"/>
      <c r="O307" s="202" t="str">
        <f t="shared" si="100"/>
        <v/>
      </c>
      <c r="P307" s="202" t="str">
        <f t="shared" si="124"/>
        <v/>
      </c>
      <c r="Q307" s="203" t="str">
        <f t="shared" si="101"/>
        <v/>
      </c>
      <c r="R307" s="249" t="str">
        <f t="shared" si="102"/>
        <v/>
      </c>
      <c r="S307" s="276"/>
      <c r="T307" s="37"/>
      <c r="U307" s="273" t="str">
        <f t="shared" si="103"/>
        <v/>
      </c>
      <c r="V307" s="7" t="e">
        <f t="shared" si="104"/>
        <v>#N/A</v>
      </c>
      <c r="W307" s="7" t="e">
        <f t="shared" si="105"/>
        <v>#N/A</v>
      </c>
      <c r="X307" s="7" t="e">
        <f t="shared" si="106"/>
        <v>#N/A</v>
      </c>
      <c r="Y307" s="7" t="str">
        <f t="shared" si="107"/>
        <v/>
      </c>
      <c r="Z307" s="11">
        <f t="shared" si="108"/>
        <v>1</v>
      </c>
      <c r="AA307" s="7" t="e">
        <f t="shared" si="109"/>
        <v>#N/A</v>
      </c>
      <c r="AB307" s="7" t="e">
        <f t="shared" si="110"/>
        <v>#N/A</v>
      </c>
      <c r="AC307" s="7" t="e">
        <f t="shared" si="111"/>
        <v>#N/A</v>
      </c>
      <c r="AD307" s="7" t="e">
        <f>VLOOKUP(AF307,排出係数!$A$4:$I$1301,9,FALSE)</f>
        <v>#N/A</v>
      </c>
      <c r="AE307" s="12" t="str">
        <f t="shared" si="112"/>
        <v xml:space="preserve"> </v>
      </c>
      <c r="AF307" s="7" t="e">
        <f t="shared" si="123"/>
        <v>#N/A</v>
      </c>
      <c r="AG307" s="7" t="e">
        <f t="shared" si="113"/>
        <v>#N/A</v>
      </c>
      <c r="AH307" s="7" t="e">
        <f>VLOOKUP(AF307,排出係数!$A$4:$I$1301,6,FALSE)</f>
        <v>#N/A</v>
      </c>
      <c r="AI307" s="7" t="e">
        <f t="shared" si="114"/>
        <v>#N/A</v>
      </c>
      <c r="AJ307" s="7" t="e">
        <f t="shared" si="115"/>
        <v>#N/A</v>
      </c>
      <c r="AK307" s="7" t="e">
        <f>VLOOKUP(AF307,排出係数!$A$4:$I$1301,7,FALSE)</f>
        <v>#N/A</v>
      </c>
      <c r="AL307" s="7" t="e">
        <f t="shared" si="116"/>
        <v>#N/A</v>
      </c>
      <c r="AM307" s="7" t="e">
        <f t="shared" si="117"/>
        <v>#N/A</v>
      </c>
      <c r="AN307" s="7" t="e">
        <f t="shared" si="118"/>
        <v>#N/A</v>
      </c>
      <c r="AO307" s="7">
        <f t="shared" si="119"/>
        <v>0</v>
      </c>
      <c r="AP307" s="7" t="e">
        <f>VLOOKUP(AF307,排出係数!$A$4:$I$1301,8,FALSE)</f>
        <v>#N/A</v>
      </c>
      <c r="AQ307" s="7" t="str">
        <f t="shared" si="120"/>
        <v/>
      </c>
      <c r="AR307" s="7" t="str">
        <f t="shared" si="121"/>
        <v/>
      </c>
      <c r="AS307" s="7" t="str">
        <f t="shared" si="122"/>
        <v/>
      </c>
      <c r="AT307" s="88"/>
      <c r="AZ307" s="3" t="s">
        <v>2229</v>
      </c>
    </row>
    <row r="308" spans="1:52" s="13" customFormat="1" ht="13.5" customHeight="1">
      <c r="A308" s="139">
        <v>293</v>
      </c>
      <c r="B308" s="140"/>
      <c r="C308" s="141"/>
      <c r="D308" s="142"/>
      <c r="E308" s="141"/>
      <c r="F308" s="141"/>
      <c r="G308" s="182"/>
      <c r="H308" s="141"/>
      <c r="I308" s="143"/>
      <c r="J308" s="144"/>
      <c r="K308" s="141"/>
      <c r="L308" s="378"/>
      <c r="M308" s="379"/>
      <c r="N308" s="400"/>
      <c r="O308" s="202" t="str">
        <f t="shared" si="100"/>
        <v/>
      </c>
      <c r="P308" s="202" t="str">
        <f t="shared" si="124"/>
        <v/>
      </c>
      <c r="Q308" s="203" t="str">
        <f t="shared" si="101"/>
        <v/>
      </c>
      <c r="R308" s="249" t="str">
        <f t="shared" si="102"/>
        <v/>
      </c>
      <c r="S308" s="276"/>
      <c r="T308" s="37"/>
      <c r="U308" s="273" t="str">
        <f t="shared" si="103"/>
        <v/>
      </c>
      <c r="V308" s="7" t="e">
        <f t="shared" si="104"/>
        <v>#N/A</v>
      </c>
      <c r="W308" s="7" t="e">
        <f t="shared" si="105"/>
        <v>#N/A</v>
      </c>
      <c r="X308" s="7" t="e">
        <f t="shared" si="106"/>
        <v>#N/A</v>
      </c>
      <c r="Y308" s="7" t="str">
        <f t="shared" si="107"/>
        <v/>
      </c>
      <c r="Z308" s="11">
        <f t="shared" si="108"/>
        <v>1</v>
      </c>
      <c r="AA308" s="7" t="e">
        <f t="shared" si="109"/>
        <v>#N/A</v>
      </c>
      <c r="AB308" s="7" t="e">
        <f t="shared" si="110"/>
        <v>#N/A</v>
      </c>
      <c r="AC308" s="7" t="e">
        <f t="shared" si="111"/>
        <v>#N/A</v>
      </c>
      <c r="AD308" s="7" t="e">
        <f>VLOOKUP(AF308,排出係数!$A$4:$I$1301,9,FALSE)</f>
        <v>#N/A</v>
      </c>
      <c r="AE308" s="12" t="str">
        <f t="shared" si="112"/>
        <v xml:space="preserve"> </v>
      </c>
      <c r="AF308" s="7" t="e">
        <f t="shared" si="123"/>
        <v>#N/A</v>
      </c>
      <c r="AG308" s="7" t="e">
        <f t="shared" si="113"/>
        <v>#N/A</v>
      </c>
      <c r="AH308" s="7" t="e">
        <f>VLOOKUP(AF308,排出係数!$A$4:$I$1301,6,FALSE)</f>
        <v>#N/A</v>
      </c>
      <c r="AI308" s="7" t="e">
        <f t="shared" si="114"/>
        <v>#N/A</v>
      </c>
      <c r="AJ308" s="7" t="e">
        <f t="shared" si="115"/>
        <v>#N/A</v>
      </c>
      <c r="AK308" s="7" t="e">
        <f>VLOOKUP(AF308,排出係数!$A$4:$I$1301,7,FALSE)</f>
        <v>#N/A</v>
      </c>
      <c r="AL308" s="7" t="e">
        <f t="shared" si="116"/>
        <v>#N/A</v>
      </c>
      <c r="AM308" s="7" t="e">
        <f t="shared" si="117"/>
        <v>#N/A</v>
      </c>
      <c r="AN308" s="7" t="e">
        <f t="shared" si="118"/>
        <v>#N/A</v>
      </c>
      <c r="AO308" s="7">
        <f t="shared" si="119"/>
        <v>0</v>
      </c>
      <c r="AP308" s="7" t="e">
        <f>VLOOKUP(AF308,排出係数!$A$4:$I$1301,8,FALSE)</f>
        <v>#N/A</v>
      </c>
      <c r="AQ308" s="7" t="str">
        <f t="shared" si="120"/>
        <v/>
      </c>
      <c r="AR308" s="7" t="str">
        <f t="shared" si="121"/>
        <v/>
      </c>
      <c r="AS308" s="7" t="str">
        <f t="shared" si="122"/>
        <v/>
      </c>
      <c r="AT308" s="88"/>
      <c r="AZ308" s="3" t="s">
        <v>2325</v>
      </c>
    </row>
    <row r="309" spans="1:52" s="13" customFormat="1" ht="13.5" customHeight="1">
      <c r="A309" s="139">
        <v>294</v>
      </c>
      <c r="B309" s="140"/>
      <c r="C309" s="141"/>
      <c r="D309" s="142"/>
      <c r="E309" s="141"/>
      <c r="F309" s="141"/>
      <c r="G309" s="182"/>
      <c r="H309" s="141"/>
      <c r="I309" s="143"/>
      <c r="J309" s="144"/>
      <c r="K309" s="141"/>
      <c r="L309" s="378"/>
      <c r="M309" s="379"/>
      <c r="N309" s="400"/>
      <c r="O309" s="202" t="str">
        <f t="shared" si="100"/>
        <v/>
      </c>
      <c r="P309" s="202" t="str">
        <f t="shared" si="124"/>
        <v/>
      </c>
      <c r="Q309" s="203" t="str">
        <f t="shared" si="101"/>
        <v/>
      </c>
      <c r="R309" s="249" t="str">
        <f t="shared" si="102"/>
        <v/>
      </c>
      <c r="S309" s="276"/>
      <c r="T309" s="37"/>
      <c r="U309" s="273" t="str">
        <f t="shared" si="103"/>
        <v/>
      </c>
      <c r="V309" s="7" t="e">
        <f t="shared" si="104"/>
        <v>#N/A</v>
      </c>
      <c r="W309" s="7" t="e">
        <f t="shared" si="105"/>
        <v>#N/A</v>
      </c>
      <c r="X309" s="7" t="e">
        <f t="shared" si="106"/>
        <v>#N/A</v>
      </c>
      <c r="Y309" s="7" t="str">
        <f t="shared" si="107"/>
        <v/>
      </c>
      <c r="Z309" s="11">
        <f t="shared" si="108"/>
        <v>1</v>
      </c>
      <c r="AA309" s="7" t="e">
        <f t="shared" si="109"/>
        <v>#N/A</v>
      </c>
      <c r="AB309" s="7" t="e">
        <f t="shared" si="110"/>
        <v>#N/A</v>
      </c>
      <c r="AC309" s="7" t="e">
        <f t="shared" si="111"/>
        <v>#N/A</v>
      </c>
      <c r="AD309" s="7" t="e">
        <f>VLOOKUP(AF309,排出係数!$A$4:$I$1301,9,FALSE)</f>
        <v>#N/A</v>
      </c>
      <c r="AE309" s="12" t="str">
        <f t="shared" si="112"/>
        <v xml:space="preserve"> </v>
      </c>
      <c r="AF309" s="7" t="e">
        <f t="shared" si="123"/>
        <v>#N/A</v>
      </c>
      <c r="AG309" s="7" t="e">
        <f t="shared" si="113"/>
        <v>#N/A</v>
      </c>
      <c r="AH309" s="7" t="e">
        <f>VLOOKUP(AF309,排出係数!$A$4:$I$1301,6,FALSE)</f>
        <v>#N/A</v>
      </c>
      <c r="AI309" s="7" t="e">
        <f t="shared" si="114"/>
        <v>#N/A</v>
      </c>
      <c r="AJ309" s="7" t="e">
        <f t="shared" si="115"/>
        <v>#N/A</v>
      </c>
      <c r="AK309" s="7" t="e">
        <f>VLOOKUP(AF309,排出係数!$A$4:$I$1301,7,FALSE)</f>
        <v>#N/A</v>
      </c>
      <c r="AL309" s="7" t="e">
        <f t="shared" si="116"/>
        <v>#N/A</v>
      </c>
      <c r="AM309" s="7" t="e">
        <f t="shared" si="117"/>
        <v>#N/A</v>
      </c>
      <c r="AN309" s="7" t="e">
        <f t="shared" si="118"/>
        <v>#N/A</v>
      </c>
      <c r="AO309" s="7">
        <f t="shared" si="119"/>
        <v>0</v>
      </c>
      <c r="AP309" s="7" t="e">
        <f>VLOOKUP(AF309,排出係数!$A$4:$I$1301,8,FALSE)</f>
        <v>#N/A</v>
      </c>
      <c r="AQ309" s="7" t="str">
        <f t="shared" si="120"/>
        <v/>
      </c>
      <c r="AR309" s="7" t="str">
        <f t="shared" si="121"/>
        <v/>
      </c>
      <c r="AS309" s="7" t="str">
        <f t="shared" si="122"/>
        <v/>
      </c>
      <c r="AT309" s="88"/>
      <c r="AZ309" s="3" t="s">
        <v>2211</v>
      </c>
    </row>
    <row r="310" spans="1:52" s="13" customFormat="1" ht="13.5" customHeight="1">
      <c r="A310" s="139">
        <v>295</v>
      </c>
      <c r="B310" s="140"/>
      <c r="C310" s="141"/>
      <c r="D310" s="142"/>
      <c r="E310" s="141"/>
      <c r="F310" s="141"/>
      <c r="G310" s="182"/>
      <c r="H310" s="141"/>
      <c r="I310" s="143"/>
      <c r="J310" s="144"/>
      <c r="K310" s="141"/>
      <c r="L310" s="378"/>
      <c r="M310" s="379"/>
      <c r="N310" s="400"/>
      <c r="O310" s="202" t="str">
        <f t="shared" si="100"/>
        <v/>
      </c>
      <c r="P310" s="202" t="str">
        <f t="shared" si="124"/>
        <v/>
      </c>
      <c r="Q310" s="203" t="str">
        <f t="shared" si="101"/>
        <v/>
      </c>
      <c r="R310" s="249" t="str">
        <f t="shared" si="102"/>
        <v/>
      </c>
      <c r="S310" s="276"/>
      <c r="T310" s="37"/>
      <c r="U310" s="273" t="str">
        <f t="shared" si="103"/>
        <v/>
      </c>
      <c r="V310" s="7" t="e">
        <f t="shared" si="104"/>
        <v>#N/A</v>
      </c>
      <c r="W310" s="7" t="e">
        <f t="shared" si="105"/>
        <v>#N/A</v>
      </c>
      <c r="X310" s="7" t="e">
        <f t="shared" si="106"/>
        <v>#N/A</v>
      </c>
      <c r="Y310" s="7" t="str">
        <f t="shared" si="107"/>
        <v/>
      </c>
      <c r="Z310" s="11">
        <f t="shared" si="108"/>
        <v>1</v>
      </c>
      <c r="AA310" s="7" t="e">
        <f t="shared" si="109"/>
        <v>#N/A</v>
      </c>
      <c r="AB310" s="7" t="e">
        <f t="shared" si="110"/>
        <v>#N/A</v>
      </c>
      <c r="AC310" s="7" t="e">
        <f t="shared" si="111"/>
        <v>#N/A</v>
      </c>
      <c r="AD310" s="7" t="e">
        <f>VLOOKUP(AF310,排出係数!$A$4:$I$1301,9,FALSE)</f>
        <v>#N/A</v>
      </c>
      <c r="AE310" s="12" t="str">
        <f t="shared" si="112"/>
        <v xml:space="preserve"> </v>
      </c>
      <c r="AF310" s="7" t="e">
        <f t="shared" si="123"/>
        <v>#N/A</v>
      </c>
      <c r="AG310" s="7" t="e">
        <f t="shared" si="113"/>
        <v>#N/A</v>
      </c>
      <c r="AH310" s="7" t="e">
        <f>VLOOKUP(AF310,排出係数!$A$4:$I$1301,6,FALSE)</f>
        <v>#N/A</v>
      </c>
      <c r="AI310" s="7" t="e">
        <f t="shared" si="114"/>
        <v>#N/A</v>
      </c>
      <c r="AJ310" s="7" t="e">
        <f t="shared" si="115"/>
        <v>#N/A</v>
      </c>
      <c r="AK310" s="7" t="e">
        <f>VLOOKUP(AF310,排出係数!$A$4:$I$1301,7,FALSE)</f>
        <v>#N/A</v>
      </c>
      <c r="AL310" s="7" t="e">
        <f t="shared" si="116"/>
        <v>#N/A</v>
      </c>
      <c r="AM310" s="7" t="e">
        <f t="shared" si="117"/>
        <v>#N/A</v>
      </c>
      <c r="AN310" s="7" t="e">
        <f t="shared" si="118"/>
        <v>#N/A</v>
      </c>
      <c r="AO310" s="7">
        <f t="shared" si="119"/>
        <v>0</v>
      </c>
      <c r="AP310" s="7" t="e">
        <f>VLOOKUP(AF310,排出係数!$A$4:$I$1301,8,FALSE)</f>
        <v>#N/A</v>
      </c>
      <c r="AQ310" s="7" t="str">
        <f t="shared" si="120"/>
        <v/>
      </c>
      <c r="AR310" s="7" t="str">
        <f t="shared" si="121"/>
        <v/>
      </c>
      <c r="AS310" s="7" t="str">
        <f t="shared" si="122"/>
        <v/>
      </c>
      <c r="AT310" s="88"/>
      <c r="AZ310" s="3" t="s">
        <v>2227</v>
      </c>
    </row>
    <row r="311" spans="1:52" s="13" customFormat="1" ht="13.5" customHeight="1">
      <c r="A311" s="139">
        <v>296</v>
      </c>
      <c r="B311" s="140"/>
      <c r="C311" s="141"/>
      <c r="D311" s="142"/>
      <c r="E311" s="141"/>
      <c r="F311" s="141"/>
      <c r="G311" s="182"/>
      <c r="H311" s="141"/>
      <c r="I311" s="143"/>
      <c r="J311" s="144"/>
      <c r="K311" s="141"/>
      <c r="L311" s="378"/>
      <c r="M311" s="379"/>
      <c r="N311" s="400"/>
      <c r="O311" s="202" t="str">
        <f t="shared" si="100"/>
        <v/>
      </c>
      <c r="P311" s="202" t="str">
        <f t="shared" si="124"/>
        <v/>
      </c>
      <c r="Q311" s="203" t="str">
        <f t="shared" si="101"/>
        <v/>
      </c>
      <c r="R311" s="249" t="str">
        <f t="shared" si="102"/>
        <v/>
      </c>
      <c r="S311" s="276"/>
      <c r="T311" s="37"/>
      <c r="U311" s="273" t="str">
        <f t="shared" si="103"/>
        <v/>
      </c>
      <c r="V311" s="7" t="e">
        <f t="shared" si="104"/>
        <v>#N/A</v>
      </c>
      <c r="W311" s="7" t="e">
        <f t="shared" si="105"/>
        <v>#N/A</v>
      </c>
      <c r="X311" s="7" t="e">
        <f t="shared" si="106"/>
        <v>#N/A</v>
      </c>
      <c r="Y311" s="7" t="str">
        <f t="shared" si="107"/>
        <v/>
      </c>
      <c r="Z311" s="11">
        <f t="shared" si="108"/>
        <v>1</v>
      </c>
      <c r="AA311" s="7" t="e">
        <f t="shared" si="109"/>
        <v>#N/A</v>
      </c>
      <c r="AB311" s="7" t="e">
        <f t="shared" si="110"/>
        <v>#N/A</v>
      </c>
      <c r="AC311" s="7" t="e">
        <f t="shared" si="111"/>
        <v>#N/A</v>
      </c>
      <c r="AD311" s="7" t="e">
        <f>VLOOKUP(AF311,排出係数!$A$4:$I$1301,9,FALSE)</f>
        <v>#N/A</v>
      </c>
      <c r="AE311" s="12" t="str">
        <f t="shared" si="112"/>
        <v xml:space="preserve"> </v>
      </c>
      <c r="AF311" s="7" t="e">
        <f t="shared" si="123"/>
        <v>#N/A</v>
      </c>
      <c r="AG311" s="7" t="e">
        <f t="shared" si="113"/>
        <v>#N/A</v>
      </c>
      <c r="AH311" s="7" t="e">
        <f>VLOOKUP(AF311,排出係数!$A$4:$I$1301,6,FALSE)</f>
        <v>#N/A</v>
      </c>
      <c r="AI311" s="7" t="e">
        <f t="shared" si="114"/>
        <v>#N/A</v>
      </c>
      <c r="AJ311" s="7" t="e">
        <f t="shared" si="115"/>
        <v>#N/A</v>
      </c>
      <c r="AK311" s="7" t="e">
        <f>VLOOKUP(AF311,排出係数!$A$4:$I$1301,7,FALSE)</f>
        <v>#N/A</v>
      </c>
      <c r="AL311" s="7" t="e">
        <f t="shared" si="116"/>
        <v>#N/A</v>
      </c>
      <c r="AM311" s="7" t="e">
        <f t="shared" si="117"/>
        <v>#N/A</v>
      </c>
      <c r="AN311" s="7" t="e">
        <f t="shared" si="118"/>
        <v>#N/A</v>
      </c>
      <c r="AO311" s="7">
        <f t="shared" si="119"/>
        <v>0</v>
      </c>
      <c r="AP311" s="7" t="e">
        <f>VLOOKUP(AF311,排出係数!$A$4:$I$1301,8,FALSE)</f>
        <v>#N/A</v>
      </c>
      <c r="AQ311" s="7" t="str">
        <f t="shared" si="120"/>
        <v/>
      </c>
      <c r="AR311" s="7" t="str">
        <f t="shared" si="121"/>
        <v/>
      </c>
      <c r="AS311" s="7" t="str">
        <f t="shared" si="122"/>
        <v/>
      </c>
      <c r="AT311" s="88"/>
      <c r="AZ311" s="3" t="s">
        <v>2258</v>
      </c>
    </row>
    <row r="312" spans="1:52" s="13" customFormat="1" ht="13.5" customHeight="1">
      <c r="A312" s="139">
        <v>297</v>
      </c>
      <c r="B312" s="140"/>
      <c r="C312" s="141"/>
      <c r="D312" s="142"/>
      <c r="E312" s="141"/>
      <c r="F312" s="141"/>
      <c r="G312" s="182"/>
      <c r="H312" s="141"/>
      <c r="I312" s="143"/>
      <c r="J312" s="144"/>
      <c r="K312" s="141"/>
      <c r="L312" s="378"/>
      <c r="M312" s="379"/>
      <c r="N312" s="400"/>
      <c r="O312" s="202" t="str">
        <f t="shared" si="100"/>
        <v/>
      </c>
      <c r="P312" s="202" t="str">
        <f t="shared" si="124"/>
        <v/>
      </c>
      <c r="Q312" s="203" t="str">
        <f t="shared" si="101"/>
        <v/>
      </c>
      <c r="R312" s="249" t="str">
        <f t="shared" si="102"/>
        <v/>
      </c>
      <c r="S312" s="276"/>
      <c r="T312" s="37"/>
      <c r="U312" s="273" t="str">
        <f t="shared" si="103"/>
        <v/>
      </c>
      <c r="V312" s="7" t="e">
        <f t="shared" si="104"/>
        <v>#N/A</v>
      </c>
      <c r="W312" s="7" t="e">
        <f t="shared" si="105"/>
        <v>#N/A</v>
      </c>
      <c r="X312" s="7" t="e">
        <f t="shared" si="106"/>
        <v>#N/A</v>
      </c>
      <c r="Y312" s="7" t="str">
        <f t="shared" si="107"/>
        <v/>
      </c>
      <c r="Z312" s="11">
        <f t="shared" si="108"/>
        <v>1</v>
      </c>
      <c r="AA312" s="7" t="e">
        <f t="shared" si="109"/>
        <v>#N/A</v>
      </c>
      <c r="AB312" s="7" t="e">
        <f t="shared" si="110"/>
        <v>#N/A</v>
      </c>
      <c r="AC312" s="7" t="e">
        <f t="shared" si="111"/>
        <v>#N/A</v>
      </c>
      <c r="AD312" s="7" t="e">
        <f>VLOOKUP(AF312,排出係数!$A$4:$I$1301,9,FALSE)</f>
        <v>#N/A</v>
      </c>
      <c r="AE312" s="12" t="str">
        <f t="shared" si="112"/>
        <v xml:space="preserve"> </v>
      </c>
      <c r="AF312" s="7" t="e">
        <f t="shared" si="123"/>
        <v>#N/A</v>
      </c>
      <c r="AG312" s="7" t="e">
        <f t="shared" si="113"/>
        <v>#N/A</v>
      </c>
      <c r="AH312" s="7" t="e">
        <f>VLOOKUP(AF312,排出係数!$A$4:$I$1301,6,FALSE)</f>
        <v>#N/A</v>
      </c>
      <c r="AI312" s="7" t="e">
        <f t="shared" si="114"/>
        <v>#N/A</v>
      </c>
      <c r="AJ312" s="7" t="e">
        <f t="shared" si="115"/>
        <v>#N/A</v>
      </c>
      <c r="AK312" s="7" t="e">
        <f>VLOOKUP(AF312,排出係数!$A$4:$I$1301,7,FALSE)</f>
        <v>#N/A</v>
      </c>
      <c r="AL312" s="7" t="e">
        <f t="shared" si="116"/>
        <v>#N/A</v>
      </c>
      <c r="AM312" s="7" t="e">
        <f t="shared" si="117"/>
        <v>#N/A</v>
      </c>
      <c r="AN312" s="7" t="e">
        <f t="shared" si="118"/>
        <v>#N/A</v>
      </c>
      <c r="AO312" s="7">
        <f t="shared" si="119"/>
        <v>0</v>
      </c>
      <c r="AP312" s="7" t="e">
        <f>VLOOKUP(AF312,排出係数!$A$4:$I$1301,8,FALSE)</f>
        <v>#N/A</v>
      </c>
      <c r="AQ312" s="7" t="str">
        <f t="shared" si="120"/>
        <v/>
      </c>
      <c r="AR312" s="7" t="str">
        <f t="shared" si="121"/>
        <v/>
      </c>
      <c r="AS312" s="7" t="str">
        <f t="shared" si="122"/>
        <v/>
      </c>
      <c r="AT312" s="88"/>
      <c r="AZ312" s="3" t="s">
        <v>1849</v>
      </c>
    </row>
    <row r="313" spans="1:52" s="13" customFormat="1" ht="13.5" customHeight="1">
      <c r="A313" s="139">
        <v>298</v>
      </c>
      <c r="B313" s="140"/>
      <c r="C313" s="141"/>
      <c r="D313" s="142"/>
      <c r="E313" s="141"/>
      <c r="F313" s="141"/>
      <c r="G313" s="182"/>
      <c r="H313" s="141"/>
      <c r="I313" s="143"/>
      <c r="J313" s="144"/>
      <c r="K313" s="141"/>
      <c r="L313" s="378"/>
      <c r="M313" s="379"/>
      <c r="N313" s="400"/>
      <c r="O313" s="202" t="str">
        <f t="shared" si="100"/>
        <v/>
      </c>
      <c r="P313" s="202" t="str">
        <f t="shared" si="124"/>
        <v/>
      </c>
      <c r="Q313" s="203" t="str">
        <f t="shared" si="101"/>
        <v/>
      </c>
      <c r="R313" s="249" t="str">
        <f t="shared" si="102"/>
        <v/>
      </c>
      <c r="S313" s="276"/>
      <c r="T313" s="37"/>
      <c r="U313" s="273" t="str">
        <f t="shared" si="103"/>
        <v/>
      </c>
      <c r="V313" s="7" t="e">
        <f t="shared" si="104"/>
        <v>#N/A</v>
      </c>
      <c r="W313" s="7" t="e">
        <f t="shared" si="105"/>
        <v>#N/A</v>
      </c>
      <c r="X313" s="7" t="e">
        <f t="shared" si="106"/>
        <v>#N/A</v>
      </c>
      <c r="Y313" s="7" t="str">
        <f t="shared" si="107"/>
        <v/>
      </c>
      <c r="Z313" s="11">
        <f t="shared" si="108"/>
        <v>1</v>
      </c>
      <c r="AA313" s="7" t="e">
        <f t="shared" si="109"/>
        <v>#N/A</v>
      </c>
      <c r="AB313" s="7" t="e">
        <f t="shared" si="110"/>
        <v>#N/A</v>
      </c>
      <c r="AC313" s="7" t="e">
        <f t="shared" si="111"/>
        <v>#N/A</v>
      </c>
      <c r="AD313" s="7" t="e">
        <f>VLOOKUP(AF313,排出係数!$A$4:$I$1301,9,FALSE)</f>
        <v>#N/A</v>
      </c>
      <c r="AE313" s="12" t="str">
        <f t="shared" si="112"/>
        <v xml:space="preserve"> </v>
      </c>
      <c r="AF313" s="7" t="e">
        <f t="shared" si="123"/>
        <v>#N/A</v>
      </c>
      <c r="AG313" s="7" t="e">
        <f t="shared" si="113"/>
        <v>#N/A</v>
      </c>
      <c r="AH313" s="7" t="e">
        <f>VLOOKUP(AF313,排出係数!$A$4:$I$1301,6,FALSE)</f>
        <v>#N/A</v>
      </c>
      <c r="AI313" s="7" t="e">
        <f t="shared" si="114"/>
        <v>#N/A</v>
      </c>
      <c r="AJ313" s="7" t="e">
        <f t="shared" si="115"/>
        <v>#N/A</v>
      </c>
      <c r="AK313" s="7" t="e">
        <f>VLOOKUP(AF313,排出係数!$A$4:$I$1301,7,FALSE)</f>
        <v>#N/A</v>
      </c>
      <c r="AL313" s="7" t="e">
        <f t="shared" si="116"/>
        <v>#N/A</v>
      </c>
      <c r="AM313" s="7" t="e">
        <f t="shared" si="117"/>
        <v>#N/A</v>
      </c>
      <c r="AN313" s="7" t="e">
        <f t="shared" si="118"/>
        <v>#N/A</v>
      </c>
      <c r="AO313" s="7">
        <f t="shared" si="119"/>
        <v>0</v>
      </c>
      <c r="AP313" s="7" t="e">
        <f>VLOOKUP(AF313,排出係数!$A$4:$I$1301,8,FALSE)</f>
        <v>#N/A</v>
      </c>
      <c r="AQ313" s="7" t="str">
        <f t="shared" si="120"/>
        <v/>
      </c>
      <c r="AR313" s="7" t="str">
        <f t="shared" si="121"/>
        <v/>
      </c>
      <c r="AS313" s="7" t="str">
        <f t="shared" si="122"/>
        <v/>
      </c>
      <c r="AT313" s="88"/>
      <c r="AZ313" s="3" t="s">
        <v>1890</v>
      </c>
    </row>
    <row r="314" spans="1:52" s="13" customFormat="1" ht="13.5" customHeight="1">
      <c r="A314" s="139">
        <v>299</v>
      </c>
      <c r="B314" s="140"/>
      <c r="C314" s="141"/>
      <c r="D314" s="142"/>
      <c r="E314" s="141"/>
      <c r="F314" s="141"/>
      <c r="G314" s="182"/>
      <c r="H314" s="141"/>
      <c r="I314" s="143"/>
      <c r="J314" s="144"/>
      <c r="K314" s="141"/>
      <c r="L314" s="378"/>
      <c r="M314" s="379"/>
      <c r="N314" s="400"/>
      <c r="O314" s="202" t="str">
        <f t="shared" si="100"/>
        <v/>
      </c>
      <c r="P314" s="202" t="str">
        <f t="shared" si="124"/>
        <v/>
      </c>
      <c r="Q314" s="203" t="str">
        <f t="shared" si="101"/>
        <v/>
      </c>
      <c r="R314" s="249" t="str">
        <f t="shared" si="102"/>
        <v/>
      </c>
      <c r="S314" s="276"/>
      <c r="T314" s="37"/>
      <c r="U314" s="273" t="str">
        <f t="shared" si="103"/>
        <v/>
      </c>
      <c r="V314" s="7" t="e">
        <f t="shared" si="104"/>
        <v>#N/A</v>
      </c>
      <c r="W314" s="7" t="e">
        <f t="shared" si="105"/>
        <v>#N/A</v>
      </c>
      <c r="X314" s="7" t="e">
        <f t="shared" si="106"/>
        <v>#N/A</v>
      </c>
      <c r="Y314" s="7" t="str">
        <f t="shared" si="107"/>
        <v/>
      </c>
      <c r="Z314" s="11">
        <f t="shared" si="108"/>
        <v>1</v>
      </c>
      <c r="AA314" s="7" t="e">
        <f t="shared" si="109"/>
        <v>#N/A</v>
      </c>
      <c r="AB314" s="7" t="e">
        <f t="shared" si="110"/>
        <v>#N/A</v>
      </c>
      <c r="AC314" s="7" t="e">
        <f t="shared" si="111"/>
        <v>#N/A</v>
      </c>
      <c r="AD314" s="7" t="e">
        <f>VLOOKUP(AF314,排出係数!$A$4:$I$1301,9,FALSE)</f>
        <v>#N/A</v>
      </c>
      <c r="AE314" s="12" t="str">
        <f t="shared" si="112"/>
        <v xml:space="preserve"> </v>
      </c>
      <c r="AF314" s="7" t="e">
        <f t="shared" si="123"/>
        <v>#N/A</v>
      </c>
      <c r="AG314" s="7" t="e">
        <f t="shared" si="113"/>
        <v>#N/A</v>
      </c>
      <c r="AH314" s="7" t="e">
        <f>VLOOKUP(AF314,排出係数!$A$4:$I$1301,6,FALSE)</f>
        <v>#N/A</v>
      </c>
      <c r="AI314" s="7" t="e">
        <f t="shared" si="114"/>
        <v>#N/A</v>
      </c>
      <c r="AJ314" s="7" t="e">
        <f t="shared" si="115"/>
        <v>#N/A</v>
      </c>
      <c r="AK314" s="7" t="e">
        <f>VLOOKUP(AF314,排出係数!$A$4:$I$1301,7,FALSE)</f>
        <v>#N/A</v>
      </c>
      <c r="AL314" s="7" t="e">
        <f t="shared" si="116"/>
        <v>#N/A</v>
      </c>
      <c r="AM314" s="7" t="e">
        <f t="shared" si="117"/>
        <v>#N/A</v>
      </c>
      <c r="AN314" s="7" t="e">
        <f t="shared" si="118"/>
        <v>#N/A</v>
      </c>
      <c r="AO314" s="7">
        <f t="shared" si="119"/>
        <v>0</v>
      </c>
      <c r="AP314" s="7" t="e">
        <f>VLOOKUP(AF314,排出係数!$A$4:$I$1301,8,FALSE)</f>
        <v>#N/A</v>
      </c>
      <c r="AQ314" s="7" t="str">
        <f t="shared" si="120"/>
        <v/>
      </c>
      <c r="AR314" s="7" t="str">
        <f t="shared" si="121"/>
        <v/>
      </c>
      <c r="AS314" s="7" t="str">
        <f t="shared" si="122"/>
        <v/>
      </c>
      <c r="AT314" s="88"/>
      <c r="AZ314" s="3" t="s">
        <v>2291</v>
      </c>
    </row>
    <row r="315" spans="1:52" s="13" customFormat="1" ht="13.5" customHeight="1">
      <c r="A315" s="139">
        <v>300</v>
      </c>
      <c r="B315" s="140"/>
      <c r="C315" s="141"/>
      <c r="D315" s="142"/>
      <c r="E315" s="141"/>
      <c r="F315" s="141"/>
      <c r="G315" s="182"/>
      <c r="H315" s="141"/>
      <c r="I315" s="143"/>
      <c r="J315" s="144"/>
      <c r="K315" s="141"/>
      <c r="L315" s="378"/>
      <c r="M315" s="379"/>
      <c r="N315" s="400"/>
      <c r="O315" s="202" t="str">
        <f t="shared" si="100"/>
        <v/>
      </c>
      <c r="P315" s="202" t="str">
        <f t="shared" si="124"/>
        <v/>
      </c>
      <c r="Q315" s="203" t="str">
        <f t="shared" si="101"/>
        <v/>
      </c>
      <c r="R315" s="249" t="str">
        <f t="shared" si="102"/>
        <v/>
      </c>
      <c r="S315" s="276"/>
      <c r="T315" s="37"/>
      <c r="U315" s="273" t="str">
        <f t="shared" si="103"/>
        <v/>
      </c>
      <c r="V315" s="7" t="e">
        <f t="shared" si="104"/>
        <v>#N/A</v>
      </c>
      <c r="W315" s="7" t="e">
        <f t="shared" si="105"/>
        <v>#N/A</v>
      </c>
      <c r="X315" s="7" t="e">
        <f t="shared" si="106"/>
        <v>#N/A</v>
      </c>
      <c r="Y315" s="7" t="str">
        <f t="shared" si="107"/>
        <v/>
      </c>
      <c r="Z315" s="11">
        <f t="shared" si="108"/>
        <v>1</v>
      </c>
      <c r="AA315" s="7" t="e">
        <f t="shared" si="109"/>
        <v>#N/A</v>
      </c>
      <c r="AB315" s="7" t="e">
        <f t="shared" si="110"/>
        <v>#N/A</v>
      </c>
      <c r="AC315" s="7" t="e">
        <f t="shared" si="111"/>
        <v>#N/A</v>
      </c>
      <c r="AD315" s="7" t="e">
        <f>VLOOKUP(AF315,排出係数!$A$4:$I$1301,9,FALSE)</f>
        <v>#N/A</v>
      </c>
      <c r="AE315" s="12" t="str">
        <f t="shared" si="112"/>
        <v xml:space="preserve"> </v>
      </c>
      <c r="AF315" s="7" t="e">
        <f t="shared" si="123"/>
        <v>#N/A</v>
      </c>
      <c r="AG315" s="7" t="e">
        <f t="shared" si="113"/>
        <v>#N/A</v>
      </c>
      <c r="AH315" s="7" t="e">
        <f>VLOOKUP(AF315,排出係数!$A$4:$I$1301,6,FALSE)</f>
        <v>#N/A</v>
      </c>
      <c r="AI315" s="7" t="e">
        <f t="shared" si="114"/>
        <v>#N/A</v>
      </c>
      <c r="AJ315" s="7" t="e">
        <f t="shared" si="115"/>
        <v>#N/A</v>
      </c>
      <c r="AK315" s="7" t="e">
        <f>VLOOKUP(AF315,排出係数!$A$4:$I$1301,7,FALSE)</f>
        <v>#N/A</v>
      </c>
      <c r="AL315" s="7" t="e">
        <f t="shared" si="116"/>
        <v>#N/A</v>
      </c>
      <c r="AM315" s="7" t="e">
        <f t="shared" si="117"/>
        <v>#N/A</v>
      </c>
      <c r="AN315" s="7" t="e">
        <f t="shared" si="118"/>
        <v>#N/A</v>
      </c>
      <c r="AO315" s="7">
        <f t="shared" si="119"/>
        <v>0</v>
      </c>
      <c r="AP315" s="7" t="e">
        <f>VLOOKUP(AF315,排出係数!$A$4:$I$1301,8,FALSE)</f>
        <v>#N/A</v>
      </c>
      <c r="AQ315" s="7" t="str">
        <f t="shared" si="120"/>
        <v/>
      </c>
      <c r="AR315" s="7" t="str">
        <f t="shared" si="121"/>
        <v/>
      </c>
      <c r="AS315" s="7" t="str">
        <f t="shared" si="122"/>
        <v/>
      </c>
      <c r="AT315" s="88"/>
      <c r="AZ315" s="3" t="s">
        <v>2032</v>
      </c>
    </row>
    <row r="316" spans="1:52" s="13" customFormat="1" ht="13.5" customHeight="1">
      <c r="A316" s="139">
        <v>301</v>
      </c>
      <c r="B316" s="140"/>
      <c r="C316" s="141"/>
      <c r="D316" s="142"/>
      <c r="E316" s="141"/>
      <c r="F316" s="141"/>
      <c r="G316" s="182"/>
      <c r="H316" s="141"/>
      <c r="I316" s="143"/>
      <c r="J316" s="144"/>
      <c r="K316" s="141"/>
      <c r="L316" s="378"/>
      <c r="M316" s="379"/>
      <c r="N316" s="400"/>
      <c r="O316" s="202" t="str">
        <f t="shared" si="100"/>
        <v/>
      </c>
      <c r="P316" s="202" t="str">
        <f t="shared" si="124"/>
        <v/>
      </c>
      <c r="Q316" s="203" t="str">
        <f t="shared" si="101"/>
        <v/>
      </c>
      <c r="R316" s="249" t="str">
        <f t="shared" si="102"/>
        <v/>
      </c>
      <c r="S316" s="276"/>
      <c r="T316" s="37"/>
      <c r="U316" s="273" t="str">
        <f t="shared" si="103"/>
        <v/>
      </c>
      <c r="V316" s="7" t="e">
        <f t="shared" si="104"/>
        <v>#N/A</v>
      </c>
      <c r="W316" s="7" t="e">
        <f t="shared" si="105"/>
        <v>#N/A</v>
      </c>
      <c r="X316" s="7" t="e">
        <f t="shared" si="106"/>
        <v>#N/A</v>
      </c>
      <c r="Y316" s="7" t="str">
        <f t="shared" si="107"/>
        <v/>
      </c>
      <c r="Z316" s="11">
        <f t="shared" si="108"/>
        <v>1</v>
      </c>
      <c r="AA316" s="7" t="e">
        <f t="shared" si="109"/>
        <v>#N/A</v>
      </c>
      <c r="AB316" s="7" t="e">
        <f t="shared" si="110"/>
        <v>#N/A</v>
      </c>
      <c r="AC316" s="7" t="e">
        <f t="shared" si="111"/>
        <v>#N/A</v>
      </c>
      <c r="AD316" s="7" t="e">
        <f>VLOOKUP(AF316,排出係数!$A$4:$I$1301,9,FALSE)</f>
        <v>#N/A</v>
      </c>
      <c r="AE316" s="12" t="str">
        <f t="shared" si="112"/>
        <v xml:space="preserve"> </v>
      </c>
      <c r="AF316" s="7" t="e">
        <f t="shared" si="123"/>
        <v>#N/A</v>
      </c>
      <c r="AG316" s="7" t="e">
        <f t="shared" si="113"/>
        <v>#N/A</v>
      </c>
      <c r="AH316" s="7" t="e">
        <f>VLOOKUP(AF316,排出係数!$A$4:$I$1301,6,FALSE)</f>
        <v>#N/A</v>
      </c>
      <c r="AI316" s="7" t="e">
        <f t="shared" si="114"/>
        <v>#N/A</v>
      </c>
      <c r="AJ316" s="7" t="e">
        <f t="shared" si="115"/>
        <v>#N/A</v>
      </c>
      <c r="AK316" s="7" t="e">
        <f>VLOOKUP(AF316,排出係数!$A$4:$I$1301,7,FALSE)</f>
        <v>#N/A</v>
      </c>
      <c r="AL316" s="7" t="e">
        <f t="shared" si="116"/>
        <v>#N/A</v>
      </c>
      <c r="AM316" s="7" t="e">
        <f t="shared" si="117"/>
        <v>#N/A</v>
      </c>
      <c r="AN316" s="7" t="e">
        <f t="shared" si="118"/>
        <v>#N/A</v>
      </c>
      <c r="AO316" s="7">
        <f t="shared" si="119"/>
        <v>0</v>
      </c>
      <c r="AP316" s="7" t="e">
        <f>VLOOKUP(AF316,排出係数!$A$4:$I$1301,8,FALSE)</f>
        <v>#N/A</v>
      </c>
      <c r="AQ316" s="7" t="str">
        <f t="shared" si="120"/>
        <v/>
      </c>
      <c r="AR316" s="7" t="str">
        <f t="shared" si="121"/>
        <v/>
      </c>
      <c r="AS316" s="7" t="str">
        <f t="shared" si="122"/>
        <v/>
      </c>
      <c r="AT316" s="88"/>
      <c r="AZ316" s="3" t="s">
        <v>2066</v>
      </c>
    </row>
    <row r="317" spans="1:52" s="13" customFormat="1" ht="13.5" customHeight="1">
      <c r="A317" s="139">
        <v>302</v>
      </c>
      <c r="B317" s="140"/>
      <c r="C317" s="141"/>
      <c r="D317" s="142"/>
      <c r="E317" s="141"/>
      <c r="F317" s="141"/>
      <c r="G317" s="182"/>
      <c r="H317" s="141"/>
      <c r="I317" s="143"/>
      <c r="J317" s="144"/>
      <c r="K317" s="141"/>
      <c r="L317" s="378"/>
      <c r="M317" s="379"/>
      <c r="N317" s="400"/>
      <c r="O317" s="202" t="str">
        <f t="shared" si="100"/>
        <v/>
      </c>
      <c r="P317" s="202" t="str">
        <f t="shared" si="124"/>
        <v/>
      </c>
      <c r="Q317" s="203" t="str">
        <f t="shared" si="101"/>
        <v/>
      </c>
      <c r="R317" s="249" t="str">
        <f t="shared" si="102"/>
        <v/>
      </c>
      <c r="S317" s="276"/>
      <c r="T317" s="37"/>
      <c r="U317" s="273" t="str">
        <f t="shared" si="103"/>
        <v/>
      </c>
      <c r="V317" s="7" t="e">
        <f t="shared" si="104"/>
        <v>#N/A</v>
      </c>
      <c r="W317" s="7" t="e">
        <f t="shared" si="105"/>
        <v>#N/A</v>
      </c>
      <c r="X317" s="7" t="e">
        <f t="shared" si="106"/>
        <v>#N/A</v>
      </c>
      <c r="Y317" s="7" t="str">
        <f t="shared" si="107"/>
        <v/>
      </c>
      <c r="Z317" s="11">
        <f t="shared" si="108"/>
        <v>1</v>
      </c>
      <c r="AA317" s="7" t="e">
        <f t="shared" si="109"/>
        <v>#N/A</v>
      </c>
      <c r="AB317" s="7" t="e">
        <f t="shared" si="110"/>
        <v>#N/A</v>
      </c>
      <c r="AC317" s="7" t="e">
        <f t="shared" si="111"/>
        <v>#N/A</v>
      </c>
      <c r="AD317" s="7" t="e">
        <f>VLOOKUP(AF317,排出係数!$A$4:$I$1301,9,FALSE)</f>
        <v>#N/A</v>
      </c>
      <c r="AE317" s="12" t="str">
        <f t="shared" si="112"/>
        <v xml:space="preserve"> </v>
      </c>
      <c r="AF317" s="7" t="e">
        <f t="shared" si="123"/>
        <v>#N/A</v>
      </c>
      <c r="AG317" s="7" t="e">
        <f t="shared" si="113"/>
        <v>#N/A</v>
      </c>
      <c r="AH317" s="7" t="e">
        <f>VLOOKUP(AF317,排出係数!$A$4:$I$1301,6,FALSE)</f>
        <v>#N/A</v>
      </c>
      <c r="AI317" s="7" t="e">
        <f t="shared" si="114"/>
        <v>#N/A</v>
      </c>
      <c r="AJ317" s="7" t="e">
        <f t="shared" si="115"/>
        <v>#N/A</v>
      </c>
      <c r="AK317" s="7" t="e">
        <f>VLOOKUP(AF317,排出係数!$A$4:$I$1301,7,FALSE)</f>
        <v>#N/A</v>
      </c>
      <c r="AL317" s="7" t="e">
        <f t="shared" si="116"/>
        <v>#N/A</v>
      </c>
      <c r="AM317" s="7" t="e">
        <f t="shared" si="117"/>
        <v>#N/A</v>
      </c>
      <c r="AN317" s="7" t="e">
        <f t="shared" si="118"/>
        <v>#N/A</v>
      </c>
      <c r="AO317" s="7">
        <f t="shared" si="119"/>
        <v>0</v>
      </c>
      <c r="AP317" s="7" t="e">
        <f>VLOOKUP(AF317,排出係数!$A$4:$I$1301,8,FALSE)</f>
        <v>#N/A</v>
      </c>
      <c r="AQ317" s="7" t="str">
        <f t="shared" si="120"/>
        <v/>
      </c>
      <c r="AR317" s="7" t="str">
        <f t="shared" si="121"/>
        <v/>
      </c>
      <c r="AS317" s="7" t="str">
        <f t="shared" si="122"/>
        <v/>
      </c>
      <c r="AT317" s="88"/>
      <c r="AZ317" s="3" t="s">
        <v>2261</v>
      </c>
    </row>
    <row r="318" spans="1:52" s="13" customFormat="1" ht="13.5" customHeight="1">
      <c r="A318" s="139">
        <v>303</v>
      </c>
      <c r="B318" s="140"/>
      <c r="C318" s="141"/>
      <c r="D318" s="142"/>
      <c r="E318" s="141"/>
      <c r="F318" s="141"/>
      <c r="G318" s="182"/>
      <c r="H318" s="141"/>
      <c r="I318" s="143"/>
      <c r="J318" s="144"/>
      <c r="K318" s="141"/>
      <c r="L318" s="378"/>
      <c r="M318" s="379"/>
      <c r="N318" s="400"/>
      <c r="O318" s="202" t="str">
        <f t="shared" si="100"/>
        <v/>
      </c>
      <c r="P318" s="202" t="str">
        <f t="shared" si="124"/>
        <v/>
      </c>
      <c r="Q318" s="203" t="str">
        <f t="shared" si="101"/>
        <v/>
      </c>
      <c r="R318" s="249" t="str">
        <f t="shared" si="102"/>
        <v/>
      </c>
      <c r="S318" s="276"/>
      <c r="T318" s="37"/>
      <c r="U318" s="273" t="str">
        <f t="shared" si="103"/>
        <v/>
      </c>
      <c r="V318" s="7" t="e">
        <f t="shared" si="104"/>
        <v>#N/A</v>
      </c>
      <c r="W318" s="7" t="e">
        <f t="shared" si="105"/>
        <v>#N/A</v>
      </c>
      <c r="X318" s="7" t="e">
        <f t="shared" si="106"/>
        <v>#N/A</v>
      </c>
      <c r="Y318" s="7" t="str">
        <f t="shared" si="107"/>
        <v/>
      </c>
      <c r="Z318" s="11">
        <f t="shared" si="108"/>
        <v>1</v>
      </c>
      <c r="AA318" s="7" t="e">
        <f t="shared" si="109"/>
        <v>#N/A</v>
      </c>
      <c r="AB318" s="7" t="e">
        <f t="shared" si="110"/>
        <v>#N/A</v>
      </c>
      <c r="AC318" s="7" t="e">
        <f t="shared" si="111"/>
        <v>#N/A</v>
      </c>
      <c r="AD318" s="7" t="e">
        <f>VLOOKUP(AF318,排出係数!$A$4:$I$1301,9,FALSE)</f>
        <v>#N/A</v>
      </c>
      <c r="AE318" s="12" t="str">
        <f t="shared" si="112"/>
        <v xml:space="preserve"> </v>
      </c>
      <c r="AF318" s="7" t="e">
        <f t="shared" si="123"/>
        <v>#N/A</v>
      </c>
      <c r="AG318" s="7" t="e">
        <f t="shared" si="113"/>
        <v>#N/A</v>
      </c>
      <c r="AH318" s="7" t="e">
        <f>VLOOKUP(AF318,排出係数!$A$4:$I$1301,6,FALSE)</f>
        <v>#N/A</v>
      </c>
      <c r="AI318" s="7" t="e">
        <f t="shared" si="114"/>
        <v>#N/A</v>
      </c>
      <c r="AJ318" s="7" t="e">
        <f t="shared" si="115"/>
        <v>#N/A</v>
      </c>
      <c r="AK318" s="7" t="e">
        <f>VLOOKUP(AF318,排出係数!$A$4:$I$1301,7,FALSE)</f>
        <v>#N/A</v>
      </c>
      <c r="AL318" s="7" t="e">
        <f t="shared" si="116"/>
        <v>#N/A</v>
      </c>
      <c r="AM318" s="7" t="e">
        <f t="shared" si="117"/>
        <v>#N/A</v>
      </c>
      <c r="AN318" s="7" t="e">
        <f t="shared" si="118"/>
        <v>#N/A</v>
      </c>
      <c r="AO318" s="7">
        <f t="shared" si="119"/>
        <v>0</v>
      </c>
      <c r="AP318" s="7" t="e">
        <f>VLOOKUP(AF318,排出係数!$A$4:$I$1301,8,FALSE)</f>
        <v>#N/A</v>
      </c>
      <c r="AQ318" s="7" t="str">
        <f t="shared" si="120"/>
        <v/>
      </c>
      <c r="AR318" s="7" t="str">
        <f t="shared" si="121"/>
        <v/>
      </c>
      <c r="AS318" s="7" t="str">
        <f t="shared" si="122"/>
        <v/>
      </c>
      <c r="AT318" s="88"/>
      <c r="AZ318" s="3" t="s">
        <v>1853</v>
      </c>
    </row>
    <row r="319" spans="1:52" s="13" customFormat="1" ht="13.5" customHeight="1">
      <c r="A319" s="139">
        <v>304</v>
      </c>
      <c r="B319" s="140"/>
      <c r="C319" s="141"/>
      <c r="D319" s="142"/>
      <c r="E319" s="141"/>
      <c r="F319" s="141"/>
      <c r="G319" s="182"/>
      <c r="H319" s="141"/>
      <c r="I319" s="143"/>
      <c r="J319" s="144"/>
      <c r="K319" s="141"/>
      <c r="L319" s="378"/>
      <c r="M319" s="379"/>
      <c r="N319" s="400"/>
      <c r="O319" s="202" t="str">
        <f t="shared" si="100"/>
        <v/>
      </c>
      <c r="P319" s="202" t="str">
        <f t="shared" si="124"/>
        <v/>
      </c>
      <c r="Q319" s="203" t="str">
        <f t="shared" si="101"/>
        <v/>
      </c>
      <c r="R319" s="249" t="str">
        <f t="shared" si="102"/>
        <v/>
      </c>
      <c r="S319" s="276"/>
      <c r="T319" s="37"/>
      <c r="U319" s="273" t="str">
        <f t="shared" si="103"/>
        <v/>
      </c>
      <c r="V319" s="7" t="e">
        <f t="shared" si="104"/>
        <v>#N/A</v>
      </c>
      <c r="W319" s="7" t="e">
        <f t="shared" si="105"/>
        <v>#N/A</v>
      </c>
      <c r="X319" s="7" t="e">
        <f t="shared" si="106"/>
        <v>#N/A</v>
      </c>
      <c r="Y319" s="7" t="str">
        <f t="shared" si="107"/>
        <v/>
      </c>
      <c r="Z319" s="11">
        <f t="shared" si="108"/>
        <v>1</v>
      </c>
      <c r="AA319" s="7" t="e">
        <f t="shared" si="109"/>
        <v>#N/A</v>
      </c>
      <c r="AB319" s="7" t="e">
        <f t="shared" si="110"/>
        <v>#N/A</v>
      </c>
      <c r="AC319" s="7" t="e">
        <f t="shared" si="111"/>
        <v>#N/A</v>
      </c>
      <c r="AD319" s="7" t="e">
        <f>VLOOKUP(AF319,排出係数!$A$4:$I$1301,9,FALSE)</f>
        <v>#N/A</v>
      </c>
      <c r="AE319" s="12" t="str">
        <f t="shared" si="112"/>
        <v xml:space="preserve"> </v>
      </c>
      <c r="AF319" s="7" t="e">
        <f t="shared" si="123"/>
        <v>#N/A</v>
      </c>
      <c r="AG319" s="7" t="e">
        <f t="shared" si="113"/>
        <v>#N/A</v>
      </c>
      <c r="AH319" s="7" t="e">
        <f>VLOOKUP(AF319,排出係数!$A$4:$I$1301,6,FALSE)</f>
        <v>#N/A</v>
      </c>
      <c r="AI319" s="7" t="e">
        <f t="shared" si="114"/>
        <v>#N/A</v>
      </c>
      <c r="AJ319" s="7" t="e">
        <f t="shared" si="115"/>
        <v>#N/A</v>
      </c>
      <c r="AK319" s="7" t="e">
        <f>VLOOKUP(AF319,排出係数!$A$4:$I$1301,7,FALSE)</f>
        <v>#N/A</v>
      </c>
      <c r="AL319" s="7" t="e">
        <f t="shared" si="116"/>
        <v>#N/A</v>
      </c>
      <c r="AM319" s="7" t="e">
        <f t="shared" si="117"/>
        <v>#N/A</v>
      </c>
      <c r="AN319" s="7" t="e">
        <f t="shared" si="118"/>
        <v>#N/A</v>
      </c>
      <c r="AO319" s="7">
        <f t="shared" si="119"/>
        <v>0</v>
      </c>
      <c r="AP319" s="7" t="e">
        <f>VLOOKUP(AF319,排出係数!$A$4:$I$1301,8,FALSE)</f>
        <v>#N/A</v>
      </c>
      <c r="AQ319" s="7" t="str">
        <f t="shared" si="120"/>
        <v/>
      </c>
      <c r="AR319" s="7" t="str">
        <f t="shared" si="121"/>
        <v/>
      </c>
      <c r="AS319" s="7" t="str">
        <f t="shared" si="122"/>
        <v/>
      </c>
      <c r="AT319" s="88"/>
      <c r="AZ319" s="3" t="s">
        <v>1894</v>
      </c>
    </row>
    <row r="320" spans="1:52" s="13" customFormat="1" ht="13.5" customHeight="1">
      <c r="A320" s="139">
        <v>305</v>
      </c>
      <c r="B320" s="140"/>
      <c r="C320" s="141"/>
      <c r="D320" s="142"/>
      <c r="E320" s="141"/>
      <c r="F320" s="141"/>
      <c r="G320" s="182"/>
      <c r="H320" s="141"/>
      <c r="I320" s="143"/>
      <c r="J320" s="144"/>
      <c r="K320" s="141"/>
      <c r="L320" s="378"/>
      <c r="M320" s="379"/>
      <c r="N320" s="400"/>
      <c r="O320" s="202" t="str">
        <f t="shared" si="100"/>
        <v/>
      </c>
      <c r="P320" s="202" t="str">
        <f t="shared" si="124"/>
        <v/>
      </c>
      <c r="Q320" s="203" t="str">
        <f t="shared" si="101"/>
        <v/>
      </c>
      <c r="R320" s="249" t="str">
        <f t="shared" si="102"/>
        <v/>
      </c>
      <c r="S320" s="276"/>
      <c r="T320" s="37"/>
      <c r="U320" s="273" t="str">
        <f t="shared" si="103"/>
        <v/>
      </c>
      <c r="V320" s="7" t="e">
        <f t="shared" si="104"/>
        <v>#N/A</v>
      </c>
      <c r="W320" s="7" t="e">
        <f t="shared" si="105"/>
        <v>#N/A</v>
      </c>
      <c r="X320" s="7" t="e">
        <f t="shared" si="106"/>
        <v>#N/A</v>
      </c>
      <c r="Y320" s="7" t="str">
        <f t="shared" si="107"/>
        <v/>
      </c>
      <c r="Z320" s="11">
        <f t="shared" si="108"/>
        <v>1</v>
      </c>
      <c r="AA320" s="7" t="e">
        <f t="shared" si="109"/>
        <v>#N/A</v>
      </c>
      <c r="AB320" s="7" t="e">
        <f t="shared" si="110"/>
        <v>#N/A</v>
      </c>
      <c r="AC320" s="7" t="e">
        <f t="shared" si="111"/>
        <v>#N/A</v>
      </c>
      <c r="AD320" s="7" t="e">
        <f>VLOOKUP(AF320,排出係数!$A$4:$I$1301,9,FALSE)</f>
        <v>#N/A</v>
      </c>
      <c r="AE320" s="12" t="str">
        <f t="shared" si="112"/>
        <v xml:space="preserve"> </v>
      </c>
      <c r="AF320" s="7" t="e">
        <f t="shared" si="123"/>
        <v>#N/A</v>
      </c>
      <c r="AG320" s="7" t="e">
        <f t="shared" si="113"/>
        <v>#N/A</v>
      </c>
      <c r="AH320" s="7" t="e">
        <f>VLOOKUP(AF320,排出係数!$A$4:$I$1301,6,FALSE)</f>
        <v>#N/A</v>
      </c>
      <c r="AI320" s="7" t="e">
        <f t="shared" si="114"/>
        <v>#N/A</v>
      </c>
      <c r="AJ320" s="7" t="e">
        <f t="shared" si="115"/>
        <v>#N/A</v>
      </c>
      <c r="AK320" s="7" t="e">
        <f>VLOOKUP(AF320,排出係数!$A$4:$I$1301,7,FALSE)</f>
        <v>#N/A</v>
      </c>
      <c r="AL320" s="7" t="e">
        <f t="shared" si="116"/>
        <v>#N/A</v>
      </c>
      <c r="AM320" s="7" t="e">
        <f t="shared" si="117"/>
        <v>#N/A</v>
      </c>
      <c r="AN320" s="7" t="e">
        <f t="shared" si="118"/>
        <v>#N/A</v>
      </c>
      <c r="AO320" s="7">
        <f t="shared" si="119"/>
        <v>0</v>
      </c>
      <c r="AP320" s="7" t="e">
        <f>VLOOKUP(AF320,排出係数!$A$4:$I$1301,8,FALSE)</f>
        <v>#N/A</v>
      </c>
      <c r="AQ320" s="7" t="str">
        <f t="shared" si="120"/>
        <v/>
      </c>
      <c r="AR320" s="7" t="str">
        <f t="shared" si="121"/>
        <v/>
      </c>
      <c r="AS320" s="7" t="str">
        <f t="shared" si="122"/>
        <v/>
      </c>
      <c r="AT320" s="88"/>
      <c r="AZ320" s="3" t="s">
        <v>1819</v>
      </c>
    </row>
    <row r="321" spans="1:52" s="13" customFormat="1" ht="13.5" customHeight="1">
      <c r="A321" s="139">
        <v>306</v>
      </c>
      <c r="B321" s="140"/>
      <c r="C321" s="141"/>
      <c r="D321" s="142"/>
      <c r="E321" s="141"/>
      <c r="F321" s="141"/>
      <c r="G321" s="182"/>
      <c r="H321" s="141"/>
      <c r="I321" s="143"/>
      <c r="J321" s="144"/>
      <c r="K321" s="141"/>
      <c r="L321" s="378"/>
      <c r="M321" s="379"/>
      <c r="N321" s="400"/>
      <c r="O321" s="202" t="str">
        <f t="shared" si="100"/>
        <v/>
      </c>
      <c r="P321" s="202" t="str">
        <f t="shared" si="124"/>
        <v/>
      </c>
      <c r="Q321" s="203" t="str">
        <f t="shared" si="101"/>
        <v/>
      </c>
      <c r="R321" s="249" t="str">
        <f t="shared" si="102"/>
        <v/>
      </c>
      <c r="S321" s="276"/>
      <c r="T321" s="37"/>
      <c r="U321" s="273" t="str">
        <f t="shared" si="103"/>
        <v/>
      </c>
      <c r="V321" s="7" t="e">
        <f t="shared" si="104"/>
        <v>#N/A</v>
      </c>
      <c r="W321" s="7" t="e">
        <f t="shared" si="105"/>
        <v>#N/A</v>
      </c>
      <c r="X321" s="7" t="e">
        <f t="shared" si="106"/>
        <v>#N/A</v>
      </c>
      <c r="Y321" s="7" t="str">
        <f t="shared" si="107"/>
        <v/>
      </c>
      <c r="Z321" s="11">
        <f t="shared" si="108"/>
        <v>1</v>
      </c>
      <c r="AA321" s="7" t="e">
        <f t="shared" si="109"/>
        <v>#N/A</v>
      </c>
      <c r="AB321" s="7" t="e">
        <f t="shared" si="110"/>
        <v>#N/A</v>
      </c>
      <c r="AC321" s="7" t="e">
        <f t="shared" si="111"/>
        <v>#N/A</v>
      </c>
      <c r="AD321" s="7" t="e">
        <f>VLOOKUP(AF321,排出係数!$A$4:$I$1301,9,FALSE)</f>
        <v>#N/A</v>
      </c>
      <c r="AE321" s="12" t="str">
        <f t="shared" si="112"/>
        <v xml:space="preserve"> </v>
      </c>
      <c r="AF321" s="7" t="e">
        <f t="shared" si="123"/>
        <v>#N/A</v>
      </c>
      <c r="AG321" s="7" t="e">
        <f t="shared" si="113"/>
        <v>#N/A</v>
      </c>
      <c r="AH321" s="7" t="e">
        <f>VLOOKUP(AF321,排出係数!$A$4:$I$1301,6,FALSE)</f>
        <v>#N/A</v>
      </c>
      <c r="AI321" s="7" t="e">
        <f t="shared" si="114"/>
        <v>#N/A</v>
      </c>
      <c r="AJ321" s="7" t="e">
        <f t="shared" si="115"/>
        <v>#N/A</v>
      </c>
      <c r="AK321" s="7" t="e">
        <f>VLOOKUP(AF321,排出係数!$A$4:$I$1301,7,FALSE)</f>
        <v>#N/A</v>
      </c>
      <c r="AL321" s="7" t="e">
        <f t="shared" si="116"/>
        <v>#N/A</v>
      </c>
      <c r="AM321" s="7" t="e">
        <f t="shared" si="117"/>
        <v>#N/A</v>
      </c>
      <c r="AN321" s="7" t="e">
        <f t="shared" si="118"/>
        <v>#N/A</v>
      </c>
      <c r="AO321" s="7">
        <f t="shared" si="119"/>
        <v>0</v>
      </c>
      <c r="AP321" s="7" t="e">
        <f>VLOOKUP(AF321,排出係数!$A$4:$I$1301,8,FALSE)</f>
        <v>#N/A</v>
      </c>
      <c r="AQ321" s="7" t="str">
        <f t="shared" si="120"/>
        <v/>
      </c>
      <c r="AR321" s="7" t="str">
        <f t="shared" si="121"/>
        <v/>
      </c>
      <c r="AS321" s="7" t="str">
        <f t="shared" si="122"/>
        <v/>
      </c>
      <c r="AT321" s="88"/>
      <c r="AZ321" s="3" t="s">
        <v>1851</v>
      </c>
    </row>
    <row r="322" spans="1:52" s="13" customFormat="1" ht="13.5" customHeight="1">
      <c r="A322" s="139">
        <v>307</v>
      </c>
      <c r="B322" s="140"/>
      <c r="C322" s="141"/>
      <c r="D322" s="142"/>
      <c r="E322" s="141"/>
      <c r="F322" s="141"/>
      <c r="G322" s="182"/>
      <c r="H322" s="141"/>
      <c r="I322" s="143"/>
      <c r="J322" s="144"/>
      <c r="K322" s="141"/>
      <c r="L322" s="378"/>
      <c r="M322" s="379"/>
      <c r="N322" s="400"/>
      <c r="O322" s="202" t="str">
        <f t="shared" si="100"/>
        <v/>
      </c>
      <c r="P322" s="202" t="str">
        <f t="shared" si="124"/>
        <v/>
      </c>
      <c r="Q322" s="203" t="str">
        <f t="shared" si="101"/>
        <v/>
      </c>
      <c r="R322" s="249" t="str">
        <f t="shared" si="102"/>
        <v/>
      </c>
      <c r="S322" s="276"/>
      <c r="T322" s="37"/>
      <c r="U322" s="273" t="str">
        <f t="shared" si="103"/>
        <v/>
      </c>
      <c r="V322" s="7" t="e">
        <f t="shared" si="104"/>
        <v>#N/A</v>
      </c>
      <c r="W322" s="7" t="e">
        <f t="shared" si="105"/>
        <v>#N/A</v>
      </c>
      <c r="X322" s="7" t="e">
        <f t="shared" si="106"/>
        <v>#N/A</v>
      </c>
      <c r="Y322" s="7" t="str">
        <f t="shared" si="107"/>
        <v/>
      </c>
      <c r="Z322" s="11">
        <f t="shared" si="108"/>
        <v>1</v>
      </c>
      <c r="AA322" s="7" t="e">
        <f t="shared" si="109"/>
        <v>#N/A</v>
      </c>
      <c r="AB322" s="7" t="e">
        <f t="shared" si="110"/>
        <v>#N/A</v>
      </c>
      <c r="AC322" s="7" t="e">
        <f t="shared" si="111"/>
        <v>#N/A</v>
      </c>
      <c r="AD322" s="7" t="e">
        <f>VLOOKUP(AF322,排出係数!$A$4:$I$1301,9,FALSE)</f>
        <v>#N/A</v>
      </c>
      <c r="AE322" s="12" t="str">
        <f t="shared" si="112"/>
        <v xml:space="preserve"> </v>
      </c>
      <c r="AF322" s="7" t="e">
        <f t="shared" si="123"/>
        <v>#N/A</v>
      </c>
      <c r="AG322" s="7" t="e">
        <f t="shared" si="113"/>
        <v>#N/A</v>
      </c>
      <c r="AH322" s="7" t="e">
        <f>VLOOKUP(AF322,排出係数!$A$4:$I$1301,6,FALSE)</f>
        <v>#N/A</v>
      </c>
      <c r="AI322" s="7" t="e">
        <f t="shared" si="114"/>
        <v>#N/A</v>
      </c>
      <c r="AJ322" s="7" t="e">
        <f t="shared" si="115"/>
        <v>#N/A</v>
      </c>
      <c r="AK322" s="7" t="e">
        <f>VLOOKUP(AF322,排出係数!$A$4:$I$1301,7,FALSE)</f>
        <v>#N/A</v>
      </c>
      <c r="AL322" s="7" t="e">
        <f t="shared" si="116"/>
        <v>#N/A</v>
      </c>
      <c r="AM322" s="7" t="e">
        <f t="shared" si="117"/>
        <v>#N/A</v>
      </c>
      <c r="AN322" s="7" t="e">
        <f t="shared" si="118"/>
        <v>#N/A</v>
      </c>
      <c r="AO322" s="7">
        <f t="shared" si="119"/>
        <v>0</v>
      </c>
      <c r="AP322" s="7" t="e">
        <f>VLOOKUP(AF322,排出係数!$A$4:$I$1301,8,FALSE)</f>
        <v>#N/A</v>
      </c>
      <c r="AQ322" s="7" t="str">
        <f t="shared" si="120"/>
        <v/>
      </c>
      <c r="AR322" s="7" t="str">
        <f t="shared" si="121"/>
        <v/>
      </c>
      <c r="AS322" s="7" t="str">
        <f t="shared" si="122"/>
        <v/>
      </c>
      <c r="AT322" s="88"/>
      <c r="AZ322" s="3" t="s">
        <v>1892</v>
      </c>
    </row>
    <row r="323" spans="1:52" s="13" customFormat="1" ht="13.5" customHeight="1">
      <c r="A323" s="139">
        <v>308</v>
      </c>
      <c r="B323" s="140"/>
      <c r="C323" s="141"/>
      <c r="D323" s="142"/>
      <c r="E323" s="141"/>
      <c r="F323" s="141"/>
      <c r="G323" s="182"/>
      <c r="H323" s="141"/>
      <c r="I323" s="143"/>
      <c r="J323" s="144"/>
      <c r="K323" s="141"/>
      <c r="L323" s="378"/>
      <c r="M323" s="379"/>
      <c r="N323" s="400"/>
      <c r="O323" s="202" t="str">
        <f t="shared" si="100"/>
        <v/>
      </c>
      <c r="P323" s="202" t="str">
        <f t="shared" si="124"/>
        <v/>
      </c>
      <c r="Q323" s="203" t="str">
        <f t="shared" si="101"/>
        <v/>
      </c>
      <c r="R323" s="249" t="str">
        <f t="shared" si="102"/>
        <v/>
      </c>
      <c r="S323" s="276"/>
      <c r="T323" s="37"/>
      <c r="U323" s="273" t="str">
        <f t="shared" si="103"/>
        <v/>
      </c>
      <c r="V323" s="7" t="e">
        <f t="shared" si="104"/>
        <v>#N/A</v>
      </c>
      <c r="W323" s="7" t="e">
        <f t="shared" si="105"/>
        <v>#N/A</v>
      </c>
      <c r="X323" s="7" t="e">
        <f t="shared" si="106"/>
        <v>#N/A</v>
      </c>
      <c r="Y323" s="7" t="str">
        <f t="shared" si="107"/>
        <v/>
      </c>
      <c r="Z323" s="11">
        <f t="shared" si="108"/>
        <v>1</v>
      </c>
      <c r="AA323" s="7" t="e">
        <f t="shared" si="109"/>
        <v>#N/A</v>
      </c>
      <c r="AB323" s="7" t="e">
        <f t="shared" si="110"/>
        <v>#N/A</v>
      </c>
      <c r="AC323" s="7" t="e">
        <f t="shared" si="111"/>
        <v>#N/A</v>
      </c>
      <c r="AD323" s="7" t="e">
        <f>VLOOKUP(AF323,排出係数!$A$4:$I$1301,9,FALSE)</f>
        <v>#N/A</v>
      </c>
      <c r="AE323" s="12" t="str">
        <f t="shared" si="112"/>
        <v xml:space="preserve"> </v>
      </c>
      <c r="AF323" s="7" t="e">
        <f t="shared" si="123"/>
        <v>#N/A</v>
      </c>
      <c r="AG323" s="7" t="e">
        <f t="shared" si="113"/>
        <v>#N/A</v>
      </c>
      <c r="AH323" s="7" t="e">
        <f>VLOOKUP(AF323,排出係数!$A$4:$I$1301,6,FALSE)</f>
        <v>#N/A</v>
      </c>
      <c r="AI323" s="7" t="e">
        <f t="shared" si="114"/>
        <v>#N/A</v>
      </c>
      <c r="AJ323" s="7" t="e">
        <f t="shared" si="115"/>
        <v>#N/A</v>
      </c>
      <c r="AK323" s="7" t="e">
        <f>VLOOKUP(AF323,排出係数!$A$4:$I$1301,7,FALSE)</f>
        <v>#N/A</v>
      </c>
      <c r="AL323" s="7" t="e">
        <f t="shared" si="116"/>
        <v>#N/A</v>
      </c>
      <c r="AM323" s="7" t="e">
        <f t="shared" si="117"/>
        <v>#N/A</v>
      </c>
      <c r="AN323" s="7" t="e">
        <f t="shared" si="118"/>
        <v>#N/A</v>
      </c>
      <c r="AO323" s="7">
        <f t="shared" si="119"/>
        <v>0</v>
      </c>
      <c r="AP323" s="7" t="e">
        <f>VLOOKUP(AF323,排出係数!$A$4:$I$1301,8,FALSE)</f>
        <v>#N/A</v>
      </c>
      <c r="AQ323" s="7" t="str">
        <f t="shared" si="120"/>
        <v/>
      </c>
      <c r="AR323" s="7" t="str">
        <f t="shared" si="121"/>
        <v/>
      </c>
      <c r="AS323" s="7" t="str">
        <f t="shared" si="122"/>
        <v/>
      </c>
      <c r="AT323" s="88"/>
      <c r="AZ323" s="3" t="s">
        <v>2295</v>
      </c>
    </row>
    <row r="324" spans="1:52" s="13" customFormat="1" ht="13.5" customHeight="1">
      <c r="A324" s="139">
        <v>309</v>
      </c>
      <c r="B324" s="140"/>
      <c r="C324" s="141"/>
      <c r="D324" s="142"/>
      <c r="E324" s="141"/>
      <c r="F324" s="141"/>
      <c r="G324" s="182"/>
      <c r="H324" s="141"/>
      <c r="I324" s="143"/>
      <c r="J324" s="144"/>
      <c r="K324" s="141"/>
      <c r="L324" s="378"/>
      <c r="M324" s="379"/>
      <c r="N324" s="400"/>
      <c r="O324" s="202" t="str">
        <f t="shared" si="100"/>
        <v/>
      </c>
      <c r="P324" s="202" t="str">
        <f t="shared" si="124"/>
        <v/>
      </c>
      <c r="Q324" s="203" t="str">
        <f t="shared" si="101"/>
        <v/>
      </c>
      <c r="R324" s="249" t="str">
        <f t="shared" si="102"/>
        <v/>
      </c>
      <c r="S324" s="276"/>
      <c r="T324" s="37"/>
      <c r="U324" s="273" t="str">
        <f t="shared" si="103"/>
        <v/>
      </c>
      <c r="V324" s="7" t="e">
        <f t="shared" si="104"/>
        <v>#N/A</v>
      </c>
      <c r="W324" s="7" t="e">
        <f t="shared" si="105"/>
        <v>#N/A</v>
      </c>
      <c r="X324" s="7" t="e">
        <f t="shared" si="106"/>
        <v>#N/A</v>
      </c>
      <c r="Y324" s="7" t="str">
        <f t="shared" si="107"/>
        <v/>
      </c>
      <c r="Z324" s="11">
        <f t="shared" si="108"/>
        <v>1</v>
      </c>
      <c r="AA324" s="7" t="e">
        <f t="shared" si="109"/>
        <v>#N/A</v>
      </c>
      <c r="AB324" s="7" t="e">
        <f t="shared" si="110"/>
        <v>#N/A</v>
      </c>
      <c r="AC324" s="7" t="e">
        <f t="shared" si="111"/>
        <v>#N/A</v>
      </c>
      <c r="AD324" s="7" t="e">
        <f>VLOOKUP(AF324,排出係数!$A$4:$I$1301,9,FALSE)</f>
        <v>#N/A</v>
      </c>
      <c r="AE324" s="12" t="str">
        <f t="shared" si="112"/>
        <v xml:space="preserve"> </v>
      </c>
      <c r="AF324" s="7" t="e">
        <f t="shared" si="123"/>
        <v>#N/A</v>
      </c>
      <c r="AG324" s="7" t="e">
        <f t="shared" si="113"/>
        <v>#N/A</v>
      </c>
      <c r="AH324" s="7" t="e">
        <f>VLOOKUP(AF324,排出係数!$A$4:$I$1301,6,FALSE)</f>
        <v>#N/A</v>
      </c>
      <c r="AI324" s="7" t="e">
        <f t="shared" si="114"/>
        <v>#N/A</v>
      </c>
      <c r="AJ324" s="7" t="e">
        <f t="shared" si="115"/>
        <v>#N/A</v>
      </c>
      <c r="AK324" s="7" t="e">
        <f>VLOOKUP(AF324,排出係数!$A$4:$I$1301,7,FALSE)</f>
        <v>#N/A</v>
      </c>
      <c r="AL324" s="7" t="e">
        <f t="shared" si="116"/>
        <v>#N/A</v>
      </c>
      <c r="AM324" s="7" t="e">
        <f t="shared" si="117"/>
        <v>#N/A</v>
      </c>
      <c r="AN324" s="7" t="e">
        <f t="shared" si="118"/>
        <v>#N/A</v>
      </c>
      <c r="AO324" s="7">
        <f t="shared" si="119"/>
        <v>0</v>
      </c>
      <c r="AP324" s="7" t="e">
        <f>VLOOKUP(AF324,排出係数!$A$4:$I$1301,8,FALSE)</f>
        <v>#N/A</v>
      </c>
      <c r="AQ324" s="7" t="str">
        <f t="shared" si="120"/>
        <v/>
      </c>
      <c r="AR324" s="7" t="str">
        <f t="shared" si="121"/>
        <v/>
      </c>
      <c r="AS324" s="7" t="str">
        <f t="shared" si="122"/>
        <v/>
      </c>
      <c r="AT324" s="88"/>
      <c r="AZ324" s="3" t="s">
        <v>2036</v>
      </c>
    </row>
    <row r="325" spans="1:52" s="13" customFormat="1" ht="13.5" customHeight="1">
      <c r="A325" s="139">
        <v>310</v>
      </c>
      <c r="B325" s="140"/>
      <c r="C325" s="141"/>
      <c r="D325" s="142"/>
      <c r="E325" s="141"/>
      <c r="F325" s="141"/>
      <c r="G325" s="182"/>
      <c r="H325" s="141"/>
      <c r="I325" s="143"/>
      <c r="J325" s="144"/>
      <c r="K325" s="141"/>
      <c r="L325" s="378"/>
      <c r="M325" s="379"/>
      <c r="N325" s="400"/>
      <c r="O325" s="202" t="str">
        <f t="shared" si="100"/>
        <v/>
      </c>
      <c r="P325" s="202" t="str">
        <f t="shared" si="124"/>
        <v/>
      </c>
      <c r="Q325" s="203" t="str">
        <f t="shared" si="101"/>
        <v/>
      </c>
      <c r="R325" s="249" t="str">
        <f t="shared" si="102"/>
        <v/>
      </c>
      <c r="S325" s="276"/>
      <c r="T325" s="37"/>
      <c r="U325" s="273" t="str">
        <f t="shared" si="103"/>
        <v/>
      </c>
      <c r="V325" s="7" t="e">
        <f t="shared" si="104"/>
        <v>#N/A</v>
      </c>
      <c r="W325" s="7" t="e">
        <f t="shared" si="105"/>
        <v>#N/A</v>
      </c>
      <c r="X325" s="7" t="e">
        <f t="shared" si="106"/>
        <v>#N/A</v>
      </c>
      <c r="Y325" s="7" t="str">
        <f t="shared" si="107"/>
        <v/>
      </c>
      <c r="Z325" s="11">
        <f t="shared" si="108"/>
        <v>1</v>
      </c>
      <c r="AA325" s="7" t="e">
        <f t="shared" si="109"/>
        <v>#N/A</v>
      </c>
      <c r="AB325" s="7" t="e">
        <f t="shared" si="110"/>
        <v>#N/A</v>
      </c>
      <c r="AC325" s="7" t="e">
        <f t="shared" si="111"/>
        <v>#N/A</v>
      </c>
      <c r="AD325" s="7" t="e">
        <f>VLOOKUP(AF325,排出係数!$A$4:$I$1301,9,FALSE)</f>
        <v>#N/A</v>
      </c>
      <c r="AE325" s="12" t="str">
        <f t="shared" si="112"/>
        <v xml:space="preserve"> </v>
      </c>
      <c r="AF325" s="7" t="e">
        <f t="shared" si="123"/>
        <v>#N/A</v>
      </c>
      <c r="AG325" s="7" t="e">
        <f t="shared" si="113"/>
        <v>#N/A</v>
      </c>
      <c r="AH325" s="7" t="e">
        <f>VLOOKUP(AF325,排出係数!$A$4:$I$1301,6,FALSE)</f>
        <v>#N/A</v>
      </c>
      <c r="AI325" s="7" t="e">
        <f t="shared" si="114"/>
        <v>#N/A</v>
      </c>
      <c r="AJ325" s="7" t="e">
        <f t="shared" si="115"/>
        <v>#N/A</v>
      </c>
      <c r="AK325" s="7" t="e">
        <f>VLOOKUP(AF325,排出係数!$A$4:$I$1301,7,FALSE)</f>
        <v>#N/A</v>
      </c>
      <c r="AL325" s="7" t="e">
        <f t="shared" si="116"/>
        <v>#N/A</v>
      </c>
      <c r="AM325" s="7" t="e">
        <f t="shared" si="117"/>
        <v>#N/A</v>
      </c>
      <c r="AN325" s="7" t="e">
        <f t="shared" si="118"/>
        <v>#N/A</v>
      </c>
      <c r="AO325" s="7">
        <f t="shared" si="119"/>
        <v>0</v>
      </c>
      <c r="AP325" s="7" t="e">
        <f>VLOOKUP(AF325,排出係数!$A$4:$I$1301,8,FALSE)</f>
        <v>#N/A</v>
      </c>
      <c r="AQ325" s="7" t="str">
        <f t="shared" si="120"/>
        <v/>
      </c>
      <c r="AR325" s="7" t="str">
        <f t="shared" si="121"/>
        <v/>
      </c>
      <c r="AS325" s="7" t="str">
        <f t="shared" si="122"/>
        <v/>
      </c>
      <c r="AT325" s="88"/>
      <c r="AZ325" s="3" t="s">
        <v>2070</v>
      </c>
    </row>
    <row r="326" spans="1:52" s="13" customFormat="1" ht="13.5" customHeight="1">
      <c r="A326" s="139">
        <v>311</v>
      </c>
      <c r="B326" s="140"/>
      <c r="C326" s="141"/>
      <c r="D326" s="142"/>
      <c r="E326" s="141"/>
      <c r="F326" s="141"/>
      <c r="G326" s="182"/>
      <c r="H326" s="141"/>
      <c r="I326" s="143"/>
      <c r="J326" s="144"/>
      <c r="K326" s="141"/>
      <c r="L326" s="378"/>
      <c r="M326" s="379"/>
      <c r="N326" s="400"/>
      <c r="O326" s="202" t="str">
        <f t="shared" si="100"/>
        <v/>
      </c>
      <c r="P326" s="202" t="str">
        <f t="shared" si="124"/>
        <v/>
      </c>
      <c r="Q326" s="203" t="str">
        <f t="shared" si="101"/>
        <v/>
      </c>
      <c r="R326" s="249" t="str">
        <f t="shared" si="102"/>
        <v/>
      </c>
      <c r="S326" s="276"/>
      <c r="T326" s="37"/>
      <c r="U326" s="273" t="str">
        <f t="shared" si="103"/>
        <v/>
      </c>
      <c r="V326" s="7" t="e">
        <f t="shared" si="104"/>
        <v>#N/A</v>
      </c>
      <c r="W326" s="7" t="e">
        <f t="shared" si="105"/>
        <v>#N/A</v>
      </c>
      <c r="X326" s="7" t="e">
        <f t="shared" si="106"/>
        <v>#N/A</v>
      </c>
      <c r="Y326" s="7" t="str">
        <f t="shared" si="107"/>
        <v/>
      </c>
      <c r="Z326" s="11">
        <f t="shared" si="108"/>
        <v>1</v>
      </c>
      <c r="AA326" s="7" t="e">
        <f t="shared" si="109"/>
        <v>#N/A</v>
      </c>
      <c r="AB326" s="7" t="e">
        <f t="shared" si="110"/>
        <v>#N/A</v>
      </c>
      <c r="AC326" s="7" t="e">
        <f t="shared" si="111"/>
        <v>#N/A</v>
      </c>
      <c r="AD326" s="7" t="e">
        <f>VLOOKUP(AF326,排出係数!$A$4:$I$1301,9,FALSE)</f>
        <v>#N/A</v>
      </c>
      <c r="AE326" s="12" t="str">
        <f t="shared" si="112"/>
        <v xml:space="preserve"> </v>
      </c>
      <c r="AF326" s="7" t="e">
        <f t="shared" si="123"/>
        <v>#N/A</v>
      </c>
      <c r="AG326" s="7" t="e">
        <f t="shared" si="113"/>
        <v>#N/A</v>
      </c>
      <c r="AH326" s="7" t="e">
        <f>VLOOKUP(AF326,排出係数!$A$4:$I$1301,6,FALSE)</f>
        <v>#N/A</v>
      </c>
      <c r="AI326" s="7" t="e">
        <f t="shared" si="114"/>
        <v>#N/A</v>
      </c>
      <c r="AJ326" s="7" t="e">
        <f t="shared" si="115"/>
        <v>#N/A</v>
      </c>
      <c r="AK326" s="7" t="e">
        <f>VLOOKUP(AF326,排出係数!$A$4:$I$1301,7,FALSE)</f>
        <v>#N/A</v>
      </c>
      <c r="AL326" s="7" t="e">
        <f t="shared" si="116"/>
        <v>#N/A</v>
      </c>
      <c r="AM326" s="7" t="e">
        <f t="shared" si="117"/>
        <v>#N/A</v>
      </c>
      <c r="AN326" s="7" t="e">
        <f t="shared" si="118"/>
        <v>#N/A</v>
      </c>
      <c r="AO326" s="7">
        <f t="shared" si="119"/>
        <v>0</v>
      </c>
      <c r="AP326" s="7" t="e">
        <f>VLOOKUP(AF326,排出係数!$A$4:$I$1301,8,FALSE)</f>
        <v>#N/A</v>
      </c>
      <c r="AQ326" s="7" t="str">
        <f t="shared" si="120"/>
        <v/>
      </c>
      <c r="AR326" s="7" t="str">
        <f t="shared" si="121"/>
        <v/>
      </c>
      <c r="AS326" s="7" t="str">
        <f t="shared" si="122"/>
        <v/>
      </c>
      <c r="AT326" s="88"/>
      <c r="AZ326" s="3" t="s">
        <v>2293</v>
      </c>
    </row>
    <row r="327" spans="1:52" s="13" customFormat="1" ht="13.5" customHeight="1">
      <c r="A327" s="139">
        <v>312</v>
      </c>
      <c r="B327" s="140"/>
      <c r="C327" s="141"/>
      <c r="D327" s="142"/>
      <c r="E327" s="141"/>
      <c r="F327" s="141"/>
      <c r="G327" s="182"/>
      <c r="H327" s="141"/>
      <c r="I327" s="143"/>
      <c r="J327" s="144"/>
      <c r="K327" s="141"/>
      <c r="L327" s="378"/>
      <c r="M327" s="379"/>
      <c r="N327" s="400"/>
      <c r="O327" s="202" t="str">
        <f t="shared" si="100"/>
        <v/>
      </c>
      <c r="P327" s="202" t="str">
        <f t="shared" si="124"/>
        <v/>
      </c>
      <c r="Q327" s="203" t="str">
        <f t="shared" si="101"/>
        <v/>
      </c>
      <c r="R327" s="249" t="str">
        <f t="shared" si="102"/>
        <v/>
      </c>
      <c r="S327" s="276"/>
      <c r="T327" s="37"/>
      <c r="U327" s="273" t="str">
        <f t="shared" si="103"/>
        <v/>
      </c>
      <c r="V327" s="7" t="e">
        <f t="shared" si="104"/>
        <v>#N/A</v>
      </c>
      <c r="W327" s="7" t="e">
        <f t="shared" si="105"/>
        <v>#N/A</v>
      </c>
      <c r="X327" s="7" t="e">
        <f t="shared" si="106"/>
        <v>#N/A</v>
      </c>
      <c r="Y327" s="7" t="str">
        <f t="shared" si="107"/>
        <v/>
      </c>
      <c r="Z327" s="11">
        <f t="shared" si="108"/>
        <v>1</v>
      </c>
      <c r="AA327" s="7" t="e">
        <f t="shared" si="109"/>
        <v>#N/A</v>
      </c>
      <c r="AB327" s="7" t="e">
        <f t="shared" si="110"/>
        <v>#N/A</v>
      </c>
      <c r="AC327" s="7" t="e">
        <f t="shared" si="111"/>
        <v>#N/A</v>
      </c>
      <c r="AD327" s="7" t="e">
        <f>VLOOKUP(AF327,排出係数!$A$4:$I$1301,9,FALSE)</f>
        <v>#N/A</v>
      </c>
      <c r="AE327" s="12" t="str">
        <f t="shared" si="112"/>
        <v xml:space="preserve"> </v>
      </c>
      <c r="AF327" s="7" t="e">
        <f t="shared" si="123"/>
        <v>#N/A</v>
      </c>
      <c r="AG327" s="7" t="e">
        <f t="shared" si="113"/>
        <v>#N/A</v>
      </c>
      <c r="AH327" s="7" t="e">
        <f>VLOOKUP(AF327,排出係数!$A$4:$I$1301,6,FALSE)</f>
        <v>#N/A</v>
      </c>
      <c r="AI327" s="7" t="e">
        <f t="shared" si="114"/>
        <v>#N/A</v>
      </c>
      <c r="AJ327" s="7" t="e">
        <f t="shared" si="115"/>
        <v>#N/A</v>
      </c>
      <c r="AK327" s="7" t="e">
        <f>VLOOKUP(AF327,排出係数!$A$4:$I$1301,7,FALSE)</f>
        <v>#N/A</v>
      </c>
      <c r="AL327" s="7" t="e">
        <f t="shared" si="116"/>
        <v>#N/A</v>
      </c>
      <c r="AM327" s="7" t="e">
        <f t="shared" si="117"/>
        <v>#N/A</v>
      </c>
      <c r="AN327" s="7" t="e">
        <f t="shared" si="118"/>
        <v>#N/A</v>
      </c>
      <c r="AO327" s="7">
        <f t="shared" si="119"/>
        <v>0</v>
      </c>
      <c r="AP327" s="7" t="e">
        <f>VLOOKUP(AF327,排出係数!$A$4:$I$1301,8,FALSE)</f>
        <v>#N/A</v>
      </c>
      <c r="AQ327" s="7" t="str">
        <f t="shared" si="120"/>
        <v/>
      </c>
      <c r="AR327" s="7" t="str">
        <f t="shared" si="121"/>
        <v/>
      </c>
      <c r="AS327" s="7" t="str">
        <f t="shared" si="122"/>
        <v/>
      </c>
      <c r="AT327" s="88"/>
      <c r="AZ327" s="3" t="s">
        <v>2034</v>
      </c>
    </row>
    <row r="328" spans="1:52" s="13" customFormat="1" ht="13.5" customHeight="1">
      <c r="A328" s="139">
        <v>313</v>
      </c>
      <c r="B328" s="140"/>
      <c r="C328" s="141"/>
      <c r="D328" s="142"/>
      <c r="E328" s="141"/>
      <c r="F328" s="141"/>
      <c r="G328" s="182"/>
      <c r="H328" s="141"/>
      <c r="I328" s="143"/>
      <c r="J328" s="144"/>
      <c r="K328" s="141"/>
      <c r="L328" s="378"/>
      <c r="M328" s="379"/>
      <c r="N328" s="400"/>
      <c r="O328" s="202" t="str">
        <f t="shared" si="100"/>
        <v/>
      </c>
      <c r="P328" s="202" t="str">
        <f t="shared" si="124"/>
        <v/>
      </c>
      <c r="Q328" s="203" t="str">
        <f t="shared" si="101"/>
        <v/>
      </c>
      <c r="R328" s="249" t="str">
        <f t="shared" si="102"/>
        <v/>
      </c>
      <c r="S328" s="276"/>
      <c r="T328" s="37"/>
      <c r="U328" s="273" t="str">
        <f t="shared" si="103"/>
        <v/>
      </c>
      <c r="V328" s="7" t="e">
        <f t="shared" si="104"/>
        <v>#N/A</v>
      </c>
      <c r="W328" s="7" t="e">
        <f t="shared" si="105"/>
        <v>#N/A</v>
      </c>
      <c r="X328" s="7" t="e">
        <f t="shared" si="106"/>
        <v>#N/A</v>
      </c>
      <c r="Y328" s="7" t="str">
        <f t="shared" si="107"/>
        <v/>
      </c>
      <c r="Z328" s="11">
        <f t="shared" si="108"/>
        <v>1</v>
      </c>
      <c r="AA328" s="7" t="e">
        <f t="shared" si="109"/>
        <v>#N/A</v>
      </c>
      <c r="AB328" s="7" t="e">
        <f t="shared" si="110"/>
        <v>#N/A</v>
      </c>
      <c r="AC328" s="7" t="e">
        <f t="shared" si="111"/>
        <v>#N/A</v>
      </c>
      <c r="AD328" s="7" t="e">
        <f>VLOOKUP(AF328,排出係数!$A$4:$I$1301,9,FALSE)</f>
        <v>#N/A</v>
      </c>
      <c r="AE328" s="12" t="str">
        <f t="shared" si="112"/>
        <v xml:space="preserve"> </v>
      </c>
      <c r="AF328" s="7" t="e">
        <f t="shared" si="123"/>
        <v>#N/A</v>
      </c>
      <c r="AG328" s="7" t="e">
        <f t="shared" si="113"/>
        <v>#N/A</v>
      </c>
      <c r="AH328" s="7" t="e">
        <f>VLOOKUP(AF328,排出係数!$A$4:$I$1301,6,FALSE)</f>
        <v>#N/A</v>
      </c>
      <c r="AI328" s="7" t="e">
        <f t="shared" si="114"/>
        <v>#N/A</v>
      </c>
      <c r="AJ328" s="7" t="e">
        <f t="shared" si="115"/>
        <v>#N/A</v>
      </c>
      <c r="AK328" s="7" t="e">
        <f>VLOOKUP(AF328,排出係数!$A$4:$I$1301,7,FALSE)</f>
        <v>#N/A</v>
      </c>
      <c r="AL328" s="7" t="e">
        <f t="shared" si="116"/>
        <v>#N/A</v>
      </c>
      <c r="AM328" s="7" t="e">
        <f t="shared" si="117"/>
        <v>#N/A</v>
      </c>
      <c r="AN328" s="7" t="e">
        <f t="shared" si="118"/>
        <v>#N/A</v>
      </c>
      <c r="AO328" s="7">
        <f t="shared" si="119"/>
        <v>0</v>
      </c>
      <c r="AP328" s="7" t="e">
        <f>VLOOKUP(AF328,排出係数!$A$4:$I$1301,8,FALSE)</f>
        <v>#N/A</v>
      </c>
      <c r="AQ328" s="7" t="str">
        <f t="shared" si="120"/>
        <v/>
      </c>
      <c r="AR328" s="7" t="str">
        <f t="shared" si="121"/>
        <v/>
      </c>
      <c r="AS328" s="7" t="str">
        <f t="shared" si="122"/>
        <v/>
      </c>
      <c r="AT328" s="88"/>
      <c r="AZ328" s="3" t="s">
        <v>2068</v>
      </c>
    </row>
    <row r="329" spans="1:52" s="13" customFormat="1" ht="13.5" customHeight="1">
      <c r="A329" s="139">
        <v>314</v>
      </c>
      <c r="B329" s="140"/>
      <c r="C329" s="141"/>
      <c r="D329" s="142"/>
      <c r="E329" s="141"/>
      <c r="F329" s="141"/>
      <c r="G329" s="182"/>
      <c r="H329" s="141"/>
      <c r="I329" s="143"/>
      <c r="J329" s="144"/>
      <c r="K329" s="141"/>
      <c r="L329" s="378"/>
      <c r="M329" s="379"/>
      <c r="N329" s="400"/>
      <c r="O329" s="202" t="str">
        <f t="shared" si="100"/>
        <v/>
      </c>
      <c r="P329" s="202" t="str">
        <f t="shared" si="124"/>
        <v/>
      </c>
      <c r="Q329" s="203" t="str">
        <f t="shared" si="101"/>
        <v/>
      </c>
      <c r="R329" s="249" t="str">
        <f t="shared" si="102"/>
        <v/>
      </c>
      <c r="S329" s="276"/>
      <c r="T329" s="37"/>
      <c r="U329" s="273" t="str">
        <f t="shared" si="103"/>
        <v/>
      </c>
      <c r="V329" s="7" t="e">
        <f t="shared" si="104"/>
        <v>#N/A</v>
      </c>
      <c r="W329" s="7" t="e">
        <f t="shared" si="105"/>
        <v>#N/A</v>
      </c>
      <c r="X329" s="7" t="e">
        <f t="shared" si="106"/>
        <v>#N/A</v>
      </c>
      <c r="Y329" s="7" t="str">
        <f t="shared" si="107"/>
        <v/>
      </c>
      <c r="Z329" s="11">
        <f t="shared" si="108"/>
        <v>1</v>
      </c>
      <c r="AA329" s="7" t="e">
        <f t="shared" si="109"/>
        <v>#N/A</v>
      </c>
      <c r="AB329" s="7" t="e">
        <f t="shared" si="110"/>
        <v>#N/A</v>
      </c>
      <c r="AC329" s="7" t="e">
        <f t="shared" si="111"/>
        <v>#N/A</v>
      </c>
      <c r="AD329" s="7" t="e">
        <f>VLOOKUP(AF329,排出係数!$A$4:$I$1301,9,FALSE)</f>
        <v>#N/A</v>
      </c>
      <c r="AE329" s="12" t="str">
        <f t="shared" si="112"/>
        <v xml:space="preserve"> </v>
      </c>
      <c r="AF329" s="7" t="e">
        <f t="shared" si="123"/>
        <v>#N/A</v>
      </c>
      <c r="AG329" s="7" t="e">
        <f t="shared" si="113"/>
        <v>#N/A</v>
      </c>
      <c r="AH329" s="7" t="e">
        <f>VLOOKUP(AF329,排出係数!$A$4:$I$1301,6,FALSE)</f>
        <v>#N/A</v>
      </c>
      <c r="AI329" s="7" t="e">
        <f t="shared" si="114"/>
        <v>#N/A</v>
      </c>
      <c r="AJ329" s="7" t="e">
        <f t="shared" si="115"/>
        <v>#N/A</v>
      </c>
      <c r="AK329" s="7" t="e">
        <f>VLOOKUP(AF329,排出係数!$A$4:$I$1301,7,FALSE)</f>
        <v>#N/A</v>
      </c>
      <c r="AL329" s="7" t="e">
        <f t="shared" si="116"/>
        <v>#N/A</v>
      </c>
      <c r="AM329" s="7" t="e">
        <f t="shared" si="117"/>
        <v>#N/A</v>
      </c>
      <c r="AN329" s="7" t="e">
        <f t="shared" si="118"/>
        <v>#N/A</v>
      </c>
      <c r="AO329" s="7">
        <f t="shared" si="119"/>
        <v>0</v>
      </c>
      <c r="AP329" s="7" t="e">
        <f>VLOOKUP(AF329,排出係数!$A$4:$I$1301,8,FALSE)</f>
        <v>#N/A</v>
      </c>
      <c r="AQ329" s="7" t="str">
        <f t="shared" si="120"/>
        <v/>
      </c>
      <c r="AR329" s="7" t="str">
        <f t="shared" si="121"/>
        <v/>
      </c>
      <c r="AS329" s="7" t="str">
        <f t="shared" si="122"/>
        <v/>
      </c>
      <c r="AT329" s="88"/>
      <c r="AZ329" s="3" t="s">
        <v>2315</v>
      </c>
    </row>
    <row r="330" spans="1:52" s="13" customFormat="1" ht="13.5" customHeight="1">
      <c r="A330" s="139">
        <v>315</v>
      </c>
      <c r="B330" s="140"/>
      <c r="C330" s="141"/>
      <c r="D330" s="142"/>
      <c r="E330" s="141"/>
      <c r="F330" s="141"/>
      <c r="G330" s="182"/>
      <c r="H330" s="141"/>
      <c r="I330" s="143"/>
      <c r="J330" s="144"/>
      <c r="K330" s="141"/>
      <c r="L330" s="378"/>
      <c r="M330" s="379"/>
      <c r="N330" s="400"/>
      <c r="O330" s="202" t="str">
        <f t="shared" si="100"/>
        <v/>
      </c>
      <c r="P330" s="202" t="str">
        <f t="shared" si="124"/>
        <v/>
      </c>
      <c r="Q330" s="203" t="str">
        <f t="shared" si="101"/>
        <v/>
      </c>
      <c r="R330" s="249" t="str">
        <f t="shared" si="102"/>
        <v/>
      </c>
      <c r="S330" s="276"/>
      <c r="T330" s="37"/>
      <c r="U330" s="273" t="str">
        <f t="shared" si="103"/>
        <v/>
      </c>
      <c r="V330" s="7" t="e">
        <f t="shared" si="104"/>
        <v>#N/A</v>
      </c>
      <c r="W330" s="7" t="e">
        <f t="shared" si="105"/>
        <v>#N/A</v>
      </c>
      <c r="X330" s="7" t="e">
        <f t="shared" si="106"/>
        <v>#N/A</v>
      </c>
      <c r="Y330" s="7" t="str">
        <f t="shared" si="107"/>
        <v/>
      </c>
      <c r="Z330" s="11">
        <f t="shared" si="108"/>
        <v>1</v>
      </c>
      <c r="AA330" s="7" t="e">
        <f t="shared" si="109"/>
        <v>#N/A</v>
      </c>
      <c r="AB330" s="7" t="e">
        <f t="shared" si="110"/>
        <v>#N/A</v>
      </c>
      <c r="AC330" s="7" t="e">
        <f t="shared" si="111"/>
        <v>#N/A</v>
      </c>
      <c r="AD330" s="7" t="e">
        <f>VLOOKUP(AF330,排出係数!$A$4:$I$1301,9,FALSE)</f>
        <v>#N/A</v>
      </c>
      <c r="AE330" s="12" t="str">
        <f t="shared" si="112"/>
        <v xml:space="preserve"> </v>
      </c>
      <c r="AF330" s="7" t="e">
        <f t="shared" si="123"/>
        <v>#N/A</v>
      </c>
      <c r="AG330" s="7" t="e">
        <f t="shared" si="113"/>
        <v>#N/A</v>
      </c>
      <c r="AH330" s="7" t="e">
        <f>VLOOKUP(AF330,排出係数!$A$4:$I$1301,6,FALSE)</f>
        <v>#N/A</v>
      </c>
      <c r="AI330" s="7" t="e">
        <f t="shared" si="114"/>
        <v>#N/A</v>
      </c>
      <c r="AJ330" s="7" t="e">
        <f t="shared" si="115"/>
        <v>#N/A</v>
      </c>
      <c r="AK330" s="7" t="e">
        <f>VLOOKUP(AF330,排出係数!$A$4:$I$1301,7,FALSE)</f>
        <v>#N/A</v>
      </c>
      <c r="AL330" s="7" t="e">
        <f t="shared" si="116"/>
        <v>#N/A</v>
      </c>
      <c r="AM330" s="7" t="e">
        <f t="shared" si="117"/>
        <v>#N/A</v>
      </c>
      <c r="AN330" s="7" t="e">
        <f t="shared" si="118"/>
        <v>#N/A</v>
      </c>
      <c r="AO330" s="7">
        <f t="shared" si="119"/>
        <v>0</v>
      </c>
      <c r="AP330" s="7" t="e">
        <f>VLOOKUP(AF330,排出係数!$A$4:$I$1301,8,FALSE)</f>
        <v>#N/A</v>
      </c>
      <c r="AQ330" s="7" t="str">
        <f t="shared" si="120"/>
        <v/>
      </c>
      <c r="AR330" s="7" t="str">
        <f t="shared" si="121"/>
        <v/>
      </c>
      <c r="AS330" s="7" t="str">
        <f t="shared" si="122"/>
        <v/>
      </c>
      <c r="AT330" s="88"/>
      <c r="AZ330" s="3" t="s">
        <v>2165</v>
      </c>
    </row>
    <row r="331" spans="1:52" s="13" customFormat="1" ht="13.5" customHeight="1">
      <c r="A331" s="139">
        <v>316</v>
      </c>
      <c r="B331" s="140"/>
      <c r="C331" s="141"/>
      <c r="D331" s="142"/>
      <c r="E331" s="141"/>
      <c r="F331" s="141"/>
      <c r="G331" s="182"/>
      <c r="H331" s="141"/>
      <c r="I331" s="143"/>
      <c r="J331" s="144"/>
      <c r="K331" s="141"/>
      <c r="L331" s="378"/>
      <c r="M331" s="379"/>
      <c r="N331" s="400"/>
      <c r="O331" s="202" t="str">
        <f t="shared" si="100"/>
        <v/>
      </c>
      <c r="P331" s="202" t="str">
        <f t="shared" si="124"/>
        <v/>
      </c>
      <c r="Q331" s="203" t="str">
        <f t="shared" si="101"/>
        <v/>
      </c>
      <c r="R331" s="249" t="str">
        <f t="shared" si="102"/>
        <v/>
      </c>
      <c r="S331" s="276"/>
      <c r="T331" s="37"/>
      <c r="U331" s="273" t="str">
        <f t="shared" si="103"/>
        <v/>
      </c>
      <c r="V331" s="7" t="e">
        <f t="shared" si="104"/>
        <v>#N/A</v>
      </c>
      <c r="W331" s="7" t="e">
        <f t="shared" si="105"/>
        <v>#N/A</v>
      </c>
      <c r="X331" s="7" t="e">
        <f t="shared" si="106"/>
        <v>#N/A</v>
      </c>
      <c r="Y331" s="7" t="str">
        <f t="shared" si="107"/>
        <v/>
      </c>
      <c r="Z331" s="11">
        <f t="shared" si="108"/>
        <v>1</v>
      </c>
      <c r="AA331" s="7" t="e">
        <f t="shared" si="109"/>
        <v>#N/A</v>
      </c>
      <c r="AB331" s="7" t="e">
        <f t="shared" si="110"/>
        <v>#N/A</v>
      </c>
      <c r="AC331" s="7" t="e">
        <f t="shared" si="111"/>
        <v>#N/A</v>
      </c>
      <c r="AD331" s="7" t="e">
        <f>VLOOKUP(AF331,排出係数!$A$4:$I$1301,9,FALSE)</f>
        <v>#N/A</v>
      </c>
      <c r="AE331" s="12" t="str">
        <f t="shared" si="112"/>
        <v xml:space="preserve"> </v>
      </c>
      <c r="AF331" s="7" t="e">
        <f t="shared" si="123"/>
        <v>#N/A</v>
      </c>
      <c r="AG331" s="7" t="e">
        <f t="shared" si="113"/>
        <v>#N/A</v>
      </c>
      <c r="AH331" s="7" t="e">
        <f>VLOOKUP(AF331,排出係数!$A$4:$I$1301,6,FALSE)</f>
        <v>#N/A</v>
      </c>
      <c r="AI331" s="7" t="e">
        <f t="shared" si="114"/>
        <v>#N/A</v>
      </c>
      <c r="AJ331" s="7" t="e">
        <f t="shared" si="115"/>
        <v>#N/A</v>
      </c>
      <c r="AK331" s="7" t="e">
        <f>VLOOKUP(AF331,排出係数!$A$4:$I$1301,7,FALSE)</f>
        <v>#N/A</v>
      </c>
      <c r="AL331" s="7" t="e">
        <f t="shared" si="116"/>
        <v>#N/A</v>
      </c>
      <c r="AM331" s="7" t="e">
        <f t="shared" si="117"/>
        <v>#N/A</v>
      </c>
      <c r="AN331" s="7" t="e">
        <f t="shared" si="118"/>
        <v>#N/A</v>
      </c>
      <c r="AO331" s="7">
        <f t="shared" si="119"/>
        <v>0</v>
      </c>
      <c r="AP331" s="7" t="e">
        <f>VLOOKUP(AF331,排出係数!$A$4:$I$1301,8,FALSE)</f>
        <v>#N/A</v>
      </c>
      <c r="AQ331" s="7" t="str">
        <f t="shared" si="120"/>
        <v/>
      </c>
      <c r="AR331" s="7" t="str">
        <f t="shared" si="121"/>
        <v/>
      </c>
      <c r="AS331" s="7" t="str">
        <f t="shared" si="122"/>
        <v/>
      </c>
      <c r="AT331" s="88"/>
      <c r="AZ331" s="3" t="s">
        <v>2181</v>
      </c>
    </row>
    <row r="332" spans="1:52" s="13" customFormat="1" ht="13.5" customHeight="1">
      <c r="A332" s="139">
        <v>317</v>
      </c>
      <c r="B332" s="140"/>
      <c r="C332" s="141"/>
      <c r="D332" s="142"/>
      <c r="E332" s="141"/>
      <c r="F332" s="141"/>
      <c r="G332" s="182"/>
      <c r="H332" s="141"/>
      <c r="I332" s="143"/>
      <c r="J332" s="144"/>
      <c r="K332" s="141"/>
      <c r="L332" s="378"/>
      <c r="M332" s="379"/>
      <c r="N332" s="400"/>
      <c r="O332" s="202" t="str">
        <f t="shared" si="100"/>
        <v/>
      </c>
      <c r="P332" s="202" t="str">
        <f t="shared" si="124"/>
        <v/>
      </c>
      <c r="Q332" s="203" t="str">
        <f t="shared" si="101"/>
        <v/>
      </c>
      <c r="R332" s="249" t="str">
        <f t="shared" si="102"/>
        <v/>
      </c>
      <c r="S332" s="276"/>
      <c r="T332" s="37"/>
      <c r="U332" s="273" t="str">
        <f t="shared" si="103"/>
        <v/>
      </c>
      <c r="V332" s="7" t="e">
        <f t="shared" si="104"/>
        <v>#N/A</v>
      </c>
      <c r="W332" s="7" t="e">
        <f t="shared" si="105"/>
        <v>#N/A</v>
      </c>
      <c r="X332" s="7" t="e">
        <f t="shared" si="106"/>
        <v>#N/A</v>
      </c>
      <c r="Y332" s="7" t="str">
        <f t="shared" si="107"/>
        <v/>
      </c>
      <c r="Z332" s="11">
        <f t="shared" si="108"/>
        <v>1</v>
      </c>
      <c r="AA332" s="7" t="e">
        <f t="shared" si="109"/>
        <v>#N/A</v>
      </c>
      <c r="AB332" s="7" t="e">
        <f t="shared" si="110"/>
        <v>#N/A</v>
      </c>
      <c r="AC332" s="7" t="e">
        <f t="shared" si="111"/>
        <v>#N/A</v>
      </c>
      <c r="AD332" s="7" t="e">
        <f>VLOOKUP(AF332,排出係数!$A$4:$I$1301,9,FALSE)</f>
        <v>#N/A</v>
      </c>
      <c r="AE332" s="12" t="str">
        <f t="shared" si="112"/>
        <v xml:space="preserve"> </v>
      </c>
      <c r="AF332" s="7" t="e">
        <f t="shared" si="123"/>
        <v>#N/A</v>
      </c>
      <c r="AG332" s="7" t="e">
        <f t="shared" si="113"/>
        <v>#N/A</v>
      </c>
      <c r="AH332" s="7" t="e">
        <f>VLOOKUP(AF332,排出係数!$A$4:$I$1301,6,FALSE)</f>
        <v>#N/A</v>
      </c>
      <c r="AI332" s="7" t="e">
        <f t="shared" si="114"/>
        <v>#N/A</v>
      </c>
      <c r="AJ332" s="7" t="e">
        <f t="shared" si="115"/>
        <v>#N/A</v>
      </c>
      <c r="AK332" s="7" t="e">
        <f>VLOOKUP(AF332,排出係数!$A$4:$I$1301,7,FALSE)</f>
        <v>#N/A</v>
      </c>
      <c r="AL332" s="7" t="e">
        <f t="shared" si="116"/>
        <v>#N/A</v>
      </c>
      <c r="AM332" s="7" t="e">
        <f t="shared" si="117"/>
        <v>#N/A</v>
      </c>
      <c r="AN332" s="7" t="e">
        <f t="shared" si="118"/>
        <v>#N/A</v>
      </c>
      <c r="AO332" s="7">
        <f t="shared" si="119"/>
        <v>0</v>
      </c>
      <c r="AP332" s="7" t="e">
        <f>VLOOKUP(AF332,排出係数!$A$4:$I$1301,8,FALSE)</f>
        <v>#N/A</v>
      </c>
      <c r="AQ332" s="7" t="str">
        <f t="shared" si="120"/>
        <v/>
      </c>
      <c r="AR332" s="7" t="str">
        <f t="shared" si="121"/>
        <v/>
      </c>
      <c r="AS332" s="7" t="str">
        <f t="shared" si="122"/>
        <v/>
      </c>
      <c r="AT332" s="88"/>
      <c r="AZ332" s="3" t="s">
        <v>2313</v>
      </c>
    </row>
    <row r="333" spans="1:52" s="13" customFormat="1" ht="13.5" customHeight="1">
      <c r="A333" s="139">
        <v>318</v>
      </c>
      <c r="B333" s="140"/>
      <c r="C333" s="141"/>
      <c r="D333" s="142"/>
      <c r="E333" s="141"/>
      <c r="F333" s="141"/>
      <c r="G333" s="182"/>
      <c r="H333" s="141"/>
      <c r="I333" s="143"/>
      <c r="J333" s="144"/>
      <c r="K333" s="141"/>
      <c r="L333" s="378"/>
      <c r="M333" s="379"/>
      <c r="N333" s="400"/>
      <c r="O333" s="202" t="str">
        <f t="shared" si="100"/>
        <v/>
      </c>
      <c r="P333" s="202" t="str">
        <f t="shared" si="124"/>
        <v/>
      </c>
      <c r="Q333" s="203" t="str">
        <f t="shared" si="101"/>
        <v/>
      </c>
      <c r="R333" s="249" t="str">
        <f t="shared" si="102"/>
        <v/>
      </c>
      <c r="S333" s="276"/>
      <c r="T333" s="37"/>
      <c r="U333" s="273" t="str">
        <f t="shared" si="103"/>
        <v/>
      </c>
      <c r="V333" s="7" t="e">
        <f t="shared" si="104"/>
        <v>#N/A</v>
      </c>
      <c r="W333" s="7" t="e">
        <f t="shared" si="105"/>
        <v>#N/A</v>
      </c>
      <c r="X333" s="7" t="e">
        <f t="shared" si="106"/>
        <v>#N/A</v>
      </c>
      <c r="Y333" s="7" t="str">
        <f t="shared" si="107"/>
        <v/>
      </c>
      <c r="Z333" s="11">
        <f t="shared" si="108"/>
        <v>1</v>
      </c>
      <c r="AA333" s="7" t="e">
        <f t="shared" si="109"/>
        <v>#N/A</v>
      </c>
      <c r="AB333" s="7" t="e">
        <f t="shared" si="110"/>
        <v>#N/A</v>
      </c>
      <c r="AC333" s="7" t="e">
        <f t="shared" si="111"/>
        <v>#N/A</v>
      </c>
      <c r="AD333" s="7" t="e">
        <f>VLOOKUP(AF333,排出係数!$A$4:$I$1301,9,FALSE)</f>
        <v>#N/A</v>
      </c>
      <c r="AE333" s="12" t="str">
        <f t="shared" si="112"/>
        <v xml:space="preserve"> </v>
      </c>
      <c r="AF333" s="7" t="e">
        <f t="shared" si="123"/>
        <v>#N/A</v>
      </c>
      <c r="AG333" s="7" t="e">
        <f t="shared" si="113"/>
        <v>#N/A</v>
      </c>
      <c r="AH333" s="7" t="e">
        <f>VLOOKUP(AF333,排出係数!$A$4:$I$1301,6,FALSE)</f>
        <v>#N/A</v>
      </c>
      <c r="AI333" s="7" t="e">
        <f t="shared" si="114"/>
        <v>#N/A</v>
      </c>
      <c r="AJ333" s="7" t="e">
        <f t="shared" si="115"/>
        <v>#N/A</v>
      </c>
      <c r="AK333" s="7" t="e">
        <f>VLOOKUP(AF333,排出係数!$A$4:$I$1301,7,FALSE)</f>
        <v>#N/A</v>
      </c>
      <c r="AL333" s="7" t="e">
        <f t="shared" si="116"/>
        <v>#N/A</v>
      </c>
      <c r="AM333" s="7" t="e">
        <f t="shared" si="117"/>
        <v>#N/A</v>
      </c>
      <c r="AN333" s="7" t="e">
        <f t="shared" si="118"/>
        <v>#N/A</v>
      </c>
      <c r="AO333" s="7">
        <f t="shared" si="119"/>
        <v>0</v>
      </c>
      <c r="AP333" s="7" t="e">
        <f>VLOOKUP(AF333,排出係数!$A$4:$I$1301,8,FALSE)</f>
        <v>#N/A</v>
      </c>
      <c r="AQ333" s="7" t="str">
        <f t="shared" si="120"/>
        <v/>
      </c>
      <c r="AR333" s="7" t="str">
        <f t="shared" si="121"/>
        <v/>
      </c>
      <c r="AS333" s="7" t="str">
        <f t="shared" si="122"/>
        <v/>
      </c>
      <c r="AT333" s="88"/>
      <c r="AZ333" s="3" t="s">
        <v>2163</v>
      </c>
    </row>
    <row r="334" spans="1:52" s="13" customFormat="1" ht="13.5" customHeight="1">
      <c r="A334" s="139">
        <v>319</v>
      </c>
      <c r="B334" s="140"/>
      <c r="C334" s="141"/>
      <c r="D334" s="142"/>
      <c r="E334" s="141"/>
      <c r="F334" s="141"/>
      <c r="G334" s="182"/>
      <c r="H334" s="141"/>
      <c r="I334" s="143"/>
      <c r="J334" s="144"/>
      <c r="K334" s="141"/>
      <c r="L334" s="378"/>
      <c r="M334" s="379"/>
      <c r="N334" s="400"/>
      <c r="O334" s="202" t="str">
        <f t="shared" si="100"/>
        <v/>
      </c>
      <c r="P334" s="202" t="str">
        <f t="shared" si="124"/>
        <v/>
      </c>
      <c r="Q334" s="203" t="str">
        <f t="shared" si="101"/>
        <v/>
      </c>
      <c r="R334" s="249" t="str">
        <f t="shared" si="102"/>
        <v/>
      </c>
      <c r="S334" s="276"/>
      <c r="T334" s="37"/>
      <c r="U334" s="273" t="str">
        <f t="shared" si="103"/>
        <v/>
      </c>
      <c r="V334" s="7" t="e">
        <f t="shared" si="104"/>
        <v>#N/A</v>
      </c>
      <c r="W334" s="7" t="e">
        <f t="shared" si="105"/>
        <v>#N/A</v>
      </c>
      <c r="X334" s="7" t="e">
        <f t="shared" si="106"/>
        <v>#N/A</v>
      </c>
      <c r="Y334" s="7" t="str">
        <f t="shared" si="107"/>
        <v/>
      </c>
      <c r="Z334" s="11">
        <f t="shared" si="108"/>
        <v>1</v>
      </c>
      <c r="AA334" s="7" t="e">
        <f t="shared" si="109"/>
        <v>#N/A</v>
      </c>
      <c r="AB334" s="7" t="e">
        <f t="shared" si="110"/>
        <v>#N/A</v>
      </c>
      <c r="AC334" s="7" t="e">
        <f t="shared" si="111"/>
        <v>#N/A</v>
      </c>
      <c r="AD334" s="7" t="e">
        <f>VLOOKUP(AF334,排出係数!$A$4:$I$1301,9,FALSE)</f>
        <v>#N/A</v>
      </c>
      <c r="AE334" s="12" t="str">
        <f t="shared" si="112"/>
        <v xml:space="preserve"> </v>
      </c>
      <c r="AF334" s="7" t="e">
        <f t="shared" si="123"/>
        <v>#N/A</v>
      </c>
      <c r="AG334" s="7" t="e">
        <f t="shared" si="113"/>
        <v>#N/A</v>
      </c>
      <c r="AH334" s="7" t="e">
        <f>VLOOKUP(AF334,排出係数!$A$4:$I$1301,6,FALSE)</f>
        <v>#N/A</v>
      </c>
      <c r="AI334" s="7" t="e">
        <f t="shared" si="114"/>
        <v>#N/A</v>
      </c>
      <c r="AJ334" s="7" t="e">
        <f t="shared" si="115"/>
        <v>#N/A</v>
      </c>
      <c r="AK334" s="7" t="e">
        <f>VLOOKUP(AF334,排出係数!$A$4:$I$1301,7,FALSE)</f>
        <v>#N/A</v>
      </c>
      <c r="AL334" s="7" t="e">
        <f t="shared" si="116"/>
        <v>#N/A</v>
      </c>
      <c r="AM334" s="7" t="e">
        <f t="shared" si="117"/>
        <v>#N/A</v>
      </c>
      <c r="AN334" s="7" t="e">
        <f t="shared" si="118"/>
        <v>#N/A</v>
      </c>
      <c r="AO334" s="7">
        <f t="shared" si="119"/>
        <v>0</v>
      </c>
      <c r="AP334" s="7" t="e">
        <f>VLOOKUP(AF334,排出係数!$A$4:$I$1301,8,FALSE)</f>
        <v>#N/A</v>
      </c>
      <c r="AQ334" s="7" t="str">
        <f t="shared" si="120"/>
        <v/>
      </c>
      <c r="AR334" s="7" t="str">
        <f t="shared" si="121"/>
        <v/>
      </c>
      <c r="AS334" s="7" t="str">
        <f t="shared" si="122"/>
        <v/>
      </c>
      <c r="AT334" s="88"/>
      <c r="AZ334" s="3" t="s">
        <v>2179</v>
      </c>
    </row>
    <row r="335" spans="1:52" s="13" customFormat="1" ht="13.5" customHeight="1">
      <c r="A335" s="139">
        <v>320</v>
      </c>
      <c r="B335" s="140"/>
      <c r="C335" s="141"/>
      <c r="D335" s="142"/>
      <c r="E335" s="141"/>
      <c r="F335" s="141"/>
      <c r="G335" s="182"/>
      <c r="H335" s="141"/>
      <c r="I335" s="143"/>
      <c r="J335" s="144"/>
      <c r="K335" s="141"/>
      <c r="L335" s="378"/>
      <c r="M335" s="379"/>
      <c r="N335" s="400"/>
      <c r="O335" s="202" t="str">
        <f t="shared" si="100"/>
        <v/>
      </c>
      <c r="P335" s="202" t="str">
        <f t="shared" si="124"/>
        <v/>
      </c>
      <c r="Q335" s="203" t="str">
        <f t="shared" si="101"/>
        <v/>
      </c>
      <c r="R335" s="249" t="str">
        <f t="shared" si="102"/>
        <v/>
      </c>
      <c r="S335" s="276"/>
      <c r="T335" s="37"/>
      <c r="U335" s="273" t="str">
        <f t="shared" si="103"/>
        <v/>
      </c>
      <c r="V335" s="7" t="e">
        <f t="shared" si="104"/>
        <v>#N/A</v>
      </c>
      <c r="W335" s="7" t="e">
        <f t="shared" si="105"/>
        <v>#N/A</v>
      </c>
      <c r="X335" s="7" t="e">
        <f t="shared" si="106"/>
        <v>#N/A</v>
      </c>
      <c r="Y335" s="7" t="str">
        <f t="shared" si="107"/>
        <v/>
      </c>
      <c r="Z335" s="11">
        <f t="shared" si="108"/>
        <v>1</v>
      </c>
      <c r="AA335" s="7" t="e">
        <f t="shared" si="109"/>
        <v>#N/A</v>
      </c>
      <c r="AB335" s="7" t="e">
        <f t="shared" si="110"/>
        <v>#N/A</v>
      </c>
      <c r="AC335" s="7" t="e">
        <f t="shared" si="111"/>
        <v>#N/A</v>
      </c>
      <c r="AD335" s="7" t="e">
        <f>VLOOKUP(AF335,排出係数!$A$4:$I$1301,9,FALSE)</f>
        <v>#N/A</v>
      </c>
      <c r="AE335" s="12" t="str">
        <f t="shared" si="112"/>
        <v xml:space="preserve"> </v>
      </c>
      <c r="AF335" s="7" t="e">
        <f t="shared" si="123"/>
        <v>#N/A</v>
      </c>
      <c r="AG335" s="7" t="e">
        <f t="shared" si="113"/>
        <v>#N/A</v>
      </c>
      <c r="AH335" s="7" t="e">
        <f>VLOOKUP(AF335,排出係数!$A$4:$I$1301,6,FALSE)</f>
        <v>#N/A</v>
      </c>
      <c r="AI335" s="7" t="e">
        <f t="shared" si="114"/>
        <v>#N/A</v>
      </c>
      <c r="AJ335" s="7" t="e">
        <f t="shared" si="115"/>
        <v>#N/A</v>
      </c>
      <c r="AK335" s="7" t="e">
        <f>VLOOKUP(AF335,排出係数!$A$4:$I$1301,7,FALSE)</f>
        <v>#N/A</v>
      </c>
      <c r="AL335" s="7" t="e">
        <f t="shared" si="116"/>
        <v>#N/A</v>
      </c>
      <c r="AM335" s="7" t="e">
        <f t="shared" si="117"/>
        <v>#N/A</v>
      </c>
      <c r="AN335" s="7" t="e">
        <f t="shared" si="118"/>
        <v>#N/A</v>
      </c>
      <c r="AO335" s="7">
        <f t="shared" si="119"/>
        <v>0</v>
      </c>
      <c r="AP335" s="7" t="e">
        <f>VLOOKUP(AF335,排出係数!$A$4:$I$1301,8,FALSE)</f>
        <v>#N/A</v>
      </c>
      <c r="AQ335" s="7" t="str">
        <f t="shared" si="120"/>
        <v/>
      </c>
      <c r="AR335" s="7" t="str">
        <f t="shared" si="121"/>
        <v/>
      </c>
      <c r="AS335" s="7" t="str">
        <f t="shared" si="122"/>
        <v/>
      </c>
      <c r="AT335" s="88"/>
      <c r="AZ335" s="3" t="s">
        <v>2331</v>
      </c>
    </row>
    <row r="336" spans="1:52" s="13" customFormat="1" ht="13.5" customHeight="1">
      <c r="A336" s="139">
        <v>321</v>
      </c>
      <c r="B336" s="140"/>
      <c r="C336" s="141"/>
      <c r="D336" s="142"/>
      <c r="E336" s="141"/>
      <c r="F336" s="141"/>
      <c r="G336" s="182"/>
      <c r="H336" s="141"/>
      <c r="I336" s="143"/>
      <c r="J336" s="144"/>
      <c r="K336" s="141"/>
      <c r="L336" s="378"/>
      <c r="M336" s="379"/>
      <c r="N336" s="400"/>
      <c r="O336" s="202" t="str">
        <f t="shared" ref="O336:O399" si="125">IF(ISBLANK(K336)=TRUE,"",IF(ISNUMBER(AG336)=TRUE,AG336,"エラー"))</f>
        <v/>
      </c>
      <c r="P336" s="202" t="str">
        <f t="shared" si="124"/>
        <v/>
      </c>
      <c r="Q336" s="203" t="str">
        <f t="shared" ref="Q336:Q399" si="126">IF(O336="","",IF(ISERROR(O336*N336*Z336),"エラー",IF(ISBLANK(O336)=TRUE,"エラー",IF(ISBLANK(N336)=TRUE,"エラー",IF(AS336=1,"エラー",O336*N336*Z336/1000)))))</f>
        <v/>
      </c>
      <c r="R336" s="249" t="str">
        <f t="shared" ref="R336:R399" si="127">IF(P336="","",IF(ISERROR(P336*N336*Z336),"エラー",IF(ISBLANK(P336)=TRUE,"エラー",IF(ISBLANK(N336)=TRUE,"エラー",IF(AS336=1,"エラー",P336*N336*Z336/1000)))))</f>
        <v/>
      </c>
      <c r="S336" s="276"/>
      <c r="T336" s="37"/>
      <c r="U336" s="273" t="str">
        <f t="shared" ref="U336:U399" si="128">IF(ISBLANK(H336)=TRUE,"",IF(OR(ISBLANK(B336)=TRUE),1,""))</f>
        <v/>
      </c>
      <c r="V336" s="7" t="e">
        <f t="shared" ref="V336:V399" si="129">VLOOKUP(H336,$AU$17:$AX$23,2,FALSE)</f>
        <v>#N/A</v>
      </c>
      <c r="W336" s="7" t="e">
        <f t="shared" ref="W336:W399" si="130">VLOOKUP(H336,$AU$17:$AX$23,3,FALSE)</f>
        <v>#N/A</v>
      </c>
      <c r="X336" s="7" t="e">
        <f t="shared" ref="X336:X399" si="131">VLOOKUP(H336,$AU$17:$AX$23,4,FALSE)</f>
        <v>#N/A</v>
      </c>
      <c r="Y336" s="7" t="str">
        <f t="shared" ref="Y336:Y399" si="132">IF(ISERROR(SEARCH("-",I336,1))=TRUE,ASC(UPPER(I336)),ASC(UPPER(LEFT(I336,SEARCH("-",I336,1)-1))))</f>
        <v/>
      </c>
      <c r="Z336" s="11">
        <f t="shared" ref="Z336:Z399" si="133">IF(J336&gt;3500,J336/1000,1)</f>
        <v>1</v>
      </c>
      <c r="AA336" s="7" t="e">
        <f t="shared" ref="AA336:AA399" si="134">IF(X336=9,0,IF(J336&lt;=1700,1,IF(J336&lt;=2500,2,IF(J336&lt;=3500,3,4))))</f>
        <v>#N/A</v>
      </c>
      <c r="AB336" s="7" t="e">
        <f t="shared" ref="AB336:AB399" si="135">IF(X336=5,0,IF(X336=9,0,IF(J336&lt;=1700,1,IF(J336&lt;=2500,2,IF(J336&lt;=3500,3,4)))))</f>
        <v>#N/A</v>
      </c>
      <c r="AC336" s="7" t="e">
        <f t="shared" ref="AC336:AC399" si="136">VLOOKUP(K336,$BC$17:$BD$25,2,FALSE)</f>
        <v>#N/A</v>
      </c>
      <c r="AD336" s="7" t="e">
        <f>VLOOKUP(AF336,排出係数!$A$4:$I$1301,9,FALSE)</f>
        <v>#N/A</v>
      </c>
      <c r="AE336" s="12" t="str">
        <f t="shared" ref="AE336:AE399" si="137">IF(OR(ISBLANK(K336)=TRUE,ISBLANK(B336)=TRUE)," ",CONCATENATE(B336,X336,AA336))</f>
        <v xml:space="preserve"> </v>
      </c>
      <c r="AF336" s="7" t="e">
        <f t="shared" si="123"/>
        <v>#N/A</v>
      </c>
      <c r="AG336" s="7" t="e">
        <f t="shared" ref="AG336:AG399" si="138">IF(AND(L336="あり",AC336="軽"),AI336,AH336)</f>
        <v>#N/A</v>
      </c>
      <c r="AH336" s="7" t="e">
        <f>VLOOKUP(AF336,排出係数!$A$4:$I$1301,6,FALSE)</f>
        <v>#N/A</v>
      </c>
      <c r="AI336" s="7" t="e">
        <f t="shared" ref="AI336:AI399" si="139">VLOOKUP(AB336,$BQ$17:$BU$21,2,FALSE)</f>
        <v>#N/A</v>
      </c>
      <c r="AJ336" s="7" t="e">
        <f t="shared" ref="AJ336:AJ399" si="140">IF(AND(L336="あり",M336="なし",AC336="軽"),AL336,IF(AND(L336="あり",M336="あり(H17なし)",AC336="軽"),AL336,IF(AND(L336="あり",M336="",AC336="軽"),AL336,IF(AND(L336="なし",M336="あり(H17なし)",AC336="軽"),AM336,IF(AND(L336="",M336="あり(H17なし)",AC336="軽"),AM336,IF(AND(M336="あり(H17あり)",AC336="軽"),AN336,AK336))))))</f>
        <v>#N/A</v>
      </c>
      <c r="AK336" s="7" t="e">
        <f>VLOOKUP(AF336,排出係数!$A$4:$I$1301,7,FALSE)</f>
        <v>#N/A</v>
      </c>
      <c r="AL336" s="7" t="e">
        <f t="shared" ref="AL336:AL399" si="141">VLOOKUP(AB336,$BQ$17:$BU$21,3,FALSE)</f>
        <v>#N/A</v>
      </c>
      <c r="AM336" s="7" t="e">
        <f t="shared" ref="AM336:AM399" si="142">VLOOKUP(AB336,$BQ$17:$BU$21,4,FALSE)</f>
        <v>#N/A</v>
      </c>
      <c r="AN336" s="7" t="e">
        <f t="shared" ref="AN336:AN399" si="143">VLOOKUP(AB336,$BQ$17:$BU$21,5,FALSE)</f>
        <v>#N/A</v>
      </c>
      <c r="AO336" s="7">
        <f t="shared" ref="AO336:AO399" si="144">IF(AND(L336="なし",M336="なし"),0,IF(AND(L336="",M336=""),0,IF(AND(L336="",M336="なし"),0,IF(AND(L336="なし",M336=""),0,1))))</f>
        <v>0</v>
      </c>
      <c r="AP336" s="7" t="e">
        <f>VLOOKUP(AF336,排出係数!$A$4:$I$1301,8,FALSE)</f>
        <v>#N/A</v>
      </c>
      <c r="AQ336" s="7" t="str">
        <f t="shared" ref="AQ336:AQ399" si="145">IF(H336="","",VLOOKUP(H336,$AU$17:$AY$25,5,FALSE))</f>
        <v/>
      </c>
      <c r="AR336" s="7" t="str">
        <f t="shared" ref="AR336:AR399" si="146">IF(D336="","",VLOOKUP(CONCATENATE("A",LEFT(D336)),$BN$17:$BO$26,2,FALSE))</f>
        <v/>
      </c>
      <c r="AS336" s="7" t="str">
        <f t="shared" ref="AS336:AS399" si="147">IF(AQ336=AR336,"",1)</f>
        <v/>
      </c>
      <c r="AT336" s="88"/>
      <c r="AZ336" s="3" t="s">
        <v>2217</v>
      </c>
    </row>
    <row r="337" spans="1:52" s="13" customFormat="1" ht="13.5" customHeight="1">
      <c r="A337" s="139">
        <v>322</v>
      </c>
      <c r="B337" s="140"/>
      <c r="C337" s="141"/>
      <c r="D337" s="142"/>
      <c r="E337" s="141"/>
      <c r="F337" s="141"/>
      <c r="G337" s="182"/>
      <c r="H337" s="141"/>
      <c r="I337" s="143"/>
      <c r="J337" s="144"/>
      <c r="K337" s="141"/>
      <c r="L337" s="378"/>
      <c r="M337" s="379"/>
      <c r="N337" s="400"/>
      <c r="O337" s="202" t="str">
        <f t="shared" si="125"/>
        <v/>
      </c>
      <c r="P337" s="202" t="str">
        <f t="shared" si="124"/>
        <v/>
      </c>
      <c r="Q337" s="203" t="str">
        <f t="shared" si="126"/>
        <v/>
      </c>
      <c r="R337" s="249" t="str">
        <f t="shared" si="127"/>
        <v/>
      </c>
      <c r="S337" s="276"/>
      <c r="T337" s="37"/>
      <c r="U337" s="273" t="str">
        <f t="shared" si="128"/>
        <v/>
      </c>
      <c r="V337" s="7" t="e">
        <f t="shared" si="129"/>
        <v>#N/A</v>
      </c>
      <c r="W337" s="7" t="e">
        <f t="shared" si="130"/>
        <v>#N/A</v>
      </c>
      <c r="X337" s="7" t="e">
        <f t="shared" si="131"/>
        <v>#N/A</v>
      </c>
      <c r="Y337" s="7" t="str">
        <f t="shared" si="132"/>
        <v/>
      </c>
      <c r="Z337" s="11">
        <f t="shared" si="133"/>
        <v>1</v>
      </c>
      <c r="AA337" s="7" t="e">
        <f t="shared" si="134"/>
        <v>#N/A</v>
      </c>
      <c r="AB337" s="7" t="e">
        <f t="shared" si="135"/>
        <v>#N/A</v>
      </c>
      <c r="AC337" s="7" t="e">
        <f t="shared" si="136"/>
        <v>#N/A</v>
      </c>
      <c r="AD337" s="7" t="e">
        <f>VLOOKUP(AF337,排出係数!$A$4:$I$1301,9,FALSE)</f>
        <v>#N/A</v>
      </c>
      <c r="AE337" s="12" t="str">
        <f t="shared" si="137"/>
        <v xml:space="preserve"> </v>
      </c>
      <c r="AF337" s="7" t="e">
        <f t="shared" ref="AF337:AF400" si="148">CONCATENATE(V337,AB337,AC337,Y337)</f>
        <v>#N/A</v>
      </c>
      <c r="AG337" s="7" t="e">
        <f t="shared" si="138"/>
        <v>#N/A</v>
      </c>
      <c r="AH337" s="7" t="e">
        <f>VLOOKUP(AF337,排出係数!$A$4:$I$1301,6,FALSE)</f>
        <v>#N/A</v>
      </c>
      <c r="AI337" s="7" t="e">
        <f t="shared" si="139"/>
        <v>#N/A</v>
      </c>
      <c r="AJ337" s="7" t="e">
        <f t="shared" si="140"/>
        <v>#N/A</v>
      </c>
      <c r="AK337" s="7" t="e">
        <f>VLOOKUP(AF337,排出係数!$A$4:$I$1301,7,FALSE)</f>
        <v>#N/A</v>
      </c>
      <c r="AL337" s="7" t="e">
        <f t="shared" si="141"/>
        <v>#N/A</v>
      </c>
      <c r="AM337" s="7" t="e">
        <f t="shared" si="142"/>
        <v>#N/A</v>
      </c>
      <c r="AN337" s="7" t="e">
        <f t="shared" si="143"/>
        <v>#N/A</v>
      </c>
      <c r="AO337" s="7">
        <f t="shared" si="144"/>
        <v>0</v>
      </c>
      <c r="AP337" s="7" t="e">
        <f>VLOOKUP(AF337,排出係数!$A$4:$I$1301,8,FALSE)</f>
        <v>#N/A</v>
      </c>
      <c r="AQ337" s="7" t="str">
        <f t="shared" si="145"/>
        <v/>
      </c>
      <c r="AR337" s="7" t="str">
        <f t="shared" si="146"/>
        <v/>
      </c>
      <c r="AS337" s="7" t="str">
        <f t="shared" si="147"/>
        <v/>
      </c>
      <c r="AT337" s="88"/>
      <c r="AZ337" s="3" t="s">
        <v>2233</v>
      </c>
    </row>
    <row r="338" spans="1:52" s="13" customFormat="1" ht="13.5" customHeight="1">
      <c r="A338" s="139">
        <v>323</v>
      </c>
      <c r="B338" s="140"/>
      <c r="C338" s="141"/>
      <c r="D338" s="142"/>
      <c r="E338" s="141"/>
      <c r="F338" s="141"/>
      <c r="G338" s="182"/>
      <c r="H338" s="141"/>
      <c r="I338" s="143"/>
      <c r="J338" s="144"/>
      <c r="K338" s="141"/>
      <c r="L338" s="378"/>
      <c r="M338" s="379"/>
      <c r="N338" s="400"/>
      <c r="O338" s="202" t="str">
        <f t="shared" si="125"/>
        <v/>
      </c>
      <c r="P338" s="202" t="str">
        <f t="shared" ref="P338:P401" si="149">IF(ISBLANK($K338)=TRUE,"",IF(ISNUMBER(AJ338)=TRUE,AJ338,"エラー"))</f>
        <v/>
      </c>
      <c r="Q338" s="203" t="str">
        <f t="shared" si="126"/>
        <v/>
      </c>
      <c r="R338" s="249" t="str">
        <f t="shared" si="127"/>
        <v/>
      </c>
      <c r="S338" s="276"/>
      <c r="T338" s="37"/>
      <c r="U338" s="273" t="str">
        <f t="shared" si="128"/>
        <v/>
      </c>
      <c r="V338" s="7" t="e">
        <f t="shared" si="129"/>
        <v>#N/A</v>
      </c>
      <c r="W338" s="7" t="e">
        <f t="shared" si="130"/>
        <v>#N/A</v>
      </c>
      <c r="X338" s="7" t="e">
        <f t="shared" si="131"/>
        <v>#N/A</v>
      </c>
      <c r="Y338" s="7" t="str">
        <f t="shared" si="132"/>
        <v/>
      </c>
      <c r="Z338" s="11">
        <f t="shared" si="133"/>
        <v>1</v>
      </c>
      <c r="AA338" s="7" t="e">
        <f t="shared" si="134"/>
        <v>#N/A</v>
      </c>
      <c r="AB338" s="7" t="e">
        <f t="shared" si="135"/>
        <v>#N/A</v>
      </c>
      <c r="AC338" s="7" t="e">
        <f t="shared" si="136"/>
        <v>#N/A</v>
      </c>
      <c r="AD338" s="7" t="e">
        <f>VLOOKUP(AF338,排出係数!$A$4:$I$1301,9,FALSE)</f>
        <v>#N/A</v>
      </c>
      <c r="AE338" s="12" t="str">
        <f t="shared" si="137"/>
        <v xml:space="preserve"> </v>
      </c>
      <c r="AF338" s="7" t="e">
        <f t="shared" si="148"/>
        <v>#N/A</v>
      </c>
      <c r="AG338" s="7" t="e">
        <f t="shared" si="138"/>
        <v>#N/A</v>
      </c>
      <c r="AH338" s="7" t="e">
        <f>VLOOKUP(AF338,排出係数!$A$4:$I$1301,6,FALSE)</f>
        <v>#N/A</v>
      </c>
      <c r="AI338" s="7" t="e">
        <f t="shared" si="139"/>
        <v>#N/A</v>
      </c>
      <c r="AJ338" s="7" t="e">
        <f t="shared" si="140"/>
        <v>#N/A</v>
      </c>
      <c r="AK338" s="7" t="e">
        <f>VLOOKUP(AF338,排出係数!$A$4:$I$1301,7,FALSE)</f>
        <v>#N/A</v>
      </c>
      <c r="AL338" s="7" t="e">
        <f t="shared" si="141"/>
        <v>#N/A</v>
      </c>
      <c r="AM338" s="7" t="e">
        <f t="shared" si="142"/>
        <v>#N/A</v>
      </c>
      <c r="AN338" s="7" t="e">
        <f t="shared" si="143"/>
        <v>#N/A</v>
      </c>
      <c r="AO338" s="7">
        <f t="shared" si="144"/>
        <v>0</v>
      </c>
      <c r="AP338" s="7" t="e">
        <f>VLOOKUP(AF338,排出係数!$A$4:$I$1301,8,FALSE)</f>
        <v>#N/A</v>
      </c>
      <c r="AQ338" s="7" t="str">
        <f t="shared" si="145"/>
        <v/>
      </c>
      <c r="AR338" s="7" t="str">
        <f t="shared" si="146"/>
        <v/>
      </c>
      <c r="AS338" s="7" t="str">
        <f t="shared" si="147"/>
        <v/>
      </c>
      <c r="AT338" s="88"/>
      <c r="AZ338" s="3" t="s">
        <v>2329</v>
      </c>
    </row>
    <row r="339" spans="1:52" s="13" customFormat="1" ht="13.5" customHeight="1">
      <c r="A339" s="139">
        <v>324</v>
      </c>
      <c r="B339" s="140"/>
      <c r="C339" s="141"/>
      <c r="D339" s="142"/>
      <c r="E339" s="141"/>
      <c r="F339" s="141"/>
      <c r="G339" s="182"/>
      <c r="H339" s="141"/>
      <c r="I339" s="143"/>
      <c r="J339" s="144"/>
      <c r="K339" s="141"/>
      <c r="L339" s="378"/>
      <c r="M339" s="379"/>
      <c r="N339" s="400"/>
      <c r="O339" s="202" t="str">
        <f t="shared" si="125"/>
        <v/>
      </c>
      <c r="P339" s="202" t="str">
        <f t="shared" si="149"/>
        <v/>
      </c>
      <c r="Q339" s="203" t="str">
        <f t="shared" si="126"/>
        <v/>
      </c>
      <c r="R339" s="249" t="str">
        <f t="shared" si="127"/>
        <v/>
      </c>
      <c r="S339" s="276"/>
      <c r="T339" s="37"/>
      <c r="U339" s="273" t="str">
        <f t="shared" si="128"/>
        <v/>
      </c>
      <c r="V339" s="7" t="e">
        <f t="shared" si="129"/>
        <v>#N/A</v>
      </c>
      <c r="W339" s="7" t="e">
        <f t="shared" si="130"/>
        <v>#N/A</v>
      </c>
      <c r="X339" s="7" t="e">
        <f t="shared" si="131"/>
        <v>#N/A</v>
      </c>
      <c r="Y339" s="7" t="str">
        <f t="shared" si="132"/>
        <v/>
      </c>
      <c r="Z339" s="11">
        <f t="shared" si="133"/>
        <v>1</v>
      </c>
      <c r="AA339" s="7" t="e">
        <f t="shared" si="134"/>
        <v>#N/A</v>
      </c>
      <c r="AB339" s="7" t="e">
        <f t="shared" si="135"/>
        <v>#N/A</v>
      </c>
      <c r="AC339" s="7" t="e">
        <f t="shared" si="136"/>
        <v>#N/A</v>
      </c>
      <c r="AD339" s="7" t="e">
        <f>VLOOKUP(AF339,排出係数!$A$4:$I$1301,9,FALSE)</f>
        <v>#N/A</v>
      </c>
      <c r="AE339" s="12" t="str">
        <f t="shared" si="137"/>
        <v xml:space="preserve"> </v>
      </c>
      <c r="AF339" s="7" t="e">
        <f t="shared" si="148"/>
        <v>#N/A</v>
      </c>
      <c r="AG339" s="7" t="e">
        <f t="shared" si="138"/>
        <v>#N/A</v>
      </c>
      <c r="AH339" s="7" t="e">
        <f>VLOOKUP(AF339,排出係数!$A$4:$I$1301,6,FALSE)</f>
        <v>#N/A</v>
      </c>
      <c r="AI339" s="7" t="e">
        <f t="shared" si="139"/>
        <v>#N/A</v>
      </c>
      <c r="AJ339" s="7" t="e">
        <f t="shared" si="140"/>
        <v>#N/A</v>
      </c>
      <c r="AK339" s="7" t="e">
        <f>VLOOKUP(AF339,排出係数!$A$4:$I$1301,7,FALSE)</f>
        <v>#N/A</v>
      </c>
      <c r="AL339" s="7" t="e">
        <f t="shared" si="141"/>
        <v>#N/A</v>
      </c>
      <c r="AM339" s="7" t="e">
        <f t="shared" si="142"/>
        <v>#N/A</v>
      </c>
      <c r="AN339" s="7" t="e">
        <f t="shared" si="143"/>
        <v>#N/A</v>
      </c>
      <c r="AO339" s="7">
        <f t="shared" si="144"/>
        <v>0</v>
      </c>
      <c r="AP339" s="7" t="e">
        <f>VLOOKUP(AF339,排出係数!$A$4:$I$1301,8,FALSE)</f>
        <v>#N/A</v>
      </c>
      <c r="AQ339" s="7" t="str">
        <f t="shared" si="145"/>
        <v/>
      </c>
      <c r="AR339" s="7" t="str">
        <f t="shared" si="146"/>
        <v/>
      </c>
      <c r="AS339" s="7" t="str">
        <f t="shared" si="147"/>
        <v/>
      </c>
      <c r="AT339" s="88"/>
      <c r="AZ339" s="3" t="s">
        <v>2215</v>
      </c>
    </row>
    <row r="340" spans="1:52" s="13" customFormat="1" ht="13.5" customHeight="1">
      <c r="A340" s="139">
        <v>325</v>
      </c>
      <c r="B340" s="140"/>
      <c r="C340" s="141"/>
      <c r="D340" s="142"/>
      <c r="E340" s="141"/>
      <c r="F340" s="141"/>
      <c r="G340" s="182"/>
      <c r="H340" s="141"/>
      <c r="I340" s="143"/>
      <c r="J340" s="144"/>
      <c r="K340" s="141"/>
      <c r="L340" s="378"/>
      <c r="M340" s="379"/>
      <c r="N340" s="400"/>
      <c r="O340" s="202" t="str">
        <f t="shared" si="125"/>
        <v/>
      </c>
      <c r="P340" s="202" t="str">
        <f t="shared" si="149"/>
        <v/>
      </c>
      <c r="Q340" s="203" t="str">
        <f t="shared" si="126"/>
        <v/>
      </c>
      <c r="R340" s="249" t="str">
        <f t="shared" si="127"/>
        <v/>
      </c>
      <c r="S340" s="276"/>
      <c r="T340" s="37"/>
      <c r="U340" s="273" t="str">
        <f t="shared" si="128"/>
        <v/>
      </c>
      <c r="V340" s="7" t="e">
        <f t="shared" si="129"/>
        <v>#N/A</v>
      </c>
      <c r="W340" s="7" t="e">
        <f t="shared" si="130"/>
        <v>#N/A</v>
      </c>
      <c r="X340" s="7" t="e">
        <f t="shared" si="131"/>
        <v>#N/A</v>
      </c>
      <c r="Y340" s="7" t="str">
        <f t="shared" si="132"/>
        <v/>
      </c>
      <c r="Z340" s="11">
        <f t="shared" si="133"/>
        <v>1</v>
      </c>
      <c r="AA340" s="7" t="e">
        <f t="shared" si="134"/>
        <v>#N/A</v>
      </c>
      <c r="AB340" s="7" t="e">
        <f t="shared" si="135"/>
        <v>#N/A</v>
      </c>
      <c r="AC340" s="7" t="e">
        <f t="shared" si="136"/>
        <v>#N/A</v>
      </c>
      <c r="AD340" s="7" t="e">
        <f>VLOOKUP(AF340,排出係数!$A$4:$I$1301,9,FALSE)</f>
        <v>#N/A</v>
      </c>
      <c r="AE340" s="12" t="str">
        <f t="shared" si="137"/>
        <v xml:space="preserve"> </v>
      </c>
      <c r="AF340" s="7" t="e">
        <f t="shared" si="148"/>
        <v>#N/A</v>
      </c>
      <c r="AG340" s="7" t="e">
        <f t="shared" si="138"/>
        <v>#N/A</v>
      </c>
      <c r="AH340" s="7" t="e">
        <f>VLOOKUP(AF340,排出係数!$A$4:$I$1301,6,FALSE)</f>
        <v>#N/A</v>
      </c>
      <c r="AI340" s="7" t="e">
        <f t="shared" si="139"/>
        <v>#N/A</v>
      </c>
      <c r="AJ340" s="7" t="e">
        <f t="shared" si="140"/>
        <v>#N/A</v>
      </c>
      <c r="AK340" s="7" t="e">
        <f>VLOOKUP(AF340,排出係数!$A$4:$I$1301,7,FALSE)</f>
        <v>#N/A</v>
      </c>
      <c r="AL340" s="7" t="e">
        <f t="shared" si="141"/>
        <v>#N/A</v>
      </c>
      <c r="AM340" s="7" t="e">
        <f t="shared" si="142"/>
        <v>#N/A</v>
      </c>
      <c r="AN340" s="7" t="e">
        <f t="shared" si="143"/>
        <v>#N/A</v>
      </c>
      <c r="AO340" s="7">
        <f t="shared" si="144"/>
        <v>0</v>
      </c>
      <c r="AP340" s="7" t="e">
        <f>VLOOKUP(AF340,排出係数!$A$4:$I$1301,8,FALSE)</f>
        <v>#N/A</v>
      </c>
      <c r="AQ340" s="7" t="str">
        <f t="shared" si="145"/>
        <v/>
      </c>
      <c r="AR340" s="7" t="str">
        <f t="shared" si="146"/>
        <v/>
      </c>
      <c r="AS340" s="7" t="str">
        <f t="shared" si="147"/>
        <v/>
      </c>
      <c r="AT340" s="88"/>
      <c r="AZ340" s="3" t="s">
        <v>2231</v>
      </c>
    </row>
    <row r="341" spans="1:52" s="13" customFormat="1" ht="13.5" customHeight="1">
      <c r="A341" s="139">
        <v>326</v>
      </c>
      <c r="B341" s="140"/>
      <c r="C341" s="141"/>
      <c r="D341" s="142"/>
      <c r="E341" s="141"/>
      <c r="F341" s="141"/>
      <c r="G341" s="182"/>
      <c r="H341" s="141"/>
      <c r="I341" s="143"/>
      <c r="J341" s="144"/>
      <c r="K341" s="141"/>
      <c r="L341" s="378"/>
      <c r="M341" s="379"/>
      <c r="N341" s="400"/>
      <c r="O341" s="202" t="str">
        <f t="shared" si="125"/>
        <v/>
      </c>
      <c r="P341" s="202" t="str">
        <f t="shared" si="149"/>
        <v/>
      </c>
      <c r="Q341" s="203" t="str">
        <f t="shared" si="126"/>
        <v/>
      </c>
      <c r="R341" s="249" t="str">
        <f t="shared" si="127"/>
        <v/>
      </c>
      <c r="S341" s="276"/>
      <c r="T341" s="37"/>
      <c r="U341" s="273" t="str">
        <f t="shared" si="128"/>
        <v/>
      </c>
      <c r="V341" s="7" t="e">
        <f t="shared" si="129"/>
        <v>#N/A</v>
      </c>
      <c r="W341" s="7" t="e">
        <f t="shared" si="130"/>
        <v>#N/A</v>
      </c>
      <c r="X341" s="7" t="e">
        <f t="shared" si="131"/>
        <v>#N/A</v>
      </c>
      <c r="Y341" s="7" t="str">
        <f t="shared" si="132"/>
        <v/>
      </c>
      <c r="Z341" s="11">
        <f t="shared" si="133"/>
        <v>1</v>
      </c>
      <c r="AA341" s="7" t="e">
        <f t="shared" si="134"/>
        <v>#N/A</v>
      </c>
      <c r="AB341" s="7" t="e">
        <f t="shared" si="135"/>
        <v>#N/A</v>
      </c>
      <c r="AC341" s="7" t="e">
        <f t="shared" si="136"/>
        <v>#N/A</v>
      </c>
      <c r="AD341" s="7" t="e">
        <f>VLOOKUP(AF341,排出係数!$A$4:$I$1301,9,FALSE)</f>
        <v>#N/A</v>
      </c>
      <c r="AE341" s="12" t="str">
        <f t="shared" si="137"/>
        <v xml:space="preserve"> </v>
      </c>
      <c r="AF341" s="7" t="e">
        <f t="shared" si="148"/>
        <v>#N/A</v>
      </c>
      <c r="AG341" s="7" t="e">
        <f t="shared" si="138"/>
        <v>#N/A</v>
      </c>
      <c r="AH341" s="7" t="e">
        <f>VLOOKUP(AF341,排出係数!$A$4:$I$1301,6,FALSE)</f>
        <v>#N/A</v>
      </c>
      <c r="AI341" s="7" t="e">
        <f t="shared" si="139"/>
        <v>#N/A</v>
      </c>
      <c r="AJ341" s="7" t="e">
        <f t="shared" si="140"/>
        <v>#N/A</v>
      </c>
      <c r="AK341" s="7" t="e">
        <f>VLOOKUP(AF341,排出係数!$A$4:$I$1301,7,FALSE)</f>
        <v>#N/A</v>
      </c>
      <c r="AL341" s="7" t="e">
        <f t="shared" si="141"/>
        <v>#N/A</v>
      </c>
      <c r="AM341" s="7" t="e">
        <f t="shared" si="142"/>
        <v>#N/A</v>
      </c>
      <c r="AN341" s="7" t="e">
        <f t="shared" si="143"/>
        <v>#N/A</v>
      </c>
      <c r="AO341" s="7">
        <f t="shared" si="144"/>
        <v>0</v>
      </c>
      <c r="AP341" s="7" t="e">
        <f>VLOOKUP(AF341,排出係数!$A$4:$I$1301,8,FALSE)</f>
        <v>#N/A</v>
      </c>
      <c r="AQ341" s="7" t="str">
        <f t="shared" si="145"/>
        <v/>
      </c>
      <c r="AR341" s="7" t="str">
        <f t="shared" si="146"/>
        <v/>
      </c>
      <c r="AS341" s="7" t="str">
        <f t="shared" si="147"/>
        <v/>
      </c>
      <c r="AT341" s="88"/>
      <c r="AZ341" s="3" t="s">
        <v>2263</v>
      </c>
    </row>
    <row r="342" spans="1:52" s="13" customFormat="1" ht="13.5" customHeight="1">
      <c r="A342" s="139">
        <v>327</v>
      </c>
      <c r="B342" s="140"/>
      <c r="C342" s="141"/>
      <c r="D342" s="142"/>
      <c r="E342" s="141"/>
      <c r="F342" s="141"/>
      <c r="G342" s="182"/>
      <c r="H342" s="141"/>
      <c r="I342" s="143"/>
      <c r="J342" s="144"/>
      <c r="K342" s="141"/>
      <c r="L342" s="378"/>
      <c r="M342" s="379"/>
      <c r="N342" s="400"/>
      <c r="O342" s="202" t="str">
        <f t="shared" si="125"/>
        <v/>
      </c>
      <c r="P342" s="202" t="str">
        <f t="shared" si="149"/>
        <v/>
      </c>
      <c r="Q342" s="203" t="str">
        <f t="shared" si="126"/>
        <v/>
      </c>
      <c r="R342" s="249" t="str">
        <f t="shared" si="127"/>
        <v/>
      </c>
      <c r="S342" s="276"/>
      <c r="T342" s="37"/>
      <c r="U342" s="273" t="str">
        <f t="shared" si="128"/>
        <v/>
      </c>
      <c r="V342" s="7" t="e">
        <f t="shared" si="129"/>
        <v>#N/A</v>
      </c>
      <c r="W342" s="7" t="e">
        <f t="shared" si="130"/>
        <v>#N/A</v>
      </c>
      <c r="X342" s="7" t="e">
        <f t="shared" si="131"/>
        <v>#N/A</v>
      </c>
      <c r="Y342" s="7" t="str">
        <f t="shared" si="132"/>
        <v/>
      </c>
      <c r="Z342" s="11">
        <f t="shared" si="133"/>
        <v>1</v>
      </c>
      <c r="AA342" s="7" t="e">
        <f t="shared" si="134"/>
        <v>#N/A</v>
      </c>
      <c r="AB342" s="7" t="e">
        <f t="shared" si="135"/>
        <v>#N/A</v>
      </c>
      <c r="AC342" s="7" t="e">
        <f t="shared" si="136"/>
        <v>#N/A</v>
      </c>
      <c r="AD342" s="7" t="e">
        <f>VLOOKUP(AF342,排出係数!$A$4:$I$1301,9,FALSE)</f>
        <v>#N/A</v>
      </c>
      <c r="AE342" s="12" t="str">
        <f t="shared" si="137"/>
        <v xml:space="preserve"> </v>
      </c>
      <c r="AF342" s="7" t="e">
        <f t="shared" si="148"/>
        <v>#N/A</v>
      </c>
      <c r="AG342" s="7" t="e">
        <f t="shared" si="138"/>
        <v>#N/A</v>
      </c>
      <c r="AH342" s="7" t="e">
        <f>VLOOKUP(AF342,排出係数!$A$4:$I$1301,6,FALSE)</f>
        <v>#N/A</v>
      </c>
      <c r="AI342" s="7" t="e">
        <f t="shared" si="139"/>
        <v>#N/A</v>
      </c>
      <c r="AJ342" s="7" t="e">
        <f t="shared" si="140"/>
        <v>#N/A</v>
      </c>
      <c r="AK342" s="7" t="e">
        <f>VLOOKUP(AF342,排出係数!$A$4:$I$1301,7,FALSE)</f>
        <v>#N/A</v>
      </c>
      <c r="AL342" s="7" t="e">
        <f t="shared" si="141"/>
        <v>#N/A</v>
      </c>
      <c r="AM342" s="7" t="e">
        <f t="shared" si="142"/>
        <v>#N/A</v>
      </c>
      <c r="AN342" s="7" t="e">
        <f t="shared" si="143"/>
        <v>#N/A</v>
      </c>
      <c r="AO342" s="7">
        <f t="shared" si="144"/>
        <v>0</v>
      </c>
      <c r="AP342" s="7" t="e">
        <f>VLOOKUP(AF342,排出係数!$A$4:$I$1301,8,FALSE)</f>
        <v>#N/A</v>
      </c>
      <c r="AQ342" s="7" t="str">
        <f t="shared" si="145"/>
        <v/>
      </c>
      <c r="AR342" s="7" t="str">
        <f t="shared" si="146"/>
        <v/>
      </c>
      <c r="AS342" s="7" t="str">
        <f t="shared" si="147"/>
        <v/>
      </c>
      <c r="AT342" s="88"/>
      <c r="AZ342" s="3" t="s">
        <v>1855</v>
      </c>
    </row>
    <row r="343" spans="1:52" s="13" customFormat="1" ht="13.5" customHeight="1">
      <c r="A343" s="139">
        <v>328</v>
      </c>
      <c r="B343" s="140"/>
      <c r="C343" s="141"/>
      <c r="D343" s="142"/>
      <c r="E343" s="141"/>
      <c r="F343" s="141"/>
      <c r="G343" s="182"/>
      <c r="H343" s="141"/>
      <c r="I343" s="143"/>
      <c r="J343" s="144"/>
      <c r="K343" s="141"/>
      <c r="L343" s="378"/>
      <c r="M343" s="379"/>
      <c r="N343" s="400"/>
      <c r="O343" s="202" t="str">
        <f t="shared" si="125"/>
        <v/>
      </c>
      <c r="P343" s="202" t="str">
        <f t="shared" si="149"/>
        <v/>
      </c>
      <c r="Q343" s="203" t="str">
        <f t="shared" si="126"/>
        <v/>
      </c>
      <c r="R343" s="249" t="str">
        <f t="shared" si="127"/>
        <v/>
      </c>
      <c r="S343" s="276"/>
      <c r="T343" s="37"/>
      <c r="U343" s="273" t="str">
        <f t="shared" si="128"/>
        <v/>
      </c>
      <c r="V343" s="7" t="e">
        <f t="shared" si="129"/>
        <v>#N/A</v>
      </c>
      <c r="W343" s="7" t="e">
        <f t="shared" si="130"/>
        <v>#N/A</v>
      </c>
      <c r="X343" s="7" t="e">
        <f t="shared" si="131"/>
        <v>#N/A</v>
      </c>
      <c r="Y343" s="7" t="str">
        <f t="shared" si="132"/>
        <v/>
      </c>
      <c r="Z343" s="11">
        <f t="shared" si="133"/>
        <v>1</v>
      </c>
      <c r="AA343" s="7" t="e">
        <f t="shared" si="134"/>
        <v>#N/A</v>
      </c>
      <c r="AB343" s="7" t="e">
        <f t="shared" si="135"/>
        <v>#N/A</v>
      </c>
      <c r="AC343" s="7" t="e">
        <f t="shared" si="136"/>
        <v>#N/A</v>
      </c>
      <c r="AD343" s="7" t="e">
        <f>VLOOKUP(AF343,排出係数!$A$4:$I$1301,9,FALSE)</f>
        <v>#N/A</v>
      </c>
      <c r="AE343" s="12" t="str">
        <f t="shared" si="137"/>
        <v xml:space="preserve"> </v>
      </c>
      <c r="AF343" s="7" t="e">
        <f t="shared" si="148"/>
        <v>#N/A</v>
      </c>
      <c r="AG343" s="7" t="e">
        <f t="shared" si="138"/>
        <v>#N/A</v>
      </c>
      <c r="AH343" s="7" t="e">
        <f>VLOOKUP(AF343,排出係数!$A$4:$I$1301,6,FALSE)</f>
        <v>#N/A</v>
      </c>
      <c r="AI343" s="7" t="e">
        <f t="shared" si="139"/>
        <v>#N/A</v>
      </c>
      <c r="AJ343" s="7" t="e">
        <f t="shared" si="140"/>
        <v>#N/A</v>
      </c>
      <c r="AK343" s="7" t="e">
        <f>VLOOKUP(AF343,排出係数!$A$4:$I$1301,7,FALSE)</f>
        <v>#N/A</v>
      </c>
      <c r="AL343" s="7" t="e">
        <f t="shared" si="141"/>
        <v>#N/A</v>
      </c>
      <c r="AM343" s="7" t="e">
        <f t="shared" si="142"/>
        <v>#N/A</v>
      </c>
      <c r="AN343" s="7" t="e">
        <f t="shared" si="143"/>
        <v>#N/A</v>
      </c>
      <c r="AO343" s="7">
        <f t="shared" si="144"/>
        <v>0</v>
      </c>
      <c r="AP343" s="7" t="e">
        <f>VLOOKUP(AF343,排出係数!$A$4:$I$1301,8,FALSE)</f>
        <v>#N/A</v>
      </c>
      <c r="AQ343" s="7" t="str">
        <f t="shared" si="145"/>
        <v/>
      </c>
      <c r="AR343" s="7" t="str">
        <f t="shared" si="146"/>
        <v/>
      </c>
      <c r="AS343" s="7" t="str">
        <f t="shared" si="147"/>
        <v/>
      </c>
      <c r="AT343" s="88"/>
      <c r="AZ343" s="3" t="s">
        <v>1896</v>
      </c>
    </row>
    <row r="344" spans="1:52" s="13" customFormat="1" ht="13.5" customHeight="1">
      <c r="A344" s="139">
        <v>329</v>
      </c>
      <c r="B344" s="140"/>
      <c r="C344" s="141"/>
      <c r="D344" s="142"/>
      <c r="E344" s="141"/>
      <c r="F344" s="141"/>
      <c r="G344" s="182"/>
      <c r="H344" s="141"/>
      <c r="I344" s="143"/>
      <c r="J344" s="144"/>
      <c r="K344" s="141"/>
      <c r="L344" s="378"/>
      <c r="M344" s="379"/>
      <c r="N344" s="400"/>
      <c r="O344" s="202" t="str">
        <f t="shared" si="125"/>
        <v/>
      </c>
      <c r="P344" s="202" t="str">
        <f t="shared" si="149"/>
        <v/>
      </c>
      <c r="Q344" s="203" t="str">
        <f t="shared" si="126"/>
        <v/>
      </c>
      <c r="R344" s="249" t="str">
        <f t="shared" si="127"/>
        <v/>
      </c>
      <c r="S344" s="276"/>
      <c r="T344" s="37"/>
      <c r="U344" s="273" t="str">
        <f t="shared" si="128"/>
        <v/>
      </c>
      <c r="V344" s="7" t="e">
        <f t="shared" si="129"/>
        <v>#N/A</v>
      </c>
      <c r="W344" s="7" t="e">
        <f t="shared" si="130"/>
        <v>#N/A</v>
      </c>
      <c r="X344" s="7" t="e">
        <f t="shared" si="131"/>
        <v>#N/A</v>
      </c>
      <c r="Y344" s="7" t="str">
        <f t="shared" si="132"/>
        <v/>
      </c>
      <c r="Z344" s="11">
        <f t="shared" si="133"/>
        <v>1</v>
      </c>
      <c r="AA344" s="7" t="e">
        <f t="shared" si="134"/>
        <v>#N/A</v>
      </c>
      <c r="AB344" s="7" t="e">
        <f t="shared" si="135"/>
        <v>#N/A</v>
      </c>
      <c r="AC344" s="7" t="e">
        <f t="shared" si="136"/>
        <v>#N/A</v>
      </c>
      <c r="AD344" s="7" t="e">
        <f>VLOOKUP(AF344,排出係数!$A$4:$I$1301,9,FALSE)</f>
        <v>#N/A</v>
      </c>
      <c r="AE344" s="12" t="str">
        <f t="shared" si="137"/>
        <v xml:space="preserve"> </v>
      </c>
      <c r="AF344" s="7" t="e">
        <f t="shared" si="148"/>
        <v>#N/A</v>
      </c>
      <c r="AG344" s="7" t="e">
        <f t="shared" si="138"/>
        <v>#N/A</v>
      </c>
      <c r="AH344" s="7" t="e">
        <f>VLOOKUP(AF344,排出係数!$A$4:$I$1301,6,FALSE)</f>
        <v>#N/A</v>
      </c>
      <c r="AI344" s="7" t="e">
        <f t="shared" si="139"/>
        <v>#N/A</v>
      </c>
      <c r="AJ344" s="7" t="e">
        <f t="shared" si="140"/>
        <v>#N/A</v>
      </c>
      <c r="AK344" s="7" t="e">
        <f>VLOOKUP(AF344,排出係数!$A$4:$I$1301,7,FALSE)</f>
        <v>#N/A</v>
      </c>
      <c r="AL344" s="7" t="e">
        <f t="shared" si="141"/>
        <v>#N/A</v>
      </c>
      <c r="AM344" s="7" t="e">
        <f t="shared" si="142"/>
        <v>#N/A</v>
      </c>
      <c r="AN344" s="7" t="e">
        <f t="shared" si="143"/>
        <v>#N/A</v>
      </c>
      <c r="AO344" s="7">
        <f t="shared" si="144"/>
        <v>0</v>
      </c>
      <c r="AP344" s="7" t="e">
        <f>VLOOKUP(AF344,排出係数!$A$4:$I$1301,8,FALSE)</f>
        <v>#N/A</v>
      </c>
      <c r="AQ344" s="7" t="str">
        <f t="shared" si="145"/>
        <v/>
      </c>
      <c r="AR344" s="7" t="str">
        <f t="shared" si="146"/>
        <v/>
      </c>
      <c r="AS344" s="7" t="str">
        <f t="shared" si="147"/>
        <v/>
      </c>
      <c r="AT344" s="88"/>
      <c r="AZ344" s="3" t="s">
        <v>2297</v>
      </c>
    </row>
    <row r="345" spans="1:52" s="13" customFormat="1" ht="13.5" customHeight="1">
      <c r="A345" s="139">
        <v>330</v>
      </c>
      <c r="B345" s="140"/>
      <c r="C345" s="141"/>
      <c r="D345" s="142"/>
      <c r="E345" s="141"/>
      <c r="F345" s="141"/>
      <c r="G345" s="182"/>
      <c r="H345" s="141"/>
      <c r="I345" s="143"/>
      <c r="J345" s="144"/>
      <c r="K345" s="141"/>
      <c r="L345" s="378"/>
      <c r="M345" s="379"/>
      <c r="N345" s="400"/>
      <c r="O345" s="202" t="str">
        <f t="shared" si="125"/>
        <v/>
      </c>
      <c r="P345" s="202" t="str">
        <f t="shared" si="149"/>
        <v/>
      </c>
      <c r="Q345" s="203" t="str">
        <f t="shared" si="126"/>
        <v/>
      </c>
      <c r="R345" s="249" t="str">
        <f t="shared" si="127"/>
        <v/>
      </c>
      <c r="S345" s="276"/>
      <c r="T345" s="37"/>
      <c r="U345" s="273" t="str">
        <f t="shared" si="128"/>
        <v/>
      </c>
      <c r="V345" s="7" t="e">
        <f t="shared" si="129"/>
        <v>#N/A</v>
      </c>
      <c r="W345" s="7" t="e">
        <f t="shared" si="130"/>
        <v>#N/A</v>
      </c>
      <c r="X345" s="7" t="e">
        <f t="shared" si="131"/>
        <v>#N/A</v>
      </c>
      <c r="Y345" s="7" t="str">
        <f t="shared" si="132"/>
        <v/>
      </c>
      <c r="Z345" s="11">
        <f t="shared" si="133"/>
        <v>1</v>
      </c>
      <c r="AA345" s="7" t="e">
        <f t="shared" si="134"/>
        <v>#N/A</v>
      </c>
      <c r="AB345" s="7" t="e">
        <f t="shared" si="135"/>
        <v>#N/A</v>
      </c>
      <c r="AC345" s="7" t="e">
        <f t="shared" si="136"/>
        <v>#N/A</v>
      </c>
      <c r="AD345" s="7" t="e">
        <f>VLOOKUP(AF345,排出係数!$A$4:$I$1301,9,FALSE)</f>
        <v>#N/A</v>
      </c>
      <c r="AE345" s="12" t="str">
        <f t="shared" si="137"/>
        <v xml:space="preserve"> </v>
      </c>
      <c r="AF345" s="7" t="e">
        <f t="shared" si="148"/>
        <v>#N/A</v>
      </c>
      <c r="AG345" s="7" t="e">
        <f t="shared" si="138"/>
        <v>#N/A</v>
      </c>
      <c r="AH345" s="7" t="e">
        <f>VLOOKUP(AF345,排出係数!$A$4:$I$1301,6,FALSE)</f>
        <v>#N/A</v>
      </c>
      <c r="AI345" s="7" t="e">
        <f t="shared" si="139"/>
        <v>#N/A</v>
      </c>
      <c r="AJ345" s="7" t="e">
        <f t="shared" si="140"/>
        <v>#N/A</v>
      </c>
      <c r="AK345" s="7" t="e">
        <f>VLOOKUP(AF345,排出係数!$A$4:$I$1301,7,FALSE)</f>
        <v>#N/A</v>
      </c>
      <c r="AL345" s="7" t="e">
        <f t="shared" si="141"/>
        <v>#N/A</v>
      </c>
      <c r="AM345" s="7" t="e">
        <f t="shared" si="142"/>
        <v>#N/A</v>
      </c>
      <c r="AN345" s="7" t="e">
        <f t="shared" si="143"/>
        <v>#N/A</v>
      </c>
      <c r="AO345" s="7">
        <f t="shared" si="144"/>
        <v>0</v>
      </c>
      <c r="AP345" s="7" t="e">
        <f>VLOOKUP(AF345,排出係数!$A$4:$I$1301,8,FALSE)</f>
        <v>#N/A</v>
      </c>
      <c r="AQ345" s="7" t="str">
        <f t="shared" si="145"/>
        <v/>
      </c>
      <c r="AR345" s="7" t="str">
        <f t="shared" si="146"/>
        <v/>
      </c>
      <c r="AS345" s="7" t="str">
        <f t="shared" si="147"/>
        <v/>
      </c>
      <c r="AT345" s="88"/>
      <c r="AZ345" s="3" t="s">
        <v>2038</v>
      </c>
    </row>
    <row r="346" spans="1:52" s="13" customFormat="1" ht="13.5" customHeight="1">
      <c r="A346" s="139">
        <v>331</v>
      </c>
      <c r="B346" s="140"/>
      <c r="C346" s="141"/>
      <c r="D346" s="142"/>
      <c r="E346" s="141"/>
      <c r="F346" s="141"/>
      <c r="G346" s="182"/>
      <c r="H346" s="141"/>
      <c r="I346" s="143"/>
      <c r="J346" s="144"/>
      <c r="K346" s="141"/>
      <c r="L346" s="378"/>
      <c r="M346" s="379"/>
      <c r="N346" s="400"/>
      <c r="O346" s="202" t="str">
        <f t="shared" si="125"/>
        <v/>
      </c>
      <c r="P346" s="202" t="str">
        <f t="shared" si="149"/>
        <v/>
      </c>
      <c r="Q346" s="203" t="str">
        <f t="shared" si="126"/>
        <v/>
      </c>
      <c r="R346" s="249" t="str">
        <f t="shared" si="127"/>
        <v/>
      </c>
      <c r="S346" s="276"/>
      <c r="T346" s="37"/>
      <c r="U346" s="273" t="str">
        <f t="shared" si="128"/>
        <v/>
      </c>
      <c r="V346" s="7" t="e">
        <f t="shared" si="129"/>
        <v>#N/A</v>
      </c>
      <c r="W346" s="7" t="e">
        <f t="shared" si="130"/>
        <v>#N/A</v>
      </c>
      <c r="X346" s="7" t="e">
        <f t="shared" si="131"/>
        <v>#N/A</v>
      </c>
      <c r="Y346" s="7" t="str">
        <f t="shared" si="132"/>
        <v/>
      </c>
      <c r="Z346" s="11">
        <f t="shared" si="133"/>
        <v>1</v>
      </c>
      <c r="AA346" s="7" t="e">
        <f t="shared" si="134"/>
        <v>#N/A</v>
      </c>
      <c r="AB346" s="7" t="e">
        <f t="shared" si="135"/>
        <v>#N/A</v>
      </c>
      <c r="AC346" s="7" t="e">
        <f t="shared" si="136"/>
        <v>#N/A</v>
      </c>
      <c r="AD346" s="7" t="e">
        <f>VLOOKUP(AF346,排出係数!$A$4:$I$1301,9,FALSE)</f>
        <v>#N/A</v>
      </c>
      <c r="AE346" s="12" t="str">
        <f t="shared" si="137"/>
        <v xml:space="preserve"> </v>
      </c>
      <c r="AF346" s="7" t="e">
        <f t="shared" si="148"/>
        <v>#N/A</v>
      </c>
      <c r="AG346" s="7" t="e">
        <f t="shared" si="138"/>
        <v>#N/A</v>
      </c>
      <c r="AH346" s="7" t="e">
        <f>VLOOKUP(AF346,排出係数!$A$4:$I$1301,6,FALSE)</f>
        <v>#N/A</v>
      </c>
      <c r="AI346" s="7" t="e">
        <f t="shared" si="139"/>
        <v>#N/A</v>
      </c>
      <c r="AJ346" s="7" t="e">
        <f t="shared" si="140"/>
        <v>#N/A</v>
      </c>
      <c r="AK346" s="7" t="e">
        <f>VLOOKUP(AF346,排出係数!$A$4:$I$1301,7,FALSE)</f>
        <v>#N/A</v>
      </c>
      <c r="AL346" s="7" t="e">
        <f t="shared" si="141"/>
        <v>#N/A</v>
      </c>
      <c r="AM346" s="7" t="e">
        <f t="shared" si="142"/>
        <v>#N/A</v>
      </c>
      <c r="AN346" s="7" t="e">
        <f t="shared" si="143"/>
        <v>#N/A</v>
      </c>
      <c r="AO346" s="7">
        <f t="shared" si="144"/>
        <v>0</v>
      </c>
      <c r="AP346" s="7" t="e">
        <f>VLOOKUP(AF346,排出係数!$A$4:$I$1301,8,FALSE)</f>
        <v>#N/A</v>
      </c>
      <c r="AQ346" s="7" t="str">
        <f t="shared" si="145"/>
        <v/>
      </c>
      <c r="AR346" s="7" t="str">
        <f t="shared" si="146"/>
        <v/>
      </c>
      <c r="AS346" s="7" t="str">
        <f t="shared" si="147"/>
        <v/>
      </c>
      <c r="AT346" s="88"/>
      <c r="AZ346" s="3" t="s">
        <v>2072</v>
      </c>
    </row>
    <row r="347" spans="1:52" s="13" customFormat="1" ht="13.5" customHeight="1">
      <c r="A347" s="139">
        <v>332</v>
      </c>
      <c r="B347" s="140"/>
      <c r="C347" s="141"/>
      <c r="D347" s="142"/>
      <c r="E347" s="141"/>
      <c r="F347" s="141"/>
      <c r="G347" s="182"/>
      <c r="H347" s="141"/>
      <c r="I347" s="143"/>
      <c r="J347" s="144"/>
      <c r="K347" s="141"/>
      <c r="L347" s="378"/>
      <c r="M347" s="379"/>
      <c r="N347" s="400"/>
      <c r="O347" s="202" t="str">
        <f t="shared" si="125"/>
        <v/>
      </c>
      <c r="P347" s="202" t="str">
        <f t="shared" si="149"/>
        <v/>
      </c>
      <c r="Q347" s="203" t="str">
        <f t="shared" si="126"/>
        <v/>
      </c>
      <c r="R347" s="249" t="str">
        <f t="shared" si="127"/>
        <v/>
      </c>
      <c r="S347" s="276"/>
      <c r="T347" s="37"/>
      <c r="U347" s="273" t="str">
        <f t="shared" si="128"/>
        <v/>
      </c>
      <c r="V347" s="7" t="e">
        <f t="shared" si="129"/>
        <v>#N/A</v>
      </c>
      <c r="W347" s="7" t="e">
        <f t="shared" si="130"/>
        <v>#N/A</v>
      </c>
      <c r="X347" s="7" t="e">
        <f t="shared" si="131"/>
        <v>#N/A</v>
      </c>
      <c r="Y347" s="7" t="str">
        <f t="shared" si="132"/>
        <v/>
      </c>
      <c r="Z347" s="11">
        <f t="shared" si="133"/>
        <v>1</v>
      </c>
      <c r="AA347" s="7" t="e">
        <f t="shared" si="134"/>
        <v>#N/A</v>
      </c>
      <c r="AB347" s="7" t="e">
        <f t="shared" si="135"/>
        <v>#N/A</v>
      </c>
      <c r="AC347" s="7" t="e">
        <f t="shared" si="136"/>
        <v>#N/A</v>
      </c>
      <c r="AD347" s="7" t="e">
        <f>VLOOKUP(AF347,排出係数!$A$4:$I$1301,9,FALSE)</f>
        <v>#N/A</v>
      </c>
      <c r="AE347" s="12" t="str">
        <f t="shared" si="137"/>
        <v xml:space="preserve"> </v>
      </c>
      <c r="AF347" s="7" t="e">
        <f t="shared" si="148"/>
        <v>#N/A</v>
      </c>
      <c r="AG347" s="7" t="e">
        <f t="shared" si="138"/>
        <v>#N/A</v>
      </c>
      <c r="AH347" s="7" t="e">
        <f>VLOOKUP(AF347,排出係数!$A$4:$I$1301,6,FALSE)</f>
        <v>#N/A</v>
      </c>
      <c r="AI347" s="7" t="e">
        <f t="shared" si="139"/>
        <v>#N/A</v>
      </c>
      <c r="AJ347" s="7" t="e">
        <f t="shared" si="140"/>
        <v>#N/A</v>
      </c>
      <c r="AK347" s="7" t="e">
        <f>VLOOKUP(AF347,排出係数!$A$4:$I$1301,7,FALSE)</f>
        <v>#N/A</v>
      </c>
      <c r="AL347" s="7" t="e">
        <f t="shared" si="141"/>
        <v>#N/A</v>
      </c>
      <c r="AM347" s="7" t="e">
        <f t="shared" si="142"/>
        <v>#N/A</v>
      </c>
      <c r="AN347" s="7" t="e">
        <f t="shared" si="143"/>
        <v>#N/A</v>
      </c>
      <c r="AO347" s="7">
        <f t="shared" si="144"/>
        <v>0</v>
      </c>
      <c r="AP347" s="7" t="e">
        <f>VLOOKUP(AF347,排出係数!$A$4:$I$1301,8,FALSE)</f>
        <v>#N/A</v>
      </c>
      <c r="AQ347" s="7" t="str">
        <f t="shared" si="145"/>
        <v/>
      </c>
      <c r="AR347" s="7" t="str">
        <f t="shared" si="146"/>
        <v/>
      </c>
      <c r="AS347" s="7" t="str">
        <f t="shared" si="147"/>
        <v/>
      </c>
      <c r="AT347" s="88"/>
      <c r="AZ347" s="3" t="s">
        <v>1815</v>
      </c>
    </row>
    <row r="348" spans="1:52" s="13" customFormat="1" ht="13.5" customHeight="1">
      <c r="A348" s="139">
        <v>333</v>
      </c>
      <c r="B348" s="140"/>
      <c r="C348" s="141"/>
      <c r="D348" s="142"/>
      <c r="E348" s="141"/>
      <c r="F348" s="141"/>
      <c r="G348" s="182"/>
      <c r="H348" s="141"/>
      <c r="I348" s="143"/>
      <c r="J348" s="144"/>
      <c r="K348" s="141"/>
      <c r="L348" s="378"/>
      <c r="M348" s="379"/>
      <c r="N348" s="400"/>
      <c r="O348" s="202" t="str">
        <f t="shared" si="125"/>
        <v/>
      </c>
      <c r="P348" s="202" t="str">
        <f t="shared" si="149"/>
        <v/>
      </c>
      <c r="Q348" s="203" t="str">
        <f t="shared" si="126"/>
        <v/>
      </c>
      <c r="R348" s="249" t="str">
        <f t="shared" si="127"/>
        <v/>
      </c>
      <c r="S348" s="276"/>
      <c r="T348" s="37"/>
      <c r="U348" s="273" t="str">
        <f t="shared" si="128"/>
        <v/>
      </c>
      <c r="V348" s="7" t="e">
        <f t="shared" si="129"/>
        <v>#N/A</v>
      </c>
      <c r="W348" s="7" t="e">
        <f t="shared" si="130"/>
        <v>#N/A</v>
      </c>
      <c r="X348" s="7" t="e">
        <f t="shared" si="131"/>
        <v>#N/A</v>
      </c>
      <c r="Y348" s="7" t="str">
        <f t="shared" si="132"/>
        <v/>
      </c>
      <c r="Z348" s="11">
        <f t="shared" si="133"/>
        <v>1</v>
      </c>
      <c r="AA348" s="7" t="e">
        <f t="shared" si="134"/>
        <v>#N/A</v>
      </c>
      <c r="AB348" s="7" t="e">
        <f t="shared" si="135"/>
        <v>#N/A</v>
      </c>
      <c r="AC348" s="7" t="e">
        <f t="shared" si="136"/>
        <v>#N/A</v>
      </c>
      <c r="AD348" s="7" t="e">
        <f>VLOOKUP(AF348,排出係数!$A$4:$I$1301,9,FALSE)</f>
        <v>#N/A</v>
      </c>
      <c r="AE348" s="12" t="str">
        <f t="shared" si="137"/>
        <v xml:space="preserve"> </v>
      </c>
      <c r="AF348" s="7" t="e">
        <f t="shared" si="148"/>
        <v>#N/A</v>
      </c>
      <c r="AG348" s="7" t="e">
        <f t="shared" si="138"/>
        <v>#N/A</v>
      </c>
      <c r="AH348" s="7" t="e">
        <f>VLOOKUP(AF348,排出係数!$A$4:$I$1301,6,FALSE)</f>
        <v>#N/A</v>
      </c>
      <c r="AI348" s="7" t="e">
        <f t="shared" si="139"/>
        <v>#N/A</v>
      </c>
      <c r="AJ348" s="7" t="e">
        <f t="shared" si="140"/>
        <v>#N/A</v>
      </c>
      <c r="AK348" s="7" t="e">
        <f>VLOOKUP(AF348,排出係数!$A$4:$I$1301,7,FALSE)</f>
        <v>#N/A</v>
      </c>
      <c r="AL348" s="7" t="e">
        <f t="shared" si="141"/>
        <v>#N/A</v>
      </c>
      <c r="AM348" s="7" t="e">
        <f t="shared" si="142"/>
        <v>#N/A</v>
      </c>
      <c r="AN348" s="7" t="e">
        <f t="shared" si="143"/>
        <v>#N/A</v>
      </c>
      <c r="AO348" s="7">
        <f t="shared" si="144"/>
        <v>0</v>
      </c>
      <c r="AP348" s="7" t="e">
        <f>VLOOKUP(AF348,排出係数!$A$4:$I$1301,8,FALSE)</f>
        <v>#N/A</v>
      </c>
      <c r="AQ348" s="7" t="str">
        <f t="shared" si="145"/>
        <v/>
      </c>
      <c r="AR348" s="7" t="str">
        <f t="shared" si="146"/>
        <v/>
      </c>
      <c r="AS348" s="7" t="str">
        <f t="shared" si="147"/>
        <v/>
      </c>
      <c r="AT348" s="88"/>
      <c r="AZ348" s="3" t="s">
        <v>1861</v>
      </c>
    </row>
    <row r="349" spans="1:52" s="13" customFormat="1" ht="13.5" customHeight="1">
      <c r="A349" s="139">
        <v>334</v>
      </c>
      <c r="B349" s="140"/>
      <c r="C349" s="141"/>
      <c r="D349" s="142"/>
      <c r="E349" s="141"/>
      <c r="F349" s="141"/>
      <c r="G349" s="182"/>
      <c r="H349" s="141"/>
      <c r="I349" s="143"/>
      <c r="J349" s="144"/>
      <c r="K349" s="141"/>
      <c r="L349" s="378"/>
      <c r="M349" s="379"/>
      <c r="N349" s="400"/>
      <c r="O349" s="202" t="str">
        <f t="shared" si="125"/>
        <v/>
      </c>
      <c r="P349" s="202" t="str">
        <f t="shared" si="149"/>
        <v/>
      </c>
      <c r="Q349" s="203" t="str">
        <f t="shared" si="126"/>
        <v/>
      </c>
      <c r="R349" s="249" t="str">
        <f t="shared" si="127"/>
        <v/>
      </c>
      <c r="S349" s="276"/>
      <c r="T349" s="37"/>
      <c r="U349" s="273" t="str">
        <f t="shared" si="128"/>
        <v/>
      </c>
      <c r="V349" s="7" t="e">
        <f t="shared" si="129"/>
        <v>#N/A</v>
      </c>
      <c r="W349" s="7" t="e">
        <f t="shared" si="130"/>
        <v>#N/A</v>
      </c>
      <c r="X349" s="7" t="e">
        <f t="shared" si="131"/>
        <v>#N/A</v>
      </c>
      <c r="Y349" s="7" t="str">
        <f t="shared" si="132"/>
        <v/>
      </c>
      <c r="Z349" s="11">
        <f t="shared" si="133"/>
        <v>1</v>
      </c>
      <c r="AA349" s="7" t="e">
        <f t="shared" si="134"/>
        <v>#N/A</v>
      </c>
      <c r="AB349" s="7" t="e">
        <f t="shared" si="135"/>
        <v>#N/A</v>
      </c>
      <c r="AC349" s="7" t="e">
        <f t="shared" si="136"/>
        <v>#N/A</v>
      </c>
      <c r="AD349" s="7" t="e">
        <f>VLOOKUP(AF349,排出係数!$A$4:$I$1301,9,FALSE)</f>
        <v>#N/A</v>
      </c>
      <c r="AE349" s="12" t="str">
        <f t="shared" si="137"/>
        <v xml:space="preserve"> </v>
      </c>
      <c r="AF349" s="7" t="e">
        <f t="shared" si="148"/>
        <v>#N/A</v>
      </c>
      <c r="AG349" s="7" t="e">
        <f t="shared" si="138"/>
        <v>#N/A</v>
      </c>
      <c r="AH349" s="7" t="e">
        <f>VLOOKUP(AF349,排出係数!$A$4:$I$1301,6,FALSE)</f>
        <v>#N/A</v>
      </c>
      <c r="AI349" s="7" t="e">
        <f t="shared" si="139"/>
        <v>#N/A</v>
      </c>
      <c r="AJ349" s="7" t="e">
        <f t="shared" si="140"/>
        <v>#N/A</v>
      </c>
      <c r="AK349" s="7" t="e">
        <f>VLOOKUP(AF349,排出係数!$A$4:$I$1301,7,FALSE)</f>
        <v>#N/A</v>
      </c>
      <c r="AL349" s="7" t="e">
        <f t="shared" si="141"/>
        <v>#N/A</v>
      </c>
      <c r="AM349" s="7" t="e">
        <f t="shared" si="142"/>
        <v>#N/A</v>
      </c>
      <c r="AN349" s="7" t="e">
        <f t="shared" si="143"/>
        <v>#N/A</v>
      </c>
      <c r="AO349" s="7">
        <f t="shared" si="144"/>
        <v>0</v>
      </c>
      <c r="AP349" s="7" t="e">
        <f>VLOOKUP(AF349,排出係数!$A$4:$I$1301,8,FALSE)</f>
        <v>#N/A</v>
      </c>
      <c r="AQ349" s="7" t="str">
        <f t="shared" si="145"/>
        <v/>
      </c>
      <c r="AR349" s="7" t="str">
        <f t="shared" si="146"/>
        <v/>
      </c>
      <c r="AS349" s="7" t="str">
        <f t="shared" si="147"/>
        <v/>
      </c>
      <c r="AT349" s="88"/>
      <c r="AZ349" s="3" t="s">
        <v>1901</v>
      </c>
    </row>
    <row r="350" spans="1:52" s="13" customFormat="1" ht="13.5" customHeight="1">
      <c r="A350" s="139">
        <v>335</v>
      </c>
      <c r="B350" s="140"/>
      <c r="C350" s="141"/>
      <c r="D350" s="142"/>
      <c r="E350" s="141"/>
      <c r="F350" s="141"/>
      <c r="G350" s="182"/>
      <c r="H350" s="141"/>
      <c r="I350" s="143"/>
      <c r="J350" s="144"/>
      <c r="K350" s="141"/>
      <c r="L350" s="378"/>
      <c r="M350" s="379"/>
      <c r="N350" s="400"/>
      <c r="O350" s="202" t="str">
        <f t="shared" si="125"/>
        <v/>
      </c>
      <c r="P350" s="202" t="str">
        <f t="shared" si="149"/>
        <v/>
      </c>
      <c r="Q350" s="203" t="str">
        <f t="shared" si="126"/>
        <v/>
      </c>
      <c r="R350" s="249" t="str">
        <f t="shared" si="127"/>
        <v/>
      </c>
      <c r="S350" s="276"/>
      <c r="T350" s="37"/>
      <c r="U350" s="273" t="str">
        <f t="shared" si="128"/>
        <v/>
      </c>
      <c r="V350" s="7" t="e">
        <f t="shared" si="129"/>
        <v>#N/A</v>
      </c>
      <c r="W350" s="7" t="e">
        <f t="shared" si="130"/>
        <v>#N/A</v>
      </c>
      <c r="X350" s="7" t="e">
        <f t="shared" si="131"/>
        <v>#N/A</v>
      </c>
      <c r="Y350" s="7" t="str">
        <f t="shared" si="132"/>
        <v/>
      </c>
      <c r="Z350" s="11">
        <f t="shared" si="133"/>
        <v>1</v>
      </c>
      <c r="AA350" s="7" t="e">
        <f t="shared" si="134"/>
        <v>#N/A</v>
      </c>
      <c r="AB350" s="7" t="e">
        <f t="shared" si="135"/>
        <v>#N/A</v>
      </c>
      <c r="AC350" s="7" t="e">
        <f t="shared" si="136"/>
        <v>#N/A</v>
      </c>
      <c r="AD350" s="7" t="e">
        <f>VLOOKUP(AF350,排出係数!$A$4:$I$1301,9,FALSE)</f>
        <v>#N/A</v>
      </c>
      <c r="AE350" s="12" t="str">
        <f t="shared" si="137"/>
        <v xml:space="preserve"> </v>
      </c>
      <c r="AF350" s="7" t="e">
        <f t="shared" si="148"/>
        <v>#N/A</v>
      </c>
      <c r="AG350" s="7" t="e">
        <f t="shared" si="138"/>
        <v>#N/A</v>
      </c>
      <c r="AH350" s="7" t="e">
        <f>VLOOKUP(AF350,排出係数!$A$4:$I$1301,6,FALSE)</f>
        <v>#N/A</v>
      </c>
      <c r="AI350" s="7" t="e">
        <f t="shared" si="139"/>
        <v>#N/A</v>
      </c>
      <c r="AJ350" s="7" t="e">
        <f t="shared" si="140"/>
        <v>#N/A</v>
      </c>
      <c r="AK350" s="7" t="e">
        <f>VLOOKUP(AF350,排出係数!$A$4:$I$1301,7,FALSE)</f>
        <v>#N/A</v>
      </c>
      <c r="AL350" s="7" t="e">
        <f t="shared" si="141"/>
        <v>#N/A</v>
      </c>
      <c r="AM350" s="7" t="e">
        <f t="shared" si="142"/>
        <v>#N/A</v>
      </c>
      <c r="AN350" s="7" t="e">
        <f t="shared" si="143"/>
        <v>#N/A</v>
      </c>
      <c r="AO350" s="7">
        <f t="shared" si="144"/>
        <v>0</v>
      </c>
      <c r="AP350" s="7" t="e">
        <f>VLOOKUP(AF350,排出係数!$A$4:$I$1301,8,FALSE)</f>
        <v>#N/A</v>
      </c>
      <c r="AQ350" s="7" t="str">
        <f t="shared" si="145"/>
        <v/>
      </c>
      <c r="AR350" s="7" t="str">
        <f t="shared" si="146"/>
        <v/>
      </c>
      <c r="AS350" s="7" t="str">
        <f t="shared" si="147"/>
        <v/>
      </c>
      <c r="AT350" s="88"/>
      <c r="AZ350" s="3" t="s">
        <v>1813</v>
      </c>
    </row>
    <row r="351" spans="1:52" s="13" customFormat="1" ht="13.5" customHeight="1">
      <c r="A351" s="139">
        <v>336</v>
      </c>
      <c r="B351" s="140"/>
      <c r="C351" s="141"/>
      <c r="D351" s="142"/>
      <c r="E351" s="141"/>
      <c r="F351" s="141"/>
      <c r="G351" s="182"/>
      <c r="H351" s="141"/>
      <c r="I351" s="143"/>
      <c r="J351" s="144"/>
      <c r="K351" s="141"/>
      <c r="L351" s="378"/>
      <c r="M351" s="379"/>
      <c r="N351" s="400"/>
      <c r="O351" s="202" t="str">
        <f t="shared" si="125"/>
        <v/>
      </c>
      <c r="P351" s="202" t="str">
        <f t="shared" si="149"/>
        <v/>
      </c>
      <c r="Q351" s="203" t="str">
        <f t="shared" si="126"/>
        <v/>
      </c>
      <c r="R351" s="249" t="str">
        <f t="shared" si="127"/>
        <v/>
      </c>
      <c r="S351" s="276"/>
      <c r="T351" s="37"/>
      <c r="U351" s="273" t="str">
        <f t="shared" si="128"/>
        <v/>
      </c>
      <c r="V351" s="7" t="e">
        <f t="shared" si="129"/>
        <v>#N/A</v>
      </c>
      <c r="W351" s="7" t="e">
        <f t="shared" si="130"/>
        <v>#N/A</v>
      </c>
      <c r="X351" s="7" t="e">
        <f t="shared" si="131"/>
        <v>#N/A</v>
      </c>
      <c r="Y351" s="7" t="str">
        <f t="shared" si="132"/>
        <v/>
      </c>
      <c r="Z351" s="11">
        <f t="shared" si="133"/>
        <v>1</v>
      </c>
      <c r="AA351" s="7" t="e">
        <f t="shared" si="134"/>
        <v>#N/A</v>
      </c>
      <c r="AB351" s="7" t="e">
        <f t="shared" si="135"/>
        <v>#N/A</v>
      </c>
      <c r="AC351" s="7" t="e">
        <f t="shared" si="136"/>
        <v>#N/A</v>
      </c>
      <c r="AD351" s="7" t="e">
        <f>VLOOKUP(AF351,排出係数!$A$4:$I$1301,9,FALSE)</f>
        <v>#N/A</v>
      </c>
      <c r="AE351" s="12" t="str">
        <f t="shared" si="137"/>
        <v xml:space="preserve"> </v>
      </c>
      <c r="AF351" s="7" t="e">
        <f t="shared" si="148"/>
        <v>#N/A</v>
      </c>
      <c r="AG351" s="7" t="e">
        <f t="shared" si="138"/>
        <v>#N/A</v>
      </c>
      <c r="AH351" s="7" t="e">
        <f>VLOOKUP(AF351,排出係数!$A$4:$I$1301,6,FALSE)</f>
        <v>#N/A</v>
      </c>
      <c r="AI351" s="7" t="e">
        <f t="shared" si="139"/>
        <v>#N/A</v>
      </c>
      <c r="AJ351" s="7" t="e">
        <f t="shared" si="140"/>
        <v>#N/A</v>
      </c>
      <c r="AK351" s="7" t="e">
        <f>VLOOKUP(AF351,排出係数!$A$4:$I$1301,7,FALSE)</f>
        <v>#N/A</v>
      </c>
      <c r="AL351" s="7" t="e">
        <f t="shared" si="141"/>
        <v>#N/A</v>
      </c>
      <c r="AM351" s="7" t="e">
        <f t="shared" si="142"/>
        <v>#N/A</v>
      </c>
      <c r="AN351" s="7" t="e">
        <f t="shared" si="143"/>
        <v>#N/A</v>
      </c>
      <c r="AO351" s="7">
        <f t="shared" si="144"/>
        <v>0</v>
      </c>
      <c r="AP351" s="7" t="e">
        <f>VLOOKUP(AF351,排出係数!$A$4:$I$1301,8,FALSE)</f>
        <v>#N/A</v>
      </c>
      <c r="AQ351" s="7" t="str">
        <f t="shared" si="145"/>
        <v/>
      </c>
      <c r="AR351" s="7" t="str">
        <f t="shared" si="146"/>
        <v/>
      </c>
      <c r="AS351" s="7" t="str">
        <f t="shared" si="147"/>
        <v/>
      </c>
      <c r="AT351" s="88"/>
      <c r="AZ351" s="3" t="s">
        <v>1858</v>
      </c>
    </row>
    <row r="352" spans="1:52" s="13" customFormat="1" ht="13.5" customHeight="1">
      <c r="A352" s="139">
        <v>337</v>
      </c>
      <c r="B352" s="140"/>
      <c r="C352" s="141"/>
      <c r="D352" s="142"/>
      <c r="E352" s="141"/>
      <c r="F352" s="141"/>
      <c r="G352" s="182"/>
      <c r="H352" s="141"/>
      <c r="I352" s="143"/>
      <c r="J352" s="144"/>
      <c r="K352" s="141"/>
      <c r="L352" s="378"/>
      <c r="M352" s="379"/>
      <c r="N352" s="400"/>
      <c r="O352" s="202" t="str">
        <f t="shared" si="125"/>
        <v/>
      </c>
      <c r="P352" s="202" t="str">
        <f t="shared" si="149"/>
        <v/>
      </c>
      <c r="Q352" s="203" t="str">
        <f t="shared" si="126"/>
        <v/>
      </c>
      <c r="R352" s="249" t="str">
        <f t="shared" si="127"/>
        <v/>
      </c>
      <c r="S352" s="276"/>
      <c r="T352" s="37"/>
      <c r="U352" s="273" t="str">
        <f t="shared" si="128"/>
        <v/>
      </c>
      <c r="V352" s="7" t="e">
        <f t="shared" si="129"/>
        <v>#N/A</v>
      </c>
      <c r="W352" s="7" t="e">
        <f t="shared" si="130"/>
        <v>#N/A</v>
      </c>
      <c r="X352" s="7" t="e">
        <f t="shared" si="131"/>
        <v>#N/A</v>
      </c>
      <c r="Y352" s="7" t="str">
        <f t="shared" si="132"/>
        <v/>
      </c>
      <c r="Z352" s="11">
        <f t="shared" si="133"/>
        <v>1</v>
      </c>
      <c r="AA352" s="7" t="e">
        <f t="shared" si="134"/>
        <v>#N/A</v>
      </c>
      <c r="AB352" s="7" t="e">
        <f t="shared" si="135"/>
        <v>#N/A</v>
      </c>
      <c r="AC352" s="7" t="e">
        <f t="shared" si="136"/>
        <v>#N/A</v>
      </c>
      <c r="AD352" s="7" t="e">
        <f>VLOOKUP(AF352,排出係数!$A$4:$I$1301,9,FALSE)</f>
        <v>#N/A</v>
      </c>
      <c r="AE352" s="12" t="str">
        <f t="shared" si="137"/>
        <v xml:space="preserve"> </v>
      </c>
      <c r="AF352" s="7" t="e">
        <f t="shared" si="148"/>
        <v>#N/A</v>
      </c>
      <c r="AG352" s="7" t="e">
        <f t="shared" si="138"/>
        <v>#N/A</v>
      </c>
      <c r="AH352" s="7" t="e">
        <f>VLOOKUP(AF352,排出係数!$A$4:$I$1301,6,FALSE)</f>
        <v>#N/A</v>
      </c>
      <c r="AI352" s="7" t="e">
        <f t="shared" si="139"/>
        <v>#N/A</v>
      </c>
      <c r="AJ352" s="7" t="e">
        <f t="shared" si="140"/>
        <v>#N/A</v>
      </c>
      <c r="AK352" s="7" t="e">
        <f>VLOOKUP(AF352,排出係数!$A$4:$I$1301,7,FALSE)</f>
        <v>#N/A</v>
      </c>
      <c r="AL352" s="7" t="e">
        <f t="shared" si="141"/>
        <v>#N/A</v>
      </c>
      <c r="AM352" s="7" t="e">
        <f t="shared" si="142"/>
        <v>#N/A</v>
      </c>
      <c r="AN352" s="7" t="e">
        <f t="shared" si="143"/>
        <v>#N/A</v>
      </c>
      <c r="AO352" s="7">
        <f t="shared" si="144"/>
        <v>0</v>
      </c>
      <c r="AP352" s="7" t="e">
        <f>VLOOKUP(AF352,排出係数!$A$4:$I$1301,8,FALSE)</f>
        <v>#N/A</v>
      </c>
      <c r="AQ352" s="7" t="str">
        <f t="shared" si="145"/>
        <v/>
      </c>
      <c r="AR352" s="7" t="str">
        <f t="shared" si="146"/>
        <v/>
      </c>
      <c r="AS352" s="7" t="str">
        <f t="shared" si="147"/>
        <v/>
      </c>
      <c r="AT352" s="88"/>
      <c r="AZ352" s="3" t="s">
        <v>1899</v>
      </c>
    </row>
    <row r="353" spans="1:52" s="13" customFormat="1" ht="13.5" customHeight="1">
      <c r="A353" s="139">
        <v>338</v>
      </c>
      <c r="B353" s="140"/>
      <c r="C353" s="141"/>
      <c r="D353" s="142"/>
      <c r="E353" s="141"/>
      <c r="F353" s="141"/>
      <c r="G353" s="182"/>
      <c r="H353" s="141"/>
      <c r="I353" s="143"/>
      <c r="J353" s="144"/>
      <c r="K353" s="141"/>
      <c r="L353" s="378"/>
      <c r="M353" s="379"/>
      <c r="N353" s="400"/>
      <c r="O353" s="202" t="str">
        <f t="shared" si="125"/>
        <v/>
      </c>
      <c r="P353" s="202" t="str">
        <f t="shared" si="149"/>
        <v/>
      </c>
      <c r="Q353" s="203" t="str">
        <f t="shared" si="126"/>
        <v/>
      </c>
      <c r="R353" s="249" t="str">
        <f t="shared" si="127"/>
        <v/>
      </c>
      <c r="S353" s="276"/>
      <c r="T353" s="37"/>
      <c r="U353" s="273" t="str">
        <f t="shared" si="128"/>
        <v/>
      </c>
      <c r="V353" s="7" t="e">
        <f t="shared" si="129"/>
        <v>#N/A</v>
      </c>
      <c r="W353" s="7" t="e">
        <f t="shared" si="130"/>
        <v>#N/A</v>
      </c>
      <c r="X353" s="7" t="e">
        <f t="shared" si="131"/>
        <v>#N/A</v>
      </c>
      <c r="Y353" s="7" t="str">
        <f t="shared" si="132"/>
        <v/>
      </c>
      <c r="Z353" s="11">
        <f t="shared" si="133"/>
        <v>1</v>
      </c>
      <c r="AA353" s="7" t="e">
        <f t="shared" si="134"/>
        <v>#N/A</v>
      </c>
      <c r="AB353" s="7" t="e">
        <f t="shared" si="135"/>
        <v>#N/A</v>
      </c>
      <c r="AC353" s="7" t="e">
        <f t="shared" si="136"/>
        <v>#N/A</v>
      </c>
      <c r="AD353" s="7" t="e">
        <f>VLOOKUP(AF353,排出係数!$A$4:$I$1301,9,FALSE)</f>
        <v>#N/A</v>
      </c>
      <c r="AE353" s="12" t="str">
        <f t="shared" si="137"/>
        <v xml:space="preserve"> </v>
      </c>
      <c r="AF353" s="7" t="e">
        <f t="shared" si="148"/>
        <v>#N/A</v>
      </c>
      <c r="AG353" s="7" t="e">
        <f t="shared" si="138"/>
        <v>#N/A</v>
      </c>
      <c r="AH353" s="7" t="e">
        <f>VLOOKUP(AF353,排出係数!$A$4:$I$1301,6,FALSE)</f>
        <v>#N/A</v>
      </c>
      <c r="AI353" s="7" t="e">
        <f t="shared" si="139"/>
        <v>#N/A</v>
      </c>
      <c r="AJ353" s="7" t="e">
        <f t="shared" si="140"/>
        <v>#N/A</v>
      </c>
      <c r="AK353" s="7" t="e">
        <f>VLOOKUP(AF353,排出係数!$A$4:$I$1301,7,FALSE)</f>
        <v>#N/A</v>
      </c>
      <c r="AL353" s="7" t="e">
        <f t="shared" si="141"/>
        <v>#N/A</v>
      </c>
      <c r="AM353" s="7" t="e">
        <f t="shared" si="142"/>
        <v>#N/A</v>
      </c>
      <c r="AN353" s="7" t="e">
        <f t="shared" si="143"/>
        <v>#N/A</v>
      </c>
      <c r="AO353" s="7">
        <f t="shared" si="144"/>
        <v>0</v>
      </c>
      <c r="AP353" s="7" t="e">
        <f>VLOOKUP(AF353,排出係数!$A$4:$I$1301,8,FALSE)</f>
        <v>#N/A</v>
      </c>
      <c r="AQ353" s="7" t="str">
        <f t="shared" si="145"/>
        <v/>
      </c>
      <c r="AR353" s="7" t="str">
        <f t="shared" si="146"/>
        <v/>
      </c>
      <c r="AS353" s="7" t="str">
        <f t="shared" si="147"/>
        <v/>
      </c>
      <c r="AT353" s="88"/>
      <c r="AZ353" s="3" t="s">
        <v>2301</v>
      </c>
    </row>
    <row r="354" spans="1:52" s="13" customFormat="1" ht="13.5" customHeight="1">
      <c r="A354" s="139">
        <v>339</v>
      </c>
      <c r="B354" s="140"/>
      <c r="C354" s="141"/>
      <c r="D354" s="142"/>
      <c r="E354" s="141"/>
      <c r="F354" s="141"/>
      <c r="G354" s="182"/>
      <c r="H354" s="141"/>
      <c r="I354" s="143"/>
      <c r="J354" s="144"/>
      <c r="K354" s="141"/>
      <c r="L354" s="378"/>
      <c r="M354" s="379"/>
      <c r="N354" s="400"/>
      <c r="O354" s="202" t="str">
        <f t="shared" si="125"/>
        <v/>
      </c>
      <c r="P354" s="202" t="str">
        <f t="shared" si="149"/>
        <v/>
      </c>
      <c r="Q354" s="203" t="str">
        <f t="shared" si="126"/>
        <v/>
      </c>
      <c r="R354" s="249" t="str">
        <f t="shared" si="127"/>
        <v/>
      </c>
      <c r="S354" s="276"/>
      <c r="T354" s="37"/>
      <c r="U354" s="273" t="str">
        <f t="shared" si="128"/>
        <v/>
      </c>
      <c r="V354" s="7" t="e">
        <f t="shared" si="129"/>
        <v>#N/A</v>
      </c>
      <c r="W354" s="7" t="e">
        <f t="shared" si="130"/>
        <v>#N/A</v>
      </c>
      <c r="X354" s="7" t="e">
        <f t="shared" si="131"/>
        <v>#N/A</v>
      </c>
      <c r="Y354" s="7" t="str">
        <f t="shared" si="132"/>
        <v/>
      </c>
      <c r="Z354" s="11">
        <f t="shared" si="133"/>
        <v>1</v>
      </c>
      <c r="AA354" s="7" t="e">
        <f t="shared" si="134"/>
        <v>#N/A</v>
      </c>
      <c r="AB354" s="7" t="e">
        <f t="shared" si="135"/>
        <v>#N/A</v>
      </c>
      <c r="AC354" s="7" t="e">
        <f t="shared" si="136"/>
        <v>#N/A</v>
      </c>
      <c r="AD354" s="7" t="e">
        <f>VLOOKUP(AF354,排出係数!$A$4:$I$1301,9,FALSE)</f>
        <v>#N/A</v>
      </c>
      <c r="AE354" s="12" t="str">
        <f t="shared" si="137"/>
        <v xml:space="preserve"> </v>
      </c>
      <c r="AF354" s="7" t="e">
        <f t="shared" si="148"/>
        <v>#N/A</v>
      </c>
      <c r="AG354" s="7" t="e">
        <f t="shared" si="138"/>
        <v>#N/A</v>
      </c>
      <c r="AH354" s="7" t="e">
        <f>VLOOKUP(AF354,排出係数!$A$4:$I$1301,6,FALSE)</f>
        <v>#N/A</v>
      </c>
      <c r="AI354" s="7" t="e">
        <f t="shared" si="139"/>
        <v>#N/A</v>
      </c>
      <c r="AJ354" s="7" t="e">
        <f t="shared" si="140"/>
        <v>#N/A</v>
      </c>
      <c r="AK354" s="7" t="e">
        <f>VLOOKUP(AF354,排出係数!$A$4:$I$1301,7,FALSE)</f>
        <v>#N/A</v>
      </c>
      <c r="AL354" s="7" t="e">
        <f t="shared" si="141"/>
        <v>#N/A</v>
      </c>
      <c r="AM354" s="7" t="e">
        <f t="shared" si="142"/>
        <v>#N/A</v>
      </c>
      <c r="AN354" s="7" t="e">
        <f t="shared" si="143"/>
        <v>#N/A</v>
      </c>
      <c r="AO354" s="7">
        <f t="shared" si="144"/>
        <v>0</v>
      </c>
      <c r="AP354" s="7" t="e">
        <f>VLOOKUP(AF354,排出係数!$A$4:$I$1301,8,FALSE)</f>
        <v>#N/A</v>
      </c>
      <c r="AQ354" s="7" t="str">
        <f t="shared" si="145"/>
        <v/>
      </c>
      <c r="AR354" s="7" t="str">
        <f t="shared" si="146"/>
        <v/>
      </c>
      <c r="AS354" s="7" t="str">
        <f t="shared" si="147"/>
        <v/>
      </c>
      <c r="AT354" s="88"/>
      <c r="AZ354" s="3" t="s">
        <v>2042</v>
      </c>
    </row>
    <row r="355" spans="1:52" s="13" customFormat="1" ht="13.5" customHeight="1">
      <c r="A355" s="139">
        <v>340</v>
      </c>
      <c r="B355" s="140"/>
      <c r="C355" s="141"/>
      <c r="D355" s="142"/>
      <c r="E355" s="141"/>
      <c r="F355" s="141"/>
      <c r="G355" s="182"/>
      <c r="H355" s="141"/>
      <c r="I355" s="143"/>
      <c r="J355" s="144"/>
      <c r="K355" s="141"/>
      <c r="L355" s="378"/>
      <c r="M355" s="379"/>
      <c r="N355" s="400"/>
      <c r="O355" s="202" t="str">
        <f t="shared" si="125"/>
        <v/>
      </c>
      <c r="P355" s="202" t="str">
        <f t="shared" si="149"/>
        <v/>
      </c>
      <c r="Q355" s="203" t="str">
        <f t="shared" si="126"/>
        <v/>
      </c>
      <c r="R355" s="249" t="str">
        <f t="shared" si="127"/>
        <v/>
      </c>
      <c r="S355" s="276"/>
      <c r="T355" s="37"/>
      <c r="U355" s="273" t="str">
        <f t="shared" si="128"/>
        <v/>
      </c>
      <c r="V355" s="7" t="e">
        <f t="shared" si="129"/>
        <v>#N/A</v>
      </c>
      <c r="W355" s="7" t="e">
        <f t="shared" si="130"/>
        <v>#N/A</v>
      </c>
      <c r="X355" s="7" t="e">
        <f t="shared" si="131"/>
        <v>#N/A</v>
      </c>
      <c r="Y355" s="7" t="str">
        <f t="shared" si="132"/>
        <v/>
      </c>
      <c r="Z355" s="11">
        <f t="shared" si="133"/>
        <v>1</v>
      </c>
      <c r="AA355" s="7" t="e">
        <f t="shared" si="134"/>
        <v>#N/A</v>
      </c>
      <c r="AB355" s="7" t="e">
        <f t="shared" si="135"/>
        <v>#N/A</v>
      </c>
      <c r="AC355" s="7" t="e">
        <f t="shared" si="136"/>
        <v>#N/A</v>
      </c>
      <c r="AD355" s="7" t="e">
        <f>VLOOKUP(AF355,排出係数!$A$4:$I$1301,9,FALSE)</f>
        <v>#N/A</v>
      </c>
      <c r="AE355" s="12" t="str">
        <f t="shared" si="137"/>
        <v xml:space="preserve"> </v>
      </c>
      <c r="AF355" s="7" t="e">
        <f t="shared" si="148"/>
        <v>#N/A</v>
      </c>
      <c r="AG355" s="7" t="e">
        <f t="shared" si="138"/>
        <v>#N/A</v>
      </c>
      <c r="AH355" s="7" t="e">
        <f>VLOOKUP(AF355,排出係数!$A$4:$I$1301,6,FALSE)</f>
        <v>#N/A</v>
      </c>
      <c r="AI355" s="7" t="e">
        <f t="shared" si="139"/>
        <v>#N/A</v>
      </c>
      <c r="AJ355" s="7" t="e">
        <f t="shared" si="140"/>
        <v>#N/A</v>
      </c>
      <c r="AK355" s="7" t="e">
        <f>VLOOKUP(AF355,排出係数!$A$4:$I$1301,7,FALSE)</f>
        <v>#N/A</v>
      </c>
      <c r="AL355" s="7" t="e">
        <f t="shared" si="141"/>
        <v>#N/A</v>
      </c>
      <c r="AM355" s="7" t="e">
        <f t="shared" si="142"/>
        <v>#N/A</v>
      </c>
      <c r="AN355" s="7" t="e">
        <f t="shared" si="143"/>
        <v>#N/A</v>
      </c>
      <c r="AO355" s="7">
        <f t="shared" si="144"/>
        <v>0</v>
      </c>
      <c r="AP355" s="7" t="e">
        <f>VLOOKUP(AF355,排出係数!$A$4:$I$1301,8,FALSE)</f>
        <v>#N/A</v>
      </c>
      <c r="AQ355" s="7" t="str">
        <f t="shared" si="145"/>
        <v/>
      </c>
      <c r="AR355" s="7" t="str">
        <f t="shared" si="146"/>
        <v/>
      </c>
      <c r="AS355" s="7" t="str">
        <f t="shared" si="147"/>
        <v/>
      </c>
      <c r="AT355" s="88"/>
      <c r="AZ355" s="3" t="s">
        <v>2076</v>
      </c>
    </row>
    <row r="356" spans="1:52" s="13" customFormat="1" ht="13.5" customHeight="1">
      <c r="A356" s="139">
        <v>341</v>
      </c>
      <c r="B356" s="140"/>
      <c r="C356" s="141"/>
      <c r="D356" s="142"/>
      <c r="E356" s="141"/>
      <c r="F356" s="141"/>
      <c r="G356" s="182"/>
      <c r="H356" s="141"/>
      <c r="I356" s="143"/>
      <c r="J356" s="144"/>
      <c r="K356" s="141"/>
      <c r="L356" s="378"/>
      <c r="M356" s="379"/>
      <c r="N356" s="400"/>
      <c r="O356" s="202" t="str">
        <f t="shared" si="125"/>
        <v/>
      </c>
      <c r="P356" s="202" t="str">
        <f t="shared" si="149"/>
        <v/>
      </c>
      <c r="Q356" s="203" t="str">
        <f t="shared" si="126"/>
        <v/>
      </c>
      <c r="R356" s="249" t="str">
        <f t="shared" si="127"/>
        <v/>
      </c>
      <c r="S356" s="276"/>
      <c r="T356" s="37"/>
      <c r="U356" s="273" t="str">
        <f t="shared" si="128"/>
        <v/>
      </c>
      <c r="V356" s="7" t="e">
        <f t="shared" si="129"/>
        <v>#N/A</v>
      </c>
      <c r="W356" s="7" t="e">
        <f t="shared" si="130"/>
        <v>#N/A</v>
      </c>
      <c r="X356" s="7" t="e">
        <f t="shared" si="131"/>
        <v>#N/A</v>
      </c>
      <c r="Y356" s="7" t="str">
        <f t="shared" si="132"/>
        <v/>
      </c>
      <c r="Z356" s="11">
        <f t="shared" si="133"/>
        <v>1</v>
      </c>
      <c r="AA356" s="7" t="e">
        <f t="shared" si="134"/>
        <v>#N/A</v>
      </c>
      <c r="AB356" s="7" t="e">
        <f t="shared" si="135"/>
        <v>#N/A</v>
      </c>
      <c r="AC356" s="7" t="e">
        <f t="shared" si="136"/>
        <v>#N/A</v>
      </c>
      <c r="AD356" s="7" t="e">
        <f>VLOOKUP(AF356,排出係数!$A$4:$I$1301,9,FALSE)</f>
        <v>#N/A</v>
      </c>
      <c r="AE356" s="12" t="str">
        <f t="shared" si="137"/>
        <v xml:space="preserve"> </v>
      </c>
      <c r="AF356" s="7" t="e">
        <f t="shared" si="148"/>
        <v>#N/A</v>
      </c>
      <c r="AG356" s="7" t="e">
        <f t="shared" si="138"/>
        <v>#N/A</v>
      </c>
      <c r="AH356" s="7" t="e">
        <f>VLOOKUP(AF356,排出係数!$A$4:$I$1301,6,FALSE)</f>
        <v>#N/A</v>
      </c>
      <c r="AI356" s="7" t="e">
        <f t="shared" si="139"/>
        <v>#N/A</v>
      </c>
      <c r="AJ356" s="7" t="e">
        <f t="shared" si="140"/>
        <v>#N/A</v>
      </c>
      <c r="AK356" s="7" t="e">
        <f>VLOOKUP(AF356,排出係数!$A$4:$I$1301,7,FALSE)</f>
        <v>#N/A</v>
      </c>
      <c r="AL356" s="7" t="e">
        <f t="shared" si="141"/>
        <v>#N/A</v>
      </c>
      <c r="AM356" s="7" t="e">
        <f t="shared" si="142"/>
        <v>#N/A</v>
      </c>
      <c r="AN356" s="7" t="e">
        <f t="shared" si="143"/>
        <v>#N/A</v>
      </c>
      <c r="AO356" s="7">
        <f t="shared" si="144"/>
        <v>0</v>
      </c>
      <c r="AP356" s="7" t="e">
        <f>VLOOKUP(AF356,排出係数!$A$4:$I$1301,8,FALSE)</f>
        <v>#N/A</v>
      </c>
      <c r="AQ356" s="7" t="str">
        <f t="shared" si="145"/>
        <v/>
      </c>
      <c r="AR356" s="7" t="str">
        <f t="shared" si="146"/>
        <v/>
      </c>
      <c r="AS356" s="7" t="str">
        <f t="shared" si="147"/>
        <v/>
      </c>
      <c r="AT356" s="88"/>
      <c r="AZ356" s="3" t="s">
        <v>2299</v>
      </c>
    </row>
    <row r="357" spans="1:52" s="13" customFormat="1" ht="13.5" customHeight="1">
      <c r="A357" s="139">
        <v>342</v>
      </c>
      <c r="B357" s="140"/>
      <c r="C357" s="141"/>
      <c r="D357" s="142"/>
      <c r="E357" s="141"/>
      <c r="F357" s="141"/>
      <c r="G357" s="182"/>
      <c r="H357" s="141"/>
      <c r="I357" s="143"/>
      <c r="J357" s="144"/>
      <c r="K357" s="141"/>
      <c r="L357" s="378"/>
      <c r="M357" s="379"/>
      <c r="N357" s="400"/>
      <c r="O357" s="202" t="str">
        <f t="shared" si="125"/>
        <v/>
      </c>
      <c r="P357" s="202" t="str">
        <f t="shared" si="149"/>
        <v/>
      </c>
      <c r="Q357" s="203" t="str">
        <f t="shared" si="126"/>
        <v/>
      </c>
      <c r="R357" s="249" t="str">
        <f t="shared" si="127"/>
        <v/>
      </c>
      <c r="S357" s="276"/>
      <c r="T357" s="37"/>
      <c r="U357" s="273" t="str">
        <f t="shared" si="128"/>
        <v/>
      </c>
      <c r="V357" s="7" t="e">
        <f t="shared" si="129"/>
        <v>#N/A</v>
      </c>
      <c r="W357" s="7" t="e">
        <f t="shared" si="130"/>
        <v>#N/A</v>
      </c>
      <c r="X357" s="7" t="e">
        <f t="shared" si="131"/>
        <v>#N/A</v>
      </c>
      <c r="Y357" s="7" t="str">
        <f t="shared" si="132"/>
        <v/>
      </c>
      <c r="Z357" s="11">
        <f t="shared" si="133"/>
        <v>1</v>
      </c>
      <c r="AA357" s="7" t="e">
        <f t="shared" si="134"/>
        <v>#N/A</v>
      </c>
      <c r="AB357" s="7" t="e">
        <f t="shared" si="135"/>
        <v>#N/A</v>
      </c>
      <c r="AC357" s="7" t="e">
        <f t="shared" si="136"/>
        <v>#N/A</v>
      </c>
      <c r="AD357" s="7" t="e">
        <f>VLOOKUP(AF357,排出係数!$A$4:$I$1301,9,FALSE)</f>
        <v>#N/A</v>
      </c>
      <c r="AE357" s="12" t="str">
        <f t="shared" si="137"/>
        <v xml:space="preserve"> </v>
      </c>
      <c r="AF357" s="7" t="e">
        <f t="shared" si="148"/>
        <v>#N/A</v>
      </c>
      <c r="AG357" s="7" t="e">
        <f t="shared" si="138"/>
        <v>#N/A</v>
      </c>
      <c r="AH357" s="7" t="e">
        <f>VLOOKUP(AF357,排出係数!$A$4:$I$1301,6,FALSE)</f>
        <v>#N/A</v>
      </c>
      <c r="AI357" s="7" t="e">
        <f t="shared" si="139"/>
        <v>#N/A</v>
      </c>
      <c r="AJ357" s="7" t="e">
        <f t="shared" si="140"/>
        <v>#N/A</v>
      </c>
      <c r="AK357" s="7" t="e">
        <f>VLOOKUP(AF357,排出係数!$A$4:$I$1301,7,FALSE)</f>
        <v>#N/A</v>
      </c>
      <c r="AL357" s="7" t="e">
        <f t="shared" si="141"/>
        <v>#N/A</v>
      </c>
      <c r="AM357" s="7" t="e">
        <f t="shared" si="142"/>
        <v>#N/A</v>
      </c>
      <c r="AN357" s="7" t="e">
        <f t="shared" si="143"/>
        <v>#N/A</v>
      </c>
      <c r="AO357" s="7">
        <f t="shared" si="144"/>
        <v>0</v>
      </c>
      <c r="AP357" s="7" t="e">
        <f>VLOOKUP(AF357,排出係数!$A$4:$I$1301,8,FALSE)</f>
        <v>#N/A</v>
      </c>
      <c r="AQ357" s="7" t="str">
        <f t="shared" si="145"/>
        <v/>
      </c>
      <c r="AR357" s="7" t="str">
        <f t="shared" si="146"/>
        <v/>
      </c>
      <c r="AS357" s="7" t="str">
        <f t="shared" si="147"/>
        <v/>
      </c>
      <c r="AT357" s="88"/>
      <c r="AZ357" s="3" t="s">
        <v>2040</v>
      </c>
    </row>
    <row r="358" spans="1:52" s="13" customFormat="1" ht="13.5" customHeight="1">
      <c r="A358" s="139">
        <v>343</v>
      </c>
      <c r="B358" s="140"/>
      <c r="C358" s="141"/>
      <c r="D358" s="142"/>
      <c r="E358" s="141"/>
      <c r="F358" s="141"/>
      <c r="G358" s="182"/>
      <c r="H358" s="141"/>
      <c r="I358" s="143"/>
      <c r="J358" s="144"/>
      <c r="K358" s="141"/>
      <c r="L358" s="378"/>
      <c r="M358" s="379"/>
      <c r="N358" s="400"/>
      <c r="O358" s="202" t="str">
        <f t="shared" si="125"/>
        <v/>
      </c>
      <c r="P358" s="202" t="str">
        <f t="shared" si="149"/>
        <v/>
      </c>
      <c r="Q358" s="203" t="str">
        <f t="shared" si="126"/>
        <v/>
      </c>
      <c r="R358" s="249" t="str">
        <f t="shared" si="127"/>
        <v/>
      </c>
      <c r="S358" s="276"/>
      <c r="T358" s="37"/>
      <c r="U358" s="273" t="str">
        <f t="shared" si="128"/>
        <v/>
      </c>
      <c r="V358" s="7" t="e">
        <f t="shared" si="129"/>
        <v>#N/A</v>
      </c>
      <c r="W358" s="7" t="e">
        <f t="shared" si="130"/>
        <v>#N/A</v>
      </c>
      <c r="X358" s="7" t="e">
        <f t="shared" si="131"/>
        <v>#N/A</v>
      </c>
      <c r="Y358" s="7" t="str">
        <f t="shared" si="132"/>
        <v/>
      </c>
      <c r="Z358" s="11">
        <f t="shared" si="133"/>
        <v>1</v>
      </c>
      <c r="AA358" s="7" t="e">
        <f t="shared" si="134"/>
        <v>#N/A</v>
      </c>
      <c r="AB358" s="7" t="e">
        <f t="shared" si="135"/>
        <v>#N/A</v>
      </c>
      <c r="AC358" s="7" t="e">
        <f t="shared" si="136"/>
        <v>#N/A</v>
      </c>
      <c r="AD358" s="7" t="e">
        <f>VLOOKUP(AF358,排出係数!$A$4:$I$1301,9,FALSE)</f>
        <v>#N/A</v>
      </c>
      <c r="AE358" s="12" t="str">
        <f t="shared" si="137"/>
        <v xml:space="preserve"> </v>
      </c>
      <c r="AF358" s="7" t="e">
        <f t="shared" si="148"/>
        <v>#N/A</v>
      </c>
      <c r="AG358" s="7" t="e">
        <f t="shared" si="138"/>
        <v>#N/A</v>
      </c>
      <c r="AH358" s="7" t="e">
        <f>VLOOKUP(AF358,排出係数!$A$4:$I$1301,6,FALSE)</f>
        <v>#N/A</v>
      </c>
      <c r="AI358" s="7" t="e">
        <f t="shared" si="139"/>
        <v>#N/A</v>
      </c>
      <c r="AJ358" s="7" t="e">
        <f t="shared" si="140"/>
        <v>#N/A</v>
      </c>
      <c r="AK358" s="7" t="e">
        <f>VLOOKUP(AF358,排出係数!$A$4:$I$1301,7,FALSE)</f>
        <v>#N/A</v>
      </c>
      <c r="AL358" s="7" t="e">
        <f t="shared" si="141"/>
        <v>#N/A</v>
      </c>
      <c r="AM358" s="7" t="e">
        <f t="shared" si="142"/>
        <v>#N/A</v>
      </c>
      <c r="AN358" s="7" t="e">
        <f t="shared" si="143"/>
        <v>#N/A</v>
      </c>
      <c r="AO358" s="7">
        <f t="shared" si="144"/>
        <v>0</v>
      </c>
      <c r="AP358" s="7" t="e">
        <f>VLOOKUP(AF358,排出係数!$A$4:$I$1301,8,FALSE)</f>
        <v>#N/A</v>
      </c>
      <c r="AQ358" s="7" t="str">
        <f t="shared" si="145"/>
        <v/>
      </c>
      <c r="AR358" s="7" t="str">
        <f t="shared" si="146"/>
        <v/>
      </c>
      <c r="AS358" s="7" t="str">
        <f t="shared" si="147"/>
        <v/>
      </c>
      <c r="AT358" s="88"/>
      <c r="AZ358" s="3" t="s">
        <v>2074</v>
      </c>
    </row>
    <row r="359" spans="1:52" s="13" customFormat="1" ht="13.5" customHeight="1">
      <c r="A359" s="139">
        <v>344</v>
      </c>
      <c r="B359" s="140"/>
      <c r="C359" s="141"/>
      <c r="D359" s="142"/>
      <c r="E359" s="141"/>
      <c r="F359" s="141"/>
      <c r="G359" s="182"/>
      <c r="H359" s="141"/>
      <c r="I359" s="143"/>
      <c r="J359" s="144"/>
      <c r="K359" s="141"/>
      <c r="L359" s="378"/>
      <c r="M359" s="379"/>
      <c r="N359" s="400"/>
      <c r="O359" s="202" t="str">
        <f t="shared" si="125"/>
        <v/>
      </c>
      <c r="P359" s="202" t="str">
        <f t="shared" si="149"/>
        <v/>
      </c>
      <c r="Q359" s="203" t="str">
        <f t="shared" si="126"/>
        <v/>
      </c>
      <c r="R359" s="249" t="str">
        <f t="shared" si="127"/>
        <v/>
      </c>
      <c r="S359" s="276"/>
      <c r="T359" s="37"/>
      <c r="U359" s="273" t="str">
        <f t="shared" si="128"/>
        <v/>
      </c>
      <c r="V359" s="7" t="e">
        <f t="shared" si="129"/>
        <v>#N/A</v>
      </c>
      <c r="W359" s="7" t="e">
        <f t="shared" si="130"/>
        <v>#N/A</v>
      </c>
      <c r="X359" s="7" t="e">
        <f t="shared" si="131"/>
        <v>#N/A</v>
      </c>
      <c r="Y359" s="7" t="str">
        <f t="shared" si="132"/>
        <v/>
      </c>
      <c r="Z359" s="11">
        <f t="shared" si="133"/>
        <v>1</v>
      </c>
      <c r="AA359" s="7" t="e">
        <f t="shared" si="134"/>
        <v>#N/A</v>
      </c>
      <c r="AB359" s="7" t="e">
        <f t="shared" si="135"/>
        <v>#N/A</v>
      </c>
      <c r="AC359" s="7" t="e">
        <f t="shared" si="136"/>
        <v>#N/A</v>
      </c>
      <c r="AD359" s="7" t="e">
        <f>VLOOKUP(AF359,排出係数!$A$4:$I$1301,9,FALSE)</f>
        <v>#N/A</v>
      </c>
      <c r="AE359" s="12" t="str">
        <f t="shared" si="137"/>
        <v xml:space="preserve"> </v>
      </c>
      <c r="AF359" s="7" t="e">
        <f t="shared" si="148"/>
        <v>#N/A</v>
      </c>
      <c r="AG359" s="7" t="e">
        <f t="shared" si="138"/>
        <v>#N/A</v>
      </c>
      <c r="AH359" s="7" t="e">
        <f>VLOOKUP(AF359,排出係数!$A$4:$I$1301,6,FALSE)</f>
        <v>#N/A</v>
      </c>
      <c r="AI359" s="7" t="e">
        <f t="shared" si="139"/>
        <v>#N/A</v>
      </c>
      <c r="AJ359" s="7" t="e">
        <f t="shared" si="140"/>
        <v>#N/A</v>
      </c>
      <c r="AK359" s="7" t="e">
        <f>VLOOKUP(AF359,排出係数!$A$4:$I$1301,7,FALSE)</f>
        <v>#N/A</v>
      </c>
      <c r="AL359" s="7" t="e">
        <f t="shared" si="141"/>
        <v>#N/A</v>
      </c>
      <c r="AM359" s="7" t="e">
        <f t="shared" si="142"/>
        <v>#N/A</v>
      </c>
      <c r="AN359" s="7" t="e">
        <f t="shared" si="143"/>
        <v>#N/A</v>
      </c>
      <c r="AO359" s="7">
        <f t="shared" si="144"/>
        <v>0</v>
      </c>
      <c r="AP359" s="7" t="e">
        <f>VLOOKUP(AF359,排出係数!$A$4:$I$1301,8,FALSE)</f>
        <v>#N/A</v>
      </c>
      <c r="AQ359" s="7" t="str">
        <f t="shared" si="145"/>
        <v/>
      </c>
      <c r="AR359" s="7" t="str">
        <f t="shared" si="146"/>
        <v/>
      </c>
      <c r="AS359" s="7" t="str">
        <f t="shared" si="147"/>
        <v/>
      </c>
      <c r="AT359" s="88"/>
      <c r="AZ359" s="3" t="s">
        <v>2319</v>
      </c>
    </row>
    <row r="360" spans="1:52" s="13" customFormat="1" ht="13.5" customHeight="1">
      <c r="A360" s="139">
        <v>345</v>
      </c>
      <c r="B360" s="140"/>
      <c r="C360" s="141"/>
      <c r="D360" s="142"/>
      <c r="E360" s="141"/>
      <c r="F360" s="141"/>
      <c r="G360" s="182"/>
      <c r="H360" s="141"/>
      <c r="I360" s="143"/>
      <c r="J360" s="144"/>
      <c r="K360" s="141"/>
      <c r="L360" s="378"/>
      <c r="M360" s="379"/>
      <c r="N360" s="400"/>
      <c r="O360" s="202" t="str">
        <f t="shared" si="125"/>
        <v/>
      </c>
      <c r="P360" s="202" t="str">
        <f t="shared" si="149"/>
        <v/>
      </c>
      <c r="Q360" s="203" t="str">
        <f t="shared" si="126"/>
        <v/>
      </c>
      <c r="R360" s="249" t="str">
        <f t="shared" si="127"/>
        <v/>
      </c>
      <c r="S360" s="276"/>
      <c r="T360" s="37"/>
      <c r="U360" s="273" t="str">
        <f t="shared" si="128"/>
        <v/>
      </c>
      <c r="V360" s="7" t="e">
        <f t="shared" si="129"/>
        <v>#N/A</v>
      </c>
      <c r="W360" s="7" t="e">
        <f t="shared" si="130"/>
        <v>#N/A</v>
      </c>
      <c r="X360" s="7" t="e">
        <f t="shared" si="131"/>
        <v>#N/A</v>
      </c>
      <c r="Y360" s="7" t="str">
        <f t="shared" si="132"/>
        <v/>
      </c>
      <c r="Z360" s="11">
        <f t="shared" si="133"/>
        <v>1</v>
      </c>
      <c r="AA360" s="7" t="e">
        <f t="shared" si="134"/>
        <v>#N/A</v>
      </c>
      <c r="AB360" s="7" t="e">
        <f t="shared" si="135"/>
        <v>#N/A</v>
      </c>
      <c r="AC360" s="7" t="e">
        <f t="shared" si="136"/>
        <v>#N/A</v>
      </c>
      <c r="AD360" s="7" t="e">
        <f>VLOOKUP(AF360,排出係数!$A$4:$I$1301,9,FALSE)</f>
        <v>#N/A</v>
      </c>
      <c r="AE360" s="12" t="str">
        <f t="shared" si="137"/>
        <v xml:space="preserve"> </v>
      </c>
      <c r="AF360" s="7" t="e">
        <f t="shared" si="148"/>
        <v>#N/A</v>
      </c>
      <c r="AG360" s="7" t="e">
        <f t="shared" si="138"/>
        <v>#N/A</v>
      </c>
      <c r="AH360" s="7" t="e">
        <f>VLOOKUP(AF360,排出係数!$A$4:$I$1301,6,FALSE)</f>
        <v>#N/A</v>
      </c>
      <c r="AI360" s="7" t="e">
        <f t="shared" si="139"/>
        <v>#N/A</v>
      </c>
      <c r="AJ360" s="7" t="e">
        <f t="shared" si="140"/>
        <v>#N/A</v>
      </c>
      <c r="AK360" s="7" t="e">
        <f>VLOOKUP(AF360,排出係数!$A$4:$I$1301,7,FALSE)</f>
        <v>#N/A</v>
      </c>
      <c r="AL360" s="7" t="e">
        <f t="shared" si="141"/>
        <v>#N/A</v>
      </c>
      <c r="AM360" s="7" t="e">
        <f t="shared" si="142"/>
        <v>#N/A</v>
      </c>
      <c r="AN360" s="7" t="e">
        <f t="shared" si="143"/>
        <v>#N/A</v>
      </c>
      <c r="AO360" s="7">
        <f t="shared" si="144"/>
        <v>0</v>
      </c>
      <c r="AP360" s="7" t="e">
        <f>VLOOKUP(AF360,排出係数!$A$4:$I$1301,8,FALSE)</f>
        <v>#N/A</v>
      </c>
      <c r="AQ360" s="7" t="str">
        <f t="shared" si="145"/>
        <v/>
      </c>
      <c r="AR360" s="7" t="str">
        <f t="shared" si="146"/>
        <v/>
      </c>
      <c r="AS360" s="7" t="str">
        <f t="shared" si="147"/>
        <v/>
      </c>
      <c r="AT360" s="88"/>
      <c r="AZ360" s="3" t="s">
        <v>2169</v>
      </c>
    </row>
    <row r="361" spans="1:52" s="13" customFormat="1" ht="13.5" customHeight="1">
      <c r="A361" s="139">
        <v>346</v>
      </c>
      <c r="B361" s="140"/>
      <c r="C361" s="141"/>
      <c r="D361" s="142"/>
      <c r="E361" s="141"/>
      <c r="F361" s="141"/>
      <c r="G361" s="182"/>
      <c r="H361" s="141"/>
      <c r="I361" s="143"/>
      <c r="J361" s="144"/>
      <c r="K361" s="141"/>
      <c r="L361" s="378"/>
      <c r="M361" s="379"/>
      <c r="N361" s="400"/>
      <c r="O361" s="202" t="str">
        <f t="shared" si="125"/>
        <v/>
      </c>
      <c r="P361" s="202" t="str">
        <f t="shared" si="149"/>
        <v/>
      </c>
      <c r="Q361" s="203" t="str">
        <f t="shared" si="126"/>
        <v/>
      </c>
      <c r="R361" s="249" t="str">
        <f t="shared" si="127"/>
        <v/>
      </c>
      <c r="S361" s="276"/>
      <c r="T361" s="37"/>
      <c r="U361" s="273" t="str">
        <f t="shared" si="128"/>
        <v/>
      </c>
      <c r="V361" s="7" t="e">
        <f t="shared" si="129"/>
        <v>#N/A</v>
      </c>
      <c r="W361" s="7" t="e">
        <f t="shared" si="130"/>
        <v>#N/A</v>
      </c>
      <c r="X361" s="7" t="e">
        <f t="shared" si="131"/>
        <v>#N/A</v>
      </c>
      <c r="Y361" s="7" t="str">
        <f t="shared" si="132"/>
        <v/>
      </c>
      <c r="Z361" s="11">
        <f t="shared" si="133"/>
        <v>1</v>
      </c>
      <c r="AA361" s="7" t="e">
        <f t="shared" si="134"/>
        <v>#N/A</v>
      </c>
      <c r="AB361" s="7" t="e">
        <f t="shared" si="135"/>
        <v>#N/A</v>
      </c>
      <c r="AC361" s="7" t="e">
        <f t="shared" si="136"/>
        <v>#N/A</v>
      </c>
      <c r="AD361" s="7" t="e">
        <f>VLOOKUP(AF361,排出係数!$A$4:$I$1301,9,FALSE)</f>
        <v>#N/A</v>
      </c>
      <c r="AE361" s="12" t="str">
        <f t="shared" si="137"/>
        <v xml:space="preserve"> </v>
      </c>
      <c r="AF361" s="7" t="e">
        <f t="shared" si="148"/>
        <v>#N/A</v>
      </c>
      <c r="AG361" s="7" t="e">
        <f t="shared" si="138"/>
        <v>#N/A</v>
      </c>
      <c r="AH361" s="7" t="e">
        <f>VLOOKUP(AF361,排出係数!$A$4:$I$1301,6,FALSE)</f>
        <v>#N/A</v>
      </c>
      <c r="AI361" s="7" t="e">
        <f t="shared" si="139"/>
        <v>#N/A</v>
      </c>
      <c r="AJ361" s="7" t="e">
        <f t="shared" si="140"/>
        <v>#N/A</v>
      </c>
      <c r="AK361" s="7" t="e">
        <f>VLOOKUP(AF361,排出係数!$A$4:$I$1301,7,FALSE)</f>
        <v>#N/A</v>
      </c>
      <c r="AL361" s="7" t="e">
        <f t="shared" si="141"/>
        <v>#N/A</v>
      </c>
      <c r="AM361" s="7" t="e">
        <f t="shared" si="142"/>
        <v>#N/A</v>
      </c>
      <c r="AN361" s="7" t="e">
        <f t="shared" si="143"/>
        <v>#N/A</v>
      </c>
      <c r="AO361" s="7">
        <f t="shared" si="144"/>
        <v>0</v>
      </c>
      <c r="AP361" s="7" t="e">
        <f>VLOOKUP(AF361,排出係数!$A$4:$I$1301,8,FALSE)</f>
        <v>#N/A</v>
      </c>
      <c r="AQ361" s="7" t="str">
        <f t="shared" si="145"/>
        <v/>
      </c>
      <c r="AR361" s="7" t="str">
        <f t="shared" si="146"/>
        <v/>
      </c>
      <c r="AS361" s="7" t="str">
        <f t="shared" si="147"/>
        <v/>
      </c>
      <c r="AT361" s="88"/>
      <c r="AZ361" s="3" t="s">
        <v>2185</v>
      </c>
    </row>
    <row r="362" spans="1:52" s="13" customFormat="1" ht="13.5" customHeight="1">
      <c r="A362" s="139">
        <v>347</v>
      </c>
      <c r="B362" s="140"/>
      <c r="C362" s="141"/>
      <c r="D362" s="142"/>
      <c r="E362" s="141"/>
      <c r="F362" s="141"/>
      <c r="G362" s="182"/>
      <c r="H362" s="141"/>
      <c r="I362" s="143"/>
      <c r="J362" s="144"/>
      <c r="K362" s="141"/>
      <c r="L362" s="378"/>
      <c r="M362" s="379"/>
      <c r="N362" s="400"/>
      <c r="O362" s="202" t="str">
        <f t="shared" si="125"/>
        <v/>
      </c>
      <c r="P362" s="202" t="str">
        <f t="shared" si="149"/>
        <v/>
      </c>
      <c r="Q362" s="203" t="str">
        <f t="shared" si="126"/>
        <v/>
      </c>
      <c r="R362" s="249" t="str">
        <f t="shared" si="127"/>
        <v/>
      </c>
      <c r="S362" s="276"/>
      <c r="T362" s="37"/>
      <c r="U362" s="273" t="str">
        <f t="shared" si="128"/>
        <v/>
      </c>
      <c r="V362" s="7" t="e">
        <f t="shared" si="129"/>
        <v>#N/A</v>
      </c>
      <c r="W362" s="7" t="e">
        <f t="shared" si="130"/>
        <v>#N/A</v>
      </c>
      <c r="X362" s="7" t="e">
        <f t="shared" si="131"/>
        <v>#N/A</v>
      </c>
      <c r="Y362" s="7" t="str">
        <f t="shared" si="132"/>
        <v/>
      </c>
      <c r="Z362" s="11">
        <f t="shared" si="133"/>
        <v>1</v>
      </c>
      <c r="AA362" s="7" t="e">
        <f t="shared" si="134"/>
        <v>#N/A</v>
      </c>
      <c r="AB362" s="7" t="e">
        <f t="shared" si="135"/>
        <v>#N/A</v>
      </c>
      <c r="AC362" s="7" t="e">
        <f t="shared" si="136"/>
        <v>#N/A</v>
      </c>
      <c r="AD362" s="7" t="e">
        <f>VLOOKUP(AF362,排出係数!$A$4:$I$1301,9,FALSE)</f>
        <v>#N/A</v>
      </c>
      <c r="AE362" s="12" t="str">
        <f t="shared" si="137"/>
        <v xml:space="preserve"> </v>
      </c>
      <c r="AF362" s="7" t="e">
        <f t="shared" si="148"/>
        <v>#N/A</v>
      </c>
      <c r="AG362" s="7" t="e">
        <f t="shared" si="138"/>
        <v>#N/A</v>
      </c>
      <c r="AH362" s="7" t="e">
        <f>VLOOKUP(AF362,排出係数!$A$4:$I$1301,6,FALSE)</f>
        <v>#N/A</v>
      </c>
      <c r="AI362" s="7" t="e">
        <f t="shared" si="139"/>
        <v>#N/A</v>
      </c>
      <c r="AJ362" s="7" t="e">
        <f t="shared" si="140"/>
        <v>#N/A</v>
      </c>
      <c r="AK362" s="7" t="e">
        <f>VLOOKUP(AF362,排出係数!$A$4:$I$1301,7,FALSE)</f>
        <v>#N/A</v>
      </c>
      <c r="AL362" s="7" t="e">
        <f t="shared" si="141"/>
        <v>#N/A</v>
      </c>
      <c r="AM362" s="7" t="e">
        <f t="shared" si="142"/>
        <v>#N/A</v>
      </c>
      <c r="AN362" s="7" t="e">
        <f t="shared" si="143"/>
        <v>#N/A</v>
      </c>
      <c r="AO362" s="7">
        <f t="shared" si="144"/>
        <v>0</v>
      </c>
      <c r="AP362" s="7" t="e">
        <f>VLOOKUP(AF362,排出係数!$A$4:$I$1301,8,FALSE)</f>
        <v>#N/A</v>
      </c>
      <c r="AQ362" s="7" t="str">
        <f t="shared" si="145"/>
        <v/>
      </c>
      <c r="AR362" s="7" t="str">
        <f t="shared" si="146"/>
        <v/>
      </c>
      <c r="AS362" s="7" t="str">
        <f t="shared" si="147"/>
        <v/>
      </c>
      <c r="AT362" s="88"/>
      <c r="AZ362" s="3" t="s">
        <v>2317</v>
      </c>
    </row>
    <row r="363" spans="1:52" s="13" customFormat="1" ht="13.5" customHeight="1">
      <c r="A363" s="139">
        <v>348</v>
      </c>
      <c r="B363" s="140"/>
      <c r="C363" s="141"/>
      <c r="D363" s="142"/>
      <c r="E363" s="141"/>
      <c r="F363" s="141"/>
      <c r="G363" s="182"/>
      <c r="H363" s="141"/>
      <c r="I363" s="143"/>
      <c r="J363" s="144"/>
      <c r="K363" s="141"/>
      <c r="L363" s="378"/>
      <c r="M363" s="379"/>
      <c r="N363" s="400"/>
      <c r="O363" s="202" t="str">
        <f t="shared" si="125"/>
        <v/>
      </c>
      <c r="P363" s="202" t="str">
        <f t="shared" si="149"/>
        <v/>
      </c>
      <c r="Q363" s="203" t="str">
        <f t="shared" si="126"/>
        <v/>
      </c>
      <c r="R363" s="249" t="str">
        <f t="shared" si="127"/>
        <v/>
      </c>
      <c r="S363" s="276"/>
      <c r="T363" s="37"/>
      <c r="U363" s="273" t="str">
        <f t="shared" si="128"/>
        <v/>
      </c>
      <c r="V363" s="7" t="e">
        <f t="shared" si="129"/>
        <v>#N/A</v>
      </c>
      <c r="W363" s="7" t="e">
        <f t="shared" si="130"/>
        <v>#N/A</v>
      </c>
      <c r="X363" s="7" t="e">
        <f t="shared" si="131"/>
        <v>#N/A</v>
      </c>
      <c r="Y363" s="7" t="str">
        <f t="shared" si="132"/>
        <v/>
      </c>
      <c r="Z363" s="11">
        <f t="shared" si="133"/>
        <v>1</v>
      </c>
      <c r="AA363" s="7" t="e">
        <f t="shared" si="134"/>
        <v>#N/A</v>
      </c>
      <c r="AB363" s="7" t="e">
        <f t="shared" si="135"/>
        <v>#N/A</v>
      </c>
      <c r="AC363" s="7" t="e">
        <f t="shared" si="136"/>
        <v>#N/A</v>
      </c>
      <c r="AD363" s="7" t="e">
        <f>VLOOKUP(AF363,排出係数!$A$4:$I$1301,9,FALSE)</f>
        <v>#N/A</v>
      </c>
      <c r="AE363" s="12" t="str">
        <f t="shared" si="137"/>
        <v xml:space="preserve"> </v>
      </c>
      <c r="AF363" s="7" t="e">
        <f t="shared" si="148"/>
        <v>#N/A</v>
      </c>
      <c r="AG363" s="7" t="e">
        <f t="shared" si="138"/>
        <v>#N/A</v>
      </c>
      <c r="AH363" s="7" t="e">
        <f>VLOOKUP(AF363,排出係数!$A$4:$I$1301,6,FALSE)</f>
        <v>#N/A</v>
      </c>
      <c r="AI363" s="7" t="e">
        <f t="shared" si="139"/>
        <v>#N/A</v>
      </c>
      <c r="AJ363" s="7" t="e">
        <f t="shared" si="140"/>
        <v>#N/A</v>
      </c>
      <c r="AK363" s="7" t="e">
        <f>VLOOKUP(AF363,排出係数!$A$4:$I$1301,7,FALSE)</f>
        <v>#N/A</v>
      </c>
      <c r="AL363" s="7" t="e">
        <f t="shared" si="141"/>
        <v>#N/A</v>
      </c>
      <c r="AM363" s="7" t="e">
        <f t="shared" si="142"/>
        <v>#N/A</v>
      </c>
      <c r="AN363" s="7" t="e">
        <f t="shared" si="143"/>
        <v>#N/A</v>
      </c>
      <c r="AO363" s="7">
        <f t="shared" si="144"/>
        <v>0</v>
      </c>
      <c r="AP363" s="7" t="e">
        <f>VLOOKUP(AF363,排出係数!$A$4:$I$1301,8,FALSE)</f>
        <v>#N/A</v>
      </c>
      <c r="AQ363" s="7" t="str">
        <f t="shared" si="145"/>
        <v/>
      </c>
      <c r="AR363" s="7" t="str">
        <f t="shared" si="146"/>
        <v/>
      </c>
      <c r="AS363" s="7" t="str">
        <f t="shared" si="147"/>
        <v/>
      </c>
      <c r="AT363" s="88"/>
      <c r="AZ363" s="3" t="s">
        <v>2167</v>
      </c>
    </row>
    <row r="364" spans="1:52" s="13" customFormat="1" ht="13.5" customHeight="1">
      <c r="A364" s="139">
        <v>349</v>
      </c>
      <c r="B364" s="140"/>
      <c r="C364" s="141"/>
      <c r="D364" s="142"/>
      <c r="E364" s="141"/>
      <c r="F364" s="141"/>
      <c r="G364" s="182"/>
      <c r="H364" s="141"/>
      <c r="I364" s="143"/>
      <c r="J364" s="144"/>
      <c r="K364" s="141"/>
      <c r="L364" s="378"/>
      <c r="M364" s="379"/>
      <c r="N364" s="400"/>
      <c r="O364" s="202" t="str">
        <f t="shared" si="125"/>
        <v/>
      </c>
      <c r="P364" s="202" t="str">
        <f t="shared" si="149"/>
        <v/>
      </c>
      <c r="Q364" s="203" t="str">
        <f t="shared" si="126"/>
        <v/>
      </c>
      <c r="R364" s="249" t="str">
        <f t="shared" si="127"/>
        <v/>
      </c>
      <c r="S364" s="276"/>
      <c r="T364" s="37"/>
      <c r="U364" s="273" t="str">
        <f t="shared" si="128"/>
        <v/>
      </c>
      <c r="V364" s="7" t="e">
        <f t="shared" si="129"/>
        <v>#N/A</v>
      </c>
      <c r="W364" s="7" t="e">
        <f t="shared" si="130"/>
        <v>#N/A</v>
      </c>
      <c r="X364" s="7" t="e">
        <f t="shared" si="131"/>
        <v>#N/A</v>
      </c>
      <c r="Y364" s="7" t="str">
        <f t="shared" si="132"/>
        <v/>
      </c>
      <c r="Z364" s="11">
        <f t="shared" si="133"/>
        <v>1</v>
      </c>
      <c r="AA364" s="7" t="e">
        <f t="shared" si="134"/>
        <v>#N/A</v>
      </c>
      <c r="AB364" s="7" t="e">
        <f t="shared" si="135"/>
        <v>#N/A</v>
      </c>
      <c r="AC364" s="7" t="e">
        <f t="shared" si="136"/>
        <v>#N/A</v>
      </c>
      <c r="AD364" s="7" t="e">
        <f>VLOOKUP(AF364,排出係数!$A$4:$I$1301,9,FALSE)</f>
        <v>#N/A</v>
      </c>
      <c r="AE364" s="12" t="str">
        <f t="shared" si="137"/>
        <v xml:space="preserve"> </v>
      </c>
      <c r="AF364" s="7" t="e">
        <f t="shared" si="148"/>
        <v>#N/A</v>
      </c>
      <c r="AG364" s="7" t="e">
        <f t="shared" si="138"/>
        <v>#N/A</v>
      </c>
      <c r="AH364" s="7" t="e">
        <f>VLOOKUP(AF364,排出係数!$A$4:$I$1301,6,FALSE)</f>
        <v>#N/A</v>
      </c>
      <c r="AI364" s="7" t="e">
        <f t="shared" si="139"/>
        <v>#N/A</v>
      </c>
      <c r="AJ364" s="7" t="e">
        <f t="shared" si="140"/>
        <v>#N/A</v>
      </c>
      <c r="AK364" s="7" t="e">
        <f>VLOOKUP(AF364,排出係数!$A$4:$I$1301,7,FALSE)</f>
        <v>#N/A</v>
      </c>
      <c r="AL364" s="7" t="e">
        <f t="shared" si="141"/>
        <v>#N/A</v>
      </c>
      <c r="AM364" s="7" t="e">
        <f t="shared" si="142"/>
        <v>#N/A</v>
      </c>
      <c r="AN364" s="7" t="e">
        <f t="shared" si="143"/>
        <v>#N/A</v>
      </c>
      <c r="AO364" s="7">
        <f t="shared" si="144"/>
        <v>0</v>
      </c>
      <c r="AP364" s="7" t="e">
        <f>VLOOKUP(AF364,排出係数!$A$4:$I$1301,8,FALSE)</f>
        <v>#N/A</v>
      </c>
      <c r="AQ364" s="7" t="str">
        <f t="shared" si="145"/>
        <v/>
      </c>
      <c r="AR364" s="7" t="str">
        <f t="shared" si="146"/>
        <v/>
      </c>
      <c r="AS364" s="7" t="str">
        <f t="shared" si="147"/>
        <v/>
      </c>
      <c r="AT364" s="88"/>
      <c r="AZ364" s="3" t="s">
        <v>2183</v>
      </c>
    </row>
    <row r="365" spans="1:52" s="13" customFormat="1" ht="13.5" customHeight="1">
      <c r="A365" s="139">
        <v>350</v>
      </c>
      <c r="B365" s="140"/>
      <c r="C365" s="141"/>
      <c r="D365" s="142"/>
      <c r="E365" s="141"/>
      <c r="F365" s="141"/>
      <c r="G365" s="182"/>
      <c r="H365" s="141"/>
      <c r="I365" s="143"/>
      <c r="J365" s="144"/>
      <c r="K365" s="141"/>
      <c r="L365" s="378"/>
      <c r="M365" s="379"/>
      <c r="N365" s="400"/>
      <c r="O365" s="202" t="str">
        <f t="shared" si="125"/>
        <v/>
      </c>
      <c r="P365" s="202" t="str">
        <f t="shared" si="149"/>
        <v/>
      </c>
      <c r="Q365" s="203" t="str">
        <f t="shared" si="126"/>
        <v/>
      </c>
      <c r="R365" s="249" t="str">
        <f t="shared" si="127"/>
        <v/>
      </c>
      <c r="S365" s="276"/>
      <c r="T365" s="37"/>
      <c r="U365" s="273" t="str">
        <f t="shared" si="128"/>
        <v/>
      </c>
      <c r="V365" s="7" t="e">
        <f t="shared" si="129"/>
        <v>#N/A</v>
      </c>
      <c r="W365" s="7" t="e">
        <f t="shared" si="130"/>
        <v>#N/A</v>
      </c>
      <c r="X365" s="7" t="e">
        <f t="shared" si="131"/>
        <v>#N/A</v>
      </c>
      <c r="Y365" s="7" t="str">
        <f t="shared" si="132"/>
        <v/>
      </c>
      <c r="Z365" s="11">
        <f t="shared" si="133"/>
        <v>1</v>
      </c>
      <c r="AA365" s="7" t="e">
        <f t="shared" si="134"/>
        <v>#N/A</v>
      </c>
      <c r="AB365" s="7" t="e">
        <f t="shared" si="135"/>
        <v>#N/A</v>
      </c>
      <c r="AC365" s="7" t="e">
        <f t="shared" si="136"/>
        <v>#N/A</v>
      </c>
      <c r="AD365" s="7" t="e">
        <f>VLOOKUP(AF365,排出係数!$A$4:$I$1301,9,FALSE)</f>
        <v>#N/A</v>
      </c>
      <c r="AE365" s="12" t="str">
        <f t="shared" si="137"/>
        <v xml:space="preserve"> </v>
      </c>
      <c r="AF365" s="7" t="e">
        <f t="shared" si="148"/>
        <v>#N/A</v>
      </c>
      <c r="AG365" s="7" t="e">
        <f t="shared" si="138"/>
        <v>#N/A</v>
      </c>
      <c r="AH365" s="7" t="e">
        <f>VLOOKUP(AF365,排出係数!$A$4:$I$1301,6,FALSE)</f>
        <v>#N/A</v>
      </c>
      <c r="AI365" s="7" t="e">
        <f t="shared" si="139"/>
        <v>#N/A</v>
      </c>
      <c r="AJ365" s="7" t="e">
        <f t="shared" si="140"/>
        <v>#N/A</v>
      </c>
      <c r="AK365" s="7" t="e">
        <f>VLOOKUP(AF365,排出係数!$A$4:$I$1301,7,FALSE)</f>
        <v>#N/A</v>
      </c>
      <c r="AL365" s="7" t="e">
        <f t="shared" si="141"/>
        <v>#N/A</v>
      </c>
      <c r="AM365" s="7" t="e">
        <f t="shared" si="142"/>
        <v>#N/A</v>
      </c>
      <c r="AN365" s="7" t="e">
        <f t="shared" si="143"/>
        <v>#N/A</v>
      </c>
      <c r="AO365" s="7">
        <f t="shared" si="144"/>
        <v>0</v>
      </c>
      <c r="AP365" s="7" t="e">
        <f>VLOOKUP(AF365,排出係数!$A$4:$I$1301,8,FALSE)</f>
        <v>#N/A</v>
      </c>
      <c r="AQ365" s="7" t="str">
        <f t="shared" si="145"/>
        <v/>
      </c>
      <c r="AR365" s="7" t="str">
        <f t="shared" si="146"/>
        <v/>
      </c>
      <c r="AS365" s="7" t="str">
        <f t="shared" si="147"/>
        <v/>
      </c>
      <c r="AT365" s="88"/>
      <c r="AZ365" s="3" t="s">
        <v>2335</v>
      </c>
    </row>
    <row r="366" spans="1:52" s="13" customFormat="1" ht="13.5" customHeight="1">
      <c r="A366" s="139">
        <v>351</v>
      </c>
      <c r="B366" s="140"/>
      <c r="C366" s="141"/>
      <c r="D366" s="142"/>
      <c r="E366" s="141"/>
      <c r="F366" s="141"/>
      <c r="G366" s="182"/>
      <c r="H366" s="141"/>
      <c r="I366" s="143"/>
      <c r="J366" s="144"/>
      <c r="K366" s="141"/>
      <c r="L366" s="378"/>
      <c r="M366" s="379"/>
      <c r="N366" s="400"/>
      <c r="O366" s="202" t="str">
        <f t="shared" si="125"/>
        <v/>
      </c>
      <c r="P366" s="202" t="str">
        <f t="shared" si="149"/>
        <v/>
      </c>
      <c r="Q366" s="203" t="str">
        <f t="shared" si="126"/>
        <v/>
      </c>
      <c r="R366" s="249" t="str">
        <f t="shared" si="127"/>
        <v/>
      </c>
      <c r="S366" s="276"/>
      <c r="T366" s="37"/>
      <c r="U366" s="273" t="str">
        <f t="shared" si="128"/>
        <v/>
      </c>
      <c r="V366" s="7" t="e">
        <f t="shared" si="129"/>
        <v>#N/A</v>
      </c>
      <c r="W366" s="7" t="e">
        <f t="shared" si="130"/>
        <v>#N/A</v>
      </c>
      <c r="X366" s="7" t="e">
        <f t="shared" si="131"/>
        <v>#N/A</v>
      </c>
      <c r="Y366" s="7" t="str">
        <f t="shared" si="132"/>
        <v/>
      </c>
      <c r="Z366" s="11">
        <f t="shared" si="133"/>
        <v>1</v>
      </c>
      <c r="AA366" s="7" t="e">
        <f t="shared" si="134"/>
        <v>#N/A</v>
      </c>
      <c r="AB366" s="7" t="e">
        <f t="shared" si="135"/>
        <v>#N/A</v>
      </c>
      <c r="AC366" s="7" t="e">
        <f t="shared" si="136"/>
        <v>#N/A</v>
      </c>
      <c r="AD366" s="7" t="e">
        <f>VLOOKUP(AF366,排出係数!$A$4:$I$1301,9,FALSE)</f>
        <v>#N/A</v>
      </c>
      <c r="AE366" s="12" t="str">
        <f t="shared" si="137"/>
        <v xml:space="preserve"> </v>
      </c>
      <c r="AF366" s="7" t="e">
        <f t="shared" si="148"/>
        <v>#N/A</v>
      </c>
      <c r="AG366" s="7" t="e">
        <f t="shared" si="138"/>
        <v>#N/A</v>
      </c>
      <c r="AH366" s="7" t="e">
        <f>VLOOKUP(AF366,排出係数!$A$4:$I$1301,6,FALSE)</f>
        <v>#N/A</v>
      </c>
      <c r="AI366" s="7" t="e">
        <f t="shared" si="139"/>
        <v>#N/A</v>
      </c>
      <c r="AJ366" s="7" t="e">
        <f t="shared" si="140"/>
        <v>#N/A</v>
      </c>
      <c r="AK366" s="7" t="e">
        <f>VLOOKUP(AF366,排出係数!$A$4:$I$1301,7,FALSE)</f>
        <v>#N/A</v>
      </c>
      <c r="AL366" s="7" t="e">
        <f t="shared" si="141"/>
        <v>#N/A</v>
      </c>
      <c r="AM366" s="7" t="e">
        <f t="shared" si="142"/>
        <v>#N/A</v>
      </c>
      <c r="AN366" s="7" t="e">
        <f t="shared" si="143"/>
        <v>#N/A</v>
      </c>
      <c r="AO366" s="7">
        <f t="shared" si="144"/>
        <v>0</v>
      </c>
      <c r="AP366" s="7" t="e">
        <f>VLOOKUP(AF366,排出係数!$A$4:$I$1301,8,FALSE)</f>
        <v>#N/A</v>
      </c>
      <c r="AQ366" s="7" t="str">
        <f t="shared" si="145"/>
        <v/>
      </c>
      <c r="AR366" s="7" t="str">
        <f t="shared" si="146"/>
        <v/>
      </c>
      <c r="AS366" s="7" t="str">
        <f t="shared" si="147"/>
        <v/>
      </c>
      <c r="AT366" s="88"/>
      <c r="AZ366" s="3" t="s">
        <v>2221</v>
      </c>
    </row>
    <row r="367" spans="1:52" s="13" customFormat="1" ht="13.5" customHeight="1">
      <c r="A367" s="139">
        <v>352</v>
      </c>
      <c r="B367" s="140"/>
      <c r="C367" s="141"/>
      <c r="D367" s="142"/>
      <c r="E367" s="141"/>
      <c r="F367" s="141"/>
      <c r="G367" s="182"/>
      <c r="H367" s="141"/>
      <c r="I367" s="143"/>
      <c r="J367" s="144"/>
      <c r="K367" s="141"/>
      <c r="L367" s="378"/>
      <c r="M367" s="379"/>
      <c r="N367" s="400"/>
      <c r="O367" s="202" t="str">
        <f t="shared" si="125"/>
        <v/>
      </c>
      <c r="P367" s="202" t="str">
        <f t="shared" si="149"/>
        <v/>
      </c>
      <c r="Q367" s="203" t="str">
        <f t="shared" si="126"/>
        <v/>
      </c>
      <c r="R367" s="249" t="str">
        <f t="shared" si="127"/>
        <v/>
      </c>
      <c r="S367" s="276"/>
      <c r="T367" s="37"/>
      <c r="U367" s="273" t="str">
        <f t="shared" si="128"/>
        <v/>
      </c>
      <c r="V367" s="7" t="e">
        <f t="shared" si="129"/>
        <v>#N/A</v>
      </c>
      <c r="W367" s="7" t="e">
        <f t="shared" si="130"/>
        <v>#N/A</v>
      </c>
      <c r="X367" s="7" t="e">
        <f t="shared" si="131"/>
        <v>#N/A</v>
      </c>
      <c r="Y367" s="7" t="str">
        <f t="shared" si="132"/>
        <v/>
      </c>
      <c r="Z367" s="11">
        <f t="shared" si="133"/>
        <v>1</v>
      </c>
      <c r="AA367" s="7" t="e">
        <f t="shared" si="134"/>
        <v>#N/A</v>
      </c>
      <c r="AB367" s="7" t="e">
        <f t="shared" si="135"/>
        <v>#N/A</v>
      </c>
      <c r="AC367" s="7" t="e">
        <f t="shared" si="136"/>
        <v>#N/A</v>
      </c>
      <c r="AD367" s="7" t="e">
        <f>VLOOKUP(AF367,排出係数!$A$4:$I$1301,9,FALSE)</f>
        <v>#N/A</v>
      </c>
      <c r="AE367" s="12" t="str">
        <f t="shared" si="137"/>
        <v xml:space="preserve"> </v>
      </c>
      <c r="AF367" s="7" t="e">
        <f t="shared" si="148"/>
        <v>#N/A</v>
      </c>
      <c r="AG367" s="7" t="e">
        <f t="shared" si="138"/>
        <v>#N/A</v>
      </c>
      <c r="AH367" s="7" t="e">
        <f>VLOOKUP(AF367,排出係数!$A$4:$I$1301,6,FALSE)</f>
        <v>#N/A</v>
      </c>
      <c r="AI367" s="7" t="e">
        <f t="shared" si="139"/>
        <v>#N/A</v>
      </c>
      <c r="AJ367" s="7" t="e">
        <f t="shared" si="140"/>
        <v>#N/A</v>
      </c>
      <c r="AK367" s="7" t="e">
        <f>VLOOKUP(AF367,排出係数!$A$4:$I$1301,7,FALSE)</f>
        <v>#N/A</v>
      </c>
      <c r="AL367" s="7" t="e">
        <f t="shared" si="141"/>
        <v>#N/A</v>
      </c>
      <c r="AM367" s="7" t="e">
        <f t="shared" si="142"/>
        <v>#N/A</v>
      </c>
      <c r="AN367" s="7" t="e">
        <f t="shared" si="143"/>
        <v>#N/A</v>
      </c>
      <c r="AO367" s="7">
        <f t="shared" si="144"/>
        <v>0</v>
      </c>
      <c r="AP367" s="7" t="e">
        <f>VLOOKUP(AF367,排出係数!$A$4:$I$1301,8,FALSE)</f>
        <v>#N/A</v>
      </c>
      <c r="AQ367" s="7" t="str">
        <f t="shared" si="145"/>
        <v/>
      </c>
      <c r="AR367" s="7" t="str">
        <f t="shared" si="146"/>
        <v/>
      </c>
      <c r="AS367" s="7" t="str">
        <f t="shared" si="147"/>
        <v/>
      </c>
      <c r="AT367" s="88"/>
      <c r="AZ367" s="3" t="s">
        <v>2237</v>
      </c>
    </row>
    <row r="368" spans="1:52" s="13" customFormat="1" ht="13.5" customHeight="1">
      <c r="A368" s="139">
        <v>353</v>
      </c>
      <c r="B368" s="140"/>
      <c r="C368" s="141"/>
      <c r="D368" s="142"/>
      <c r="E368" s="141"/>
      <c r="F368" s="141"/>
      <c r="G368" s="182"/>
      <c r="H368" s="141"/>
      <c r="I368" s="143"/>
      <c r="J368" s="144"/>
      <c r="K368" s="141"/>
      <c r="L368" s="378"/>
      <c r="M368" s="379"/>
      <c r="N368" s="400"/>
      <c r="O368" s="202" t="str">
        <f t="shared" si="125"/>
        <v/>
      </c>
      <c r="P368" s="202" t="str">
        <f t="shared" si="149"/>
        <v/>
      </c>
      <c r="Q368" s="203" t="str">
        <f t="shared" si="126"/>
        <v/>
      </c>
      <c r="R368" s="249" t="str">
        <f t="shared" si="127"/>
        <v/>
      </c>
      <c r="S368" s="276"/>
      <c r="T368" s="37"/>
      <c r="U368" s="273" t="str">
        <f t="shared" si="128"/>
        <v/>
      </c>
      <c r="V368" s="7" t="e">
        <f t="shared" si="129"/>
        <v>#N/A</v>
      </c>
      <c r="W368" s="7" t="e">
        <f t="shared" si="130"/>
        <v>#N/A</v>
      </c>
      <c r="X368" s="7" t="e">
        <f t="shared" si="131"/>
        <v>#N/A</v>
      </c>
      <c r="Y368" s="7" t="str">
        <f t="shared" si="132"/>
        <v/>
      </c>
      <c r="Z368" s="11">
        <f t="shared" si="133"/>
        <v>1</v>
      </c>
      <c r="AA368" s="7" t="e">
        <f t="shared" si="134"/>
        <v>#N/A</v>
      </c>
      <c r="AB368" s="7" t="e">
        <f t="shared" si="135"/>
        <v>#N/A</v>
      </c>
      <c r="AC368" s="7" t="e">
        <f t="shared" si="136"/>
        <v>#N/A</v>
      </c>
      <c r="AD368" s="7" t="e">
        <f>VLOOKUP(AF368,排出係数!$A$4:$I$1301,9,FALSE)</f>
        <v>#N/A</v>
      </c>
      <c r="AE368" s="12" t="str">
        <f t="shared" si="137"/>
        <v xml:space="preserve"> </v>
      </c>
      <c r="AF368" s="7" t="e">
        <f t="shared" si="148"/>
        <v>#N/A</v>
      </c>
      <c r="AG368" s="7" t="e">
        <f t="shared" si="138"/>
        <v>#N/A</v>
      </c>
      <c r="AH368" s="7" t="e">
        <f>VLOOKUP(AF368,排出係数!$A$4:$I$1301,6,FALSE)</f>
        <v>#N/A</v>
      </c>
      <c r="AI368" s="7" t="e">
        <f t="shared" si="139"/>
        <v>#N/A</v>
      </c>
      <c r="AJ368" s="7" t="e">
        <f t="shared" si="140"/>
        <v>#N/A</v>
      </c>
      <c r="AK368" s="7" t="e">
        <f>VLOOKUP(AF368,排出係数!$A$4:$I$1301,7,FALSE)</f>
        <v>#N/A</v>
      </c>
      <c r="AL368" s="7" t="e">
        <f t="shared" si="141"/>
        <v>#N/A</v>
      </c>
      <c r="AM368" s="7" t="e">
        <f t="shared" si="142"/>
        <v>#N/A</v>
      </c>
      <c r="AN368" s="7" t="e">
        <f t="shared" si="143"/>
        <v>#N/A</v>
      </c>
      <c r="AO368" s="7">
        <f t="shared" si="144"/>
        <v>0</v>
      </c>
      <c r="AP368" s="7" t="e">
        <f>VLOOKUP(AF368,排出係数!$A$4:$I$1301,8,FALSE)</f>
        <v>#N/A</v>
      </c>
      <c r="AQ368" s="7" t="str">
        <f t="shared" si="145"/>
        <v/>
      </c>
      <c r="AR368" s="7" t="str">
        <f t="shared" si="146"/>
        <v/>
      </c>
      <c r="AS368" s="7" t="str">
        <f t="shared" si="147"/>
        <v/>
      </c>
      <c r="AT368" s="88"/>
      <c r="AZ368" s="3" t="s">
        <v>2333</v>
      </c>
    </row>
    <row r="369" spans="1:52" s="13" customFormat="1" ht="13.5" customHeight="1">
      <c r="A369" s="139">
        <v>354</v>
      </c>
      <c r="B369" s="140"/>
      <c r="C369" s="141"/>
      <c r="D369" s="142"/>
      <c r="E369" s="141"/>
      <c r="F369" s="141"/>
      <c r="G369" s="182"/>
      <c r="H369" s="141"/>
      <c r="I369" s="143"/>
      <c r="J369" s="144"/>
      <c r="K369" s="141"/>
      <c r="L369" s="378"/>
      <c r="M369" s="379"/>
      <c r="N369" s="400"/>
      <c r="O369" s="202" t="str">
        <f t="shared" si="125"/>
        <v/>
      </c>
      <c r="P369" s="202" t="str">
        <f t="shared" si="149"/>
        <v/>
      </c>
      <c r="Q369" s="203" t="str">
        <f t="shared" si="126"/>
        <v/>
      </c>
      <c r="R369" s="249" t="str">
        <f t="shared" si="127"/>
        <v/>
      </c>
      <c r="S369" s="276"/>
      <c r="T369" s="37"/>
      <c r="U369" s="273" t="str">
        <f t="shared" si="128"/>
        <v/>
      </c>
      <c r="V369" s="7" t="e">
        <f t="shared" si="129"/>
        <v>#N/A</v>
      </c>
      <c r="W369" s="7" t="e">
        <f t="shared" si="130"/>
        <v>#N/A</v>
      </c>
      <c r="X369" s="7" t="e">
        <f t="shared" si="131"/>
        <v>#N/A</v>
      </c>
      <c r="Y369" s="7" t="str">
        <f t="shared" si="132"/>
        <v/>
      </c>
      <c r="Z369" s="11">
        <f t="shared" si="133"/>
        <v>1</v>
      </c>
      <c r="AA369" s="7" t="e">
        <f t="shared" si="134"/>
        <v>#N/A</v>
      </c>
      <c r="AB369" s="7" t="e">
        <f t="shared" si="135"/>
        <v>#N/A</v>
      </c>
      <c r="AC369" s="7" t="e">
        <f t="shared" si="136"/>
        <v>#N/A</v>
      </c>
      <c r="AD369" s="7" t="e">
        <f>VLOOKUP(AF369,排出係数!$A$4:$I$1301,9,FALSE)</f>
        <v>#N/A</v>
      </c>
      <c r="AE369" s="12" t="str">
        <f t="shared" si="137"/>
        <v xml:space="preserve"> </v>
      </c>
      <c r="AF369" s="7" t="e">
        <f t="shared" si="148"/>
        <v>#N/A</v>
      </c>
      <c r="AG369" s="7" t="e">
        <f t="shared" si="138"/>
        <v>#N/A</v>
      </c>
      <c r="AH369" s="7" t="e">
        <f>VLOOKUP(AF369,排出係数!$A$4:$I$1301,6,FALSE)</f>
        <v>#N/A</v>
      </c>
      <c r="AI369" s="7" t="e">
        <f t="shared" si="139"/>
        <v>#N/A</v>
      </c>
      <c r="AJ369" s="7" t="e">
        <f t="shared" si="140"/>
        <v>#N/A</v>
      </c>
      <c r="AK369" s="7" t="e">
        <f>VLOOKUP(AF369,排出係数!$A$4:$I$1301,7,FALSE)</f>
        <v>#N/A</v>
      </c>
      <c r="AL369" s="7" t="e">
        <f t="shared" si="141"/>
        <v>#N/A</v>
      </c>
      <c r="AM369" s="7" t="e">
        <f t="shared" si="142"/>
        <v>#N/A</v>
      </c>
      <c r="AN369" s="7" t="e">
        <f t="shared" si="143"/>
        <v>#N/A</v>
      </c>
      <c r="AO369" s="7">
        <f t="shared" si="144"/>
        <v>0</v>
      </c>
      <c r="AP369" s="7" t="e">
        <f>VLOOKUP(AF369,排出係数!$A$4:$I$1301,8,FALSE)</f>
        <v>#N/A</v>
      </c>
      <c r="AQ369" s="7" t="str">
        <f t="shared" si="145"/>
        <v/>
      </c>
      <c r="AR369" s="7" t="str">
        <f t="shared" si="146"/>
        <v/>
      </c>
      <c r="AS369" s="7" t="str">
        <f t="shared" si="147"/>
        <v/>
      </c>
      <c r="AT369" s="88"/>
      <c r="AZ369" s="3" t="s">
        <v>2219</v>
      </c>
    </row>
    <row r="370" spans="1:52" s="13" customFormat="1" ht="13.5" customHeight="1">
      <c r="A370" s="139">
        <v>355</v>
      </c>
      <c r="B370" s="140"/>
      <c r="C370" s="141"/>
      <c r="D370" s="142"/>
      <c r="E370" s="141"/>
      <c r="F370" s="141"/>
      <c r="G370" s="182"/>
      <c r="H370" s="141"/>
      <c r="I370" s="143"/>
      <c r="J370" s="144"/>
      <c r="K370" s="141"/>
      <c r="L370" s="378"/>
      <c r="M370" s="379"/>
      <c r="N370" s="400"/>
      <c r="O370" s="202" t="str">
        <f t="shared" si="125"/>
        <v/>
      </c>
      <c r="P370" s="202" t="str">
        <f t="shared" si="149"/>
        <v/>
      </c>
      <c r="Q370" s="203" t="str">
        <f t="shared" si="126"/>
        <v/>
      </c>
      <c r="R370" s="249" t="str">
        <f t="shared" si="127"/>
        <v/>
      </c>
      <c r="S370" s="276"/>
      <c r="T370" s="37"/>
      <c r="U370" s="273" t="str">
        <f t="shared" si="128"/>
        <v/>
      </c>
      <c r="V370" s="7" t="e">
        <f t="shared" si="129"/>
        <v>#N/A</v>
      </c>
      <c r="W370" s="7" t="e">
        <f t="shared" si="130"/>
        <v>#N/A</v>
      </c>
      <c r="X370" s="7" t="e">
        <f t="shared" si="131"/>
        <v>#N/A</v>
      </c>
      <c r="Y370" s="7" t="str">
        <f t="shared" si="132"/>
        <v/>
      </c>
      <c r="Z370" s="11">
        <f t="shared" si="133"/>
        <v>1</v>
      </c>
      <c r="AA370" s="7" t="e">
        <f t="shared" si="134"/>
        <v>#N/A</v>
      </c>
      <c r="AB370" s="7" t="e">
        <f t="shared" si="135"/>
        <v>#N/A</v>
      </c>
      <c r="AC370" s="7" t="e">
        <f t="shared" si="136"/>
        <v>#N/A</v>
      </c>
      <c r="AD370" s="7" t="e">
        <f>VLOOKUP(AF370,排出係数!$A$4:$I$1301,9,FALSE)</f>
        <v>#N/A</v>
      </c>
      <c r="AE370" s="12" t="str">
        <f t="shared" si="137"/>
        <v xml:space="preserve"> </v>
      </c>
      <c r="AF370" s="7" t="e">
        <f t="shared" si="148"/>
        <v>#N/A</v>
      </c>
      <c r="AG370" s="7" t="e">
        <f t="shared" si="138"/>
        <v>#N/A</v>
      </c>
      <c r="AH370" s="7" t="e">
        <f>VLOOKUP(AF370,排出係数!$A$4:$I$1301,6,FALSE)</f>
        <v>#N/A</v>
      </c>
      <c r="AI370" s="7" t="e">
        <f t="shared" si="139"/>
        <v>#N/A</v>
      </c>
      <c r="AJ370" s="7" t="e">
        <f t="shared" si="140"/>
        <v>#N/A</v>
      </c>
      <c r="AK370" s="7" t="e">
        <f>VLOOKUP(AF370,排出係数!$A$4:$I$1301,7,FALSE)</f>
        <v>#N/A</v>
      </c>
      <c r="AL370" s="7" t="e">
        <f t="shared" si="141"/>
        <v>#N/A</v>
      </c>
      <c r="AM370" s="7" t="e">
        <f t="shared" si="142"/>
        <v>#N/A</v>
      </c>
      <c r="AN370" s="7" t="e">
        <f t="shared" si="143"/>
        <v>#N/A</v>
      </c>
      <c r="AO370" s="7">
        <f t="shared" si="144"/>
        <v>0</v>
      </c>
      <c r="AP370" s="7" t="e">
        <f>VLOOKUP(AF370,排出係数!$A$4:$I$1301,8,FALSE)</f>
        <v>#N/A</v>
      </c>
      <c r="AQ370" s="7" t="str">
        <f t="shared" si="145"/>
        <v/>
      </c>
      <c r="AR370" s="7" t="str">
        <f t="shared" si="146"/>
        <v/>
      </c>
      <c r="AS370" s="7" t="str">
        <f t="shared" si="147"/>
        <v/>
      </c>
      <c r="AT370" s="88"/>
      <c r="AZ370" s="3" t="s">
        <v>2235</v>
      </c>
    </row>
    <row r="371" spans="1:52" s="13" customFormat="1" ht="13.5" customHeight="1">
      <c r="A371" s="139">
        <v>356</v>
      </c>
      <c r="B371" s="140"/>
      <c r="C371" s="141"/>
      <c r="D371" s="142"/>
      <c r="E371" s="141"/>
      <c r="F371" s="141"/>
      <c r="G371" s="182"/>
      <c r="H371" s="141"/>
      <c r="I371" s="143"/>
      <c r="J371" s="144"/>
      <c r="K371" s="141"/>
      <c r="L371" s="378"/>
      <c r="M371" s="379"/>
      <c r="N371" s="400"/>
      <c r="O371" s="202" t="str">
        <f t="shared" si="125"/>
        <v/>
      </c>
      <c r="P371" s="202" t="str">
        <f t="shared" si="149"/>
        <v/>
      </c>
      <c r="Q371" s="203" t="str">
        <f t="shared" si="126"/>
        <v/>
      </c>
      <c r="R371" s="249" t="str">
        <f t="shared" si="127"/>
        <v/>
      </c>
      <c r="S371" s="276"/>
      <c r="T371" s="37"/>
      <c r="U371" s="273" t="str">
        <f t="shared" si="128"/>
        <v/>
      </c>
      <c r="V371" s="7" t="e">
        <f t="shared" si="129"/>
        <v>#N/A</v>
      </c>
      <c r="W371" s="7" t="e">
        <f t="shared" si="130"/>
        <v>#N/A</v>
      </c>
      <c r="X371" s="7" t="e">
        <f t="shared" si="131"/>
        <v>#N/A</v>
      </c>
      <c r="Y371" s="7" t="str">
        <f t="shared" si="132"/>
        <v/>
      </c>
      <c r="Z371" s="11">
        <f t="shared" si="133"/>
        <v>1</v>
      </c>
      <c r="AA371" s="7" t="e">
        <f t="shared" si="134"/>
        <v>#N/A</v>
      </c>
      <c r="AB371" s="7" t="e">
        <f t="shared" si="135"/>
        <v>#N/A</v>
      </c>
      <c r="AC371" s="7" t="e">
        <f t="shared" si="136"/>
        <v>#N/A</v>
      </c>
      <c r="AD371" s="7" t="e">
        <f>VLOOKUP(AF371,排出係数!$A$4:$I$1301,9,FALSE)</f>
        <v>#N/A</v>
      </c>
      <c r="AE371" s="12" t="str">
        <f t="shared" si="137"/>
        <v xml:space="preserve"> </v>
      </c>
      <c r="AF371" s="7" t="e">
        <f t="shared" si="148"/>
        <v>#N/A</v>
      </c>
      <c r="AG371" s="7" t="e">
        <f t="shared" si="138"/>
        <v>#N/A</v>
      </c>
      <c r="AH371" s="7" t="e">
        <f>VLOOKUP(AF371,排出係数!$A$4:$I$1301,6,FALSE)</f>
        <v>#N/A</v>
      </c>
      <c r="AI371" s="7" t="e">
        <f t="shared" si="139"/>
        <v>#N/A</v>
      </c>
      <c r="AJ371" s="7" t="e">
        <f t="shared" si="140"/>
        <v>#N/A</v>
      </c>
      <c r="AK371" s="7" t="e">
        <f>VLOOKUP(AF371,排出係数!$A$4:$I$1301,7,FALSE)</f>
        <v>#N/A</v>
      </c>
      <c r="AL371" s="7" t="e">
        <f t="shared" si="141"/>
        <v>#N/A</v>
      </c>
      <c r="AM371" s="7" t="e">
        <f t="shared" si="142"/>
        <v>#N/A</v>
      </c>
      <c r="AN371" s="7" t="e">
        <f t="shared" si="143"/>
        <v>#N/A</v>
      </c>
      <c r="AO371" s="7">
        <f t="shared" si="144"/>
        <v>0</v>
      </c>
      <c r="AP371" s="7" t="e">
        <f>VLOOKUP(AF371,排出係数!$A$4:$I$1301,8,FALSE)</f>
        <v>#N/A</v>
      </c>
      <c r="AQ371" s="7" t="str">
        <f t="shared" si="145"/>
        <v/>
      </c>
      <c r="AR371" s="7" t="str">
        <f t="shared" si="146"/>
        <v/>
      </c>
      <c r="AS371" s="7" t="str">
        <f t="shared" si="147"/>
        <v/>
      </c>
      <c r="AT371" s="88"/>
      <c r="AZ371" s="3" t="s">
        <v>2267</v>
      </c>
    </row>
    <row r="372" spans="1:52" s="13" customFormat="1" ht="13.5" customHeight="1">
      <c r="A372" s="139">
        <v>357</v>
      </c>
      <c r="B372" s="140"/>
      <c r="C372" s="141"/>
      <c r="D372" s="142"/>
      <c r="E372" s="141"/>
      <c r="F372" s="141"/>
      <c r="G372" s="182"/>
      <c r="H372" s="141"/>
      <c r="I372" s="143"/>
      <c r="J372" s="144"/>
      <c r="K372" s="141"/>
      <c r="L372" s="378"/>
      <c r="M372" s="379"/>
      <c r="N372" s="400"/>
      <c r="O372" s="202" t="str">
        <f t="shared" si="125"/>
        <v/>
      </c>
      <c r="P372" s="202" t="str">
        <f t="shared" si="149"/>
        <v/>
      </c>
      <c r="Q372" s="203" t="str">
        <f t="shared" si="126"/>
        <v/>
      </c>
      <c r="R372" s="249" t="str">
        <f t="shared" si="127"/>
        <v/>
      </c>
      <c r="S372" s="276"/>
      <c r="T372" s="37"/>
      <c r="U372" s="273" t="str">
        <f t="shared" si="128"/>
        <v/>
      </c>
      <c r="V372" s="7" t="e">
        <f t="shared" si="129"/>
        <v>#N/A</v>
      </c>
      <c r="W372" s="7" t="e">
        <f t="shared" si="130"/>
        <v>#N/A</v>
      </c>
      <c r="X372" s="7" t="e">
        <f t="shared" si="131"/>
        <v>#N/A</v>
      </c>
      <c r="Y372" s="7" t="str">
        <f t="shared" si="132"/>
        <v/>
      </c>
      <c r="Z372" s="11">
        <f t="shared" si="133"/>
        <v>1</v>
      </c>
      <c r="AA372" s="7" t="e">
        <f t="shared" si="134"/>
        <v>#N/A</v>
      </c>
      <c r="AB372" s="7" t="e">
        <f t="shared" si="135"/>
        <v>#N/A</v>
      </c>
      <c r="AC372" s="7" t="e">
        <f t="shared" si="136"/>
        <v>#N/A</v>
      </c>
      <c r="AD372" s="7" t="e">
        <f>VLOOKUP(AF372,排出係数!$A$4:$I$1301,9,FALSE)</f>
        <v>#N/A</v>
      </c>
      <c r="AE372" s="12" t="str">
        <f t="shared" si="137"/>
        <v xml:space="preserve"> </v>
      </c>
      <c r="AF372" s="7" t="e">
        <f t="shared" si="148"/>
        <v>#N/A</v>
      </c>
      <c r="AG372" s="7" t="e">
        <f t="shared" si="138"/>
        <v>#N/A</v>
      </c>
      <c r="AH372" s="7" t="e">
        <f>VLOOKUP(AF372,排出係数!$A$4:$I$1301,6,FALSE)</f>
        <v>#N/A</v>
      </c>
      <c r="AI372" s="7" t="e">
        <f t="shared" si="139"/>
        <v>#N/A</v>
      </c>
      <c r="AJ372" s="7" t="e">
        <f t="shared" si="140"/>
        <v>#N/A</v>
      </c>
      <c r="AK372" s="7" t="e">
        <f>VLOOKUP(AF372,排出係数!$A$4:$I$1301,7,FALSE)</f>
        <v>#N/A</v>
      </c>
      <c r="AL372" s="7" t="e">
        <f t="shared" si="141"/>
        <v>#N/A</v>
      </c>
      <c r="AM372" s="7" t="e">
        <f t="shared" si="142"/>
        <v>#N/A</v>
      </c>
      <c r="AN372" s="7" t="e">
        <f t="shared" si="143"/>
        <v>#N/A</v>
      </c>
      <c r="AO372" s="7">
        <f t="shared" si="144"/>
        <v>0</v>
      </c>
      <c r="AP372" s="7" t="e">
        <f>VLOOKUP(AF372,排出係数!$A$4:$I$1301,8,FALSE)</f>
        <v>#N/A</v>
      </c>
      <c r="AQ372" s="7" t="str">
        <f t="shared" si="145"/>
        <v/>
      </c>
      <c r="AR372" s="7" t="str">
        <f t="shared" si="146"/>
        <v/>
      </c>
      <c r="AS372" s="7" t="str">
        <f t="shared" si="147"/>
        <v/>
      </c>
      <c r="AT372" s="88"/>
      <c r="AZ372" s="3" t="s">
        <v>1863</v>
      </c>
    </row>
    <row r="373" spans="1:52" s="13" customFormat="1" ht="13.5" customHeight="1">
      <c r="A373" s="139">
        <v>358</v>
      </c>
      <c r="B373" s="140"/>
      <c r="C373" s="141"/>
      <c r="D373" s="142"/>
      <c r="E373" s="141"/>
      <c r="F373" s="141"/>
      <c r="G373" s="182"/>
      <c r="H373" s="141"/>
      <c r="I373" s="143"/>
      <c r="J373" s="144"/>
      <c r="K373" s="141"/>
      <c r="L373" s="378"/>
      <c r="M373" s="379"/>
      <c r="N373" s="400"/>
      <c r="O373" s="202" t="str">
        <f t="shared" si="125"/>
        <v/>
      </c>
      <c r="P373" s="202" t="str">
        <f t="shared" si="149"/>
        <v/>
      </c>
      <c r="Q373" s="203" t="str">
        <f t="shared" si="126"/>
        <v/>
      </c>
      <c r="R373" s="249" t="str">
        <f t="shared" si="127"/>
        <v/>
      </c>
      <c r="S373" s="276"/>
      <c r="T373" s="37"/>
      <c r="U373" s="273" t="str">
        <f t="shared" si="128"/>
        <v/>
      </c>
      <c r="V373" s="7" t="e">
        <f t="shared" si="129"/>
        <v>#N/A</v>
      </c>
      <c r="W373" s="7" t="e">
        <f t="shared" si="130"/>
        <v>#N/A</v>
      </c>
      <c r="X373" s="7" t="e">
        <f t="shared" si="131"/>
        <v>#N/A</v>
      </c>
      <c r="Y373" s="7" t="str">
        <f t="shared" si="132"/>
        <v/>
      </c>
      <c r="Z373" s="11">
        <f t="shared" si="133"/>
        <v>1</v>
      </c>
      <c r="AA373" s="7" t="e">
        <f t="shared" si="134"/>
        <v>#N/A</v>
      </c>
      <c r="AB373" s="7" t="e">
        <f t="shared" si="135"/>
        <v>#N/A</v>
      </c>
      <c r="AC373" s="7" t="e">
        <f t="shared" si="136"/>
        <v>#N/A</v>
      </c>
      <c r="AD373" s="7" t="e">
        <f>VLOOKUP(AF373,排出係数!$A$4:$I$1301,9,FALSE)</f>
        <v>#N/A</v>
      </c>
      <c r="AE373" s="12" t="str">
        <f t="shared" si="137"/>
        <v xml:space="preserve"> </v>
      </c>
      <c r="AF373" s="7" t="e">
        <f t="shared" si="148"/>
        <v>#N/A</v>
      </c>
      <c r="AG373" s="7" t="e">
        <f t="shared" si="138"/>
        <v>#N/A</v>
      </c>
      <c r="AH373" s="7" t="e">
        <f>VLOOKUP(AF373,排出係数!$A$4:$I$1301,6,FALSE)</f>
        <v>#N/A</v>
      </c>
      <c r="AI373" s="7" t="e">
        <f t="shared" si="139"/>
        <v>#N/A</v>
      </c>
      <c r="AJ373" s="7" t="e">
        <f t="shared" si="140"/>
        <v>#N/A</v>
      </c>
      <c r="AK373" s="7" t="e">
        <f>VLOOKUP(AF373,排出係数!$A$4:$I$1301,7,FALSE)</f>
        <v>#N/A</v>
      </c>
      <c r="AL373" s="7" t="e">
        <f t="shared" si="141"/>
        <v>#N/A</v>
      </c>
      <c r="AM373" s="7" t="e">
        <f t="shared" si="142"/>
        <v>#N/A</v>
      </c>
      <c r="AN373" s="7" t="e">
        <f t="shared" si="143"/>
        <v>#N/A</v>
      </c>
      <c r="AO373" s="7">
        <f t="shared" si="144"/>
        <v>0</v>
      </c>
      <c r="AP373" s="7" t="e">
        <f>VLOOKUP(AF373,排出係数!$A$4:$I$1301,8,FALSE)</f>
        <v>#N/A</v>
      </c>
      <c r="AQ373" s="7" t="str">
        <f t="shared" si="145"/>
        <v/>
      </c>
      <c r="AR373" s="7" t="str">
        <f t="shared" si="146"/>
        <v/>
      </c>
      <c r="AS373" s="7" t="str">
        <f t="shared" si="147"/>
        <v/>
      </c>
      <c r="AT373" s="88"/>
      <c r="AZ373" s="3" t="s">
        <v>1903</v>
      </c>
    </row>
    <row r="374" spans="1:52" s="13" customFormat="1" ht="13.5" customHeight="1">
      <c r="A374" s="139">
        <v>359</v>
      </c>
      <c r="B374" s="140"/>
      <c r="C374" s="141"/>
      <c r="D374" s="142"/>
      <c r="E374" s="141"/>
      <c r="F374" s="141"/>
      <c r="G374" s="182"/>
      <c r="H374" s="141"/>
      <c r="I374" s="143"/>
      <c r="J374" s="144"/>
      <c r="K374" s="141"/>
      <c r="L374" s="378"/>
      <c r="M374" s="379"/>
      <c r="N374" s="400"/>
      <c r="O374" s="202" t="str">
        <f t="shared" si="125"/>
        <v/>
      </c>
      <c r="P374" s="202" t="str">
        <f t="shared" si="149"/>
        <v/>
      </c>
      <c r="Q374" s="203" t="str">
        <f t="shared" si="126"/>
        <v/>
      </c>
      <c r="R374" s="249" t="str">
        <f t="shared" si="127"/>
        <v/>
      </c>
      <c r="S374" s="276"/>
      <c r="T374" s="37"/>
      <c r="U374" s="273" t="str">
        <f t="shared" si="128"/>
        <v/>
      </c>
      <c r="V374" s="7" t="e">
        <f t="shared" si="129"/>
        <v>#N/A</v>
      </c>
      <c r="W374" s="7" t="e">
        <f t="shared" si="130"/>
        <v>#N/A</v>
      </c>
      <c r="X374" s="7" t="e">
        <f t="shared" si="131"/>
        <v>#N/A</v>
      </c>
      <c r="Y374" s="7" t="str">
        <f t="shared" si="132"/>
        <v/>
      </c>
      <c r="Z374" s="11">
        <f t="shared" si="133"/>
        <v>1</v>
      </c>
      <c r="AA374" s="7" t="e">
        <f t="shared" si="134"/>
        <v>#N/A</v>
      </c>
      <c r="AB374" s="7" t="e">
        <f t="shared" si="135"/>
        <v>#N/A</v>
      </c>
      <c r="AC374" s="7" t="e">
        <f t="shared" si="136"/>
        <v>#N/A</v>
      </c>
      <c r="AD374" s="7" t="e">
        <f>VLOOKUP(AF374,排出係数!$A$4:$I$1301,9,FALSE)</f>
        <v>#N/A</v>
      </c>
      <c r="AE374" s="12" t="str">
        <f t="shared" si="137"/>
        <v xml:space="preserve"> </v>
      </c>
      <c r="AF374" s="7" t="e">
        <f t="shared" si="148"/>
        <v>#N/A</v>
      </c>
      <c r="AG374" s="7" t="e">
        <f t="shared" si="138"/>
        <v>#N/A</v>
      </c>
      <c r="AH374" s="7" t="e">
        <f>VLOOKUP(AF374,排出係数!$A$4:$I$1301,6,FALSE)</f>
        <v>#N/A</v>
      </c>
      <c r="AI374" s="7" t="e">
        <f t="shared" si="139"/>
        <v>#N/A</v>
      </c>
      <c r="AJ374" s="7" t="e">
        <f t="shared" si="140"/>
        <v>#N/A</v>
      </c>
      <c r="AK374" s="7" t="e">
        <f>VLOOKUP(AF374,排出係数!$A$4:$I$1301,7,FALSE)</f>
        <v>#N/A</v>
      </c>
      <c r="AL374" s="7" t="e">
        <f t="shared" si="141"/>
        <v>#N/A</v>
      </c>
      <c r="AM374" s="7" t="e">
        <f t="shared" si="142"/>
        <v>#N/A</v>
      </c>
      <c r="AN374" s="7" t="e">
        <f t="shared" si="143"/>
        <v>#N/A</v>
      </c>
      <c r="AO374" s="7">
        <f t="shared" si="144"/>
        <v>0</v>
      </c>
      <c r="AP374" s="7" t="e">
        <f>VLOOKUP(AF374,排出係数!$A$4:$I$1301,8,FALSE)</f>
        <v>#N/A</v>
      </c>
      <c r="AQ374" s="7" t="str">
        <f t="shared" si="145"/>
        <v/>
      </c>
      <c r="AR374" s="7" t="str">
        <f t="shared" si="146"/>
        <v/>
      </c>
      <c r="AS374" s="7" t="str">
        <f t="shared" si="147"/>
        <v/>
      </c>
      <c r="AT374" s="88"/>
      <c r="AZ374" s="3" t="s">
        <v>2303</v>
      </c>
    </row>
    <row r="375" spans="1:52" s="13" customFormat="1" ht="13.5" customHeight="1">
      <c r="A375" s="139">
        <v>360</v>
      </c>
      <c r="B375" s="140"/>
      <c r="C375" s="141"/>
      <c r="D375" s="142"/>
      <c r="E375" s="141"/>
      <c r="F375" s="141"/>
      <c r="G375" s="182"/>
      <c r="H375" s="141"/>
      <c r="I375" s="143"/>
      <c r="J375" s="144"/>
      <c r="K375" s="141"/>
      <c r="L375" s="378"/>
      <c r="M375" s="379"/>
      <c r="N375" s="400"/>
      <c r="O375" s="202" t="str">
        <f t="shared" si="125"/>
        <v/>
      </c>
      <c r="P375" s="202" t="str">
        <f t="shared" si="149"/>
        <v/>
      </c>
      <c r="Q375" s="203" t="str">
        <f t="shared" si="126"/>
        <v/>
      </c>
      <c r="R375" s="249" t="str">
        <f t="shared" si="127"/>
        <v/>
      </c>
      <c r="S375" s="276"/>
      <c r="T375" s="37"/>
      <c r="U375" s="273" t="str">
        <f t="shared" si="128"/>
        <v/>
      </c>
      <c r="V375" s="7" t="e">
        <f t="shared" si="129"/>
        <v>#N/A</v>
      </c>
      <c r="W375" s="7" t="e">
        <f t="shared" si="130"/>
        <v>#N/A</v>
      </c>
      <c r="X375" s="7" t="e">
        <f t="shared" si="131"/>
        <v>#N/A</v>
      </c>
      <c r="Y375" s="7" t="str">
        <f t="shared" si="132"/>
        <v/>
      </c>
      <c r="Z375" s="11">
        <f t="shared" si="133"/>
        <v>1</v>
      </c>
      <c r="AA375" s="7" t="e">
        <f t="shared" si="134"/>
        <v>#N/A</v>
      </c>
      <c r="AB375" s="7" t="e">
        <f t="shared" si="135"/>
        <v>#N/A</v>
      </c>
      <c r="AC375" s="7" t="e">
        <f t="shared" si="136"/>
        <v>#N/A</v>
      </c>
      <c r="AD375" s="7" t="e">
        <f>VLOOKUP(AF375,排出係数!$A$4:$I$1301,9,FALSE)</f>
        <v>#N/A</v>
      </c>
      <c r="AE375" s="12" t="str">
        <f t="shared" si="137"/>
        <v xml:space="preserve"> </v>
      </c>
      <c r="AF375" s="7" t="e">
        <f t="shared" si="148"/>
        <v>#N/A</v>
      </c>
      <c r="AG375" s="7" t="e">
        <f t="shared" si="138"/>
        <v>#N/A</v>
      </c>
      <c r="AH375" s="7" t="e">
        <f>VLOOKUP(AF375,排出係数!$A$4:$I$1301,6,FALSE)</f>
        <v>#N/A</v>
      </c>
      <c r="AI375" s="7" t="e">
        <f t="shared" si="139"/>
        <v>#N/A</v>
      </c>
      <c r="AJ375" s="7" t="e">
        <f t="shared" si="140"/>
        <v>#N/A</v>
      </c>
      <c r="AK375" s="7" t="e">
        <f>VLOOKUP(AF375,排出係数!$A$4:$I$1301,7,FALSE)</f>
        <v>#N/A</v>
      </c>
      <c r="AL375" s="7" t="e">
        <f t="shared" si="141"/>
        <v>#N/A</v>
      </c>
      <c r="AM375" s="7" t="e">
        <f t="shared" si="142"/>
        <v>#N/A</v>
      </c>
      <c r="AN375" s="7" t="e">
        <f t="shared" si="143"/>
        <v>#N/A</v>
      </c>
      <c r="AO375" s="7">
        <f t="shared" si="144"/>
        <v>0</v>
      </c>
      <c r="AP375" s="7" t="e">
        <f>VLOOKUP(AF375,排出係数!$A$4:$I$1301,8,FALSE)</f>
        <v>#N/A</v>
      </c>
      <c r="AQ375" s="7" t="str">
        <f t="shared" si="145"/>
        <v/>
      </c>
      <c r="AR375" s="7" t="str">
        <f t="shared" si="146"/>
        <v/>
      </c>
      <c r="AS375" s="7" t="str">
        <f t="shared" si="147"/>
        <v/>
      </c>
      <c r="AT375" s="88"/>
      <c r="AZ375" s="3" t="s">
        <v>2044</v>
      </c>
    </row>
    <row r="376" spans="1:52" s="13" customFormat="1" ht="13.5" customHeight="1">
      <c r="A376" s="139">
        <v>361</v>
      </c>
      <c r="B376" s="140"/>
      <c r="C376" s="141"/>
      <c r="D376" s="142"/>
      <c r="E376" s="141"/>
      <c r="F376" s="141"/>
      <c r="G376" s="182"/>
      <c r="H376" s="141"/>
      <c r="I376" s="143"/>
      <c r="J376" s="144"/>
      <c r="K376" s="141"/>
      <c r="L376" s="378"/>
      <c r="M376" s="379"/>
      <c r="N376" s="400"/>
      <c r="O376" s="202" t="str">
        <f t="shared" si="125"/>
        <v/>
      </c>
      <c r="P376" s="202" t="str">
        <f t="shared" si="149"/>
        <v/>
      </c>
      <c r="Q376" s="203" t="str">
        <f t="shared" si="126"/>
        <v/>
      </c>
      <c r="R376" s="249" t="str">
        <f t="shared" si="127"/>
        <v/>
      </c>
      <c r="S376" s="276"/>
      <c r="T376" s="37"/>
      <c r="U376" s="273" t="str">
        <f t="shared" si="128"/>
        <v/>
      </c>
      <c r="V376" s="7" t="e">
        <f t="shared" si="129"/>
        <v>#N/A</v>
      </c>
      <c r="W376" s="7" t="e">
        <f t="shared" si="130"/>
        <v>#N/A</v>
      </c>
      <c r="X376" s="7" t="e">
        <f t="shared" si="131"/>
        <v>#N/A</v>
      </c>
      <c r="Y376" s="7" t="str">
        <f t="shared" si="132"/>
        <v/>
      </c>
      <c r="Z376" s="11">
        <f t="shared" si="133"/>
        <v>1</v>
      </c>
      <c r="AA376" s="7" t="e">
        <f t="shared" si="134"/>
        <v>#N/A</v>
      </c>
      <c r="AB376" s="7" t="e">
        <f t="shared" si="135"/>
        <v>#N/A</v>
      </c>
      <c r="AC376" s="7" t="e">
        <f t="shared" si="136"/>
        <v>#N/A</v>
      </c>
      <c r="AD376" s="7" t="e">
        <f>VLOOKUP(AF376,排出係数!$A$4:$I$1301,9,FALSE)</f>
        <v>#N/A</v>
      </c>
      <c r="AE376" s="12" t="str">
        <f t="shared" si="137"/>
        <v xml:space="preserve"> </v>
      </c>
      <c r="AF376" s="7" t="e">
        <f t="shared" si="148"/>
        <v>#N/A</v>
      </c>
      <c r="AG376" s="7" t="e">
        <f t="shared" si="138"/>
        <v>#N/A</v>
      </c>
      <c r="AH376" s="7" t="e">
        <f>VLOOKUP(AF376,排出係数!$A$4:$I$1301,6,FALSE)</f>
        <v>#N/A</v>
      </c>
      <c r="AI376" s="7" t="e">
        <f t="shared" si="139"/>
        <v>#N/A</v>
      </c>
      <c r="AJ376" s="7" t="e">
        <f t="shared" si="140"/>
        <v>#N/A</v>
      </c>
      <c r="AK376" s="7" t="e">
        <f>VLOOKUP(AF376,排出係数!$A$4:$I$1301,7,FALSE)</f>
        <v>#N/A</v>
      </c>
      <c r="AL376" s="7" t="e">
        <f t="shared" si="141"/>
        <v>#N/A</v>
      </c>
      <c r="AM376" s="7" t="e">
        <f t="shared" si="142"/>
        <v>#N/A</v>
      </c>
      <c r="AN376" s="7" t="e">
        <f t="shared" si="143"/>
        <v>#N/A</v>
      </c>
      <c r="AO376" s="7">
        <f t="shared" si="144"/>
        <v>0</v>
      </c>
      <c r="AP376" s="7" t="e">
        <f>VLOOKUP(AF376,排出係数!$A$4:$I$1301,8,FALSE)</f>
        <v>#N/A</v>
      </c>
      <c r="AQ376" s="7" t="str">
        <f t="shared" si="145"/>
        <v/>
      </c>
      <c r="AR376" s="7" t="str">
        <f t="shared" si="146"/>
        <v/>
      </c>
      <c r="AS376" s="7" t="str">
        <f t="shared" si="147"/>
        <v/>
      </c>
      <c r="AT376" s="88"/>
      <c r="AZ376" s="3" t="s">
        <v>2078</v>
      </c>
    </row>
    <row r="377" spans="1:52" s="13" customFormat="1" ht="13.5" customHeight="1">
      <c r="A377" s="139">
        <v>362</v>
      </c>
      <c r="B377" s="140"/>
      <c r="C377" s="141"/>
      <c r="D377" s="142"/>
      <c r="E377" s="141"/>
      <c r="F377" s="141"/>
      <c r="G377" s="182"/>
      <c r="H377" s="141"/>
      <c r="I377" s="143"/>
      <c r="J377" s="144"/>
      <c r="K377" s="141"/>
      <c r="L377" s="378"/>
      <c r="M377" s="379"/>
      <c r="N377" s="400"/>
      <c r="O377" s="202" t="str">
        <f t="shared" si="125"/>
        <v/>
      </c>
      <c r="P377" s="202" t="str">
        <f t="shared" si="149"/>
        <v/>
      </c>
      <c r="Q377" s="203" t="str">
        <f t="shared" si="126"/>
        <v/>
      </c>
      <c r="R377" s="249" t="str">
        <f t="shared" si="127"/>
        <v/>
      </c>
      <c r="S377" s="276"/>
      <c r="T377" s="37"/>
      <c r="U377" s="273" t="str">
        <f t="shared" si="128"/>
        <v/>
      </c>
      <c r="V377" s="7" t="e">
        <f t="shared" si="129"/>
        <v>#N/A</v>
      </c>
      <c r="W377" s="7" t="e">
        <f t="shared" si="130"/>
        <v>#N/A</v>
      </c>
      <c r="X377" s="7" t="e">
        <f t="shared" si="131"/>
        <v>#N/A</v>
      </c>
      <c r="Y377" s="7" t="str">
        <f t="shared" si="132"/>
        <v/>
      </c>
      <c r="Z377" s="11">
        <f t="shared" si="133"/>
        <v>1</v>
      </c>
      <c r="AA377" s="7" t="e">
        <f t="shared" si="134"/>
        <v>#N/A</v>
      </c>
      <c r="AB377" s="7" t="e">
        <f t="shared" si="135"/>
        <v>#N/A</v>
      </c>
      <c r="AC377" s="7" t="e">
        <f t="shared" si="136"/>
        <v>#N/A</v>
      </c>
      <c r="AD377" s="7" t="e">
        <f>VLOOKUP(AF377,排出係数!$A$4:$I$1301,9,FALSE)</f>
        <v>#N/A</v>
      </c>
      <c r="AE377" s="12" t="str">
        <f t="shared" si="137"/>
        <v xml:space="preserve"> </v>
      </c>
      <c r="AF377" s="7" t="e">
        <f t="shared" si="148"/>
        <v>#N/A</v>
      </c>
      <c r="AG377" s="7" t="e">
        <f t="shared" si="138"/>
        <v>#N/A</v>
      </c>
      <c r="AH377" s="7" t="e">
        <f>VLOOKUP(AF377,排出係数!$A$4:$I$1301,6,FALSE)</f>
        <v>#N/A</v>
      </c>
      <c r="AI377" s="7" t="e">
        <f t="shared" si="139"/>
        <v>#N/A</v>
      </c>
      <c r="AJ377" s="7" t="e">
        <f t="shared" si="140"/>
        <v>#N/A</v>
      </c>
      <c r="AK377" s="7" t="e">
        <f>VLOOKUP(AF377,排出係数!$A$4:$I$1301,7,FALSE)</f>
        <v>#N/A</v>
      </c>
      <c r="AL377" s="7" t="e">
        <f t="shared" si="141"/>
        <v>#N/A</v>
      </c>
      <c r="AM377" s="7" t="e">
        <f t="shared" si="142"/>
        <v>#N/A</v>
      </c>
      <c r="AN377" s="7" t="e">
        <f t="shared" si="143"/>
        <v>#N/A</v>
      </c>
      <c r="AO377" s="7">
        <f t="shared" si="144"/>
        <v>0</v>
      </c>
      <c r="AP377" s="7" t="e">
        <f>VLOOKUP(AF377,排出係数!$A$4:$I$1301,8,FALSE)</f>
        <v>#N/A</v>
      </c>
      <c r="AQ377" s="7" t="str">
        <f t="shared" si="145"/>
        <v/>
      </c>
      <c r="AR377" s="7" t="str">
        <f t="shared" si="146"/>
        <v/>
      </c>
      <c r="AS377" s="7" t="str">
        <f t="shared" si="147"/>
        <v/>
      </c>
      <c r="AT377" s="88"/>
      <c r="AZ377" s="3" t="s">
        <v>1078</v>
      </c>
    </row>
    <row r="378" spans="1:52" s="13" customFormat="1" ht="13.5" customHeight="1">
      <c r="A378" s="139">
        <v>363</v>
      </c>
      <c r="B378" s="140"/>
      <c r="C378" s="141"/>
      <c r="D378" s="142"/>
      <c r="E378" s="141"/>
      <c r="F378" s="141"/>
      <c r="G378" s="182"/>
      <c r="H378" s="141"/>
      <c r="I378" s="143"/>
      <c r="J378" s="144"/>
      <c r="K378" s="141"/>
      <c r="L378" s="378"/>
      <c r="M378" s="379"/>
      <c r="N378" s="400"/>
      <c r="O378" s="202" t="str">
        <f t="shared" si="125"/>
        <v/>
      </c>
      <c r="P378" s="202" t="str">
        <f t="shared" si="149"/>
        <v/>
      </c>
      <c r="Q378" s="203" t="str">
        <f t="shared" si="126"/>
        <v/>
      </c>
      <c r="R378" s="249" t="str">
        <f t="shared" si="127"/>
        <v/>
      </c>
      <c r="S378" s="276"/>
      <c r="T378" s="37"/>
      <c r="U378" s="273" t="str">
        <f t="shared" si="128"/>
        <v/>
      </c>
      <c r="V378" s="7" t="e">
        <f t="shared" si="129"/>
        <v>#N/A</v>
      </c>
      <c r="W378" s="7" t="e">
        <f t="shared" si="130"/>
        <v>#N/A</v>
      </c>
      <c r="X378" s="7" t="e">
        <f t="shared" si="131"/>
        <v>#N/A</v>
      </c>
      <c r="Y378" s="7" t="str">
        <f t="shared" si="132"/>
        <v/>
      </c>
      <c r="Z378" s="11">
        <f t="shared" si="133"/>
        <v>1</v>
      </c>
      <c r="AA378" s="7" t="e">
        <f t="shared" si="134"/>
        <v>#N/A</v>
      </c>
      <c r="AB378" s="7" t="e">
        <f t="shared" si="135"/>
        <v>#N/A</v>
      </c>
      <c r="AC378" s="7" t="e">
        <f t="shared" si="136"/>
        <v>#N/A</v>
      </c>
      <c r="AD378" s="7" t="e">
        <f>VLOOKUP(AF378,排出係数!$A$4:$I$1301,9,FALSE)</f>
        <v>#N/A</v>
      </c>
      <c r="AE378" s="12" t="str">
        <f t="shared" si="137"/>
        <v xml:space="preserve"> </v>
      </c>
      <c r="AF378" s="7" t="e">
        <f t="shared" si="148"/>
        <v>#N/A</v>
      </c>
      <c r="AG378" s="7" t="e">
        <f t="shared" si="138"/>
        <v>#N/A</v>
      </c>
      <c r="AH378" s="7" t="e">
        <f>VLOOKUP(AF378,排出係数!$A$4:$I$1301,6,FALSE)</f>
        <v>#N/A</v>
      </c>
      <c r="AI378" s="7" t="e">
        <f t="shared" si="139"/>
        <v>#N/A</v>
      </c>
      <c r="AJ378" s="7" t="e">
        <f t="shared" si="140"/>
        <v>#N/A</v>
      </c>
      <c r="AK378" s="7" t="e">
        <f>VLOOKUP(AF378,排出係数!$A$4:$I$1301,7,FALSE)</f>
        <v>#N/A</v>
      </c>
      <c r="AL378" s="7" t="e">
        <f t="shared" si="141"/>
        <v>#N/A</v>
      </c>
      <c r="AM378" s="7" t="e">
        <f t="shared" si="142"/>
        <v>#N/A</v>
      </c>
      <c r="AN378" s="7" t="e">
        <f t="shared" si="143"/>
        <v>#N/A</v>
      </c>
      <c r="AO378" s="7">
        <f t="shared" si="144"/>
        <v>0</v>
      </c>
      <c r="AP378" s="7" t="e">
        <f>VLOOKUP(AF378,排出係数!$A$4:$I$1301,8,FALSE)</f>
        <v>#N/A</v>
      </c>
      <c r="AQ378" s="7" t="str">
        <f t="shared" si="145"/>
        <v/>
      </c>
      <c r="AR378" s="7" t="str">
        <f t="shared" si="146"/>
        <v/>
      </c>
      <c r="AS378" s="7" t="str">
        <f t="shared" si="147"/>
        <v/>
      </c>
      <c r="AT378" s="88"/>
      <c r="AZ378" s="3" t="s">
        <v>247</v>
      </c>
    </row>
    <row r="379" spans="1:52" s="13" customFormat="1" ht="13.5" customHeight="1">
      <c r="A379" s="139">
        <v>364</v>
      </c>
      <c r="B379" s="140"/>
      <c r="C379" s="141"/>
      <c r="D379" s="142"/>
      <c r="E379" s="141"/>
      <c r="F379" s="141"/>
      <c r="G379" s="182"/>
      <c r="H379" s="141"/>
      <c r="I379" s="143"/>
      <c r="J379" s="144"/>
      <c r="K379" s="141"/>
      <c r="L379" s="378"/>
      <c r="M379" s="379"/>
      <c r="N379" s="400"/>
      <c r="O379" s="202" t="str">
        <f t="shared" si="125"/>
        <v/>
      </c>
      <c r="P379" s="202" t="str">
        <f t="shared" si="149"/>
        <v/>
      </c>
      <c r="Q379" s="203" t="str">
        <f t="shared" si="126"/>
        <v/>
      </c>
      <c r="R379" s="249" t="str">
        <f t="shared" si="127"/>
        <v/>
      </c>
      <c r="S379" s="276"/>
      <c r="T379" s="37"/>
      <c r="U379" s="273" t="str">
        <f t="shared" si="128"/>
        <v/>
      </c>
      <c r="V379" s="7" t="e">
        <f t="shared" si="129"/>
        <v>#N/A</v>
      </c>
      <c r="W379" s="7" t="e">
        <f t="shared" si="130"/>
        <v>#N/A</v>
      </c>
      <c r="X379" s="7" t="e">
        <f t="shared" si="131"/>
        <v>#N/A</v>
      </c>
      <c r="Y379" s="7" t="str">
        <f t="shared" si="132"/>
        <v/>
      </c>
      <c r="Z379" s="11">
        <f t="shared" si="133"/>
        <v>1</v>
      </c>
      <c r="AA379" s="7" t="e">
        <f t="shared" si="134"/>
        <v>#N/A</v>
      </c>
      <c r="AB379" s="7" t="e">
        <f t="shared" si="135"/>
        <v>#N/A</v>
      </c>
      <c r="AC379" s="7" t="e">
        <f t="shared" si="136"/>
        <v>#N/A</v>
      </c>
      <c r="AD379" s="7" t="e">
        <f>VLOOKUP(AF379,排出係数!$A$4:$I$1301,9,FALSE)</f>
        <v>#N/A</v>
      </c>
      <c r="AE379" s="12" t="str">
        <f t="shared" si="137"/>
        <v xml:space="preserve"> </v>
      </c>
      <c r="AF379" s="7" t="e">
        <f t="shared" si="148"/>
        <v>#N/A</v>
      </c>
      <c r="AG379" s="7" t="e">
        <f t="shared" si="138"/>
        <v>#N/A</v>
      </c>
      <c r="AH379" s="7" t="e">
        <f>VLOOKUP(AF379,排出係数!$A$4:$I$1301,6,FALSE)</f>
        <v>#N/A</v>
      </c>
      <c r="AI379" s="7" t="e">
        <f t="shared" si="139"/>
        <v>#N/A</v>
      </c>
      <c r="AJ379" s="7" t="e">
        <f t="shared" si="140"/>
        <v>#N/A</v>
      </c>
      <c r="AK379" s="7" t="e">
        <f>VLOOKUP(AF379,排出係数!$A$4:$I$1301,7,FALSE)</f>
        <v>#N/A</v>
      </c>
      <c r="AL379" s="7" t="e">
        <f t="shared" si="141"/>
        <v>#N/A</v>
      </c>
      <c r="AM379" s="7" t="e">
        <f t="shared" si="142"/>
        <v>#N/A</v>
      </c>
      <c r="AN379" s="7" t="e">
        <f t="shared" si="143"/>
        <v>#N/A</v>
      </c>
      <c r="AO379" s="7">
        <f t="shared" si="144"/>
        <v>0</v>
      </c>
      <c r="AP379" s="7" t="e">
        <f>VLOOKUP(AF379,排出係数!$A$4:$I$1301,8,FALSE)</f>
        <v>#N/A</v>
      </c>
      <c r="AQ379" s="7" t="str">
        <f t="shared" si="145"/>
        <v/>
      </c>
      <c r="AR379" s="7" t="str">
        <f t="shared" si="146"/>
        <v/>
      </c>
      <c r="AS379" s="7" t="str">
        <f t="shared" si="147"/>
        <v/>
      </c>
      <c r="AT379" s="88"/>
      <c r="AZ379" s="3" t="s">
        <v>289</v>
      </c>
    </row>
    <row r="380" spans="1:52" s="13" customFormat="1" ht="13.5" customHeight="1">
      <c r="A380" s="139">
        <v>365</v>
      </c>
      <c r="B380" s="140"/>
      <c r="C380" s="141"/>
      <c r="D380" s="142"/>
      <c r="E380" s="141"/>
      <c r="F380" s="141"/>
      <c r="G380" s="182"/>
      <c r="H380" s="141"/>
      <c r="I380" s="143"/>
      <c r="J380" s="144"/>
      <c r="K380" s="141"/>
      <c r="L380" s="378"/>
      <c r="M380" s="379"/>
      <c r="N380" s="400"/>
      <c r="O380" s="202" t="str">
        <f t="shared" si="125"/>
        <v/>
      </c>
      <c r="P380" s="202" t="str">
        <f t="shared" si="149"/>
        <v/>
      </c>
      <c r="Q380" s="203" t="str">
        <f t="shared" si="126"/>
        <v/>
      </c>
      <c r="R380" s="249" t="str">
        <f t="shared" si="127"/>
        <v/>
      </c>
      <c r="S380" s="276"/>
      <c r="T380" s="37"/>
      <c r="U380" s="273" t="str">
        <f t="shared" si="128"/>
        <v/>
      </c>
      <c r="V380" s="7" t="e">
        <f t="shared" si="129"/>
        <v>#N/A</v>
      </c>
      <c r="W380" s="7" t="e">
        <f t="shared" si="130"/>
        <v>#N/A</v>
      </c>
      <c r="X380" s="7" t="e">
        <f t="shared" si="131"/>
        <v>#N/A</v>
      </c>
      <c r="Y380" s="7" t="str">
        <f t="shared" si="132"/>
        <v/>
      </c>
      <c r="Z380" s="11">
        <f t="shared" si="133"/>
        <v>1</v>
      </c>
      <c r="AA380" s="7" t="e">
        <f t="shared" si="134"/>
        <v>#N/A</v>
      </c>
      <c r="AB380" s="7" t="e">
        <f t="shared" si="135"/>
        <v>#N/A</v>
      </c>
      <c r="AC380" s="7" t="e">
        <f t="shared" si="136"/>
        <v>#N/A</v>
      </c>
      <c r="AD380" s="7" t="e">
        <f>VLOOKUP(AF380,排出係数!$A$4:$I$1301,9,FALSE)</f>
        <v>#N/A</v>
      </c>
      <c r="AE380" s="12" t="str">
        <f t="shared" si="137"/>
        <v xml:space="preserve"> </v>
      </c>
      <c r="AF380" s="7" t="e">
        <f t="shared" si="148"/>
        <v>#N/A</v>
      </c>
      <c r="AG380" s="7" t="e">
        <f t="shared" si="138"/>
        <v>#N/A</v>
      </c>
      <c r="AH380" s="7" t="e">
        <f>VLOOKUP(AF380,排出係数!$A$4:$I$1301,6,FALSE)</f>
        <v>#N/A</v>
      </c>
      <c r="AI380" s="7" t="e">
        <f t="shared" si="139"/>
        <v>#N/A</v>
      </c>
      <c r="AJ380" s="7" t="e">
        <f t="shared" si="140"/>
        <v>#N/A</v>
      </c>
      <c r="AK380" s="7" t="e">
        <f>VLOOKUP(AF380,排出係数!$A$4:$I$1301,7,FALSE)</f>
        <v>#N/A</v>
      </c>
      <c r="AL380" s="7" t="e">
        <f t="shared" si="141"/>
        <v>#N/A</v>
      </c>
      <c r="AM380" s="7" t="e">
        <f t="shared" si="142"/>
        <v>#N/A</v>
      </c>
      <c r="AN380" s="7" t="e">
        <f t="shared" si="143"/>
        <v>#N/A</v>
      </c>
      <c r="AO380" s="7">
        <f t="shared" si="144"/>
        <v>0</v>
      </c>
      <c r="AP380" s="7" t="e">
        <f>VLOOKUP(AF380,排出係数!$A$4:$I$1301,8,FALSE)</f>
        <v>#N/A</v>
      </c>
      <c r="AQ380" s="7" t="str">
        <f t="shared" si="145"/>
        <v/>
      </c>
      <c r="AR380" s="7" t="str">
        <f t="shared" si="146"/>
        <v/>
      </c>
      <c r="AS380" s="7" t="str">
        <f t="shared" si="147"/>
        <v/>
      </c>
      <c r="AT380" s="88"/>
      <c r="AZ380" s="3" t="s">
        <v>359</v>
      </c>
    </row>
    <row r="381" spans="1:52" s="13" customFormat="1" ht="13.5" customHeight="1">
      <c r="A381" s="139">
        <v>366</v>
      </c>
      <c r="B381" s="140"/>
      <c r="C381" s="141"/>
      <c r="D381" s="142"/>
      <c r="E381" s="141"/>
      <c r="F381" s="141"/>
      <c r="G381" s="182"/>
      <c r="H381" s="141"/>
      <c r="I381" s="143"/>
      <c r="J381" s="144"/>
      <c r="K381" s="141"/>
      <c r="L381" s="378"/>
      <c r="M381" s="379"/>
      <c r="N381" s="400"/>
      <c r="O381" s="202" t="str">
        <f t="shared" si="125"/>
        <v/>
      </c>
      <c r="P381" s="202" t="str">
        <f t="shared" si="149"/>
        <v/>
      </c>
      <c r="Q381" s="203" t="str">
        <f t="shared" si="126"/>
        <v/>
      </c>
      <c r="R381" s="249" t="str">
        <f t="shared" si="127"/>
        <v/>
      </c>
      <c r="S381" s="276"/>
      <c r="T381" s="37"/>
      <c r="U381" s="273" t="str">
        <f t="shared" si="128"/>
        <v/>
      </c>
      <c r="V381" s="7" t="e">
        <f t="shared" si="129"/>
        <v>#N/A</v>
      </c>
      <c r="W381" s="7" t="e">
        <f t="shared" si="130"/>
        <v>#N/A</v>
      </c>
      <c r="X381" s="7" t="e">
        <f t="shared" si="131"/>
        <v>#N/A</v>
      </c>
      <c r="Y381" s="7" t="str">
        <f t="shared" si="132"/>
        <v/>
      </c>
      <c r="Z381" s="11">
        <f t="shared" si="133"/>
        <v>1</v>
      </c>
      <c r="AA381" s="7" t="e">
        <f t="shared" si="134"/>
        <v>#N/A</v>
      </c>
      <c r="AB381" s="7" t="e">
        <f t="shared" si="135"/>
        <v>#N/A</v>
      </c>
      <c r="AC381" s="7" t="e">
        <f t="shared" si="136"/>
        <v>#N/A</v>
      </c>
      <c r="AD381" s="7" t="e">
        <f>VLOOKUP(AF381,排出係数!$A$4:$I$1301,9,FALSE)</f>
        <v>#N/A</v>
      </c>
      <c r="AE381" s="12" t="str">
        <f t="shared" si="137"/>
        <v xml:space="preserve"> </v>
      </c>
      <c r="AF381" s="7" t="e">
        <f t="shared" si="148"/>
        <v>#N/A</v>
      </c>
      <c r="AG381" s="7" t="e">
        <f t="shared" si="138"/>
        <v>#N/A</v>
      </c>
      <c r="AH381" s="7" t="e">
        <f>VLOOKUP(AF381,排出係数!$A$4:$I$1301,6,FALSE)</f>
        <v>#N/A</v>
      </c>
      <c r="AI381" s="7" t="e">
        <f t="shared" si="139"/>
        <v>#N/A</v>
      </c>
      <c r="AJ381" s="7" t="e">
        <f t="shared" si="140"/>
        <v>#N/A</v>
      </c>
      <c r="AK381" s="7" t="e">
        <f>VLOOKUP(AF381,排出係数!$A$4:$I$1301,7,FALSE)</f>
        <v>#N/A</v>
      </c>
      <c r="AL381" s="7" t="e">
        <f t="shared" si="141"/>
        <v>#N/A</v>
      </c>
      <c r="AM381" s="7" t="e">
        <f t="shared" si="142"/>
        <v>#N/A</v>
      </c>
      <c r="AN381" s="7" t="e">
        <f t="shared" si="143"/>
        <v>#N/A</v>
      </c>
      <c r="AO381" s="7">
        <f t="shared" si="144"/>
        <v>0</v>
      </c>
      <c r="AP381" s="7" t="e">
        <f>VLOOKUP(AF381,排出係数!$A$4:$I$1301,8,FALSE)</f>
        <v>#N/A</v>
      </c>
      <c r="AQ381" s="7" t="str">
        <f t="shared" si="145"/>
        <v/>
      </c>
      <c r="AR381" s="7" t="str">
        <f t="shared" si="146"/>
        <v/>
      </c>
      <c r="AS381" s="7" t="str">
        <f t="shared" si="147"/>
        <v/>
      </c>
      <c r="AT381" s="88"/>
      <c r="AZ381" s="3" t="s">
        <v>1076</v>
      </c>
    </row>
    <row r="382" spans="1:52" s="13" customFormat="1" ht="13.5" customHeight="1">
      <c r="A382" s="139">
        <v>367</v>
      </c>
      <c r="B382" s="140"/>
      <c r="C382" s="141"/>
      <c r="D382" s="142"/>
      <c r="E382" s="141"/>
      <c r="F382" s="141"/>
      <c r="G382" s="182"/>
      <c r="H382" s="141"/>
      <c r="I382" s="143"/>
      <c r="J382" s="144"/>
      <c r="K382" s="141"/>
      <c r="L382" s="378"/>
      <c r="M382" s="379"/>
      <c r="N382" s="400"/>
      <c r="O382" s="202" t="str">
        <f t="shared" si="125"/>
        <v/>
      </c>
      <c r="P382" s="202" t="str">
        <f t="shared" si="149"/>
        <v/>
      </c>
      <c r="Q382" s="203" t="str">
        <f t="shared" si="126"/>
        <v/>
      </c>
      <c r="R382" s="249" t="str">
        <f t="shared" si="127"/>
        <v/>
      </c>
      <c r="S382" s="276"/>
      <c r="T382" s="37"/>
      <c r="U382" s="273" t="str">
        <f t="shared" si="128"/>
        <v/>
      </c>
      <c r="V382" s="7" t="e">
        <f t="shared" si="129"/>
        <v>#N/A</v>
      </c>
      <c r="W382" s="7" t="e">
        <f t="shared" si="130"/>
        <v>#N/A</v>
      </c>
      <c r="X382" s="7" t="e">
        <f t="shared" si="131"/>
        <v>#N/A</v>
      </c>
      <c r="Y382" s="7" t="str">
        <f t="shared" si="132"/>
        <v/>
      </c>
      <c r="Z382" s="11">
        <f t="shared" si="133"/>
        <v>1</v>
      </c>
      <c r="AA382" s="7" t="e">
        <f t="shared" si="134"/>
        <v>#N/A</v>
      </c>
      <c r="AB382" s="7" t="e">
        <f t="shared" si="135"/>
        <v>#N/A</v>
      </c>
      <c r="AC382" s="7" t="e">
        <f t="shared" si="136"/>
        <v>#N/A</v>
      </c>
      <c r="AD382" s="7" t="e">
        <f>VLOOKUP(AF382,排出係数!$A$4:$I$1301,9,FALSE)</f>
        <v>#N/A</v>
      </c>
      <c r="AE382" s="12" t="str">
        <f t="shared" si="137"/>
        <v xml:space="preserve"> </v>
      </c>
      <c r="AF382" s="7" t="e">
        <f t="shared" si="148"/>
        <v>#N/A</v>
      </c>
      <c r="AG382" s="7" t="e">
        <f t="shared" si="138"/>
        <v>#N/A</v>
      </c>
      <c r="AH382" s="7" t="e">
        <f>VLOOKUP(AF382,排出係数!$A$4:$I$1301,6,FALSE)</f>
        <v>#N/A</v>
      </c>
      <c r="AI382" s="7" t="e">
        <f t="shared" si="139"/>
        <v>#N/A</v>
      </c>
      <c r="AJ382" s="7" t="e">
        <f t="shared" si="140"/>
        <v>#N/A</v>
      </c>
      <c r="AK382" s="7" t="e">
        <f>VLOOKUP(AF382,排出係数!$A$4:$I$1301,7,FALSE)</f>
        <v>#N/A</v>
      </c>
      <c r="AL382" s="7" t="e">
        <f t="shared" si="141"/>
        <v>#N/A</v>
      </c>
      <c r="AM382" s="7" t="e">
        <f t="shared" si="142"/>
        <v>#N/A</v>
      </c>
      <c r="AN382" s="7" t="e">
        <f t="shared" si="143"/>
        <v>#N/A</v>
      </c>
      <c r="AO382" s="7">
        <f t="shared" si="144"/>
        <v>0</v>
      </c>
      <c r="AP382" s="7" t="e">
        <f>VLOOKUP(AF382,排出係数!$A$4:$I$1301,8,FALSE)</f>
        <v>#N/A</v>
      </c>
      <c r="AQ382" s="7" t="str">
        <f t="shared" si="145"/>
        <v/>
      </c>
      <c r="AR382" s="7" t="str">
        <f t="shared" si="146"/>
        <v/>
      </c>
      <c r="AS382" s="7" t="str">
        <f t="shared" si="147"/>
        <v/>
      </c>
      <c r="AT382" s="88"/>
      <c r="AZ382" s="3" t="s">
        <v>245</v>
      </c>
    </row>
    <row r="383" spans="1:52" s="13" customFormat="1" ht="13.5" customHeight="1">
      <c r="A383" s="139">
        <v>368</v>
      </c>
      <c r="B383" s="140"/>
      <c r="C383" s="141"/>
      <c r="D383" s="142"/>
      <c r="E383" s="141"/>
      <c r="F383" s="141"/>
      <c r="G383" s="182"/>
      <c r="H383" s="141"/>
      <c r="I383" s="143"/>
      <c r="J383" s="144"/>
      <c r="K383" s="141"/>
      <c r="L383" s="378"/>
      <c r="M383" s="379"/>
      <c r="N383" s="400"/>
      <c r="O383" s="202" t="str">
        <f t="shared" si="125"/>
        <v/>
      </c>
      <c r="P383" s="202" t="str">
        <f t="shared" si="149"/>
        <v/>
      </c>
      <c r="Q383" s="203" t="str">
        <f t="shared" si="126"/>
        <v/>
      </c>
      <c r="R383" s="249" t="str">
        <f t="shared" si="127"/>
        <v/>
      </c>
      <c r="S383" s="276"/>
      <c r="T383" s="37"/>
      <c r="U383" s="273" t="str">
        <f t="shared" si="128"/>
        <v/>
      </c>
      <c r="V383" s="7" t="e">
        <f t="shared" si="129"/>
        <v>#N/A</v>
      </c>
      <c r="W383" s="7" t="e">
        <f t="shared" si="130"/>
        <v>#N/A</v>
      </c>
      <c r="X383" s="7" t="e">
        <f t="shared" si="131"/>
        <v>#N/A</v>
      </c>
      <c r="Y383" s="7" t="str">
        <f t="shared" si="132"/>
        <v/>
      </c>
      <c r="Z383" s="11">
        <f t="shared" si="133"/>
        <v>1</v>
      </c>
      <c r="AA383" s="7" t="e">
        <f t="shared" si="134"/>
        <v>#N/A</v>
      </c>
      <c r="AB383" s="7" t="e">
        <f t="shared" si="135"/>
        <v>#N/A</v>
      </c>
      <c r="AC383" s="7" t="e">
        <f t="shared" si="136"/>
        <v>#N/A</v>
      </c>
      <c r="AD383" s="7" t="e">
        <f>VLOOKUP(AF383,排出係数!$A$4:$I$1301,9,FALSE)</f>
        <v>#N/A</v>
      </c>
      <c r="AE383" s="12" t="str">
        <f t="shared" si="137"/>
        <v xml:space="preserve"> </v>
      </c>
      <c r="AF383" s="7" t="e">
        <f t="shared" si="148"/>
        <v>#N/A</v>
      </c>
      <c r="AG383" s="7" t="e">
        <f t="shared" si="138"/>
        <v>#N/A</v>
      </c>
      <c r="AH383" s="7" t="e">
        <f>VLOOKUP(AF383,排出係数!$A$4:$I$1301,6,FALSE)</f>
        <v>#N/A</v>
      </c>
      <c r="AI383" s="7" t="e">
        <f t="shared" si="139"/>
        <v>#N/A</v>
      </c>
      <c r="AJ383" s="7" t="e">
        <f t="shared" si="140"/>
        <v>#N/A</v>
      </c>
      <c r="AK383" s="7" t="e">
        <f>VLOOKUP(AF383,排出係数!$A$4:$I$1301,7,FALSE)</f>
        <v>#N/A</v>
      </c>
      <c r="AL383" s="7" t="e">
        <f t="shared" si="141"/>
        <v>#N/A</v>
      </c>
      <c r="AM383" s="7" t="e">
        <f t="shared" si="142"/>
        <v>#N/A</v>
      </c>
      <c r="AN383" s="7" t="e">
        <f t="shared" si="143"/>
        <v>#N/A</v>
      </c>
      <c r="AO383" s="7">
        <f t="shared" si="144"/>
        <v>0</v>
      </c>
      <c r="AP383" s="7" t="e">
        <f>VLOOKUP(AF383,排出係数!$A$4:$I$1301,8,FALSE)</f>
        <v>#N/A</v>
      </c>
      <c r="AQ383" s="7" t="str">
        <f t="shared" si="145"/>
        <v/>
      </c>
      <c r="AR383" s="7" t="str">
        <f t="shared" si="146"/>
        <v/>
      </c>
      <c r="AS383" s="7" t="str">
        <f t="shared" si="147"/>
        <v/>
      </c>
      <c r="AT383" s="88"/>
      <c r="AZ383" s="3" t="s">
        <v>287</v>
      </c>
    </row>
    <row r="384" spans="1:52" s="13" customFormat="1" ht="13.5" customHeight="1">
      <c r="A384" s="139">
        <v>369</v>
      </c>
      <c r="B384" s="140"/>
      <c r="C384" s="141"/>
      <c r="D384" s="142"/>
      <c r="E384" s="141"/>
      <c r="F384" s="141"/>
      <c r="G384" s="182"/>
      <c r="H384" s="141"/>
      <c r="I384" s="143"/>
      <c r="J384" s="144"/>
      <c r="K384" s="141"/>
      <c r="L384" s="378"/>
      <c r="M384" s="379"/>
      <c r="N384" s="400"/>
      <c r="O384" s="202" t="str">
        <f t="shared" si="125"/>
        <v/>
      </c>
      <c r="P384" s="202" t="str">
        <f t="shared" si="149"/>
        <v/>
      </c>
      <c r="Q384" s="203" t="str">
        <f t="shared" si="126"/>
        <v/>
      </c>
      <c r="R384" s="249" t="str">
        <f t="shared" si="127"/>
        <v/>
      </c>
      <c r="S384" s="276"/>
      <c r="T384" s="37"/>
      <c r="U384" s="273" t="str">
        <f t="shared" si="128"/>
        <v/>
      </c>
      <c r="V384" s="7" t="e">
        <f t="shared" si="129"/>
        <v>#N/A</v>
      </c>
      <c r="W384" s="7" t="e">
        <f t="shared" si="130"/>
        <v>#N/A</v>
      </c>
      <c r="X384" s="7" t="e">
        <f t="shared" si="131"/>
        <v>#N/A</v>
      </c>
      <c r="Y384" s="7" t="str">
        <f t="shared" si="132"/>
        <v/>
      </c>
      <c r="Z384" s="11">
        <f t="shared" si="133"/>
        <v>1</v>
      </c>
      <c r="AA384" s="7" t="e">
        <f t="shared" si="134"/>
        <v>#N/A</v>
      </c>
      <c r="AB384" s="7" t="e">
        <f t="shared" si="135"/>
        <v>#N/A</v>
      </c>
      <c r="AC384" s="7" t="e">
        <f t="shared" si="136"/>
        <v>#N/A</v>
      </c>
      <c r="AD384" s="7" t="e">
        <f>VLOOKUP(AF384,排出係数!$A$4:$I$1301,9,FALSE)</f>
        <v>#N/A</v>
      </c>
      <c r="AE384" s="12" t="str">
        <f t="shared" si="137"/>
        <v xml:space="preserve"> </v>
      </c>
      <c r="AF384" s="7" t="e">
        <f t="shared" si="148"/>
        <v>#N/A</v>
      </c>
      <c r="AG384" s="7" t="e">
        <f t="shared" si="138"/>
        <v>#N/A</v>
      </c>
      <c r="AH384" s="7" t="e">
        <f>VLOOKUP(AF384,排出係数!$A$4:$I$1301,6,FALSE)</f>
        <v>#N/A</v>
      </c>
      <c r="AI384" s="7" t="e">
        <f t="shared" si="139"/>
        <v>#N/A</v>
      </c>
      <c r="AJ384" s="7" t="e">
        <f t="shared" si="140"/>
        <v>#N/A</v>
      </c>
      <c r="AK384" s="7" t="e">
        <f>VLOOKUP(AF384,排出係数!$A$4:$I$1301,7,FALSE)</f>
        <v>#N/A</v>
      </c>
      <c r="AL384" s="7" t="e">
        <f t="shared" si="141"/>
        <v>#N/A</v>
      </c>
      <c r="AM384" s="7" t="e">
        <f t="shared" si="142"/>
        <v>#N/A</v>
      </c>
      <c r="AN384" s="7" t="e">
        <f t="shared" si="143"/>
        <v>#N/A</v>
      </c>
      <c r="AO384" s="7">
        <f t="shared" si="144"/>
        <v>0</v>
      </c>
      <c r="AP384" s="7" t="e">
        <f>VLOOKUP(AF384,排出係数!$A$4:$I$1301,8,FALSE)</f>
        <v>#N/A</v>
      </c>
      <c r="AQ384" s="7" t="str">
        <f t="shared" si="145"/>
        <v/>
      </c>
      <c r="AR384" s="7" t="str">
        <f t="shared" si="146"/>
        <v/>
      </c>
      <c r="AS384" s="7" t="str">
        <f t="shared" si="147"/>
        <v/>
      </c>
      <c r="AT384" s="88"/>
      <c r="AZ384" s="3" t="s">
        <v>357</v>
      </c>
    </row>
    <row r="385" spans="1:52" s="13" customFormat="1" ht="13.5" customHeight="1">
      <c r="A385" s="139">
        <v>370</v>
      </c>
      <c r="B385" s="140"/>
      <c r="C385" s="141"/>
      <c r="D385" s="142"/>
      <c r="E385" s="141"/>
      <c r="F385" s="141"/>
      <c r="G385" s="182"/>
      <c r="H385" s="141"/>
      <c r="I385" s="143"/>
      <c r="J385" s="144"/>
      <c r="K385" s="141"/>
      <c r="L385" s="378"/>
      <c r="M385" s="379"/>
      <c r="N385" s="400"/>
      <c r="O385" s="202" t="str">
        <f t="shared" si="125"/>
        <v/>
      </c>
      <c r="P385" s="202" t="str">
        <f t="shared" si="149"/>
        <v/>
      </c>
      <c r="Q385" s="203" t="str">
        <f t="shared" si="126"/>
        <v/>
      </c>
      <c r="R385" s="249" t="str">
        <f t="shared" si="127"/>
        <v/>
      </c>
      <c r="S385" s="276"/>
      <c r="T385" s="37"/>
      <c r="U385" s="273" t="str">
        <f t="shared" si="128"/>
        <v/>
      </c>
      <c r="V385" s="7" t="e">
        <f t="shared" si="129"/>
        <v>#N/A</v>
      </c>
      <c r="W385" s="7" t="e">
        <f t="shared" si="130"/>
        <v>#N/A</v>
      </c>
      <c r="X385" s="7" t="e">
        <f t="shared" si="131"/>
        <v>#N/A</v>
      </c>
      <c r="Y385" s="7" t="str">
        <f t="shared" si="132"/>
        <v/>
      </c>
      <c r="Z385" s="11">
        <f t="shared" si="133"/>
        <v>1</v>
      </c>
      <c r="AA385" s="7" t="e">
        <f t="shared" si="134"/>
        <v>#N/A</v>
      </c>
      <c r="AB385" s="7" t="e">
        <f t="shared" si="135"/>
        <v>#N/A</v>
      </c>
      <c r="AC385" s="7" t="e">
        <f t="shared" si="136"/>
        <v>#N/A</v>
      </c>
      <c r="AD385" s="7" t="e">
        <f>VLOOKUP(AF385,排出係数!$A$4:$I$1301,9,FALSE)</f>
        <v>#N/A</v>
      </c>
      <c r="AE385" s="12" t="str">
        <f t="shared" si="137"/>
        <v xml:space="preserve"> </v>
      </c>
      <c r="AF385" s="7" t="e">
        <f t="shared" si="148"/>
        <v>#N/A</v>
      </c>
      <c r="AG385" s="7" t="e">
        <f t="shared" si="138"/>
        <v>#N/A</v>
      </c>
      <c r="AH385" s="7" t="e">
        <f>VLOOKUP(AF385,排出係数!$A$4:$I$1301,6,FALSE)</f>
        <v>#N/A</v>
      </c>
      <c r="AI385" s="7" t="e">
        <f t="shared" si="139"/>
        <v>#N/A</v>
      </c>
      <c r="AJ385" s="7" t="e">
        <f t="shared" si="140"/>
        <v>#N/A</v>
      </c>
      <c r="AK385" s="7" t="e">
        <f>VLOOKUP(AF385,排出係数!$A$4:$I$1301,7,FALSE)</f>
        <v>#N/A</v>
      </c>
      <c r="AL385" s="7" t="e">
        <f t="shared" si="141"/>
        <v>#N/A</v>
      </c>
      <c r="AM385" s="7" t="e">
        <f t="shared" si="142"/>
        <v>#N/A</v>
      </c>
      <c r="AN385" s="7" t="e">
        <f t="shared" si="143"/>
        <v>#N/A</v>
      </c>
      <c r="AO385" s="7">
        <f t="shared" si="144"/>
        <v>0</v>
      </c>
      <c r="AP385" s="7" t="e">
        <f>VLOOKUP(AF385,排出係数!$A$4:$I$1301,8,FALSE)</f>
        <v>#N/A</v>
      </c>
      <c r="AQ385" s="7" t="str">
        <f t="shared" si="145"/>
        <v/>
      </c>
      <c r="AR385" s="7" t="str">
        <f t="shared" si="146"/>
        <v/>
      </c>
      <c r="AS385" s="7" t="str">
        <f t="shared" si="147"/>
        <v/>
      </c>
      <c r="AT385" s="88"/>
      <c r="AZ385" s="3" t="s">
        <v>1220</v>
      </c>
    </row>
    <row r="386" spans="1:52" s="13" customFormat="1" ht="13.5" customHeight="1">
      <c r="A386" s="139">
        <v>371</v>
      </c>
      <c r="B386" s="140"/>
      <c r="C386" s="141"/>
      <c r="D386" s="142"/>
      <c r="E386" s="141"/>
      <c r="F386" s="141"/>
      <c r="G386" s="182"/>
      <c r="H386" s="141"/>
      <c r="I386" s="143"/>
      <c r="J386" s="144"/>
      <c r="K386" s="141"/>
      <c r="L386" s="378"/>
      <c r="M386" s="379"/>
      <c r="N386" s="400"/>
      <c r="O386" s="202" t="str">
        <f t="shared" si="125"/>
        <v/>
      </c>
      <c r="P386" s="202" t="str">
        <f t="shared" si="149"/>
        <v/>
      </c>
      <c r="Q386" s="203" t="str">
        <f t="shared" si="126"/>
        <v/>
      </c>
      <c r="R386" s="249" t="str">
        <f t="shared" si="127"/>
        <v/>
      </c>
      <c r="S386" s="276"/>
      <c r="T386" s="37"/>
      <c r="U386" s="273" t="str">
        <f t="shared" si="128"/>
        <v/>
      </c>
      <c r="V386" s="7" t="e">
        <f t="shared" si="129"/>
        <v>#N/A</v>
      </c>
      <c r="W386" s="7" t="e">
        <f t="shared" si="130"/>
        <v>#N/A</v>
      </c>
      <c r="X386" s="7" t="e">
        <f t="shared" si="131"/>
        <v>#N/A</v>
      </c>
      <c r="Y386" s="7" t="str">
        <f t="shared" si="132"/>
        <v/>
      </c>
      <c r="Z386" s="11">
        <f t="shared" si="133"/>
        <v>1</v>
      </c>
      <c r="AA386" s="7" t="e">
        <f t="shared" si="134"/>
        <v>#N/A</v>
      </c>
      <c r="AB386" s="7" t="e">
        <f t="shared" si="135"/>
        <v>#N/A</v>
      </c>
      <c r="AC386" s="7" t="e">
        <f t="shared" si="136"/>
        <v>#N/A</v>
      </c>
      <c r="AD386" s="7" t="e">
        <f>VLOOKUP(AF386,排出係数!$A$4:$I$1301,9,FALSE)</f>
        <v>#N/A</v>
      </c>
      <c r="AE386" s="12" t="str">
        <f t="shared" si="137"/>
        <v xml:space="preserve"> </v>
      </c>
      <c r="AF386" s="7" t="e">
        <f t="shared" si="148"/>
        <v>#N/A</v>
      </c>
      <c r="AG386" s="7" t="e">
        <f t="shared" si="138"/>
        <v>#N/A</v>
      </c>
      <c r="AH386" s="7" t="e">
        <f>VLOOKUP(AF386,排出係数!$A$4:$I$1301,6,FALSE)</f>
        <v>#N/A</v>
      </c>
      <c r="AI386" s="7" t="e">
        <f t="shared" si="139"/>
        <v>#N/A</v>
      </c>
      <c r="AJ386" s="7" t="e">
        <f t="shared" si="140"/>
        <v>#N/A</v>
      </c>
      <c r="AK386" s="7" t="e">
        <f>VLOOKUP(AF386,排出係数!$A$4:$I$1301,7,FALSE)</f>
        <v>#N/A</v>
      </c>
      <c r="AL386" s="7" t="e">
        <f t="shared" si="141"/>
        <v>#N/A</v>
      </c>
      <c r="AM386" s="7" t="e">
        <f t="shared" si="142"/>
        <v>#N/A</v>
      </c>
      <c r="AN386" s="7" t="e">
        <f t="shared" si="143"/>
        <v>#N/A</v>
      </c>
      <c r="AO386" s="7">
        <f t="shared" si="144"/>
        <v>0</v>
      </c>
      <c r="AP386" s="7" t="e">
        <f>VLOOKUP(AF386,排出係数!$A$4:$I$1301,8,FALSE)</f>
        <v>#N/A</v>
      </c>
      <c r="AQ386" s="7" t="str">
        <f t="shared" si="145"/>
        <v/>
      </c>
      <c r="AR386" s="7" t="str">
        <f t="shared" si="146"/>
        <v/>
      </c>
      <c r="AS386" s="7" t="str">
        <f t="shared" si="147"/>
        <v/>
      </c>
      <c r="AT386" s="88"/>
      <c r="AZ386" s="3" t="s">
        <v>1222</v>
      </c>
    </row>
    <row r="387" spans="1:52" s="13" customFormat="1" ht="13.5" customHeight="1">
      <c r="A387" s="139">
        <v>372</v>
      </c>
      <c r="B387" s="140"/>
      <c r="C387" s="141"/>
      <c r="D387" s="142"/>
      <c r="E387" s="141"/>
      <c r="F387" s="141"/>
      <c r="G387" s="182"/>
      <c r="H387" s="141"/>
      <c r="I387" s="143"/>
      <c r="J387" s="144"/>
      <c r="K387" s="141"/>
      <c r="L387" s="378"/>
      <c r="M387" s="379"/>
      <c r="N387" s="400"/>
      <c r="O387" s="202" t="str">
        <f t="shared" si="125"/>
        <v/>
      </c>
      <c r="P387" s="202" t="str">
        <f t="shared" si="149"/>
        <v/>
      </c>
      <c r="Q387" s="203" t="str">
        <f t="shared" si="126"/>
        <v/>
      </c>
      <c r="R387" s="249" t="str">
        <f t="shared" si="127"/>
        <v/>
      </c>
      <c r="S387" s="276"/>
      <c r="T387" s="37"/>
      <c r="U387" s="273" t="str">
        <f t="shared" si="128"/>
        <v/>
      </c>
      <c r="V387" s="7" t="e">
        <f t="shared" si="129"/>
        <v>#N/A</v>
      </c>
      <c r="W387" s="7" t="e">
        <f t="shared" si="130"/>
        <v>#N/A</v>
      </c>
      <c r="X387" s="7" t="e">
        <f t="shared" si="131"/>
        <v>#N/A</v>
      </c>
      <c r="Y387" s="7" t="str">
        <f t="shared" si="132"/>
        <v/>
      </c>
      <c r="Z387" s="11">
        <f t="shared" si="133"/>
        <v>1</v>
      </c>
      <c r="AA387" s="7" t="e">
        <f t="shared" si="134"/>
        <v>#N/A</v>
      </c>
      <c r="AB387" s="7" t="e">
        <f t="shared" si="135"/>
        <v>#N/A</v>
      </c>
      <c r="AC387" s="7" t="e">
        <f t="shared" si="136"/>
        <v>#N/A</v>
      </c>
      <c r="AD387" s="7" t="e">
        <f>VLOOKUP(AF387,排出係数!$A$4:$I$1301,9,FALSE)</f>
        <v>#N/A</v>
      </c>
      <c r="AE387" s="12" t="str">
        <f t="shared" si="137"/>
        <v xml:space="preserve"> </v>
      </c>
      <c r="AF387" s="7" t="e">
        <f t="shared" si="148"/>
        <v>#N/A</v>
      </c>
      <c r="AG387" s="7" t="e">
        <f t="shared" si="138"/>
        <v>#N/A</v>
      </c>
      <c r="AH387" s="7" t="e">
        <f>VLOOKUP(AF387,排出係数!$A$4:$I$1301,6,FALSE)</f>
        <v>#N/A</v>
      </c>
      <c r="AI387" s="7" t="e">
        <f t="shared" si="139"/>
        <v>#N/A</v>
      </c>
      <c r="AJ387" s="7" t="e">
        <f t="shared" si="140"/>
        <v>#N/A</v>
      </c>
      <c r="AK387" s="7" t="e">
        <f>VLOOKUP(AF387,排出係数!$A$4:$I$1301,7,FALSE)</f>
        <v>#N/A</v>
      </c>
      <c r="AL387" s="7" t="e">
        <f t="shared" si="141"/>
        <v>#N/A</v>
      </c>
      <c r="AM387" s="7" t="e">
        <f t="shared" si="142"/>
        <v>#N/A</v>
      </c>
      <c r="AN387" s="7" t="e">
        <f t="shared" si="143"/>
        <v>#N/A</v>
      </c>
      <c r="AO387" s="7">
        <f t="shared" si="144"/>
        <v>0</v>
      </c>
      <c r="AP387" s="7" t="e">
        <f>VLOOKUP(AF387,排出係数!$A$4:$I$1301,8,FALSE)</f>
        <v>#N/A</v>
      </c>
      <c r="AQ387" s="7" t="str">
        <f t="shared" si="145"/>
        <v/>
      </c>
      <c r="AR387" s="7" t="str">
        <f t="shared" si="146"/>
        <v/>
      </c>
      <c r="AS387" s="7" t="str">
        <f t="shared" si="147"/>
        <v/>
      </c>
      <c r="AT387" s="88"/>
      <c r="AZ387" s="3" t="s">
        <v>520</v>
      </c>
    </row>
    <row r="388" spans="1:52" s="13" customFormat="1" ht="13.5" customHeight="1">
      <c r="A388" s="139">
        <v>373</v>
      </c>
      <c r="B388" s="140"/>
      <c r="C388" s="141"/>
      <c r="D388" s="142"/>
      <c r="E388" s="141"/>
      <c r="F388" s="141"/>
      <c r="G388" s="182"/>
      <c r="H388" s="141"/>
      <c r="I388" s="143"/>
      <c r="J388" s="144"/>
      <c r="K388" s="141"/>
      <c r="L388" s="378"/>
      <c r="M388" s="379"/>
      <c r="N388" s="400"/>
      <c r="O388" s="202" t="str">
        <f t="shared" si="125"/>
        <v/>
      </c>
      <c r="P388" s="202" t="str">
        <f t="shared" si="149"/>
        <v/>
      </c>
      <c r="Q388" s="203" t="str">
        <f t="shared" si="126"/>
        <v/>
      </c>
      <c r="R388" s="249" t="str">
        <f t="shared" si="127"/>
        <v/>
      </c>
      <c r="S388" s="276"/>
      <c r="T388" s="37"/>
      <c r="U388" s="273" t="str">
        <f t="shared" si="128"/>
        <v/>
      </c>
      <c r="V388" s="7" t="e">
        <f t="shared" si="129"/>
        <v>#N/A</v>
      </c>
      <c r="W388" s="7" t="e">
        <f t="shared" si="130"/>
        <v>#N/A</v>
      </c>
      <c r="X388" s="7" t="e">
        <f t="shared" si="131"/>
        <v>#N/A</v>
      </c>
      <c r="Y388" s="7" t="str">
        <f t="shared" si="132"/>
        <v/>
      </c>
      <c r="Z388" s="11">
        <f t="shared" si="133"/>
        <v>1</v>
      </c>
      <c r="AA388" s="7" t="e">
        <f t="shared" si="134"/>
        <v>#N/A</v>
      </c>
      <c r="AB388" s="7" t="e">
        <f t="shared" si="135"/>
        <v>#N/A</v>
      </c>
      <c r="AC388" s="7" t="e">
        <f t="shared" si="136"/>
        <v>#N/A</v>
      </c>
      <c r="AD388" s="7" t="e">
        <f>VLOOKUP(AF388,排出係数!$A$4:$I$1301,9,FALSE)</f>
        <v>#N/A</v>
      </c>
      <c r="AE388" s="12" t="str">
        <f t="shared" si="137"/>
        <v xml:space="preserve"> </v>
      </c>
      <c r="AF388" s="7" t="e">
        <f t="shared" si="148"/>
        <v>#N/A</v>
      </c>
      <c r="AG388" s="7" t="e">
        <f t="shared" si="138"/>
        <v>#N/A</v>
      </c>
      <c r="AH388" s="7" t="e">
        <f>VLOOKUP(AF388,排出係数!$A$4:$I$1301,6,FALSE)</f>
        <v>#N/A</v>
      </c>
      <c r="AI388" s="7" t="e">
        <f t="shared" si="139"/>
        <v>#N/A</v>
      </c>
      <c r="AJ388" s="7" t="e">
        <f t="shared" si="140"/>
        <v>#N/A</v>
      </c>
      <c r="AK388" s="7" t="e">
        <f>VLOOKUP(AF388,排出係数!$A$4:$I$1301,7,FALSE)</f>
        <v>#N/A</v>
      </c>
      <c r="AL388" s="7" t="e">
        <f t="shared" si="141"/>
        <v>#N/A</v>
      </c>
      <c r="AM388" s="7" t="e">
        <f t="shared" si="142"/>
        <v>#N/A</v>
      </c>
      <c r="AN388" s="7" t="e">
        <f t="shared" si="143"/>
        <v>#N/A</v>
      </c>
      <c r="AO388" s="7">
        <f t="shared" si="144"/>
        <v>0</v>
      </c>
      <c r="AP388" s="7" t="e">
        <f>VLOOKUP(AF388,排出係数!$A$4:$I$1301,8,FALSE)</f>
        <v>#N/A</v>
      </c>
      <c r="AQ388" s="7" t="str">
        <f t="shared" si="145"/>
        <v/>
      </c>
      <c r="AR388" s="7" t="str">
        <f t="shared" si="146"/>
        <v/>
      </c>
      <c r="AS388" s="7" t="str">
        <f t="shared" si="147"/>
        <v/>
      </c>
      <c r="AT388" s="88"/>
      <c r="AZ388" s="3" t="s">
        <v>587</v>
      </c>
    </row>
    <row r="389" spans="1:52" s="13" customFormat="1" ht="13.5" customHeight="1">
      <c r="A389" s="139">
        <v>374</v>
      </c>
      <c r="B389" s="140"/>
      <c r="C389" s="141"/>
      <c r="D389" s="142"/>
      <c r="E389" s="141"/>
      <c r="F389" s="141"/>
      <c r="G389" s="182"/>
      <c r="H389" s="141"/>
      <c r="I389" s="143"/>
      <c r="J389" s="144"/>
      <c r="K389" s="141"/>
      <c r="L389" s="378"/>
      <c r="M389" s="379"/>
      <c r="N389" s="400"/>
      <c r="O389" s="202" t="str">
        <f t="shared" si="125"/>
        <v/>
      </c>
      <c r="P389" s="202" t="str">
        <f t="shared" si="149"/>
        <v/>
      </c>
      <c r="Q389" s="203" t="str">
        <f t="shared" si="126"/>
        <v/>
      </c>
      <c r="R389" s="249" t="str">
        <f t="shared" si="127"/>
        <v/>
      </c>
      <c r="S389" s="276"/>
      <c r="T389" s="37"/>
      <c r="U389" s="273" t="str">
        <f t="shared" si="128"/>
        <v/>
      </c>
      <c r="V389" s="7" t="e">
        <f t="shared" si="129"/>
        <v>#N/A</v>
      </c>
      <c r="W389" s="7" t="e">
        <f t="shared" si="130"/>
        <v>#N/A</v>
      </c>
      <c r="X389" s="7" t="e">
        <f t="shared" si="131"/>
        <v>#N/A</v>
      </c>
      <c r="Y389" s="7" t="str">
        <f t="shared" si="132"/>
        <v/>
      </c>
      <c r="Z389" s="11">
        <f t="shared" si="133"/>
        <v>1</v>
      </c>
      <c r="AA389" s="7" t="e">
        <f t="shared" si="134"/>
        <v>#N/A</v>
      </c>
      <c r="AB389" s="7" t="e">
        <f t="shared" si="135"/>
        <v>#N/A</v>
      </c>
      <c r="AC389" s="7" t="e">
        <f t="shared" si="136"/>
        <v>#N/A</v>
      </c>
      <c r="AD389" s="7" t="e">
        <f>VLOOKUP(AF389,排出係数!$A$4:$I$1301,9,FALSE)</f>
        <v>#N/A</v>
      </c>
      <c r="AE389" s="12" t="str">
        <f t="shared" si="137"/>
        <v xml:space="preserve"> </v>
      </c>
      <c r="AF389" s="7" t="e">
        <f t="shared" si="148"/>
        <v>#N/A</v>
      </c>
      <c r="AG389" s="7" t="e">
        <f t="shared" si="138"/>
        <v>#N/A</v>
      </c>
      <c r="AH389" s="7" t="e">
        <f>VLOOKUP(AF389,排出係数!$A$4:$I$1301,6,FALSE)</f>
        <v>#N/A</v>
      </c>
      <c r="AI389" s="7" t="e">
        <f t="shared" si="139"/>
        <v>#N/A</v>
      </c>
      <c r="AJ389" s="7" t="e">
        <f t="shared" si="140"/>
        <v>#N/A</v>
      </c>
      <c r="AK389" s="7" t="e">
        <f>VLOOKUP(AF389,排出係数!$A$4:$I$1301,7,FALSE)</f>
        <v>#N/A</v>
      </c>
      <c r="AL389" s="7" t="e">
        <f t="shared" si="141"/>
        <v>#N/A</v>
      </c>
      <c r="AM389" s="7" t="e">
        <f t="shared" si="142"/>
        <v>#N/A</v>
      </c>
      <c r="AN389" s="7" t="e">
        <f t="shared" si="143"/>
        <v>#N/A</v>
      </c>
      <c r="AO389" s="7">
        <f t="shared" si="144"/>
        <v>0</v>
      </c>
      <c r="AP389" s="7" t="e">
        <f>VLOOKUP(AF389,排出係数!$A$4:$I$1301,8,FALSE)</f>
        <v>#N/A</v>
      </c>
      <c r="AQ389" s="7" t="str">
        <f t="shared" si="145"/>
        <v/>
      </c>
      <c r="AR389" s="7" t="str">
        <f t="shared" si="146"/>
        <v/>
      </c>
      <c r="AS389" s="7" t="str">
        <f t="shared" si="147"/>
        <v/>
      </c>
      <c r="AT389" s="88"/>
      <c r="AZ389" s="3" t="s">
        <v>757</v>
      </c>
    </row>
    <row r="390" spans="1:52" s="13" customFormat="1" ht="13.5" customHeight="1">
      <c r="A390" s="139">
        <v>375</v>
      </c>
      <c r="B390" s="140"/>
      <c r="C390" s="141"/>
      <c r="D390" s="142"/>
      <c r="E390" s="141"/>
      <c r="F390" s="141"/>
      <c r="G390" s="182"/>
      <c r="H390" s="141"/>
      <c r="I390" s="143"/>
      <c r="J390" s="144"/>
      <c r="K390" s="141"/>
      <c r="L390" s="378"/>
      <c r="M390" s="379"/>
      <c r="N390" s="400"/>
      <c r="O390" s="202" t="str">
        <f t="shared" si="125"/>
        <v/>
      </c>
      <c r="P390" s="202" t="str">
        <f t="shared" si="149"/>
        <v/>
      </c>
      <c r="Q390" s="203" t="str">
        <f t="shared" si="126"/>
        <v/>
      </c>
      <c r="R390" s="249" t="str">
        <f t="shared" si="127"/>
        <v/>
      </c>
      <c r="S390" s="276"/>
      <c r="T390" s="37"/>
      <c r="U390" s="273" t="str">
        <f t="shared" si="128"/>
        <v/>
      </c>
      <c r="V390" s="7" t="e">
        <f t="shared" si="129"/>
        <v>#N/A</v>
      </c>
      <c r="W390" s="7" t="e">
        <f t="shared" si="130"/>
        <v>#N/A</v>
      </c>
      <c r="X390" s="7" t="e">
        <f t="shared" si="131"/>
        <v>#N/A</v>
      </c>
      <c r="Y390" s="7" t="str">
        <f t="shared" si="132"/>
        <v/>
      </c>
      <c r="Z390" s="11">
        <f t="shared" si="133"/>
        <v>1</v>
      </c>
      <c r="AA390" s="7" t="e">
        <f t="shared" si="134"/>
        <v>#N/A</v>
      </c>
      <c r="AB390" s="7" t="e">
        <f t="shared" si="135"/>
        <v>#N/A</v>
      </c>
      <c r="AC390" s="7" t="e">
        <f t="shared" si="136"/>
        <v>#N/A</v>
      </c>
      <c r="AD390" s="7" t="e">
        <f>VLOOKUP(AF390,排出係数!$A$4:$I$1301,9,FALSE)</f>
        <v>#N/A</v>
      </c>
      <c r="AE390" s="12" t="str">
        <f t="shared" si="137"/>
        <v xml:space="preserve"> </v>
      </c>
      <c r="AF390" s="7" t="e">
        <f t="shared" si="148"/>
        <v>#N/A</v>
      </c>
      <c r="AG390" s="7" t="e">
        <f t="shared" si="138"/>
        <v>#N/A</v>
      </c>
      <c r="AH390" s="7" t="e">
        <f>VLOOKUP(AF390,排出係数!$A$4:$I$1301,6,FALSE)</f>
        <v>#N/A</v>
      </c>
      <c r="AI390" s="7" t="e">
        <f t="shared" si="139"/>
        <v>#N/A</v>
      </c>
      <c r="AJ390" s="7" t="e">
        <f t="shared" si="140"/>
        <v>#N/A</v>
      </c>
      <c r="AK390" s="7" t="e">
        <f>VLOOKUP(AF390,排出係数!$A$4:$I$1301,7,FALSE)</f>
        <v>#N/A</v>
      </c>
      <c r="AL390" s="7" t="e">
        <f t="shared" si="141"/>
        <v>#N/A</v>
      </c>
      <c r="AM390" s="7" t="e">
        <f t="shared" si="142"/>
        <v>#N/A</v>
      </c>
      <c r="AN390" s="7" t="e">
        <f t="shared" si="143"/>
        <v>#N/A</v>
      </c>
      <c r="AO390" s="7">
        <f t="shared" si="144"/>
        <v>0</v>
      </c>
      <c r="AP390" s="7" t="e">
        <f>VLOOKUP(AF390,排出係数!$A$4:$I$1301,8,FALSE)</f>
        <v>#N/A</v>
      </c>
      <c r="AQ390" s="7" t="str">
        <f t="shared" si="145"/>
        <v/>
      </c>
      <c r="AR390" s="7" t="str">
        <f t="shared" si="146"/>
        <v/>
      </c>
      <c r="AS390" s="7" t="str">
        <f t="shared" si="147"/>
        <v/>
      </c>
      <c r="AT390" s="88"/>
      <c r="AZ390" s="3" t="s">
        <v>1216</v>
      </c>
    </row>
    <row r="391" spans="1:52" s="13" customFormat="1" ht="13.5" customHeight="1">
      <c r="A391" s="139">
        <v>376</v>
      </c>
      <c r="B391" s="140"/>
      <c r="C391" s="141"/>
      <c r="D391" s="142"/>
      <c r="E391" s="141"/>
      <c r="F391" s="141"/>
      <c r="G391" s="182"/>
      <c r="H391" s="141"/>
      <c r="I391" s="143"/>
      <c r="J391" s="144"/>
      <c r="K391" s="141"/>
      <c r="L391" s="378"/>
      <c r="M391" s="379"/>
      <c r="N391" s="400"/>
      <c r="O391" s="202" t="str">
        <f t="shared" si="125"/>
        <v/>
      </c>
      <c r="P391" s="202" t="str">
        <f t="shared" si="149"/>
        <v/>
      </c>
      <c r="Q391" s="203" t="str">
        <f t="shared" si="126"/>
        <v/>
      </c>
      <c r="R391" s="249" t="str">
        <f t="shared" si="127"/>
        <v/>
      </c>
      <c r="S391" s="276"/>
      <c r="T391" s="37"/>
      <c r="U391" s="273" t="str">
        <f t="shared" si="128"/>
        <v/>
      </c>
      <c r="V391" s="7" t="e">
        <f t="shared" si="129"/>
        <v>#N/A</v>
      </c>
      <c r="W391" s="7" t="e">
        <f t="shared" si="130"/>
        <v>#N/A</v>
      </c>
      <c r="X391" s="7" t="e">
        <f t="shared" si="131"/>
        <v>#N/A</v>
      </c>
      <c r="Y391" s="7" t="str">
        <f t="shared" si="132"/>
        <v/>
      </c>
      <c r="Z391" s="11">
        <f t="shared" si="133"/>
        <v>1</v>
      </c>
      <c r="AA391" s="7" t="e">
        <f t="shared" si="134"/>
        <v>#N/A</v>
      </c>
      <c r="AB391" s="7" t="e">
        <f t="shared" si="135"/>
        <v>#N/A</v>
      </c>
      <c r="AC391" s="7" t="e">
        <f t="shared" si="136"/>
        <v>#N/A</v>
      </c>
      <c r="AD391" s="7" t="e">
        <f>VLOOKUP(AF391,排出係数!$A$4:$I$1301,9,FALSE)</f>
        <v>#N/A</v>
      </c>
      <c r="AE391" s="12" t="str">
        <f t="shared" si="137"/>
        <v xml:space="preserve"> </v>
      </c>
      <c r="AF391" s="7" t="e">
        <f t="shared" si="148"/>
        <v>#N/A</v>
      </c>
      <c r="AG391" s="7" t="e">
        <f t="shared" si="138"/>
        <v>#N/A</v>
      </c>
      <c r="AH391" s="7" t="e">
        <f>VLOOKUP(AF391,排出係数!$A$4:$I$1301,6,FALSE)</f>
        <v>#N/A</v>
      </c>
      <c r="AI391" s="7" t="e">
        <f t="shared" si="139"/>
        <v>#N/A</v>
      </c>
      <c r="AJ391" s="7" t="e">
        <f t="shared" si="140"/>
        <v>#N/A</v>
      </c>
      <c r="AK391" s="7" t="e">
        <f>VLOOKUP(AF391,排出係数!$A$4:$I$1301,7,FALSE)</f>
        <v>#N/A</v>
      </c>
      <c r="AL391" s="7" t="e">
        <f t="shared" si="141"/>
        <v>#N/A</v>
      </c>
      <c r="AM391" s="7" t="e">
        <f t="shared" si="142"/>
        <v>#N/A</v>
      </c>
      <c r="AN391" s="7" t="e">
        <f t="shared" si="143"/>
        <v>#N/A</v>
      </c>
      <c r="AO391" s="7">
        <f t="shared" si="144"/>
        <v>0</v>
      </c>
      <c r="AP391" s="7" t="e">
        <f>VLOOKUP(AF391,排出係数!$A$4:$I$1301,8,FALSE)</f>
        <v>#N/A</v>
      </c>
      <c r="AQ391" s="7" t="str">
        <f t="shared" si="145"/>
        <v/>
      </c>
      <c r="AR391" s="7" t="str">
        <f t="shared" si="146"/>
        <v/>
      </c>
      <c r="AS391" s="7" t="str">
        <f t="shared" si="147"/>
        <v/>
      </c>
      <c r="AT391" s="88"/>
      <c r="AZ391" s="3" t="s">
        <v>1218</v>
      </c>
    </row>
    <row r="392" spans="1:52" s="13" customFormat="1" ht="13.5" customHeight="1">
      <c r="A392" s="139">
        <v>377</v>
      </c>
      <c r="B392" s="140"/>
      <c r="C392" s="141"/>
      <c r="D392" s="142"/>
      <c r="E392" s="141"/>
      <c r="F392" s="141"/>
      <c r="G392" s="182"/>
      <c r="H392" s="141"/>
      <c r="I392" s="143"/>
      <c r="J392" s="144"/>
      <c r="K392" s="141"/>
      <c r="L392" s="378"/>
      <c r="M392" s="379"/>
      <c r="N392" s="400"/>
      <c r="O392" s="202" t="str">
        <f t="shared" si="125"/>
        <v/>
      </c>
      <c r="P392" s="202" t="str">
        <f t="shared" si="149"/>
        <v/>
      </c>
      <c r="Q392" s="203" t="str">
        <f t="shared" si="126"/>
        <v/>
      </c>
      <c r="R392" s="249" t="str">
        <f t="shared" si="127"/>
        <v/>
      </c>
      <c r="S392" s="276"/>
      <c r="T392" s="37"/>
      <c r="U392" s="273" t="str">
        <f t="shared" si="128"/>
        <v/>
      </c>
      <c r="V392" s="7" t="e">
        <f t="shared" si="129"/>
        <v>#N/A</v>
      </c>
      <c r="W392" s="7" t="e">
        <f t="shared" si="130"/>
        <v>#N/A</v>
      </c>
      <c r="X392" s="7" t="e">
        <f t="shared" si="131"/>
        <v>#N/A</v>
      </c>
      <c r="Y392" s="7" t="str">
        <f t="shared" si="132"/>
        <v/>
      </c>
      <c r="Z392" s="11">
        <f t="shared" si="133"/>
        <v>1</v>
      </c>
      <c r="AA392" s="7" t="e">
        <f t="shared" si="134"/>
        <v>#N/A</v>
      </c>
      <c r="AB392" s="7" t="e">
        <f t="shared" si="135"/>
        <v>#N/A</v>
      </c>
      <c r="AC392" s="7" t="e">
        <f t="shared" si="136"/>
        <v>#N/A</v>
      </c>
      <c r="AD392" s="7" t="e">
        <f>VLOOKUP(AF392,排出係数!$A$4:$I$1301,9,FALSE)</f>
        <v>#N/A</v>
      </c>
      <c r="AE392" s="12" t="str">
        <f t="shared" si="137"/>
        <v xml:space="preserve"> </v>
      </c>
      <c r="AF392" s="7" t="e">
        <f t="shared" si="148"/>
        <v>#N/A</v>
      </c>
      <c r="AG392" s="7" t="e">
        <f t="shared" si="138"/>
        <v>#N/A</v>
      </c>
      <c r="AH392" s="7" t="e">
        <f>VLOOKUP(AF392,排出係数!$A$4:$I$1301,6,FALSE)</f>
        <v>#N/A</v>
      </c>
      <c r="AI392" s="7" t="e">
        <f t="shared" si="139"/>
        <v>#N/A</v>
      </c>
      <c r="AJ392" s="7" t="e">
        <f t="shared" si="140"/>
        <v>#N/A</v>
      </c>
      <c r="AK392" s="7" t="e">
        <f>VLOOKUP(AF392,排出係数!$A$4:$I$1301,7,FALSE)</f>
        <v>#N/A</v>
      </c>
      <c r="AL392" s="7" t="e">
        <f t="shared" si="141"/>
        <v>#N/A</v>
      </c>
      <c r="AM392" s="7" t="e">
        <f t="shared" si="142"/>
        <v>#N/A</v>
      </c>
      <c r="AN392" s="7" t="e">
        <f t="shared" si="143"/>
        <v>#N/A</v>
      </c>
      <c r="AO392" s="7">
        <f t="shared" si="144"/>
        <v>0</v>
      </c>
      <c r="AP392" s="7" t="e">
        <f>VLOOKUP(AF392,排出係数!$A$4:$I$1301,8,FALSE)</f>
        <v>#N/A</v>
      </c>
      <c r="AQ392" s="7" t="str">
        <f t="shared" si="145"/>
        <v/>
      </c>
      <c r="AR392" s="7" t="str">
        <f t="shared" si="146"/>
        <v/>
      </c>
      <c r="AS392" s="7" t="str">
        <f t="shared" si="147"/>
        <v/>
      </c>
      <c r="AT392" s="88"/>
      <c r="AZ392" s="3" t="s">
        <v>518</v>
      </c>
    </row>
    <row r="393" spans="1:52" s="13" customFormat="1" ht="13.5" customHeight="1">
      <c r="A393" s="139">
        <v>378</v>
      </c>
      <c r="B393" s="140"/>
      <c r="C393" s="141"/>
      <c r="D393" s="142"/>
      <c r="E393" s="141"/>
      <c r="F393" s="141"/>
      <c r="G393" s="182"/>
      <c r="H393" s="141"/>
      <c r="I393" s="143"/>
      <c r="J393" s="144"/>
      <c r="K393" s="141"/>
      <c r="L393" s="378"/>
      <c r="M393" s="379"/>
      <c r="N393" s="400"/>
      <c r="O393" s="202" t="str">
        <f t="shared" si="125"/>
        <v/>
      </c>
      <c r="P393" s="202" t="str">
        <f t="shared" si="149"/>
        <v/>
      </c>
      <c r="Q393" s="203" t="str">
        <f t="shared" si="126"/>
        <v/>
      </c>
      <c r="R393" s="249" t="str">
        <f t="shared" si="127"/>
        <v/>
      </c>
      <c r="S393" s="276"/>
      <c r="T393" s="37"/>
      <c r="U393" s="273" t="str">
        <f t="shared" si="128"/>
        <v/>
      </c>
      <c r="V393" s="7" t="e">
        <f t="shared" si="129"/>
        <v>#N/A</v>
      </c>
      <c r="W393" s="7" t="e">
        <f t="shared" si="130"/>
        <v>#N/A</v>
      </c>
      <c r="X393" s="7" t="e">
        <f t="shared" si="131"/>
        <v>#N/A</v>
      </c>
      <c r="Y393" s="7" t="str">
        <f t="shared" si="132"/>
        <v/>
      </c>
      <c r="Z393" s="11">
        <f t="shared" si="133"/>
        <v>1</v>
      </c>
      <c r="AA393" s="7" t="e">
        <f t="shared" si="134"/>
        <v>#N/A</v>
      </c>
      <c r="AB393" s="7" t="e">
        <f t="shared" si="135"/>
        <v>#N/A</v>
      </c>
      <c r="AC393" s="7" t="e">
        <f t="shared" si="136"/>
        <v>#N/A</v>
      </c>
      <c r="AD393" s="7" t="e">
        <f>VLOOKUP(AF393,排出係数!$A$4:$I$1301,9,FALSE)</f>
        <v>#N/A</v>
      </c>
      <c r="AE393" s="12" t="str">
        <f t="shared" si="137"/>
        <v xml:space="preserve"> </v>
      </c>
      <c r="AF393" s="7" t="e">
        <f t="shared" si="148"/>
        <v>#N/A</v>
      </c>
      <c r="AG393" s="7" t="e">
        <f t="shared" si="138"/>
        <v>#N/A</v>
      </c>
      <c r="AH393" s="7" t="e">
        <f>VLOOKUP(AF393,排出係数!$A$4:$I$1301,6,FALSE)</f>
        <v>#N/A</v>
      </c>
      <c r="AI393" s="7" t="e">
        <f t="shared" si="139"/>
        <v>#N/A</v>
      </c>
      <c r="AJ393" s="7" t="e">
        <f t="shared" si="140"/>
        <v>#N/A</v>
      </c>
      <c r="AK393" s="7" t="e">
        <f>VLOOKUP(AF393,排出係数!$A$4:$I$1301,7,FALSE)</f>
        <v>#N/A</v>
      </c>
      <c r="AL393" s="7" t="e">
        <f t="shared" si="141"/>
        <v>#N/A</v>
      </c>
      <c r="AM393" s="7" t="e">
        <f t="shared" si="142"/>
        <v>#N/A</v>
      </c>
      <c r="AN393" s="7" t="e">
        <f t="shared" si="143"/>
        <v>#N/A</v>
      </c>
      <c r="AO393" s="7">
        <f t="shared" si="144"/>
        <v>0</v>
      </c>
      <c r="AP393" s="7" t="e">
        <f>VLOOKUP(AF393,排出係数!$A$4:$I$1301,8,FALSE)</f>
        <v>#N/A</v>
      </c>
      <c r="AQ393" s="7" t="str">
        <f t="shared" si="145"/>
        <v/>
      </c>
      <c r="AR393" s="7" t="str">
        <f t="shared" si="146"/>
        <v/>
      </c>
      <c r="AS393" s="7" t="str">
        <f t="shared" si="147"/>
        <v/>
      </c>
      <c r="AT393" s="88"/>
      <c r="AZ393" s="3" t="s">
        <v>585</v>
      </c>
    </row>
    <row r="394" spans="1:52" s="13" customFormat="1" ht="13.5" customHeight="1">
      <c r="A394" s="139">
        <v>379</v>
      </c>
      <c r="B394" s="140"/>
      <c r="C394" s="141"/>
      <c r="D394" s="142"/>
      <c r="E394" s="141"/>
      <c r="F394" s="141"/>
      <c r="G394" s="182"/>
      <c r="H394" s="141"/>
      <c r="I394" s="143"/>
      <c r="J394" s="144"/>
      <c r="K394" s="141"/>
      <c r="L394" s="378"/>
      <c r="M394" s="379"/>
      <c r="N394" s="400"/>
      <c r="O394" s="202" t="str">
        <f t="shared" si="125"/>
        <v/>
      </c>
      <c r="P394" s="202" t="str">
        <f t="shared" si="149"/>
        <v/>
      </c>
      <c r="Q394" s="203" t="str">
        <f t="shared" si="126"/>
        <v/>
      </c>
      <c r="R394" s="249" t="str">
        <f t="shared" si="127"/>
        <v/>
      </c>
      <c r="S394" s="276"/>
      <c r="T394" s="37"/>
      <c r="U394" s="273" t="str">
        <f t="shared" si="128"/>
        <v/>
      </c>
      <c r="V394" s="7" t="e">
        <f t="shared" si="129"/>
        <v>#N/A</v>
      </c>
      <c r="W394" s="7" t="e">
        <f t="shared" si="130"/>
        <v>#N/A</v>
      </c>
      <c r="X394" s="7" t="e">
        <f t="shared" si="131"/>
        <v>#N/A</v>
      </c>
      <c r="Y394" s="7" t="str">
        <f t="shared" si="132"/>
        <v/>
      </c>
      <c r="Z394" s="11">
        <f t="shared" si="133"/>
        <v>1</v>
      </c>
      <c r="AA394" s="7" t="e">
        <f t="shared" si="134"/>
        <v>#N/A</v>
      </c>
      <c r="AB394" s="7" t="e">
        <f t="shared" si="135"/>
        <v>#N/A</v>
      </c>
      <c r="AC394" s="7" t="e">
        <f t="shared" si="136"/>
        <v>#N/A</v>
      </c>
      <c r="AD394" s="7" t="e">
        <f>VLOOKUP(AF394,排出係数!$A$4:$I$1301,9,FALSE)</f>
        <v>#N/A</v>
      </c>
      <c r="AE394" s="12" t="str">
        <f t="shared" si="137"/>
        <v xml:space="preserve"> </v>
      </c>
      <c r="AF394" s="7" t="e">
        <f t="shared" si="148"/>
        <v>#N/A</v>
      </c>
      <c r="AG394" s="7" t="e">
        <f t="shared" si="138"/>
        <v>#N/A</v>
      </c>
      <c r="AH394" s="7" t="e">
        <f>VLOOKUP(AF394,排出係数!$A$4:$I$1301,6,FALSE)</f>
        <v>#N/A</v>
      </c>
      <c r="AI394" s="7" t="e">
        <f t="shared" si="139"/>
        <v>#N/A</v>
      </c>
      <c r="AJ394" s="7" t="e">
        <f t="shared" si="140"/>
        <v>#N/A</v>
      </c>
      <c r="AK394" s="7" t="e">
        <f>VLOOKUP(AF394,排出係数!$A$4:$I$1301,7,FALSE)</f>
        <v>#N/A</v>
      </c>
      <c r="AL394" s="7" t="e">
        <f t="shared" si="141"/>
        <v>#N/A</v>
      </c>
      <c r="AM394" s="7" t="e">
        <f t="shared" si="142"/>
        <v>#N/A</v>
      </c>
      <c r="AN394" s="7" t="e">
        <f t="shared" si="143"/>
        <v>#N/A</v>
      </c>
      <c r="AO394" s="7">
        <f t="shared" si="144"/>
        <v>0</v>
      </c>
      <c r="AP394" s="7" t="e">
        <f>VLOOKUP(AF394,排出係数!$A$4:$I$1301,8,FALSE)</f>
        <v>#N/A</v>
      </c>
      <c r="AQ394" s="7" t="str">
        <f t="shared" si="145"/>
        <v/>
      </c>
      <c r="AR394" s="7" t="str">
        <f t="shared" si="146"/>
        <v/>
      </c>
      <c r="AS394" s="7" t="str">
        <f t="shared" si="147"/>
        <v/>
      </c>
      <c r="AT394" s="88"/>
      <c r="AZ394" s="3" t="s">
        <v>753</v>
      </c>
    </row>
    <row r="395" spans="1:52" s="13" customFormat="1" ht="13.5" customHeight="1">
      <c r="A395" s="139">
        <v>380</v>
      </c>
      <c r="B395" s="140"/>
      <c r="C395" s="141"/>
      <c r="D395" s="142"/>
      <c r="E395" s="141"/>
      <c r="F395" s="141"/>
      <c r="G395" s="182"/>
      <c r="H395" s="141"/>
      <c r="I395" s="143"/>
      <c r="J395" s="144"/>
      <c r="K395" s="141"/>
      <c r="L395" s="378"/>
      <c r="M395" s="379"/>
      <c r="N395" s="400"/>
      <c r="O395" s="202" t="str">
        <f t="shared" si="125"/>
        <v/>
      </c>
      <c r="P395" s="202" t="str">
        <f t="shared" si="149"/>
        <v/>
      </c>
      <c r="Q395" s="203" t="str">
        <f t="shared" si="126"/>
        <v/>
      </c>
      <c r="R395" s="249" t="str">
        <f t="shared" si="127"/>
        <v/>
      </c>
      <c r="S395" s="276"/>
      <c r="T395" s="37"/>
      <c r="U395" s="273" t="str">
        <f t="shared" si="128"/>
        <v/>
      </c>
      <c r="V395" s="7" t="e">
        <f t="shared" si="129"/>
        <v>#N/A</v>
      </c>
      <c r="W395" s="7" t="e">
        <f t="shared" si="130"/>
        <v>#N/A</v>
      </c>
      <c r="X395" s="7" t="e">
        <f t="shared" si="131"/>
        <v>#N/A</v>
      </c>
      <c r="Y395" s="7" t="str">
        <f t="shared" si="132"/>
        <v/>
      </c>
      <c r="Z395" s="11">
        <f t="shared" si="133"/>
        <v>1</v>
      </c>
      <c r="AA395" s="7" t="e">
        <f t="shared" si="134"/>
        <v>#N/A</v>
      </c>
      <c r="AB395" s="7" t="e">
        <f t="shared" si="135"/>
        <v>#N/A</v>
      </c>
      <c r="AC395" s="7" t="e">
        <f t="shared" si="136"/>
        <v>#N/A</v>
      </c>
      <c r="AD395" s="7" t="e">
        <f>VLOOKUP(AF395,排出係数!$A$4:$I$1301,9,FALSE)</f>
        <v>#N/A</v>
      </c>
      <c r="AE395" s="12" t="str">
        <f t="shared" si="137"/>
        <v xml:space="preserve"> </v>
      </c>
      <c r="AF395" s="7" t="e">
        <f t="shared" si="148"/>
        <v>#N/A</v>
      </c>
      <c r="AG395" s="7" t="e">
        <f t="shared" si="138"/>
        <v>#N/A</v>
      </c>
      <c r="AH395" s="7" t="e">
        <f>VLOOKUP(AF395,排出係数!$A$4:$I$1301,6,FALSE)</f>
        <v>#N/A</v>
      </c>
      <c r="AI395" s="7" t="e">
        <f t="shared" si="139"/>
        <v>#N/A</v>
      </c>
      <c r="AJ395" s="7" t="e">
        <f t="shared" si="140"/>
        <v>#N/A</v>
      </c>
      <c r="AK395" s="7" t="e">
        <f>VLOOKUP(AF395,排出係数!$A$4:$I$1301,7,FALSE)</f>
        <v>#N/A</v>
      </c>
      <c r="AL395" s="7" t="e">
        <f t="shared" si="141"/>
        <v>#N/A</v>
      </c>
      <c r="AM395" s="7" t="e">
        <f t="shared" si="142"/>
        <v>#N/A</v>
      </c>
      <c r="AN395" s="7" t="e">
        <f t="shared" si="143"/>
        <v>#N/A</v>
      </c>
      <c r="AO395" s="7">
        <f t="shared" si="144"/>
        <v>0</v>
      </c>
      <c r="AP395" s="7" t="e">
        <f>VLOOKUP(AF395,排出係数!$A$4:$I$1301,8,FALSE)</f>
        <v>#N/A</v>
      </c>
      <c r="AQ395" s="7" t="str">
        <f t="shared" si="145"/>
        <v/>
      </c>
      <c r="AR395" s="7" t="str">
        <f t="shared" si="146"/>
        <v/>
      </c>
      <c r="AS395" s="7" t="str">
        <f t="shared" si="147"/>
        <v/>
      </c>
      <c r="AT395" s="88"/>
      <c r="AZ395" s="3" t="s">
        <v>1281</v>
      </c>
    </row>
    <row r="396" spans="1:52" s="13" customFormat="1" ht="13.5" customHeight="1">
      <c r="A396" s="139">
        <v>381</v>
      </c>
      <c r="B396" s="140"/>
      <c r="C396" s="141"/>
      <c r="D396" s="142"/>
      <c r="E396" s="141"/>
      <c r="F396" s="141"/>
      <c r="G396" s="182"/>
      <c r="H396" s="141"/>
      <c r="I396" s="143"/>
      <c r="J396" s="144"/>
      <c r="K396" s="141"/>
      <c r="L396" s="378"/>
      <c r="M396" s="379"/>
      <c r="N396" s="400"/>
      <c r="O396" s="202" t="str">
        <f t="shared" si="125"/>
        <v/>
      </c>
      <c r="P396" s="202" t="str">
        <f t="shared" si="149"/>
        <v/>
      </c>
      <c r="Q396" s="203" t="str">
        <f t="shared" si="126"/>
        <v/>
      </c>
      <c r="R396" s="249" t="str">
        <f t="shared" si="127"/>
        <v/>
      </c>
      <c r="S396" s="276"/>
      <c r="T396" s="37"/>
      <c r="U396" s="273" t="str">
        <f t="shared" si="128"/>
        <v/>
      </c>
      <c r="V396" s="7" t="e">
        <f t="shared" si="129"/>
        <v>#N/A</v>
      </c>
      <c r="W396" s="7" t="e">
        <f t="shared" si="130"/>
        <v>#N/A</v>
      </c>
      <c r="X396" s="7" t="e">
        <f t="shared" si="131"/>
        <v>#N/A</v>
      </c>
      <c r="Y396" s="7" t="str">
        <f t="shared" si="132"/>
        <v/>
      </c>
      <c r="Z396" s="11">
        <f t="shared" si="133"/>
        <v>1</v>
      </c>
      <c r="AA396" s="7" t="e">
        <f t="shared" si="134"/>
        <v>#N/A</v>
      </c>
      <c r="AB396" s="7" t="e">
        <f t="shared" si="135"/>
        <v>#N/A</v>
      </c>
      <c r="AC396" s="7" t="e">
        <f t="shared" si="136"/>
        <v>#N/A</v>
      </c>
      <c r="AD396" s="7" t="e">
        <f>VLOOKUP(AF396,排出係数!$A$4:$I$1301,9,FALSE)</f>
        <v>#N/A</v>
      </c>
      <c r="AE396" s="12" t="str">
        <f t="shared" si="137"/>
        <v xml:space="preserve"> </v>
      </c>
      <c r="AF396" s="7" t="e">
        <f t="shared" si="148"/>
        <v>#N/A</v>
      </c>
      <c r="AG396" s="7" t="e">
        <f t="shared" si="138"/>
        <v>#N/A</v>
      </c>
      <c r="AH396" s="7" t="e">
        <f>VLOOKUP(AF396,排出係数!$A$4:$I$1301,6,FALSE)</f>
        <v>#N/A</v>
      </c>
      <c r="AI396" s="7" t="e">
        <f t="shared" si="139"/>
        <v>#N/A</v>
      </c>
      <c r="AJ396" s="7" t="e">
        <f t="shared" si="140"/>
        <v>#N/A</v>
      </c>
      <c r="AK396" s="7" t="e">
        <f>VLOOKUP(AF396,排出係数!$A$4:$I$1301,7,FALSE)</f>
        <v>#N/A</v>
      </c>
      <c r="AL396" s="7" t="e">
        <f t="shared" si="141"/>
        <v>#N/A</v>
      </c>
      <c r="AM396" s="7" t="e">
        <f t="shared" si="142"/>
        <v>#N/A</v>
      </c>
      <c r="AN396" s="7" t="e">
        <f t="shared" si="143"/>
        <v>#N/A</v>
      </c>
      <c r="AO396" s="7">
        <f t="shared" si="144"/>
        <v>0</v>
      </c>
      <c r="AP396" s="7" t="e">
        <f>VLOOKUP(AF396,排出係数!$A$4:$I$1301,8,FALSE)</f>
        <v>#N/A</v>
      </c>
      <c r="AQ396" s="7" t="str">
        <f t="shared" si="145"/>
        <v/>
      </c>
      <c r="AR396" s="7" t="str">
        <f t="shared" si="146"/>
        <v/>
      </c>
      <c r="AS396" s="7" t="str">
        <f t="shared" si="147"/>
        <v/>
      </c>
      <c r="AT396" s="88"/>
      <c r="AZ396" s="3" t="s">
        <v>1283</v>
      </c>
    </row>
    <row r="397" spans="1:52" s="13" customFormat="1" ht="13.5" customHeight="1">
      <c r="A397" s="139">
        <v>382</v>
      </c>
      <c r="B397" s="140"/>
      <c r="C397" s="141"/>
      <c r="D397" s="142"/>
      <c r="E397" s="141"/>
      <c r="F397" s="141"/>
      <c r="G397" s="182"/>
      <c r="H397" s="141"/>
      <c r="I397" s="143"/>
      <c r="J397" s="144"/>
      <c r="K397" s="141"/>
      <c r="L397" s="378"/>
      <c r="M397" s="379"/>
      <c r="N397" s="400"/>
      <c r="O397" s="202" t="str">
        <f t="shared" si="125"/>
        <v/>
      </c>
      <c r="P397" s="202" t="str">
        <f t="shared" si="149"/>
        <v/>
      </c>
      <c r="Q397" s="203" t="str">
        <f t="shared" si="126"/>
        <v/>
      </c>
      <c r="R397" s="249" t="str">
        <f t="shared" si="127"/>
        <v/>
      </c>
      <c r="S397" s="276"/>
      <c r="T397" s="37"/>
      <c r="U397" s="273" t="str">
        <f t="shared" si="128"/>
        <v/>
      </c>
      <c r="V397" s="7" t="e">
        <f t="shared" si="129"/>
        <v>#N/A</v>
      </c>
      <c r="W397" s="7" t="e">
        <f t="shared" si="130"/>
        <v>#N/A</v>
      </c>
      <c r="X397" s="7" t="e">
        <f t="shared" si="131"/>
        <v>#N/A</v>
      </c>
      <c r="Y397" s="7" t="str">
        <f t="shared" si="132"/>
        <v/>
      </c>
      <c r="Z397" s="11">
        <f t="shared" si="133"/>
        <v>1</v>
      </c>
      <c r="AA397" s="7" t="e">
        <f t="shared" si="134"/>
        <v>#N/A</v>
      </c>
      <c r="AB397" s="7" t="e">
        <f t="shared" si="135"/>
        <v>#N/A</v>
      </c>
      <c r="AC397" s="7" t="e">
        <f t="shared" si="136"/>
        <v>#N/A</v>
      </c>
      <c r="AD397" s="7" t="e">
        <f>VLOOKUP(AF397,排出係数!$A$4:$I$1301,9,FALSE)</f>
        <v>#N/A</v>
      </c>
      <c r="AE397" s="12" t="str">
        <f t="shared" si="137"/>
        <v xml:space="preserve"> </v>
      </c>
      <c r="AF397" s="7" t="e">
        <f t="shared" si="148"/>
        <v>#N/A</v>
      </c>
      <c r="AG397" s="7" t="e">
        <f t="shared" si="138"/>
        <v>#N/A</v>
      </c>
      <c r="AH397" s="7" t="e">
        <f>VLOOKUP(AF397,排出係数!$A$4:$I$1301,6,FALSE)</f>
        <v>#N/A</v>
      </c>
      <c r="AI397" s="7" t="e">
        <f t="shared" si="139"/>
        <v>#N/A</v>
      </c>
      <c r="AJ397" s="7" t="e">
        <f t="shared" si="140"/>
        <v>#N/A</v>
      </c>
      <c r="AK397" s="7" t="e">
        <f>VLOOKUP(AF397,排出係数!$A$4:$I$1301,7,FALSE)</f>
        <v>#N/A</v>
      </c>
      <c r="AL397" s="7" t="e">
        <f t="shared" si="141"/>
        <v>#N/A</v>
      </c>
      <c r="AM397" s="7" t="e">
        <f t="shared" si="142"/>
        <v>#N/A</v>
      </c>
      <c r="AN397" s="7" t="e">
        <f t="shared" si="143"/>
        <v>#N/A</v>
      </c>
      <c r="AO397" s="7">
        <f t="shared" si="144"/>
        <v>0</v>
      </c>
      <c r="AP397" s="7" t="e">
        <f>VLOOKUP(AF397,排出係数!$A$4:$I$1301,8,FALSE)</f>
        <v>#N/A</v>
      </c>
      <c r="AQ397" s="7" t="str">
        <f t="shared" si="145"/>
        <v/>
      </c>
      <c r="AR397" s="7" t="str">
        <f t="shared" si="146"/>
        <v/>
      </c>
      <c r="AS397" s="7" t="str">
        <f t="shared" si="147"/>
        <v/>
      </c>
      <c r="AT397" s="88"/>
      <c r="AZ397" s="3" t="s">
        <v>848</v>
      </c>
    </row>
    <row r="398" spans="1:52" s="13" customFormat="1" ht="13.5" customHeight="1">
      <c r="A398" s="139">
        <v>383</v>
      </c>
      <c r="B398" s="140"/>
      <c r="C398" s="141"/>
      <c r="D398" s="142"/>
      <c r="E398" s="141"/>
      <c r="F398" s="141"/>
      <c r="G398" s="182"/>
      <c r="H398" s="141"/>
      <c r="I398" s="143"/>
      <c r="J398" s="144"/>
      <c r="K398" s="141"/>
      <c r="L398" s="378"/>
      <c r="M398" s="379"/>
      <c r="N398" s="400"/>
      <c r="O398" s="202" t="str">
        <f t="shared" si="125"/>
        <v/>
      </c>
      <c r="P398" s="202" t="str">
        <f t="shared" si="149"/>
        <v/>
      </c>
      <c r="Q398" s="203" t="str">
        <f t="shared" si="126"/>
        <v/>
      </c>
      <c r="R398" s="249" t="str">
        <f t="shared" si="127"/>
        <v/>
      </c>
      <c r="S398" s="276"/>
      <c r="T398" s="37"/>
      <c r="U398" s="273" t="str">
        <f t="shared" si="128"/>
        <v/>
      </c>
      <c r="V398" s="7" t="e">
        <f t="shared" si="129"/>
        <v>#N/A</v>
      </c>
      <c r="W398" s="7" t="e">
        <f t="shared" si="130"/>
        <v>#N/A</v>
      </c>
      <c r="X398" s="7" t="e">
        <f t="shared" si="131"/>
        <v>#N/A</v>
      </c>
      <c r="Y398" s="7" t="str">
        <f t="shared" si="132"/>
        <v/>
      </c>
      <c r="Z398" s="11">
        <f t="shared" si="133"/>
        <v>1</v>
      </c>
      <c r="AA398" s="7" t="e">
        <f t="shared" si="134"/>
        <v>#N/A</v>
      </c>
      <c r="AB398" s="7" t="e">
        <f t="shared" si="135"/>
        <v>#N/A</v>
      </c>
      <c r="AC398" s="7" t="e">
        <f t="shared" si="136"/>
        <v>#N/A</v>
      </c>
      <c r="AD398" s="7" t="e">
        <f>VLOOKUP(AF398,排出係数!$A$4:$I$1301,9,FALSE)</f>
        <v>#N/A</v>
      </c>
      <c r="AE398" s="12" t="str">
        <f t="shared" si="137"/>
        <v xml:space="preserve"> </v>
      </c>
      <c r="AF398" s="7" t="e">
        <f t="shared" si="148"/>
        <v>#N/A</v>
      </c>
      <c r="AG398" s="7" t="e">
        <f t="shared" si="138"/>
        <v>#N/A</v>
      </c>
      <c r="AH398" s="7" t="e">
        <f>VLOOKUP(AF398,排出係数!$A$4:$I$1301,6,FALSE)</f>
        <v>#N/A</v>
      </c>
      <c r="AI398" s="7" t="e">
        <f t="shared" si="139"/>
        <v>#N/A</v>
      </c>
      <c r="AJ398" s="7" t="e">
        <f t="shared" si="140"/>
        <v>#N/A</v>
      </c>
      <c r="AK398" s="7" t="e">
        <f>VLOOKUP(AF398,排出係数!$A$4:$I$1301,7,FALSE)</f>
        <v>#N/A</v>
      </c>
      <c r="AL398" s="7" t="e">
        <f t="shared" si="141"/>
        <v>#N/A</v>
      </c>
      <c r="AM398" s="7" t="e">
        <f t="shared" si="142"/>
        <v>#N/A</v>
      </c>
      <c r="AN398" s="7" t="e">
        <f t="shared" si="143"/>
        <v>#N/A</v>
      </c>
      <c r="AO398" s="7">
        <f t="shared" si="144"/>
        <v>0</v>
      </c>
      <c r="AP398" s="7" t="e">
        <f>VLOOKUP(AF398,排出係数!$A$4:$I$1301,8,FALSE)</f>
        <v>#N/A</v>
      </c>
      <c r="AQ398" s="7" t="str">
        <f t="shared" si="145"/>
        <v/>
      </c>
      <c r="AR398" s="7" t="str">
        <f t="shared" si="146"/>
        <v/>
      </c>
      <c r="AS398" s="7" t="str">
        <f t="shared" si="147"/>
        <v/>
      </c>
      <c r="AT398" s="88"/>
      <c r="AZ398" s="3" t="s">
        <v>876</v>
      </c>
    </row>
    <row r="399" spans="1:52" s="13" customFormat="1" ht="13.5" customHeight="1">
      <c r="A399" s="139">
        <v>384</v>
      </c>
      <c r="B399" s="140"/>
      <c r="C399" s="141"/>
      <c r="D399" s="142"/>
      <c r="E399" s="141"/>
      <c r="F399" s="141"/>
      <c r="G399" s="182"/>
      <c r="H399" s="141"/>
      <c r="I399" s="143"/>
      <c r="J399" s="144"/>
      <c r="K399" s="141"/>
      <c r="L399" s="378"/>
      <c r="M399" s="379"/>
      <c r="N399" s="400"/>
      <c r="O399" s="202" t="str">
        <f t="shared" si="125"/>
        <v/>
      </c>
      <c r="P399" s="202" t="str">
        <f t="shared" si="149"/>
        <v/>
      </c>
      <c r="Q399" s="203" t="str">
        <f t="shared" si="126"/>
        <v/>
      </c>
      <c r="R399" s="249" t="str">
        <f t="shared" si="127"/>
        <v/>
      </c>
      <c r="S399" s="276"/>
      <c r="T399" s="37"/>
      <c r="U399" s="273" t="str">
        <f t="shared" si="128"/>
        <v/>
      </c>
      <c r="V399" s="7" t="e">
        <f t="shared" si="129"/>
        <v>#N/A</v>
      </c>
      <c r="W399" s="7" t="e">
        <f t="shared" si="130"/>
        <v>#N/A</v>
      </c>
      <c r="X399" s="7" t="e">
        <f t="shared" si="131"/>
        <v>#N/A</v>
      </c>
      <c r="Y399" s="7" t="str">
        <f t="shared" si="132"/>
        <v/>
      </c>
      <c r="Z399" s="11">
        <f t="shared" si="133"/>
        <v>1</v>
      </c>
      <c r="AA399" s="7" t="e">
        <f t="shared" si="134"/>
        <v>#N/A</v>
      </c>
      <c r="AB399" s="7" t="e">
        <f t="shared" si="135"/>
        <v>#N/A</v>
      </c>
      <c r="AC399" s="7" t="e">
        <f t="shared" si="136"/>
        <v>#N/A</v>
      </c>
      <c r="AD399" s="7" t="e">
        <f>VLOOKUP(AF399,排出係数!$A$4:$I$1301,9,FALSE)</f>
        <v>#N/A</v>
      </c>
      <c r="AE399" s="12" t="str">
        <f t="shared" si="137"/>
        <v xml:space="preserve"> </v>
      </c>
      <c r="AF399" s="7" t="e">
        <f t="shared" si="148"/>
        <v>#N/A</v>
      </c>
      <c r="AG399" s="7" t="e">
        <f t="shared" si="138"/>
        <v>#N/A</v>
      </c>
      <c r="AH399" s="7" t="e">
        <f>VLOOKUP(AF399,排出係数!$A$4:$I$1301,6,FALSE)</f>
        <v>#N/A</v>
      </c>
      <c r="AI399" s="7" t="e">
        <f t="shared" si="139"/>
        <v>#N/A</v>
      </c>
      <c r="AJ399" s="7" t="e">
        <f t="shared" si="140"/>
        <v>#N/A</v>
      </c>
      <c r="AK399" s="7" t="e">
        <f>VLOOKUP(AF399,排出係数!$A$4:$I$1301,7,FALSE)</f>
        <v>#N/A</v>
      </c>
      <c r="AL399" s="7" t="e">
        <f t="shared" si="141"/>
        <v>#N/A</v>
      </c>
      <c r="AM399" s="7" t="e">
        <f t="shared" si="142"/>
        <v>#N/A</v>
      </c>
      <c r="AN399" s="7" t="e">
        <f t="shared" si="143"/>
        <v>#N/A</v>
      </c>
      <c r="AO399" s="7">
        <f t="shared" si="144"/>
        <v>0</v>
      </c>
      <c r="AP399" s="7" t="e">
        <f>VLOOKUP(AF399,排出係数!$A$4:$I$1301,8,FALSE)</f>
        <v>#N/A</v>
      </c>
      <c r="AQ399" s="7" t="str">
        <f t="shared" si="145"/>
        <v/>
      </c>
      <c r="AR399" s="7" t="str">
        <f t="shared" si="146"/>
        <v/>
      </c>
      <c r="AS399" s="7" t="str">
        <f t="shared" si="147"/>
        <v/>
      </c>
      <c r="AT399" s="88"/>
      <c r="AZ399" s="3" t="s">
        <v>923</v>
      </c>
    </row>
    <row r="400" spans="1:52" s="13" customFormat="1" ht="13.5" customHeight="1">
      <c r="A400" s="139">
        <v>385</v>
      </c>
      <c r="B400" s="140"/>
      <c r="C400" s="141"/>
      <c r="D400" s="142"/>
      <c r="E400" s="141"/>
      <c r="F400" s="141"/>
      <c r="G400" s="182"/>
      <c r="H400" s="141"/>
      <c r="I400" s="143"/>
      <c r="J400" s="144"/>
      <c r="K400" s="141"/>
      <c r="L400" s="378"/>
      <c r="M400" s="379"/>
      <c r="N400" s="400"/>
      <c r="O400" s="202" t="str">
        <f t="shared" ref="O400:O463" si="150">IF(ISBLANK(K400)=TRUE,"",IF(ISNUMBER(AG400)=TRUE,AG400,"エラー"))</f>
        <v/>
      </c>
      <c r="P400" s="202" t="str">
        <f t="shared" si="149"/>
        <v/>
      </c>
      <c r="Q400" s="203" t="str">
        <f t="shared" ref="Q400:Q463" si="151">IF(O400="","",IF(ISERROR(O400*N400*Z400),"エラー",IF(ISBLANK(O400)=TRUE,"エラー",IF(ISBLANK(N400)=TRUE,"エラー",IF(AS400=1,"エラー",O400*N400*Z400/1000)))))</f>
        <v/>
      </c>
      <c r="R400" s="249" t="str">
        <f t="shared" ref="R400:R463" si="152">IF(P400="","",IF(ISERROR(P400*N400*Z400),"エラー",IF(ISBLANK(P400)=TRUE,"エラー",IF(ISBLANK(N400)=TRUE,"エラー",IF(AS400=1,"エラー",P400*N400*Z400/1000)))))</f>
        <v/>
      </c>
      <c r="S400" s="276"/>
      <c r="T400" s="37"/>
      <c r="U400" s="273" t="str">
        <f t="shared" ref="U400:U463" si="153">IF(ISBLANK(H400)=TRUE,"",IF(OR(ISBLANK(B400)=TRUE),1,""))</f>
        <v/>
      </c>
      <c r="V400" s="7" t="e">
        <f t="shared" ref="V400:V463" si="154">VLOOKUP(H400,$AU$17:$AX$23,2,FALSE)</f>
        <v>#N/A</v>
      </c>
      <c r="W400" s="7" t="e">
        <f t="shared" ref="W400:W463" si="155">VLOOKUP(H400,$AU$17:$AX$23,3,FALSE)</f>
        <v>#N/A</v>
      </c>
      <c r="X400" s="7" t="e">
        <f t="shared" ref="X400:X463" si="156">VLOOKUP(H400,$AU$17:$AX$23,4,FALSE)</f>
        <v>#N/A</v>
      </c>
      <c r="Y400" s="7" t="str">
        <f t="shared" ref="Y400:Y463" si="157">IF(ISERROR(SEARCH("-",I400,1))=TRUE,ASC(UPPER(I400)),ASC(UPPER(LEFT(I400,SEARCH("-",I400,1)-1))))</f>
        <v/>
      </c>
      <c r="Z400" s="11">
        <f t="shared" ref="Z400:Z463" si="158">IF(J400&gt;3500,J400/1000,1)</f>
        <v>1</v>
      </c>
      <c r="AA400" s="7" t="e">
        <f t="shared" ref="AA400:AA463" si="159">IF(X400=9,0,IF(J400&lt;=1700,1,IF(J400&lt;=2500,2,IF(J400&lt;=3500,3,4))))</f>
        <v>#N/A</v>
      </c>
      <c r="AB400" s="7" t="e">
        <f t="shared" ref="AB400:AB463" si="160">IF(X400=5,0,IF(X400=9,0,IF(J400&lt;=1700,1,IF(J400&lt;=2500,2,IF(J400&lt;=3500,3,4)))))</f>
        <v>#N/A</v>
      </c>
      <c r="AC400" s="7" t="e">
        <f t="shared" ref="AC400:AC463" si="161">VLOOKUP(K400,$BC$17:$BD$25,2,FALSE)</f>
        <v>#N/A</v>
      </c>
      <c r="AD400" s="7" t="e">
        <f>VLOOKUP(AF400,排出係数!$A$4:$I$1301,9,FALSE)</f>
        <v>#N/A</v>
      </c>
      <c r="AE400" s="12" t="str">
        <f t="shared" ref="AE400:AE463" si="162">IF(OR(ISBLANK(K400)=TRUE,ISBLANK(B400)=TRUE)," ",CONCATENATE(B400,X400,AA400))</f>
        <v xml:space="preserve"> </v>
      </c>
      <c r="AF400" s="7" t="e">
        <f t="shared" si="148"/>
        <v>#N/A</v>
      </c>
      <c r="AG400" s="7" t="e">
        <f t="shared" ref="AG400:AG463" si="163">IF(AND(L400="あり",AC400="軽"),AI400,AH400)</f>
        <v>#N/A</v>
      </c>
      <c r="AH400" s="7" t="e">
        <f>VLOOKUP(AF400,排出係数!$A$4:$I$1301,6,FALSE)</f>
        <v>#N/A</v>
      </c>
      <c r="AI400" s="7" t="e">
        <f t="shared" ref="AI400:AI463" si="164">VLOOKUP(AB400,$BQ$17:$BU$21,2,FALSE)</f>
        <v>#N/A</v>
      </c>
      <c r="AJ400" s="7" t="e">
        <f t="shared" ref="AJ400:AJ463" si="165">IF(AND(L400="あり",M400="なし",AC400="軽"),AL400,IF(AND(L400="あり",M400="あり(H17なし)",AC400="軽"),AL400,IF(AND(L400="あり",M400="",AC400="軽"),AL400,IF(AND(L400="なし",M400="あり(H17なし)",AC400="軽"),AM400,IF(AND(L400="",M400="あり(H17なし)",AC400="軽"),AM400,IF(AND(M400="あり(H17あり)",AC400="軽"),AN400,AK400))))))</f>
        <v>#N/A</v>
      </c>
      <c r="AK400" s="7" t="e">
        <f>VLOOKUP(AF400,排出係数!$A$4:$I$1301,7,FALSE)</f>
        <v>#N/A</v>
      </c>
      <c r="AL400" s="7" t="e">
        <f t="shared" ref="AL400:AL463" si="166">VLOOKUP(AB400,$BQ$17:$BU$21,3,FALSE)</f>
        <v>#N/A</v>
      </c>
      <c r="AM400" s="7" t="e">
        <f t="shared" ref="AM400:AM463" si="167">VLOOKUP(AB400,$BQ$17:$BU$21,4,FALSE)</f>
        <v>#N/A</v>
      </c>
      <c r="AN400" s="7" t="e">
        <f t="shared" ref="AN400:AN463" si="168">VLOOKUP(AB400,$BQ$17:$BU$21,5,FALSE)</f>
        <v>#N/A</v>
      </c>
      <c r="AO400" s="7">
        <f t="shared" ref="AO400:AO463" si="169">IF(AND(L400="なし",M400="なし"),0,IF(AND(L400="",M400=""),0,IF(AND(L400="",M400="なし"),0,IF(AND(L400="なし",M400=""),0,1))))</f>
        <v>0</v>
      </c>
      <c r="AP400" s="7" t="e">
        <f>VLOOKUP(AF400,排出係数!$A$4:$I$1301,8,FALSE)</f>
        <v>#N/A</v>
      </c>
      <c r="AQ400" s="7" t="str">
        <f t="shared" ref="AQ400:AQ463" si="170">IF(H400="","",VLOOKUP(H400,$AU$17:$AY$25,5,FALSE))</f>
        <v/>
      </c>
      <c r="AR400" s="7" t="str">
        <f t="shared" ref="AR400:AR463" si="171">IF(D400="","",VLOOKUP(CONCATENATE("A",LEFT(D400)),$BN$17:$BO$26,2,FALSE))</f>
        <v/>
      </c>
      <c r="AS400" s="7" t="str">
        <f t="shared" ref="AS400:AS463" si="172">IF(AQ400=AR400,"",1)</f>
        <v/>
      </c>
      <c r="AT400" s="88"/>
      <c r="AZ400" s="3" t="s">
        <v>1277</v>
      </c>
    </row>
    <row r="401" spans="1:52" s="13" customFormat="1" ht="13.5" customHeight="1">
      <c r="A401" s="139">
        <v>386</v>
      </c>
      <c r="B401" s="140"/>
      <c r="C401" s="141"/>
      <c r="D401" s="142"/>
      <c r="E401" s="141"/>
      <c r="F401" s="141"/>
      <c r="G401" s="182"/>
      <c r="H401" s="141"/>
      <c r="I401" s="143"/>
      <c r="J401" s="144"/>
      <c r="K401" s="141"/>
      <c r="L401" s="378"/>
      <c r="M401" s="379"/>
      <c r="N401" s="400"/>
      <c r="O401" s="202" t="str">
        <f t="shared" si="150"/>
        <v/>
      </c>
      <c r="P401" s="202" t="str">
        <f t="shared" si="149"/>
        <v/>
      </c>
      <c r="Q401" s="203" t="str">
        <f t="shared" si="151"/>
        <v/>
      </c>
      <c r="R401" s="249" t="str">
        <f t="shared" si="152"/>
        <v/>
      </c>
      <c r="S401" s="276"/>
      <c r="T401" s="37"/>
      <c r="U401" s="273" t="str">
        <f t="shared" si="153"/>
        <v/>
      </c>
      <c r="V401" s="7" t="e">
        <f t="shared" si="154"/>
        <v>#N/A</v>
      </c>
      <c r="W401" s="7" t="e">
        <f t="shared" si="155"/>
        <v>#N/A</v>
      </c>
      <c r="X401" s="7" t="e">
        <f t="shared" si="156"/>
        <v>#N/A</v>
      </c>
      <c r="Y401" s="7" t="str">
        <f t="shared" si="157"/>
        <v/>
      </c>
      <c r="Z401" s="11">
        <f t="shared" si="158"/>
        <v>1</v>
      </c>
      <c r="AA401" s="7" t="e">
        <f t="shared" si="159"/>
        <v>#N/A</v>
      </c>
      <c r="AB401" s="7" t="e">
        <f t="shared" si="160"/>
        <v>#N/A</v>
      </c>
      <c r="AC401" s="7" t="e">
        <f t="shared" si="161"/>
        <v>#N/A</v>
      </c>
      <c r="AD401" s="7" t="e">
        <f>VLOOKUP(AF401,排出係数!$A$4:$I$1301,9,FALSE)</f>
        <v>#N/A</v>
      </c>
      <c r="AE401" s="12" t="str">
        <f t="shared" si="162"/>
        <v xml:space="preserve"> </v>
      </c>
      <c r="AF401" s="7" t="e">
        <f t="shared" ref="AF401:AF464" si="173">CONCATENATE(V401,AB401,AC401,Y401)</f>
        <v>#N/A</v>
      </c>
      <c r="AG401" s="7" t="e">
        <f t="shared" si="163"/>
        <v>#N/A</v>
      </c>
      <c r="AH401" s="7" t="e">
        <f>VLOOKUP(AF401,排出係数!$A$4:$I$1301,6,FALSE)</f>
        <v>#N/A</v>
      </c>
      <c r="AI401" s="7" t="e">
        <f t="shared" si="164"/>
        <v>#N/A</v>
      </c>
      <c r="AJ401" s="7" t="e">
        <f t="shared" si="165"/>
        <v>#N/A</v>
      </c>
      <c r="AK401" s="7" t="e">
        <f>VLOOKUP(AF401,排出係数!$A$4:$I$1301,7,FALSE)</f>
        <v>#N/A</v>
      </c>
      <c r="AL401" s="7" t="e">
        <f t="shared" si="166"/>
        <v>#N/A</v>
      </c>
      <c r="AM401" s="7" t="e">
        <f t="shared" si="167"/>
        <v>#N/A</v>
      </c>
      <c r="AN401" s="7" t="e">
        <f t="shared" si="168"/>
        <v>#N/A</v>
      </c>
      <c r="AO401" s="7">
        <f t="shared" si="169"/>
        <v>0</v>
      </c>
      <c r="AP401" s="7" t="e">
        <f>VLOOKUP(AF401,排出係数!$A$4:$I$1301,8,FALSE)</f>
        <v>#N/A</v>
      </c>
      <c r="AQ401" s="7" t="str">
        <f t="shared" si="170"/>
        <v/>
      </c>
      <c r="AR401" s="7" t="str">
        <f t="shared" si="171"/>
        <v/>
      </c>
      <c r="AS401" s="7" t="str">
        <f t="shared" si="172"/>
        <v/>
      </c>
      <c r="AT401" s="88"/>
      <c r="AZ401" s="3" t="s">
        <v>1279</v>
      </c>
    </row>
    <row r="402" spans="1:52" s="13" customFormat="1" ht="13.5" customHeight="1">
      <c r="A402" s="139">
        <v>387</v>
      </c>
      <c r="B402" s="140"/>
      <c r="C402" s="141"/>
      <c r="D402" s="142"/>
      <c r="E402" s="141"/>
      <c r="F402" s="141"/>
      <c r="G402" s="182"/>
      <c r="H402" s="141"/>
      <c r="I402" s="143"/>
      <c r="J402" s="144"/>
      <c r="K402" s="141"/>
      <c r="L402" s="378"/>
      <c r="M402" s="379"/>
      <c r="N402" s="400"/>
      <c r="O402" s="202" t="str">
        <f t="shared" si="150"/>
        <v/>
      </c>
      <c r="P402" s="202" t="str">
        <f t="shared" ref="P402:P465" si="174">IF(ISBLANK($K402)=TRUE,"",IF(ISNUMBER(AJ402)=TRUE,AJ402,"エラー"))</f>
        <v/>
      </c>
      <c r="Q402" s="203" t="str">
        <f t="shared" si="151"/>
        <v/>
      </c>
      <c r="R402" s="249" t="str">
        <f t="shared" si="152"/>
        <v/>
      </c>
      <c r="S402" s="276"/>
      <c r="T402" s="37"/>
      <c r="U402" s="273" t="str">
        <f t="shared" si="153"/>
        <v/>
      </c>
      <c r="V402" s="7" t="e">
        <f t="shared" si="154"/>
        <v>#N/A</v>
      </c>
      <c r="W402" s="7" t="e">
        <f t="shared" si="155"/>
        <v>#N/A</v>
      </c>
      <c r="X402" s="7" t="e">
        <f t="shared" si="156"/>
        <v>#N/A</v>
      </c>
      <c r="Y402" s="7" t="str">
        <f t="shared" si="157"/>
        <v/>
      </c>
      <c r="Z402" s="11">
        <f t="shared" si="158"/>
        <v>1</v>
      </c>
      <c r="AA402" s="7" t="e">
        <f t="shared" si="159"/>
        <v>#N/A</v>
      </c>
      <c r="AB402" s="7" t="e">
        <f t="shared" si="160"/>
        <v>#N/A</v>
      </c>
      <c r="AC402" s="7" t="e">
        <f t="shared" si="161"/>
        <v>#N/A</v>
      </c>
      <c r="AD402" s="7" t="e">
        <f>VLOOKUP(AF402,排出係数!$A$4:$I$1301,9,FALSE)</f>
        <v>#N/A</v>
      </c>
      <c r="AE402" s="12" t="str">
        <f t="shared" si="162"/>
        <v xml:space="preserve"> </v>
      </c>
      <c r="AF402" s="7" t="e">
        <f t="shared" si="173"/>
        <v>#N/A</v>
      </c>
      <c r="AG402" s="7" t="e">
        <f t="shared" si="163"/>
        <v>#N/A</v>
      </c>
      <c r="AH402" s="7" t="e">
        <f>VLOOKUP(AF402,排出係数!$A$4:$I$1301,6,FALSE)</f>
        <v>#N/A</v>
      </c>
      <c r="AI402" s="7" t="e">
        <f t="shared" si="164"/>
        <v>#N/A</v>
      </c>
      <c r="AJ402" s="7" t="e">
        <f t="shared" si="165"/>
        <v>#N/A</v>
      </c>
      <c r="AK402" s="7" t="e">
        <f>VLOOKUP(AF402,排出係数!$A$4:$I$1301,7,FALSE)</f>
        <v>#N/A</v>
      </c>
      <c r="AL402" s="7" t="e">
        <f t="shared" si="166"/>
        <v>#N/A</v>
      </c>
      <c r="AM402" s="7" t="e">
        <f t="shared" si="167"/>
        <v>#N/A</v>
      </c>
      <c r="AN402" s="7" t="e">
        <f t="shared" si="168"/>
        <v>#N/A</v>
      </c>
      <c r="AO402" s="7">
        <f t="shared" si="169"/>
        <v>0</v>
      </c>
      <c r="AP402" s="7" t="e">
        <f>VLOOKUP(AF402,排出係数!$A$4:$I$1301,8,FALSE)</f>
        <v>#N/A</v>
      </c>
      <c r="AQ402" s="7" t="str">
        <f t="shared" si="170"/>
        <v/>
      </c>
      <c r="AR402" s="7" t="str">
        <f t="shared" si="171"/>
        <v/>
      </c>
      <c r="AS402" s="7" t="str">
        <f t="shared" si="172"/>
        <v/>
      </c>
      <c r="AT402" s="88"/>
      <c r="AZ402" s="3" t="s">
        <v>845</v>
      </c>
    </row>
    <row r="403" spans="1:52" s="13" customFormat="1" ht="13.5" customHeight="1">
      <c r="A403" s="139">
        <v>388</v>
      </c>
      <c r="B403" s="140"/>
      <c r="C403" s="141"/>
      <c r="D403" s="142"/>
      <c r="E403" s="141"/>
      <c r="F403" s="141"/>
      <c r="G403" s="182"/>
      <c r="H403" s="141"/>
      <c r="I403" s="143"/>
      <c r="J403" s="144"/>
      <c r="K403" s="141"/>
      <c r="L403" s="378"/>
      <c r="M403" s="379"/>
      <c r="N403" s="400"/>
      <c r="O403" s="202" t="str">
        <f t="shared" si="150"/>
        <v/>
      </c>
      <c r="P403" s="202" t="str">
        <f t="shared" si="174"/>
        <v/>
      </c>
      <c r="Q403" s="203" t="str">
        <f t="shared" si="151"/>
        <v/>
      </c>
      <c r="R403" s="249" t="str">
        <f t="shared" si="152"/>
        <v/>
      </c>
      <c r="S403" s="276"/>
      <c r="T403" s="37"/>
      <c r="U403" s="273" t="str">
        <f t="shared" si="153"/>
        <v/>
      </c>
      <c r="V403" s="7" t="e">
        <f t="shared" si="154"/>
        <v>#N/A</v>
      </c>
      <c r="W403" s="7" t="e">
        <f t="shared" si="155"/>
        <v>#N/A</v>
      </c>
      <c r="X403" s="7" t="e">
        <f t="shared" si="156"/>
        <v>#N/A</v>
      </c>
      <c r="Y403" s="7" t="str">
        <f t="shared" si="157"/>
        <v/>
      </c>
      <c r="Z403" s="11">
        <f t="shared" si="158"/>
        <v>1</v>
      </c>
      <c r="AA403" s="7" t="e">
        <f t="shared" si="159"/>
        <v>#N/A</v>
      </c>
      <c r="AB403" s="7" t="e">
        <f t="shared" si="160"/>
        <v>#N/A</v>
      </c>
      <c r="AC403" s="7" t="e">
        <f t="shared" si="161"/>
        <v>#N/A</v>
      </c>
      <c r="AD403" s="7" t="e">
        <f>VLOOKUP(AF403,排出係数!$A$4:$I$1301,9,FALSE)</f>
        <v>#N/A</v>
      </c>
      <c r="AE403" s="12" t="str">
        <f t="shared" si="162"/>
        <v xml:space="preserve"> </v>
      </c>
      <c r="AF403" s="7" t="e">
        <f t="shared" si="173"/>
        <v>#N/A</v>
      </c>
      <c r="AG403" s="7" t="e">
        <f t="shared" si="163"/>
        <v>#N/A</v>
      </c>
      <c r="AH403" s="7" t="e">
        <f>VLOOKUP(AF403,排出係数!$A$4:$I$1301,6,FALSE)</f>
        <v>#N/A</v>
      </c>
      <c r="AI403" s="7" t="e">
        <f t="shared" si="164"/>
        <v>#N/A</v>
      </c>
      <c r="AJ403" s="7" t="e">
        <f t="shared" si="165"/>
        <v>#N/A</v>
      </c>
      <c r="AK403" s="7" t="e">
        <f>VLOOKUP(AF403,排出係数!$A$4:$I$1301,7,FALSE)</f>
        <v>#N/A</v>
      </c>
      <c r="AL403" s="7" t="e">
        <f t="shared" si="166"/>
        <v>#N/A</v>
      </c>
      <c r="AM403" s="7" t="e">
        <f t="shared" si="167"/>
        <v>#N/A</v>
      </c>
      <c r="AN403" s="7" t="e">
        <f t="shared" si="168"/>
        <v>#N/A</v>
      </c>
      <c r="AO403" s="7">
        <f t="shared" si="169"/>
        <v>0</v>
      </c>
      <c r="AP403" s="7" t="e">
        <f>VLOOKUP(AF403,排出係数!$A$4:$I$1301,8,FALSE)</f>
        <v>#N/A</v>
      </c>
      <c r="AQ403" s="7" t="str">
        <f t="shared" si="170"/>
        <v/>
      </c>
      <c r="AR403" s="7" t="str">
        <f t="shared" si="171"/>
        <v/>
      </c>
      <c r="AS403" s="7" t="str">
        <f t="shared" si="172"/>
        <v/>
      </c>
      <c r="AT403" s="88"/>
      <c r="AZ403" s="3" t="s">
        <v>874</v>
      </c>
    </row>
    <row r="404" spans="1:52" s="13" customFormat="1" ht="13.5" customHeight="1">
      <c r="A404" s="139">
        <v>389</v>
      </c>
      <c r="B404" s="140"/>
      <c r="C404" s="141"/>
      <c r="D404" s="142"/>
      <c r="E404" s="141"/>
      <c r="F404" s="141"/>
      <c r="G404" s="182"/>
      <c r="H404" s="141"/>
      <c r="I404" s="143"/>
      <c r="J404" s="144"/>
      <c r="K404" s="141"/>
      <c r="L404" s="378"/>
      <c r="M404" s="379"/>
      <c r="N404" s="400"/>
      <c r="O404" s="202" t="str">
        <f t="shared" si="150"/>
        <v/>
      </c>
      <c r="P404" s="202" t="str">
        <f t="shared" si="174"/>
        <v/>
      </c>
      <c r="Q404" s="203" t="str">
        <f t="shared" si="151"/>
        <v/>
      </c>
      <c r="R404" s="249" t="str">
        <f t="shared" si="152"/>
        <v/>
      </c>
      <c r="S404" s="276"/>
      <c r="T404" s="37"/>
      <c r="U404" s="273" t="str">
        <f t="shared" si="153"/>
        <v/>
      </c>
      <c r="V404" s="7" t="e">
        <f t="shared" si="154"/>
        <v>#N/A</v>
      </c>
      <c r="W404" s="7" t="e">
        <f t="shared" si="155"/>
        <v>#N/A</v>
      </c>
      <c r="X404" s="7" t="e">
        <f t="shared" si="156"/>
        <v>#N/A</v>
      </c>
      <c r="Y404" s="7" t="str">
        <f t="shared" si="157"/>
        <v/>
      </c>
      <c r="Z404" s="11">
        <f t="shared" si="158"/>
        <v>1</v>
      </c>
      <c r="AA404" s="7" t="e">
        <f t="shared" si="159"/>
        <v>#N/A</v>
      </c>
      <c r="AB404" s="7" t="e">
        <f t="shared" si="160"/>
        <v>#N/A</v>
      </c>
      <c r="AC404" s="7" t="e">
        <f t="shared" si="161"/>
        <v>#N/A</v>
      </c>
      <c r="AD404" s="7" t="e">
        <f>VLOOKUP(AF404,排出係数!$A$4:$I$1301,9,FALSE)</f>
        <v>#N/A</v>
      </c>
      <c r="AE404" s="12" t="str">
        <f t="shared" si="162"/>
        <v xml:space="preserve"> </v>
      </c>
      <c r="AF404" s="7" t="e">
        <f t="shared" si="173"/>
        <v>#N/A</v>
      </c>
      <c r="AG404" s="7" t="e">
        <f t="shared" si="163"/>
        <v>#N/A</v>
      </c>
      <c r="AH404" s="7" t="e">
        <f>VLOOKUP(AF404,排出係数!$A$4:$I$1301,6,FALSE)</f>
        <v>#N/A</v>
      </c>
      <c r="AI404" s="7" t="e">
        <f t="shared" si="164"/>
        <v>#N/A</v>
      </c>
      <c r="AJ404" s="7" t="e">
        <f t="shared" si="165"/>
        <v>#N/A</v>
      </c>
      <c r="AK404" s="7" t="e">
        <f>VLOOKUP(AF404,排出係数!$A$4:$I$1301,7,FALSE)</f>
        <v>#N/A</v>
      </c>
      <c r="AL404" s="7" t="e">
        <f t="shared" si="166"/>
        <v>#N/A</v>
      </c>
      <c r="AM404" s="7" t="e">
        <f t="shared" si="167"/>
        <v>#N/A</v>
      </c>
      <c r="AN404" s="7" t="e">
        <f t="shared" si="168"/>
        <v>#N/A</v>
      </c>
      <c r="AO404" s="7">
        <f t="shared" si="169"/>
        <v>0</v>
      </c>
      <c r="AP404" s="7" t="e">
        <f>VLOOKUP(AF404,排出係数!$A$4:$I$1301,8,FALSE)</f>
        <v>#N/A</v>
      </c>
      <c r="AQ404" s="7" t="str">
        <f t="shared" si="170"/>
        <v/>
      </c>
      <c r="AR404" s="7" t="str">
        <f t="shared" si="171"/>
        <v/>
      </c>
      <c r="AS404" s="7" t="str">
        <f t="shared" si="172"/>
        <v/>
      </c>
      <c r="AT404" s="88"/>
      <c r="AZ404" s="3" t="s">
        <v>921</v>
      </c>
    </row>
    <row r="405" spans="1:52" s="13" customFormat="1" ht="13.5" customHeight="1">
      <c r="A405" s="139">
        <v>390</v>
      </c>
      <c r="B405" s="140"/>
      <c r="C405" s="141"/>
      <c r="D405" s="142"/>
      <c r="E405" s="141"/>
      <c r="F405" s="141"/>
      <c r="G405" s="182"/>
      <c r="H405" s="141"/>
      <c r="I405" s="143"/>
      <c r="J405" s="144"/>
      <c r="K405" s="141"/>
      <c r="L405" s="378"/>
      <c r="M405" s="379"/>
      <c r="N405" s="400"/>
      <c r="O405" s="202" t="str">
        <f t="shared" si="150"/>
        <v/>
      </c>
      <c r="P405" s="202" t="str">
        <f t="shared" si="174"/>
        <v/>
      </c>
      <c r="Q405" s="203" t="str">
        <f t="shared" si="151"/>
        <v/>
      </c>
      <c r="R405" s="249" t="str">
        <f t="shared" si="152"/>
        <v/>
      </c>
      <c r="S405" s="276"/>
      <c r="T405" s="37"/>
      <c r="U405" s="273" t="str">
        <f t="shared" si="153"/>
        <v/>
      </c>
      <c r="V405" s="7" t="e">
        <f t="shared" si="154"/>
        <v>#N/A</v>
      </c>
      <c r="W405" s="7" t="e">
        <f t="shared" si="155"/>
        <v>#N/A</v>
      </c>
      <c r="X405" s="7" t="e">
        <f t="shared" si="156"/>
        <v>#N/A</v>
      </c>
      <c r="Y405" s="7" t="str">
        <f t="shared" si="157"/>
        <v/>
      </c>
      <c r="Z405" s="11">
        <f t="shared" si="158"/>
        <v>1</v>
      </c>
      <c r="AA405" s="7" t="e">
        <f t="shared" si="159"/>
        <v>#N/A</v>
      </c>
      <c r="AB405" s="7" t="e">
        <f t="shared" si="160"/>
        <v>#N/A</v>
      </c>
      <c r="AC405" s="7" t="e">
        <f t="shared" si="161"/>
        <v>#N/A</v>
      </c>
      <c r="AD405" s="7" t="e">
        <f>VLOOKUP(AF405,排出係数!$A$4:$I$1301,9,FALSE)</f>
        <v>#N/A</v>
      </c>
      <c r="AE405" s="12" t="str">
        <f t="shared" si="162"/>
        <v xml:space="preserve"> </v>
      </c>
      <c r="AF405" s="7" t="e">
        <f t="shared" si="173"/>
        <v>#N/A</v>
      </c>
      <c r="AG405" s="7" t="e">
        <f t="shared" si="163"/>
        <v>#N/A</v>
      </c>
      <c r="AH405" s="7" t="e">
        <f>VLOOKUP(AF405,排出係数!$A$4:$I$1301,6,FALSE)</f>
        <v>#N/A</v>
      </c>
      <c r="AI405" s="7" t="e">
        <f t="shared" si="164"/>
        <v>#N/A</v>
      </c>
      <c r="AJ405" s="7" t="e">
        <f t="shared" si="165"/>
        <v>#N/A</v>
      </c>
      <c r="AK405" s="7" t="e">
        <f>VLOOKUP(AF405,排出係数!$A$4:$I$1301,7,FALSE)</f>
        <v>#N/A</v>
      </c>
      <c r="AL405" s="7" t="e">
        <f t="shared" si="166"/>
        <v>#N/A</v>
      </c>
      <c r="AM405" s="7" t="e">
        <f t="shared" si="167"/>
        <v>#N/A</v>
      </c>
      <c r="AN405" s="7" t="e">
        <f t="shared" si="168"/>
        <v>#N/A</v>
      </c>
      <c r="AO405" s="7">
        <f t="shared" si="169"/>
        <v>0</v>
      </c>
      <c r="AP405" s="7" t="e">
        <f>VLOOKUP(AF405,排出係数!$A$4:$I$1301,8,FALSE)</f>
        <v>#N/A</v>
      </c>
      <c r="AQ405" s="7" t="str">
        <f t="shared" si="170"/>
        <v/>
      </c>
      <c r="AR405" s="7" t="str">
        <f t="shared" si="171"/>
        <v/>
      </c>
      <c r="AS405" s="7" t="str">
        <f t="shared" si="172"/>
        <v/>
      </c>
      <c r="AT405" s="88"/>
      <c r="AZ405" s="3" t="s">
        <v>1311</v>
      </c>
    </row>
    <row r="406" spans="1:52" s="13" customFormat="1" ht="13.5" customHeight="1">
      <c r="A406" s="139">
        <v>391</v>
      </c>
      <c r="B406" s="140"/>
      <c r="C406" s="141"/>
      <c r="D406" s="142"/>
      <c r="E406" s="141"/>
      <c r="F406" s="141"/>
      <c r="G406" s="182"/>
      <c r="H406" s="141"/>
      <c r="I406" s="143"/>
      <c r="J406" s="144"/>
      <c r="K406" s="141"/>
      <c r="L406" s="378"/>
      <c r="M406" s="379"/>
      <c r="N406" s="400"/>
      <c r="O406" s="202" t="str">
        <f t="shared" si="150"/>
        <v/>
      </c>
      <c r="P406" s="202" t="str">
        <f t="shared" si="174"/>
        <v/>
      </c>
      <c r="Q406" s="203" t="str">
        <f t="shared" si="151"/>
        <v/>
      </c>
      <c r="R406" s="249" t="str">
        <f t="shared" si="152"/>
        <v/>
      </c>
      <c r="S406" s="276"/>
      <c r="T406" s="37"/>
      <c r="U406" s="273" t="str">
        <f t="shared" si="153"/>
        <v/>
      </c>
      <c r="V406" s="7" t="e">
        <f t="shared" si="154"/>
        <v>#N/A</v>
      </c>
      <c r="W406" s="7" t="e">
        <f t="shared" si="155"/>
        <v>#N/A</v>
      </c>
      <c r="X406" s="7" t="e">
        <f t="shared" si="156"/>
        <v>#N/A</v>
      </c>
      <c r="Y406" s="7" t="str">
        <f t="shared" si="157"/>
        <v/>
      </c>
      <c r="Z406" s="11">
        <f t="shared" si="158"/>
        <v>1</v>
      </c>
      <c r="AA406" s="7" t="e">
        <f t="shared" si="159"/>
        <v>#N/A</v>
      </c>
      <c r="AB406" s="7" t="e">
        <f t="shared" si="160"/>
        <v>#N/A</v>
      </c>
      <c r="AC406" s="7" t="e">
        <f t="shared" si="161"/>
        <v>#N/A</v>
      </c>
      <c r="AD406" s="7" t="e">
        <f>VLOOKUP(AF406,排出係数!$A$4:$I$1301,9,FALSE)</f>
        <v>#N/A</v>
      </c>
      <c r="AE406" s="12" t="str">
        <f t="shared" si="162"/>
        <v xml:space="preserve"> </v>
      </c>
      <c r="AF406" s="7" t="e">
        <f t="shared" si="173"/>
        <v>#N/A</v>
      </c>
      <c r="AG406" s="7" t="e">
        <f t="shared" si="163"/>
        <v>#N/A</v>
      </c>
      <c r="AH406" s="7" t="e">
        <f>VLOOKUP(AF406,排出係数!$A$4:$I$1301,6,FALSE)</f>
        <v>#N/A</v>
      </c>
      <c r="AI406" s="7" t="e">
        <f t="shared" si="164"/>
        <v>#N/A</v>
      </c>
      <c r="AJ406" s="7" t="e">
        <f t="shared" si="165"/>
        <v>#N/A</v>
      </c>
      <c r="AK406" s="7" t="e">
        <f>VLOOKUP(AF406,排出係数!$A$4:$I$1301,7,FALSE)</f>
        <v>#N/A</v>
      </c>
      <c r="AL406" s="7" t="e">
        <f t="shared" si="166"/>
        <v>#N/A</v>
      </c>
      <c r="AM406" s="7" t="e">
        <f t="shared" si="167"/>
        <v>#N/A</v>
      </c>
      <c r="AN406" s="7" t="e">
        <f t="shared" si="168"/>
        <v>#N/A</v>
      </c>
      <c r="AO406" s="7">
        <f t="shared" si="169"/>
        <v>0</v>
      </c>
      <c r="AP406" s="7" t="e">
        <f>VLOOKUP(AF406,排出係数!$A$4:$I$1301,8,FALSE)</f>
        <v>#N/A</v>
      </c>
      <c r="AQ406" s="7" t="str">
        <f t="shared" si="170"/>
        <v/>
      </c>
      <c r="AR406" s="7" t="str">
        <f t="shared" si="171"/>
        <v/>
      </c>
      <c r="AS406" s="7" t="str">
        <f t="shared" si="172"/>
        <v/>
      </c>
      <c r="AT406" s="88"/>
      <c r="AZ406" s="3" t="s">
        <v>959</v>
      </c>
    </row>
    <row r="407" spans="1:52" s="13" customFormat="1" ht="13.5" customHeight="1">
      <c r="A407" s="139">
        <v>392</v>
      </c>
      <c r="B407" s="140"/>
      <c r="C407" s="141"/>
      <c r="D407" s="142"/>
      <c r="E407" s="141"/>
      <c r="F407" s="141"/>
      <c r="G407" s="182"/>
      <c r="H407" s="141"/>
      <c r="I407" s="143"/>
      <c r="J407" s="144"/>
      <c r="K407" s="141"/>
      <c r="L407" s="378"/>
      <c r="M407" s="379"/>
      <c r="N407" s="400"/>
      <c r="O407" s="202" t="str">
        <f t="shared" si="150"/>
        <v/>
      </c>
      <c r="P407" s="202" t="str">
        <f t="shared" si="174"/>
        <v/>
      </c>
      <c r="Q407" s="203" t="str">
        <f t="shared" si="151"/>
        <v/>
      </c>
      <c r="R407" s="249" t="str">
        <f t="shared" si="152"/>
        <v/>
      </c>
      <c r="S407" s="276"/>
      <c r="T407" s="37"/>
      <c r="U407" s="273" t="str">
        <f t="shared" si="153"/>
        <v/>
      </c>
      <c r="V407" s="7" t="e">
        <f t="shared" si="154"/>
        <v>#N/A</v>
      </c>
      <c r="W407" s="7" t="e">
        <f t="shared" si="155"/>
        <v>#N/A</v>
      </c>
      <c r="X407" s="7" t="e">
        <f t="shared" si="156"/>
        <v>#N/A</v>
      </c>
      <c r="Y407" s="7" t="str">
        <f t="shared" si="157"/>
        <v/>
      </c>
      <c r="Z407" s="11">
        <f t="shared" si="158"/>
        <v>1</v>
      </c>
      <c r="AA407" s="7" t="e">
        <f t="shared" si="159"/>
        <v>#N/A</v>
      </c>
      <c r="AB407" s="7" t="e">
        <f t="shared" si="160"/>
        <v>#N/A</v>
      </c>
      <c r="AC407" s="7" t="e">
        <f t="shared" si="161"/>
        <v>#N/A</v>
      </c>
      <c r="AD407" s="7" t="e">
        <f>VLOOKUP(AF407,排出係数!$A$4:$I$1301,9,FALSE)</f>
        <v>#N/A</v>
      </c>
      <c r="AE407" s="12" t="str">
        <f t="shared" si="162"/>
        <v xml:space="preserve"> </v>
      </c>
      <c r="AF407" s="7" t="e">
        <f t="shared" si="173"/>
        <v>#N/A</v>
      </c>
      <c r="AG407" s="7" t="e">
        <f t="shared" si="163"/>
        <v>#N/A</v>
      </c>
      <c r="AH407" s="7" t="e">
        <f>VLOOKUP(AF407,排出係数!$A$4:$I$1301,6,FALSE)</f>
        <v>#N/A</v>
      </c>
      <c r="AI407" s="7" t="e">
        <f t="shared" si="164"/>
        <v>#N/A</v>
      </c>
      <c r="AJ407" s="7" t="e">
        <f t="shared" si="165"/>
        <v>#N/A</v>
      </c>
      <c r="AK407" s="7" t="e">
        <f>VLOOKUP(AF407,排出係数!$A$4:$I$1301,7,FALSE)</f>
        <v>#N/A</v>
      </c>
      <c r="AL407" s="7" t="e">
        <f t="shared" si="166"/>
        <v>#N/A</v>
      </c>
      <c r="AM407" s="7" t="e">
        <f t="shared" si="167"/>
        <v>#N/A</v>
      </c>
      <c r="AN407" s="7" t="e">
        <f t="shared" si="168"/>
        <v>#N/A</v>
      </c>
      <c r="AO407" s="7">
        <f t="shared" si="169"/>
        <v>0</v>
      </c>
      <c r="AP407" s="7" t="e">
        <f>VLOOKUP(AF407,排出係数!$A$4:$I$1301,8,FALSE)</f>
        <v>#N/A</v>
      </c>
      <c r="AQ407" s="7" t="str">
        <f t="shared" si="170"/>
        <v/>
      </c>
      <c r="AR407" s="7" t="str">
        <f t="shared" si="171"/>
        <v/>
      </c>
      <c r="AS407" s="7" t="str">
        <f t="shared" si="172"/>
        <v/>
      </c>
      <c r="AT407" s="88"/>
      <c r="AZ407" s="3" t="s">
        <v>987</v>
      </c>
    </row>
    <row r="408" spans="1:52" s="13" customFormat="1" ht="13.5" customHeight="1">
      <c r="A408" s="139">
        <v>393</v>
      </c>
      <c r="B408" s="140"/>
      <c r="C408" s="141"/>
      <c r="D408" s="142"/>
      <c r="E408" s="141"/>
      <c r="F408" s="141"/>
      <c r="G408" s="182"/>
      <c r="H408" s="141"/>
      <c r="I408" s="143"/>
      <c r="J408" s="144"/>
      <c r="K408" s="141"/>
      <c r="L408" s="378"/>
      <c r="M408" s="379"/>
      <c r="N408" s="400"/>
      <c r="O408" s="202" t="str">
        <f t="shared" si="150"/>
        <v/>
      </c>
      <c r="P408" s="202" t="str">
        <f t="shared" si="174"/>
        <v/>
      </c>
      <c r="Q408" s="203" t="str">
        <f t="shared" si="151"/>
        <v/>
      </c>
      <c r="R408" s="249" t="str">
        <f t="shared" si="152"/>
        <v/>
      </c>
      <c r="S408" s="276"/>
      <c r="T408" s="37"/>
      <c r="U408" s="273" t="str">
        <f t="shared" si="153"/>
        <v/>
      </c>
      <c r="V408" s="7" t="e">
        <f t="shared" si="154"/>
        <v>#N/A</v>
      </c>
      <c r="W408" s="7" t="e">
        <f t="shared" si="155"/>
        <v>#N/A</v>
      </c>
      <c r="X408" s="7" t="e">
        <f t="shared" si="156"/>
        <v>#N/A</v>
      </c>
      <c r="Y408" s="7" t="str">
        <f t="shared" si="157"/>
        <v/>
      </c>
      <c r="Z408" s="11">
        <f t="shared" si="158"/>
        <v>1</v>
      </c>
      <c r="AA408" s="7" t="e">
        <f t="shared" si="159"/>
        <v>#N/A</v>
      </c>
      <c r="AB408" s="7" t="e">
        <f t="shared" si="160"/>
        <v>#N/A</v>
      </c>
      <c r="AC408" s="7" t="e">
        <f t="shared" si="161"/>
        <v>#N/A</v>
      </c>
      <c r="AD408" s="7" t="e">
        <f>VLOOKUP(AF408,排出係数!$A$4:$I$1301,9,FALSE)</f>
        <v>#N/A</v>
      </c>
      <c r="AE408" s="12" t="str">
        <f t="shared" si="162"/>
        <v xml:space="preserve"> </v>
      </c>
      <c r="AF408" s="7" t="e">
        <f t="shared" si="173"/>
        <v>#N/A</v>
      </c>
      <c r="AG408" s="7" t="e">
        <f t="shared" si="163"/>
        <v>#N/A</v>
      </c>
      <c r="AH408" s="7" t="e">
        <f>VLOOKUP(AF408,排出係数!$A$4:$I$1301,6,FALSE)</f>
        <v>#N/A</v>
      </c>
      <c r="AI408" s="7" t="e">
        <f t="shared" si="164"/>
        <v>#N/A</v>
      </c>
      <c r="AJ408" s="7" t="e">
        <f t="shared" si="165"/>
        <v>#N/A</v>
      </c>
      <c r="AK408" s="7" t="e">
        <f>VLOOKUP(AF408,排出係数!$A$4:$I$1301,7,FALSE)</f>
        <v>#N/A</v>
      </c>
      <c r="AL408" s="7" t="e">
        <f t="shared" si="166"/>
        <v>#N/A</v>
      </c>
      <c r="AM408" s="7" t="e">
        <f t="shared" si="167"/>
        <v>#N/A</v>
      </c>
      <c r="AN408" s="7" t="e">
        <f t="shared" si="168"/>
        <v>#N/A</v>
      </c>
      <c r="AO408" s="7">
        <f t="shared" si="169"/>
        <v>0</v>
      </c>
      <c r="AP408" s="7" t="e">
        <f>VLOOKUP(AF408,排出係数!$A$4:$I$1301,8,FALSE)</f>
        <v>#N/A</v>
      </c>
      <c r="AQ408" s="7" t="str">
        <f t="shared" si="170"/>
        <v/>
      </c>
      <c r="AR408" s="7" t="str">
        <f t="shared" si="171"/>
        <v/>
      </c>
      <c r="AS408" s="7" t="str">
        <f t="shared" si="172"/>
        <v/>
      </c>
      <c r="AT408" s="88"/>
      <c r="AZ408" s="3" t="s">
        <v>1031</v>
      </c>
    </row>
    <row r="409" spans="1:52" s="13" customFormat="1" ht="13.5" customHeight="1">
      <c r="A409" s="139">
        <v>394</v>
      </c>
      <c r="B409" s="140"/>
      <c r="C409" s="141"/>
      <c r="D409" s="142"/>
      <c r="E409" s="141"/>
      <c r="F409" s="141"/>
      <c r="G409" s="182"/>
      <c r="H409" s="141"/>
      <c r="I409" s="143"/>
      <c r="J409" s="144"/>
      <c r="K409" s="141"/>
      <c r="L409" s="378"/>
      <c r="M409" s="379"/>
      <c r="N409" s="400"/>
      <c r="O409" s="202" t="str">
        <f t="shared" si="150"/>
        <v/>
      </c>
      <c r="P409" s="202" t="str">
        <f t="shared" si="174"/>
        <v/>
      </c>
      <c r="Q409" s="203" t="str">
        <f t="shared" si="151"/>
        <v/>
      </c>
      <c r="R409" s="249" t="str">
        <f t="shared" si="152"/>
        <v/>
      </c>
      <c r="S409" s="276"/>
      <c r="T409" s="37"/>
      <c r="U409" s="273" t="str">
        <f t="shared" si="153"/>
        <v/>
      </c>
      <c r="V409" s="7" t="e">
        <f t="shared" si="154"/>
        <v>#N/A</v>
      </c>
      <c r="W409" s="7" t="e">
        <f t="shared" si="155"/>
        <v>#N/A</v>
      </c>
      <c r="X409" s="7" t="e">
        <f t="shared" si="156"/>
        <v>#N/A</v>
      </c>
      <c r="Y409" s="7" t="str">
        <f t="shared" si="157"/>
        <v/>
      </c>
      <c r="Z409" s="11">
        <f t="shared" si="158"/>
        <v>1</v>
      </c>
      <c r="AA409" s="7" t="e">
        <f t="shared" si="159"/>
        <v>#N/A</v>
      </c>
      <c r="AB409" s="7" t="e">
        <f t="shared" si="160"/>
        <v>#N/A</v>
      </c>
      <c r="AC409" s="7" t="e">
        <f t="shared" si="161"/>
        <v>#N/A</v>
      </c>
      <c r="AD409" s="7" t="e">
        <f>VLOOKUP(AF409,排出係数!$A$4:$I$1301,9,FALSE)</f>
        <v>#N/A</v>
      </c>
      <c r="AE409" s="12" t="str">
        <f t="shared" si="162"/>
        <v xml:space="preserve"> </v>
      </c>
      <c r="AF409" s="7" t="e">
        <f t="shared" si="173"/>
        <v>#N/A</v>
      </c>
      <c r="AG409" s="7" t="e">
        <f t="shared" si="163"/>
        <v>#N/A</v>
      </c>
      <c r="AH409" s="7" t="e">
        <f>VLOOKUP(AF409,排出係数!$A$4:$I$1301,6,FALSE)</f>
        <v>#N/A</v>
      </c>
      <c r="AI409" s="7" t="e">
        <f t="shared" si="164"/>
        <v>#N/A</v>
      </c>
      <c r="AJ409" s="7" t="e">
        <f t="shared" si="165"/>
        <v>#N/A</v>
      </c>
      <c r="AK409" s="7" t="e">
        <f>VLOOKUP(AF409,排出係数!$A$4:$I$1301,7,FALSE)</f>
        <v>#N/A</v>
      </c>
      <c r="AL409" s="7" t="e">
        <f t="shared" si="166"/>
        <v>#N/A</v>
      </c>
      <c r="AM409" s="7" t="e">
        <f t="shared" si="167"/>
        <v>#N/A</v>
      </c>
      <c r="AN409" s="7" t="e">
        <f t="shared" si="168"/>
        <v>#N/A</v>
      </c>
      <c r="AO409" s="7">
        <f t="shared" si="169"/>
        <v>0</v>
      </c>
      <c r="AP409" s="7" t="e">
        <f>VLOOKUP(AF409,排出係数!$A$4:$I$1301,8,FALSE)</f>
        <v>#N/A</v>
      </c>
      <c r="AQ409" s="7" t="str">
        <f t="shared" si="170"/>
        <v/>
      </c>
      <c r="AR409" s="7" t="str">
        <f t="shared" si="171"/>
        <v/>
      </c>
      <c r="AS409" s="7" t="str">
        <f t="shared" si="172"/>
        <v/>
      </c>
      <c r="AT409" s="88"/>
      <c r="AZ409" s="3" t="s">
        <v>1309</v>
      </c>
    </row>
    <row r="410" spans="1:52" s="13" customFormat="1" ht="13.5" customHeight="1">
      <c r="A410" s="139">
        <v>395</v>
      </c>
      <c r="B410" s="140"/>
      <c r="C410" s="141"/>
      <c r="D410" s="142"/>
      <c r="E410" s="141"/>
      <c r="F410" s="141"/>
      <c r="G410" s="182"/>
      <c r="H410" s="141"/>
      <c r="I410" s="143"/>
      <c r="J410" s="144"/>
      <c r="K410" s="141"/>
      <c r="L410" s="378"/>
      <c r="M410" s="379"/>
      <c r="N410" s="400"/>
      <c r="O410" s="202" t="str">
        <f t="shared" si="150"/>
        <v/>
      </c>
      <c r="P410" s="202" t="str">
        <f t="shared" si="174"/>
        <v/>
      </c>
      <c r="Q410" s="203" t="str">
        <f t="shared" si="151"/>
        <v/>
      </c>
      <c r="R410" s="249" t="str">
        <f t="shared" si="152"/>
        <v/>
      </c>
      <c r="S410" s="276"/>
      <c r="T410" s="37"/>
      <c r="U410" s="273" t="str">
        <f t="shared" si="153"/>
        <v/>
      </c>
      <c r="V410" s="7" t="e">
        <f t="shared" si="154"/>
        <v>#N/A</v>
      </c>
      <c r="W410" s="7" t="e">
        <f t="shared" si="155"/>
        <v>#N/A</v>
      </c>
      <c r="X410" s="7" t="e">
        <f t="shared" si="156"/>
        <v>#N/A</v>
      </c>
      <c r="Y410" s="7" t="str">
        <f t="shared" si="157"/>
        <v/>
      </c>
      <c r="Z410" s="11">
        <f t="shared" si="158"/>
        <v>1</v>
      </c>
      <c r="AA410" s="7" t="e">
        <f t="shared" si="159"/>
        <v>#N/A</v>
      </c>
      <c r="AB410" s="7" t="e">
        <f t="shared" si="160"/>
        <v>#N/A</v>
      </c>
      <c r="AC410" s="7" t="e">
        <f t="shared" si="161"/>
        <v>#N/A</v>
      </c>
      <c r="AD410" s="7" t="e">
        <f>VLOOKUP(AF410,排出係数!$A$4:$I$1301,9,FALSE)</f>
        <v>#N/A</v>
      </c>
      <c r="AE410" s="12" t="str">
        <f t="shared" si="162"/>
        <v xml:space="preserve"> </v>
      </c>
      <c r="AF410" s="7" t="e">
        <f t="shared" si="173"/>
        <v>#N/A</v>
      </c>
      <c r="AG410" s="7" t="e">
        <f t="shared" si="163"/>
        <v>#N/A</v>
      </c>
      <c r="AH410" s="7" t="e">
        <f>VLOOKUP(AF410,排出係数!$A$4:$I$1301,6,FALSE)</f>
        <v>#N/A</v>
      </c>
      <c r="AI410" s="7" t="e">
        <f t="shared" si="164"/>
        <v>#N/A</v>
      </c>
      <c r="AJ410" s="7" t="e">
        <f t="shared" si="165"/>
        <v>#N/A</v>
      </c>
      <c r="AK410" s="7" t="e">
        <f>VLOOKUP(AF410,排出係数!$A$4:$I$1301,7,FALSE)</f>
        <v>#N/A</v>
      </c>
      <c r="AL410" s="7" t="e">
        <f t="shared" si="166"/>
        <v>#N/A</v>
      </c>
      <c r="AM410" s="7" t="e">
        <f t="shared" si="167"/>
        <v>#N/A</v>
      </c>
      <c r="AN410" s="7" t="e">
        <f t="shared" si="168"/>
        <v>#N/A</v>
      </c>
      <c r="AO410" s="7">
        <f t="shared" si="169"/>
        <v>0</v>
      </c>
      <c r="AP410" s="7" t="e">
        <f>VLOOKUP(AF410,排出係数!$A$4:$I$1301,8,FALSE)</f>
        <v>#N/A</v>
      </c>
      <c r="AQ410" s="7" t="str">
        <f t="shared" si="170"/>
        <v/>
      </c>
      <c r="AR410" s="7" t="str">
        <f t="shared" si="171"/>
        <v/>
      </c>
      <c r="AS410" s="7" t="str">
        <f t="shared" si="172"/>
        <v/>
      </c>
      <c r="AT410" s="88"/>
      <c r="AZ410" s="3" t="s">
        <v>956</v>
      </c>
    </row>
    <row r="411" spans="1:52" s="13" customFormat="1" ht="13.5" customHeight="1">
      <c r="A411" s="139">
        <v>396</v>
      </c>
      <c r="B411" s="140"/>
      <c r="C411" s="141"/>
      <c r="D411" s="142"/>
      <c r="E411" s="141"/>
      <c r="F411" s="141"/>
      <c r="G411" s="182"/>
      <c r="H411" s="141"/>
      <c r="I411" s="143"/>
      <c r="J411" s="144"/>
      <c r="K411" s="141"/>
      <c r="L411" s="378"/>
      <c r="M411" s="379"/>
      <c r="N411" s="400"/>
      <c r="O411" s="202" t="str">
        <f t="shared" si="150"/>
        <v/>
      </c>
      <c r="P411" s="202" t="str">
        <f t="shared" si="174"/>
        <v/>
      </c>
      <c r="Q411" s="203" t="str">
        <f t="shared" si="151"/>
        <v/>
      </c>
      <c r="R411" s="249" t="str">
        <f t="shared" si="152"/>
        <v/>
      </c>
      <c r="S411" s="276"/>
      <c r="T411" s="37"/>
      <c r="U411" s="273" t="str">
        <f t="shared" si="153"/>
        <v/>
      </c>
      <c r="V411" s="7" t="e">
        <f t="shared" si="154"/>
        <v>#N/A</v>
      </c>
      <c r="W411" s="7" t="e">
        <f t="shared" si="155"/>
        <v>#N/A</v>
      </c>
      <c r="X411" s="7" t="e">
        <f t="shared" si="156"/>
        <v>#N/A</v>
      </c>
      <c r="Y411" s="7" t="str">
        <f t="shared" si="157"/>
        <v/>
      </c>
      <c r="Z411" s="11">
        <f t="shared" si="158"/>
        <v>1</v>
      </c>
      <c r="AA411" s="7" t="e">
        <f t="shared" si="159"/>
        <v>#N/A</v>
      </c>
      <c r="AB411" s="7" t="e">
        <f t="shared" si="160"/>
        <v>#N/A</v>
      </c>
      <c r="AC411" s="7" t="e">
        <f t="shared" si="161"/>
        <v>#N/A</v>
      </c>
      <c r="AD411" s="7" t="e">
        <f>VLOOKUP(AF411,排出係数!$A$4:$I$1301,9,FALSE)</f>
        <v>#N/A</v>
      </c>
      <c r="AE411" s="12" t="str">
        <f t="shared" si="162"/>
        <v xml:space="preserve"> </v>
      </c>
      <c r="AF411" s="7" t="e">
        <f t="shared" si="173"/>
        <v>#N/A</v>
      </c>
      <c r="AG411" s="7" t="e">
        <f t="shared" si="163"/>
        <v>#N/A</v>
      </c>
      <c r="AH411" s="7" t="e">
        <f>VLOOKUP(AF411,排出係数!$A$4:$I$1301,6,FALSE)</f>
        <v>#N/A</v>
      </c>
      <c r="AI411" s="7" t="e">
        <f t="shared" si="164"/>
        <v>#N/A</v>
      </c>
      <c r="AJ411" s="7" t="e">
        <f t="shared" si="165"/>
        <v>#N/A</v>
      </c>
      <c r="AK411" s="7" t="e">
        <f>VLOOKUP(AF411,排出係数!$A$4:$I$1301,7,FALSE)</f>
        <v>#N/A</v>
      </c>
      <c r="AL411" s="7" t="e">
        <f t="shared" si="166"/>
        <v>#N/A</v>
      </c>
      <c r="AM411" s="7" t="e">
        <f t="shared" si="167"/>
        <v>#N/A</v>
      </c>
      <c r="AN411" s="7" t="e">
        <f t="shared" si="168"/>
        <v>#N/A</v>
      </c>
      <c r="AO411" s="7">
        <f t="shared" si="169"/>
        <v>0</v>
      </c>
      <c r="AP411" s="7" t="e">
        <f>VLOOKUP(AF411,排出係数!$A$4:$I$1301,8,FALSE)</f>
        <v>#N/A</v>
      </c>
      <c r="AQ411" s="7" t="str">
        <f t="shared" si="170"/>
        <v/>
      </c>
      <c r="AR411" s="7" t="str">
        <f t="shared" si="171"/>
        <v/>
      </c>
      <c r="AS411" s="7" t="str">
        <f t="shared" si="172"/>
        <v/>
      </c>
      <c r="AT411" s="88"/>
      <c r="AZ411" s="3" t="s">
        <v>985</v>
      </c>
    </row>
    <row r="412" spans="1:52" s="13" customFormat="1" ht="13.5" customHeight="1">
      <c r="A412" s="139">
        <v>397</v>
      </c>
      <c r="B412" s="140"/>
      <c r="C412" s="141"/>
      <c r="D412" s="142"/>
      <c r="E412" s="141"/>
      <c r="F412" s="141"/>
      <c r="G412" s="182"/>
      <c r="H412" s="141"/>
      <c r="I412" s="143"/>
      <c r="J412" s="144"/>
      <c r="K412" s="141"/>
      <c r="L412" s="378"/>
      <c r="M412" s="379"/>
      <c r="N412" s="400"/>
      <c r="O412" s="202" t="str">
        <f t="shared" si="150"/>
        <v/>
      </c>
      <c r="P412" s="202" t="str">
        <f t="shared" si="174"/>
        <v/>
      </c>
      <c r="Q412" s="203" t="str">
        <f t="shared" si="151"/>
        <v/>
      </c>
      <c r="R412" s="249" t="str">
        <f t="shared" si="152"/>
        <v/>
      </c>
      <c r="S412" s="276"/>
      <c r="T412" s="37"/>
      <c r="U412" s="273" t="str">
        <f t="shared" si="153"/>
        <v/>
      </c>
      <c r="V412" s="7" t="e">
        <f t="shared" si="154"/>
        <v>#N/A</v>
      </c>
      <c r="W412" s="7" t="e">
        <f t="shared" si="155"/>
        <v>#N/A</v>
      </c>
      <c r="X412" s="7" t="e">
        <f t="shared" si="156"/>
        <v>#N/A</v>
      </c>
      <c r="Y412" s="7" t="str">
        <f t="shared" si="157"/>
        <v/>
      </c>
      <c r="Z412" s="11">
        <f t="shared" si="158"/>
        <v>1</v>
      </c>
      <c r="AA412" s="7" t="e">
        <f t="shared" si="159"/>
        <v>#N/A</v>
      </c>
      <c r="AB412" s="7" t="e">
        <f t="shared" si="160"/>
        <v>#N/A</v>
      </c>
      <c r="AC412" s="7" t="e">
        <f t="shared" si="161"/>
        <v>#N/A</v>
      </c>
      <c r="AD412" s="7" t="e">
        <f>VLOOKUP(AF412,排出係数!$A$4:$I$1301,9,FALSE)</f>
        <v>#N/A</v>
      </c>
      <c r="AE412" s="12" t="str">
        <f t="shared" si="162"/>
        <v xml:space="preserve"> </v>
      </c>
      <c r="AF412" s="7" t="e">
        <f t="shared" si="173"/>
        <v>#N/A</v>
      </c>
      <c r="AG412" s="7" t="e">
        <f t="shared" si="163"/>
        <v>#N/A</v>
      </c>
      <c r="AH412" s="7" t="e">
        <f>VLOOKUP(AF412,排出係数!$A$4:$I$1301,6,FALSE)</f>
        <v>#N/A</v>
      </c>
      <c r="AI412" s="7" t="e">
        <f t="shared" si="164"/>
        <v>#N/A</v>
      </c>
      <c r="AJ412" s="7" t="e">
        <f t="shared" si="165"/>
        <v>#N/A</v>
      </c>
      <c r="AK412" s="7" t="e">
        <f>VLOOKUP(AF412,排出係数!$A$4:$I$1301,7,FALSE)</f>
        <v>#N/A</v>
      </c>
      <c r="AL412" s="7" t="e">
        <f t="shared" si="166"/>
        <v>#N/A</v>
      </c>
      <c r="AM412" s="7" t="e">
        <f t="shared" si="167"/>
        <v>#N/A</v>
      </c>
      <c r="AN412" s="7" t="e">
        <f t="shared" si="168"/>
        <v>#N/A</v>
      </c>
      <c r="AO412" s="7">
        <f t="shared" si="169"/>
        <v>0</v>
      </c>
      <c r="AP412" s="7" t="e">
        <f>VLOOKUP(AF412,排出係数!$A$4:$I$1301,8,FALSE)</f>
        <v>#N/A</v>
      </c>
      <c r="AQ412" s="7" t="str">
        <f t="shared" si="170"/>
        <v/>
      </c>
      <c r="AR412" s="7" t="str">
        <f t="shared" si="171"/>
        <v/>
      </c>
      <c r="AS412" s="7" t="str">
        <f t="shared" si="172"/>
        <v/>
      </c>
      <c r="AT412" s="88"/>
      <c r="AZ412" s="3" t="s">
        <v>1029</v>
      </c>
    </row>
    <row r="413" spans="1:52" s="13" customFormat="1" ht="13.5" customHeight="1">
      <c r="A413" s="139">
        <v>398</v>
      </c>
      <c r="B413" s="140"/>
      <c r="C413" s="141"/>
      <c r="D413" s="142"/>
      <c r="E413" s="141"/>
      <c r="F413" s="141"/>
      <c r="G413" s="182"/>
      <c r="H413" s="141"/>
      <c r="I413" s="143"/>
      <c r="J413" s="144"/>
      <c r="K413" s="141"/>
      <c r="L413" s="378"/>
      <c r="M413" s="379"/>
      <c r="N413" s="400"/>
      <c r="O413" s="202" t="str">
        <f t="shared" si="150"/>
        <v/>
      </c>
      <c r="P413" s="202" t="str">
        <f t="shared" si="174"/>
        <v/>
      </c>
      <c r="Q413" s="203" t="str">
        <f t="shared" si="151"/>
        <v/>
      </c>
      <c r="R413" s="249" t="str">
        <f t="shared" si="152"/>
        <v/>
      </c>
      <c r="S413" s="276"/>
      <c r="T413" s="37"/>
      <c r="U413" s="273" t="str">
        <f t="shared" si="153"/>
        <v/>
      </c>
      <c r="V413" s="7" t="e">
        <f t="shared" si="154"/>
        <v>#N/A</v>
      </c>
      <c r="W413" s="7" t="e">
        <f t="shared" si="155"/>
        <v>#N/A</v>
      </c>
      <c r="X413" s="7" t="e">
        <f t="shared" si="156"/>
        <v>#N/A</v>
      </c>
      <c r="Y413" s="7" t="str">
        <f t="shared" si="157"/>
        <v/>
      </c>
      <c r="Z413" s="11">
        <f t="shared" si="158"/>
        <v>1</v>
      </c>
      <c r="AA413" s="7" t="e">
        <f t="shared" si="159"/>
        <v>#N/A</v>
      </c>
      <c r="AB413" s="7" t="e">
        <f t="shared" si="160"/>
        <v>#N/A</v>
      </c>
      <c r="AC413" s="7" t="e">
        <f t="shared" si="161"/>
        <v>#N/A</v>
      </c>
      <c r="AD413" s="7" t="e">
        <f>VLOOKUP(AF413,排出係数!$A$4:$I$1301,9,FALSE)</f>
        <v>#N/A</v>
      </c>
      <c r="AE413" s="12" t="str">
        <f t="shared" si="162"/>
        <v xml:space="preserve"> </v>
      </c>
      <c r="AF413" s="7" t="e">
        <f t="shared" si="173"/>
        <v>#N/A</v>
      </c>
      <c r="AG413" s="7" t="e">
        <f t="shared" si="163"/>
        <v>#N/A</v>
      </c>
      <c r="AH413" s="7" t="e">
        <f>VLOOKUP(AF413,排出係数!$A$4:$I$1301,6,FALSE)</f>
        <v>#N/A</v>
      </c>
      <c r="AI413" s="7" t="e">
        <f t="shared" si="164"/>
        <v>#N/A</v>
      </c>
      <c r="AJ413" s="7" t="e">
        <f t="shared" si="165"/>
        <v>#N/A</v>
      </c>
      <c r="AK413" s="7" t="e">
        <f>VLOOKUP(AF413,排出係数!$A$4:$I$1301,7,FALSE)</f>
        <v>#N/A</v>
      </c>
      <c r="AL413" s="7" t="e">
        <f t="shared" si="166"/>
        <v>#N/A</v>
      </c>
      <c r="AM413" s="7" t="e">
        <f t="shared" si="167"/>
        <v>#N/A</v>
      </c>
      <c r="AN413" s="7" t="e">
        <f t="shared" si="168"/>
        <v>#N/A</v>
      </c>
      <c r="AO413" s="7">
        <f t="shared" si="169"/>
        <v>0</v>
      </c>
      <c r="AP413" s="7" t="e">
        <f>VLOOKUP(AF413,排出係数!$A$4:$I$1301,8,FALSE)</f>
        <v>#N/A</v>
      </c>
      <c r="AQ413" s="7" t="str">
        <f t="shared" si="170"/>
        <v/>
      </c>
      <c r="AR413" s="7" t="str">
        <f t="shared" si="171"/>
        <v/>
      </c>
      <c r="AS413" s="7" t="str">
        <f t="shared" si="172"/>
        <v/>
      </c>
      <c r="AT413" s="88"/>
      <c r="AZ413" s="520" t="s">
        <v>2604</v>
      </c>
    </row>
    <row r="414" spans="1:52" s="13" customFormat="1" ht="13.5" customHeight="1">
      <c r="A414" s="139">
        <v>399</v>
      </c>
      <c r="B414" s="140"/>
      <c r="C414" s="141"/>
      <c r="D414" s="142"/>
      <c r="E414" s="141"/>
      <c r="F414" s="141"/>
      <c r="G414" s="182"/>
      <c r="H414" s="141"/>
      <c r="I414" s="143"/>
      <c r="J414" s="144"/>
      <c r="K414" s="141"/>
      <c r="L414" s="378"/>
      <c r="M414" s="379"/>
      <c r="N414" s="400"/>
      <c r="O414" s="202" t="str">
        <f t="shared" si="150"/>
        <v/>
      </c>
      <c r="P414" s="202" t="str">
        <f t="shared" si="174"/>
        <v/>
      </c>
      <c r="Q414" s="203" t="str">
        <f t="shared" si="151"/>
        <v/>
      </c>
      <c r="R414" s="249" t="str">
        <f t="shared" si="152"/>
        <v/>
      </c>
      <c r="S414" s="276"/>
      <c r="T414" s="37"/>
      <c r="U414" s="273" t="str">
        <f t="shared" si="153"/>
        <v/>
      </c>
      <c r="V414" s="7" t="e">
        <f t="shared" si="154"/>
        <v>#N/A</v>
      </c>
      <c r="W414" s="7" t="e">
        <f t="shared" si="155"/>
        <v>#N/A</v>
      </c>
      <c r="X414" s="7" t="e">
        <f t="shared" si="156"/>
        <v>#N/A</v>
      </c>
      <c r="Y414" s="7" t="str">
        <f t="shared" si="157"/>
        <v/>
      </c>
      <c r="Z414" s="11">
        <f t="shared" si="158"/>
        <v>1</v>
      </c>
      <c r="AA414" s="7" t="e">
        <f t="shared" si="159"/>
        <v>#N/A</v>
      </c>
      <c r="AB414" s="7" t="e">
        <f t="shared" si="160"/>
        <v>#N/A</v>
      </c>
      <c r="AC414" s="7" t="e">
        <f t="shared" si="161"/>
        <v>#N/A</v>
      </c>
      <c r="AD414" s="7" t="e">
        <f>VLOOKUP(AF414,排出係数!$A$4:$I$1301,9,FALSE)</f>
        <v>#N/A</v>
      </c>
      <c r="AE414" s="12" t="str">
        <f t="shared" si="162"/>
        <v xml:space="preserve"> </v>
      </c>
      <c r="AF414" s="7" t="e">
        <f t="shared" si="173"/>
        <v>#N/A</v>
      </c>
      <c r="AG414" s="7" t="e">
        <f t="shared" si="163"/>
        <v>#N/A</v>
      </c>
      <c r="AH414" s="7" t="e">
        <f>VLOOKUP(AF414,排出係数!$A$4:$I$1301,6,FALSE)</f>
        <v>#N/A</v>
      </c>
      <c r="AI414" s="7" t="e">
        <f t="shared" si="164"/>
        <v>#N/A</v>
      </c>
      <c r="AJ414" s="7" t="e">
        <f t="shared" si="165"/>
        <v>#N/A</v>
      </c>
      <c r="AK414" s="7" t="e">
        <f>VLOOKUP(AF414,排出係数!$A$4:$I$1301,7,FALSE)</f>
        <v>#N/A</v>
      </c>
      <c r="AL414" s="7" t="e">
        <f t="shared" si="166"/>
        <v>#N/A</v>
      </c>
      <c r="AM414" s="7" t="e">
        <f t="shared" si="167"/>
        <v>#N/A</v>
      </c>
      <c r="AN414" s="7" t="e">
        <f t="shared" si="168"/>
        <v>#N/A</v>
      </c>
      <c r="AO414" s="7">
        <f t="shared" si="169"/>
        <v>0</v>
      </c>
      <c r="AP414" s="7" t="e">
        <f>VLOOKUP(AF414,排出係数!$A$4:$I$1301,8,FALSE)</f>
        <v>#N/A</v>
      </c>
      <c r="AQ414" s="7" t="str">
        <f t="shared" si="170"/>
        <v/>
      </c>
      <c r="AR414" s="7" t="str">
        <f t="shared" si="171"/>
        <v/>
      </c>
      <c r="AS414" s="7" t="str">
        <f t="shared" si="172"/>
        <v/>
      </c>
      <c r="AT414" s="88"/>
      <c r="AZ414" s="3" t="s">
        <v>759</v>
      </c>
    </row>
    <row r="415" spans="1:52" s="13" customFormat="1" ht="13.5" customHeight="1">
      <c r="A415" s="139">
        <v>400</v>
      </c>
      <c r="B415" s="140"/>
      <c r="C415" s="141"/>
      <c r="D415" s="142"/>
      <c r="E415" s="141"/>
      <c r="F415" s="141"/>
      <c r="G415" s="182"/>
      <c r="H415" s="141"/>
      <c r="I415" s="143"/>
      <c r="J415" s="144"/>
      <c r="K415" s="141"/>
      <c r="L415" s="378"/>
      <c r="M415" s="379"/>
      <c r="N415" s="400"/>
      <c r="O415" s="202" t="str">
        <f t="shared" si="150"/>
        <v/>
      </c>
      <c r="P415" s="202" t="str">
        <f t="shared" si="174"/>
        <v/>
      </c>
      <c r="Q415" s="203" t="str">
        <f t="shared" si="151"/>
        <v/>
      </c>
      <c r="R415" s="249" t="str">
        <f t="shared" si="152"/>
        <v/>
      </c>
      <c r="S415" s="276"/>
      <c r="T415" s="37"/>
      <c r="U415" s="273" t="str">
        <f t="shared" si="153"/>
        <v/>
      </c>
      <c r="V415" s="7" t="e">
        <f t="shared" si="154"/>
        <v>#N/A</v>
      </c>
      <c r="W415" s="7" t="e">
        <f t="shared" si="155"/>
        <v>#N/A</v>
      </c>
      <c r="X415" s="7" t="e">
        <f t="shared" si="156"/>
        <v>#N/A</v>
      </c>
      <c r="Y415" s="7" t="str">
        <f t="shared" si="157"/>
        <v/>
      </c>
      <c r="Z415" s="11">
        <f t="shared" si="158"/>
        <v>1</v>
      </c>
      <c r="AA415" s="7" t="e">
        <f t="shared" si="159"/>
        <v>#N/A</v>
      </c>
      <c r="AB415" s="7" t="e">
        <f t="shared" si="160"/>
        <v>#N/A</v>
      </c>
      <c r="AC415" s="7" t="e">
        <f t="shared" si="161"/>
        <v>#N/A</v>
      </c>
      <c r="AD415" s="7" t="e">
        <f>VLOOKUP(AF415,排出係数!$A$4:$I$1301,9,FALSE)</f>
        <v>#N/A</v>
      </c>
      <c r="AE415" s="12" t="str">
        <f t="shared" si="162"/>
        <v xml:space="preserve"> </v>
      </c>
      <c r="AF415" s="7" t="e">
        <f t="shared" si="173"/>
        <v>#N/A</v>
      </c>
      <c r="AG415" s="7" t="e">
        <f t="shared" si="163"/>
        <v>#N/A</v>
      </c>
      <c r="AH415" s="7" t="e">
        <f>VLOOKUP(AF415,排出係数!$A$4:$I$1301,6,FALSE)</f>
        <v>#N/A</v>
      </c>
      <c r="AI415" s="7" t="e">
        <f t="shared" si="164"/>
        <v>#N/A</v>
      </c>
      <c r="AJ415" s="7" t="e">
        <f t="shared" si="165"/>
        <v>#N/A</v>
      </c>
      <c r="AK415" s="7" t="e">
        <f>VLOOKUP(AF415,排出係数!$A$4:$I$1301,7,FALSE)</f>
        <v>#N/A</v>
      </c>
      <c r="AL415" s="7" t="e">
        <f t="shared" si="166"/>
        <v>#N/A</v>
      </c>
      <c r="AM415" s="7" t="e">
        <f t="shared" si="167"/>
        <v>#N/A</v>
      </c>
      <c r="AN415" s="7" t="e">
        <f t="shared" si="168"/>
        <v>#N/A</v>
      </c>
      <c r="AO415" s="7">
        <f t="shared" si="169"/>
        <v>0</v>
      </c>
      <c r="AP415" s="7" t="e">
        <f>VLOOKUP(AF415,排出係数!$A$4:$I$1301,8,FALSE)</f>
        <v>#N/A</v>
      </c>
      <c r="AQ415" s="7" t="str">
        <f t="shared" si="170"/>
        <v/>
      </c>
      <c r="AR415" s="7" t="str">
        <f t="shared" si="171"/>
        <v/>
      </c>
      <c r="AS415" s="7" t="str">
        <f t="shared" si="172"/>
        <v/>
      </c>
      <c r="AT415" s="88"/>
      <c r="AZ415" s="520" t="s">
        <v>2602</v>
      </c>
    </row>
    <row r="416" spans="1:52" s="13" customFormat="1" ht="13.5" customHeight="1">
      <c r="A416" s="139">
        <v>401</v>
      </c>
      <c r="B416" s="140"/>
      <c r="C416" s="141"/>
      <c r="D416" s="142"/>
      <c r="E416" s="141"/>
      <c r="F416" s="141"/>
      <c r="G416" s="182"/>
      <c r="H416" s="141"/>
      <c r="I416" s="143"/>
      <c r="J416" s="144"/>
      <c r="K416" s="141"/>
      <c r="L416" s="378"/>
      <c r="M416" s="379"/>
      <c r="N416" s="400"/>
      <c r="O416" s="202" t="str">
        <f t="shared" si="150"/>
        <v/>
      </c>
      <c r="P416" s="202" t="str">
        <f t="shared" si="174"/>
        <v/>
      </c>
      <c r="Q416" s="203" t="str">
        <f t="shared" si="151"/>
        <v/>
      </c>
      <c r="R416" s="249" t="str">
        <f t="shared" si="152"/>
        <v/>
      </c>
      <c r="S416" s="276"/>
      <c r="T416" s="37"/>
      <c r="U416" s="273" t="str">
        <f t="shared" si="153"/>
        <v/>
      </c>
      <c r="V416" s="7" t="e">
        <f t="shared" si="154"/>
        <v>#N/A</v>
      </c>
      <c r="W416" s="7" t="e">
        <f t="shared" si="155"/>
        <v>#N/A</v>
      </c>
      <c r="X416" s="7" t="e">
        <f t="shared" si="156"/>
        <v>#N/A</v>
      </c>
      <c r="Y416" s="7" t="str">
        <f t="shared" si="157"/>
        <v/>
      </c>
      <c r="Z416" s="11">
        <f t="shared" si="158"/>
        <v>1</v>
      </c>
      <c r="AA416" s="7" t="e">
        <f t="shared" si="159"/>
        <v>#N/A</v>
      </c>
      <c r="AB416" s="7" t="e">
        <f t="shared" si="160"/>
        <v>#N/A</v>
      </c>
      <c r="AC416" s="7" t="e">
        <f t="shared" si="161"/>
        <v>#N/A</v>
      </c>
      <c r="AD416" s="7" t="e">
        <f>VLOOKUP(AF416,排出係数!$A$4:$I$1301,9,FALSE)</f>
        <v>#N/A</v>
      </c>
      <c r="AE416" s="12" t="str">
        <f t="shared" si="162"/>
        <v xml:space="preserve"> </v>
      </c>
      <c r="AF416" s="7" t="e">
        <f t="shared" si="173"/>
        <v>#N/A</v>
      </c>
      <c r="AG416" s="7" t="e">
        <f t="shared" si="163"/>
        <v>#N/A</v>
      </c>
      <c r="AH416" s="7" t="e">
        <f>VLOOKUP(AF416,排出係数!$A$4:$I$1301,6,FALSE)</f>
        <v>#N/A</v>
      </c>
      <c r="AI416" s="7" t="e">
        <f t="shared" si="164"/>
        <v>#N/A</v>
      </c>
      <c r="AJ416" s="7" t="e">
        <f t="shared" si="165"/>
        <v>#N/A</v>
      </c>
      <c r="AK416" s="7" t="e">
        <f>VLOOKUP(AF416,排出係数!$A$4:$I$1301,7,FALSE)</f>
        <v>#N/A</v>
      </c>
      <c r="AL416" s="7" t="e">
        <f t="shared" si="166"/>
        <v>#N/A</v>
      </c>
      <c r="AM416" s="7" t="e">
        <f t="shared" si="167"/>
        <v>#N/A</v>
      </c>
      <c r="AN416" s="7" t="e">
        <f t="shared" si="168"/>
        <v>#N/A</v>
      </c>
      <c r="AO416" s="7">
        <f t="shared" si="169"/>
        <v>0</v>
      </c>
      <c r="AP416" s="7" t="e">
        <f>VLOOKUP(AF416,排出係数!$A$4:$I$1301,8,FALSE)</f>
        <v>#N/A</v>
      </c>
      <c r="AQ416" s="7" t="str">
        <f t="shared" si="170"/>
        <v/>
      </c>
      <c r="AR416" s="7" t="str">
        <f t="shared" si="171"/>
        <v/>
      </c>
      <c r="AS416" s="7" t="str">
        <f t="shared" si="172"/>
        <v/>
      </c>
      <c r="AT416" s="88"/>
      <c r="AZ416" s="3" t="s">
        <v>755</v>
      </c>
    </row>
    <row r="417" spans="1:52" s="13" customFormat="1" ht="13.5" customHeight="1">
      <c r="A417" s="139">
        <v>402</v>
      </c>
      <c r="B417" s="140"/>
      <c r="C417" s="141"/>
      <c r="D417" s="142"/>
      <c r="E417" s="141"/>
      <c r="F417" s="141"/>
      <c r="G417" s="182"/>
      <c r="H417" s="141"/>
      <c r="I417" s="143"/>
      <c r="J417" s="144"/>
      <c r="K417" s="141"/>
      <c r="L417" s="378"/>
      <c r="M417" s="379"/>
      <c r="N417" s="400"/>
      <c r="O417" s="202" t="str">
        <f t="shared" si="150"/>
        <v/>
      </c>
      <c r="P417" s="202" t="str">
        <f t="shared" si="174"/>
        <v/>
      </c>
      <c r="Q417" s="203" t="str">
        <f t="shared" si="151"/>
        <v/>
      </c>
      <c r="R417" s="249" t="str">
        <f t="shared" si="152"/>
        <v/>
      </c>
      <c r="S417" s="276"/>
      <c r="T417" s="37"/>
      <c r="U417" s="273" t="str">
        <f t="shared" si="153"/>
        <v/>
      </c>
      <c r="V417" s="7" t="e">
        <f t="shared" si="154"/>
        <v>#N/A</v>
      </c>
      <c r="W417" s="7" t="e">
        <f t="shared" si="155"/>
        <v>#N/A</v>
      </c>
      <c r="X417" s="7" t="e">
        <f t="shared" si="156"/>
        <v>#N/A</v>
      </c>
      <c r="Y417" s="7" t="str">
        <f t="shared" si="157"/>
        <v/>
      </c>
      <c r="Z417" s="11">
        <f t="shared" si="158"/>
        <v>1</v>
      </c>
      <c r="AA417" s="7" t="e">
        <f t="shared" si="159"/>
        <v>#N/A</v>
      </c>
      <c r="AB417" s="7" t="e">
        <f t="shared" si="160"/>
        <v>#N/A</v>
      </c>
      <c r="AC417" s="7" t="e">
        <f t="shared" si="161"/>
        <v>#N/A</v>
      </c>
      <c r="AD417" s="7" t="e">
        <f>VLOOKUP(AF417,排出係数!$A$4:$I$1301,9,FALSE)</f>
        <v>#N/A</v>
      </c>
      <c r="AE417" s="12" t="str">
        <f t="shared" si="162"/>
        <v xml:space="preserve"> </v>
      </c>
      <c r="AF417" s="7" t="e">
        <f t="shared" si="173"/>
        <v>#N/A</v>
      </c>
      <c r="AG417" s="7" t="e">
        <f t="shared" si="163"/>
        <v>#N/A</v>
      </c>
      <c r="AH417" s="7" t="e">
        <f>VLOOKUP(AF417,排出係数!$A$4:$I$1301,6,FALSE)</f>
        <v>#N/A</v>
      </c>
      <c r="AI417" s="7" t="e">
        <f t="shared" si="164"/>
        <v>#N/A</v>
      </c>
      <c r="AJ417" s="7" t="e">
        <f t="shared" si="165"/>
        <v>#N/A</v>
      </c>
      <c r="AK417" s="7" t="e">
        <f>VLOOKUP(AF417,排出係数!$A$4:$I$1301,7,FALSE)</f>
        <v>#N/A</v>
      </c>
      <c r="AL417" s="7" t="e">
        <f t="shared" si="166"/>
        <v>#N/A</v>
      </c>
      <c r="AM417" s="7" t="e">
        <f t="shared" si="167"/>
        <v>#N/A</v>
      </c>
      <c r="AN417" s="7" t="e">
        <f t="shared" si="168"/>
        <v>#N/A</v>
      </c>
      <c r="AO417" s="7">
        <f t="shared" si="169"/>
        <v>0</v>
      </c>
      <c r="AP417" s="7" t="e">
        <f>VLOOKUP(AF417,排出係数!$A$4:$I$1301,8,FALSE)</f>
        <v>#N/A</v>
      </c>
      <c r="AQ417" s="7" t="str">
        <f t="shared" si="170"/>
        <v/>
      </c>
      <c r="AR417" s="7" t="str">
        <f t="shared" si="171"/>
        <v/>
      </c>
      <c r="AS417" s="7" t="str">
        <f t="shared" si="172"/>
        <v/>
      </c>
      <c r="AT417" s="88"/>
      <c r="AZ417" s="3" t="s">
        <v>1080</v>
      </c>
    </row>
    <row r="418" spans="1:52" s="13" customFormat="1" ht="13.5" customHeight="1">
      <c r="A418" s="139">
        <v>403</v>
      </c>
      <c r="B418" s="140"/>
      <c r="C418" s="141"/>
      <c r="D418" s="142"/>
      <c r="E418" s="141"/>
      <c r="F418" s="141"/>
      <c r="G418" s="182"/>
      <c r="H418" s="141"/>
      <c r="I418" s="143"/>
      <c r="J418" s="144"/>
      <c r="K418" s="141"/>
      <c r="L418" s="378"/>
      <c r="M418" s="379"/>
      <c r="N418" s="400"/>
      <c r="O418" s="202" t="str">
        <f t="shared" si="150"/>
        <v/>
      </c>
      <c r="P418" s="202" t="str">
        <f t="shared" si="174"/>
        <v/>
      </c>
      <c r="Q418" s="203" t="str">
        <f t="shared" si="151"/>
        <v/>
      </c>
      <c r="R418" s="249" t="str">
        <f t="shared" si="152"/>
        <v/>
      </c>
      <c r="S418" s="276"/>
      <c r="T418" s="37"/>
      <c r="U418" s="273" t="str">
        <f t="shared" si="153"/>
        <v/>
      </c>
      <c r="V418" s="7" t="e">
        <f t="shared" si="154"/>
        <v>#N/A</v>
      </c>
      <c r="W418" s="7" t="e">
        <f t="shared" si="155"/>
        <v>#N/A</v>
      </c>
      <c r="X418" s="7" t="e">
        <f t="shared" si="156"/>
        <v>#N/A</v>
      </c>
      <c r="Y418" s="7" t="str">
        <f t="shared" si="157"/>
        <v/>
      </c>
      <c r="Z418" s="11">
        <f t="shared" si="158"/>
        <v>1</v>
      </c>
      <c r="AA418" s="7" t="e">
        <f t="shared" si="159"/>
        <v>#N/A</v>
      </c>
      <c r="AB418" s="7" t="e">
        <f t="shared" si="160"/>
        <v>#N/A</v>
      </c>
      <c r="AC418" s="7" t="e">
        <f t="shared" si="161"/>
        <v>#N/A</v>
      </c>
      <c r="AD418" s="7" t="e">
        <f>VLOOKUP(AF418,排出係数!$A$4:$I$1301,9,FALSE)</f>
        <v>#N/A</v>
      </c>
      <c r="AE418" s="12" t="str">
        <f t="shared" si="162"/>
        <v xml:space="preserve"> </v>
      </c>
      <c r="AF418" s="7" t="e">
        <f t="shared" si="173"/>
        <v>#N/A</v>
      </c>
      <c r="AG418" s="7" t="e">
        <f t="shared" si="163"/>
        <v>#N/A</v>
      </c>
      <c r="AH418" s="7" t="e">
        <f>VLOOKUP(AF418,排出係数!$A$4:$I$1301,6,FALSE)</f>
        <v>#N/A</v>
      </c>
      <c r="AI418" s="7" t="e">
        <f t="shared" si="164"/>
        <v>#N/A</v>
      </c>
      <c r="AJ418" s="7" t="e">
        <f t="shared" si="165"/>
        <v>#N/A</v>
      </c>
      <c r="AK418" s="7" t="e">
        <f>VLOOKUP(AF418,排出係数!$A$4:$I$1301,7,FALSE)</f>
        <v>#N/A</v>
      </c>
      <c r="AL418" s="7" t="e">
        <f t="shared" si="166"/>
        <v>#N/A</v>
      </c>
      <c r="AM418" s="7" t="e">
        <f t="shared" si="167"/>
        <v>#N/A</v>
      </c>
      <c r="AN418" s="7" t="e">
        <f t="shared" si="168"/>
        <v>#N/A</v>
      </c>
      <c r="AO418" s="7">
        <f t="shared" si="169"/>
        <v>0</v>
      </c>
      <c r="AP418" s="7" t="e">
        <f>VLOOKUP(AF418,排出係数!$A$4:$I$1301,8,FALSE)</f>
        <v>#N/A</v>
      </c>
      <c r="AQ418" s="7" t="str">
        <f t="shared" si="170"/>
        <v/>
      </c>
      <c r="AR418" s="7" t="str">
        <f t="shared" si="171"/>
        <v/>
      </c>
      <c r="AS418" s="7" t="str">
        <f t="shared" si="172"/>
        <v/>
      </c>
      <c r="AT418" s="88"/>
      <c r="AZ418" s="3" t="s">
        <v>1824</v>
      </c>
    </row>
    <row r="419" spans="1:52" s="13" customFormat="1" ht="13.5" customHeight="1">
      <c r="A419" s="139">
        <v>404</v>
      </c>
      <c r="B419" s="140"/>
      <c r="C419" s="141"/>
      <c r="D419" s="142"/>
      <c r="E419" s="141"/>
      <c r="F419" s="141"/>
      <c r="G419" s="182"/>
      <c r="H419" s="141"/>
      <c r="I419" s="143"/>
      <c r="J419" s="144"/>
      <c r="K419" s="141"/>
      <c r="L419" s="378"/>
      <c r="M419" s="379"/>
      <c r="N419" s="400"/>
      <c r="O419" s="202" t="str">
        <f t="shared" si="150"/>
        <v/>
      </c>
      <c r="P419" s="202" t="str">
        <f t="shared" si="174"/>
        <v/>
      </c>
      <c r="Q419" s="203" t="str">
        <f t="shared" si="151"/>
        <v/>
      </c>
      <c r="R419" s="249" t="str">
        <f t="shared" si="152"/>
        <v/>
      </c>
      <c r="S419" s="276"/>
      <c r="T419" s="37"/>
      <c r="U419" s="273" t="str">
        <f t="shared" si="153"/>
        <v/>
      </c>
      <c r="V419" s="7" t="e">
        <f t="shared" si="154"/>
        <v>#N/A</v>
      </c>
      <c r="W419" s="7" t="e">
        <f t="shared" si="155"/>
        <v>#N/A</v>
      </c>
      <c r="X419" s="7" t="e">
        <f t="shared" si="156"/>
        <v>#N/A</v>
      </c>
      <c r="Y419" s="7" t="str">
        <f t="shared" si="157"/>
        <v/>
      </c>
      <c r="Z419" s="11">
        <f t="shared" si="158"/>
        <v>1</v>
      </c>
      <c r="AA419" s="7" t="e">
        <f t="shared" si="159"/>
        <v>#N/A</v>
      </c>
      <c r="AB419" s="7" t="e">
        <f t="shared" si="160"/>
        <v>#N/A</v>
      </c>
      <c r="AC419" s="7" t="e">
        <f t="shared" si="161"/>
        <v>#N/A</v>
      </c>
      <c r="AD419" s="7" t="e">
        <f>VLOOKUP(AF419,排出係数!$A$4:$I$1301,9,FALSE)</f>
        <v>#N/A</v>
      </c>
      <c r="AE419" s="12" t="str">
        <f t="shared" si="162"/>
        <v xml:space="preserve"> </v>
      </c>
      <c r="AF419" s="7" t="e">
        <f t="shared" si="173"/>
        <v>#N/A</v>
      </c>
      <c r="AG419" s="7" t="e">
        <f t="shared" si="163"/>
        <v>#N/A</v>
      </c>
      <c r="AH419" s="7" t="e">
        <f>VLOOKUP(AF419,排出係数!$A$4:$I$1301,6,FALSE)</f>
        <v>#N/A</v>
      </c>
      <c r="AI419" s="7" t="e">
        <f t="shared" si="164"/>
        <v>#N/A</v>
      </c>
      <c r="AJ419" s="7" t="e">
        <f t="shared" si="165"/>
        <v>#N/A</v>
      </c>
      <c r="AK419" s="7" t="e">
        <f>VLOOKUP(AF419,排出係数!$A$4:$I$1301,7,FALSE)</f>
        <v>#N/A</v>
      </c>
      <c r="AL419" s="7" t="e">
        <f t="shared" si="166"/>
        <v>#N/A</v>
      </c>
      <c r="AM419" s="7" t="e">
        <f t="shared" si="167"/>
        <v>#N/A</v>
      </c>
      <c r="AN419" s="7" t="e">
        <f t="shared" si="168"/>
        <v>#N/A</v>
      </c>
      <c r="AO419" s="7">
        <f t="shared" si="169"/>
        <v>0</v>
      </c>
      <c r="AP419" s="7" t="e">
        <f>VLOOKUP(AF419,排出係数!$A$4:$I$1301,8,FALSE)</f>
        <v>#N/A</v>
      </c>
      <c r="AQ419" s="7" t="str">
        <f t="shared" si="170"/>
        <v/>
      </c>
      <c r="AR419" s="7" t="str">
        <f t="shared" si="171"/>
        <v/>
      </c>
      <c r="AS419" s="7" t="str">
        <f t="shared" si="172"/>
        <v/>
      </c>
      <c r="AT419" s="88"/>
      <c r="AZ419" s="3" t="s">
        <v>1866</v>
      </c>
    </row>
    <row r="420" spans="1:52" s="13" customFormat="1" ht="13.5" customHeight="1">
      <c r="A420" s="139">
        <v>405</v>
      </c>
      <c r="B420" s="140"/>
      <c r="C420" s="141"/>
      <c r="D420" s="142"/>
      <c r="E420" s="141"/>
      <c r="F420" s="141"/>
      <c r="G420" s="182"/>
      <c r="H420" s="141"/>
      <c r="I420" s="143"/>
      <c r="J420" s="144"/>
      <c r="K420" s="141"/>
      <c r="L420" s="378"/>
      <c r="M420" s="379"/>
      <c r="N420" s="400"/>
      <c r="O420" s="202" t="str">
        <f t="shared" si="150"/>
        <v/>
      </c>
      <c r="P420" s="202" t="str">
        <f t="shared" si="174"/>
        <v/>
      </c>
      <c r="Q420" s="203" t="str">
        <f t="shared" si="151"/>
        <v/>
      </c>
      <c r="R420" s="249" t="str">
        <f t="shared" si="152"/>
        <v/>
      </c>
      <c r="S420" s="276"/>
      <c r="T420" s="37"/>
      <c r="U420" s="273" t="str">
        <f t="shared" si="153"/>
        <v/>
      </c>
      <c r="V420" s="7" t="e">
        <f t="shared" si="154"/>
        <v>#N/A</v>
      </c>
      <c r="W420" s="7" t="e">
        <f t="shared" si="155"/>
        <v>#N/A</v>
      </c>
      <c r="X420" s="7" t="e">
        <f t="shared" si="156"/>
        <v>#N/A</v>
      </c>
      <c r="Y420" s="7" t="str">
        <f t="shared" si="157"/>
        <v/>
      </c>
      <c r="Z420" s="11">
        <f t="shared" si="158"/>
        <v>1</v>
      </c>
      <c r="AA420" s="7" t="e">
        <f t="shared" si="159"/>
        <v>#N/A</v>
      </c>
      <c r="AB420" s="7" t="e">
        <f t="shared" si="160"/>
        <v>#N/A</v>
      </c>
      <c r="AC420" s="7" t="e">
        <f t="shared" si="161"/>
        <v>#N/A</v>
      </c>
      <c r="AD420" s="7" t="e">
        <f>VLOOKUP(AF420,排出係数!$A$4:$I$1301,9,FALSE)</f>
        <v>#N/A</v>
      </c>
      <c r="AE420" s="12" t="str">
        <f t="shared" si="162"/>
        <v xml:space="preserve"> </v>
      </c>
      <c r="AF420" s="7" t="e">
        <f t="shared" si="173"/>
        <v>#N/A</v>
      </c>
      <c r="AG420" s="7" t="e">
        <f t="shared" si="163"/>
        <v>#N/A</v>
      </c>
      <c r="AH420" s="7" t="e">
        <f>VLOOKUP(AF420,排出係数!$A$4:$I$1301,6,FALSE)</f>
        <v>#N/A</v>
      </c>
      <c r="AI420" s="7" t="e">
        <f t="shared" si="164"/>
        <v>#N/A</v>
      </c>
      <c r="AJ420" s="7" t="e">
        <f t="shared" si="165"/>
        <v>#N/A</v>
      </c>
      <c r="AK420" s="7" t="e">
        <f>VLOOKUP(AF420,排出係数!$A$4:$I$1301,7,FALSE)</f>
        <v>#N/A</v>
      </c>
      <c r="AL420" s="7" t="e">
        <f t="shared" si="166"/>
        <v>#N/A</v>
      </c>
      <c r="AM420" s="7" t="e">
        <f t="shared" si="167"/>
        <v>#N/A</v>
      </c>
      <c r="AN420" s="7" t="e">
        <f t="shared" si="168"/>
        <v>#N/A</v>
      </c>
      <c r="AO420" s="7">
        <f t="shared" si="169"/>
        <v>0</v>
      </c>
      <c r="AP420" s="7" t="e">
        <f>VLOOKUP(AF420,排出係数!$A$4:$I$1301,8,FALSE)</f>
        <v>#N/A</v>
      </c>
      <c r="AQ420" s="7" t="str">
        <f t="shared" si="170"/>
        <v/>
      </c>
      <c r="AR420" s="7" t="str">
        <f t="shared" si="171"/>
        <v/>
      </c>
      <c r="AS420" s="7" t="str">
        <f t="shared" si="172"/>
        <v/>
      </c>
      <c r="AT420" s="88"/>
      <c r="AZ420" s="3" t="s">
        <v>1926</v>
      </c>
    </row>
    <row r="421" spans="1:52" s="13" customFormat="1" ht="13.5" customHeight="1">
      <c r="A421" s="139">
        <v>406</v>
      </c>
      <c r="B421" s="140"/>
      <c r="C421" s="141"/>
      <c r="D421" s="142"/>
      <c r="E421" s="141"/>
      <c r="F421" s="141"/>
      <c r="G421" s="182"/>
      <c r="H421" s="141"/>
      <c r="I421" s="143"/>
      <c r="J421" s="144"/>
      <c r="K421" s="141"/>
      <c r="L421" s="378"/>
      <c r="M421" s="379"/>
      <c r="N421" s="400"/>
      <c r="O421" s="202" t="str">
        <f t="shared" si="150"/>
        <v/>
      </c>
      <c r="P421" s="202" t="str">
        <f t="shared" si="174"/>
        <v/>
      </c>
      <c r="Q421" s="203" t="str">
        <f t="shared" si="151"/>
        <v/>
      </c>
      <c r="R421" s="249" t="str">
        <f t="shared" si="152"/>
        <v/>
      </c>
      <c r="S421" s="276"/>
      <c r="T421" s="37"/>
      <c r="U421" s="273" t="str">
        <f t="shared" si="153"/>
        <v/>
      </c>
      <c r="V421" s="7" t="e">
        <f t="shared" si="154"/>
        <v>#N/A</v>
      </c>
      <c r="W421" s="7" t="e">
        <f t="shared" si="155"/>
        <v>#N/A</v>
      </c>
      <c r="X421" s="7" t="e">
        <f t="shared" si="156"/>
        <v>#N/A</v>
      </c>
      <c r="Y421" s="7" t="str">
        <f t="shared" si="157"/>
        <v/>
      </c>
      <c r="Z421" s="11">
        <f t="shared" si="158"/>
        <v>1</v>
      </c>
      <c r="AA421" s="7" t="e">
        <f t="shared" si="159"/>
        <v>#N/A</v>
      </c>
      <c r="AB421" s="7" t="e">
        <f t="shared" si="160"/>
        <v>#N/A</v>
      </c>
      <c r="AC421" s="7" t="e">
        <f t="shared" si="161"/>
        <v>#N/A</v>
      </c>
      <c r="AD421" s="7" t="e">
        <f>VLOOKUP(AF421,排出係数!$A$4:$I$1301,9,FALSE)</f>
        <v>#N/A</v>
      </c>
      <c r="AE421" s="12" t="str">
        <f t="shared" si="162"/>
        <v xml:space="preserve"> </v>
      </c>
      <c r="AF421" s="7" t="e">
        <f t="shared" si="173"/>
        <v>#N/A</v>
      </c>
      <c r="AG421" s="7" t="e">
        <f t="shared" si="163"/>
        <v>#N/A</v>
      </c>
      <c r="AH421" s="7" t="e">
        <f>VLOOKUP(AF421,排出係数!$A$4:$I$1301,6,FALSE)</f>
        <v>#N/A</v>
      </c>
      <c r="AI421" s="7" t="e">
        <f t="shared" si="164"/>
        <v>#N/A</v>
      </c>
      <c r="AJ421" s="7" t="e">
        <f t="shared" si="165"/>
        <v>#N/A</v>
      </c>
      <c r="AK421" s="7" t="e">
        <f>VLOOKUP(AF421,排出係数!$A$4:$I$1301,7,FALSE)</f>
        <v>#N/A</v>
      </c>
      <c r="AL421" s="7" t="e">
        <f t="shared" si="166"/>
        <v>#N/A</v>
      </c>
      <c r="AM421" s="7" t="e">
        <f t="shared" si="167"/>
        <v>#N/A</v>
      </c>
      <c r="AN421" s="7" t="e">
        <f t="shared" si="168"/>
        <v>#N/A</v>
      </c>
      <c r="AO421" s="7">
        <f t="shared" si="169"/>
        <v>0</v>
      </c>
      <c r="AP421" s="7" t="e">
        <f>VLOOKUP(AF421,排出係数!$A$4:$I$1301,8,FALSE)</f>
        <v>#N/A</v>
      </c>
      <c r="AQ421" s="7" t="str">
        <f t="shared" si="170"/>
        <v/>
      </c>
      <c r="AR421" s="7" t="str">
        <f t="shared" si="171"/>
        <v/>
      </c>
      <c r="AS421" s="7" t="str">
        <f t="shared" si="172"/>
        <v/>
      </c>
      <c r="AT421" s="88"/>
      <c r="AZ421" s="3" t="s">
        <v>1224</v>
      </c>
    </row>
    <row r="422" spans="1:52" s="13" customFormat="1" ht="13.5" customHeight="1">
      <c r="A422" s="139">
        <v>407</v>
      </c>
      <c r="B422" s="140"/>
      <c r="C422" s="141"/>
      <c r="D422" s="142"/>
      <c r="E422" s="141"/>
      <c r="F422" s="141"/>
      <c r="G422" s="182"/>
      <c r="H422" s="141"/>
      <c r="I422" s="143"/>
      <c r="J422" s="144"/>
      <c r="K422" s="141"/>
      <c r="L422" s="378"/>
      <c r="M422" s="379"/>
      <c r="N422" s="400"/>
      <c r="O422" s="202" t="str">
        <f t="shared" si="150"/>
        <v/>
      </c>
      <c r="P422" s="202" t="str">
        <f t="shared" si="174"/>
        <v/>
      </c>
      <c r="Q422" s="203" t="str">
        <f t="shared" si="151"/>
        <v/>
      </c>
      <c r="R422" s="249" t="str">
        <f t="shared" si="152"/>
        <v/>
      </c>
      <c r="S422" s="276"/>
      <c r="T422" s="37"/>
      <c r="U422" s="273" t="str">
        <f t="shared" si="153"/>
        <v/>
      </c>
      <c r="V422" s="7" t="e">
        <f t="shared" si="154"/>
        <v>#N/A</v>
      </c>
      <c r="W422" s="7" t="e">
        <f t="shared" si="155"/>
        <v>#N/A</v>
      </c>
      <c r="X422" s="7" t="e">
        <f t="shared" si="156"/>
        <v>#N/A</v>
      </c>
      <c r="Y422" s="7" t="str">
        <f t="shared" si="157"/>
        <v/>
      </c>
      <c r="Z422" s="11">
        <f t="shared" si="158"/>
        <v>1</v>
      </c>
      <c r="AA422" s="7" t="e">
        <f t="shared" si="159"/>
        <v>#N/A</v>
      </c>
      <c r="AB422" s="7" t="e">
        <f t="shared" si="160"/>
        <v>#N/A</v>
      </c>
      <c r="AC422" s="7" t="e">
        <f t="shared" si="161"/>
        <v>#N/A</v>
      </c>
      <c r="AD422" s="7" t="e">
        <f>VLOOKUP(AF422,排出係数!$A$4:$I$1301,9,FALSE)</f>
        <v>#N/A</v>
      </c>
      <c r="AE422" s="12" t="str">
        <f t="shared" si="162"/>
        <v xml:space="preserve"> </v>
      </c>
      <c r="AF422" s="7" t="e">
        <f t="shared" si="173"/>
        <v>#N/A</v>
      </c>
      <c r="AG422" s="7" t="e">
        <f t="shared" si="163"/>
        <v>#N/A</v>
      </c>
      <c r="AH422" s="7" t="e">
        <f>VLOOKUP(AF422,排出係数!$A$4:$I$1301,6,FALSE)</f>
        <v>#N/A</v>
      </c>
      <c r="AI422" s="7" t="e">
        <f t="shared" si="164"/>
        <v>#N/A</v>
      </c>
      <c r="AJ422" s="7" t="e">
        <f t="shared" si="165"/>
        <v>#N/A</v>
      </c>
      <c r="AK422" s="7" t="e">
        <f>VLOOKUP(AF422,排出係数!$A$4:$I$1301,7,FALSE)</f>
        <v>#N/A</v>
      </c>
      <c r="AL422" s="7" t="e">
        <f t="shared" si="166"/>
        <v>#N/A</v>
      </c>
      <c r="AM422" s="7" t="e">
        <f t="shared" si="167"/>
        <v>#N/A</v>
      </c>
      <c r="AN422" s="7" t="e">
        <f t="shared" si="168"/>
        <v>#N/A</v>
      </c>
      <c r="AO422" s="7">
        <f t="shared" si="169"/>
        <v>0</v>
      </c>
      <c r="AP422" s="7" t="e">
        <f>VLOOKUP(AF422,排出係数!$A$4:$I$1301,8,FALSE)</f>
        <v>#N/A</v>
      </c>
      <c r="AQ422" s="7" t="str">
        <f t="shared" si="170"/>
        <v/>
      </c>
      <c r="AR422" s="7" t="str">
        <f t="shared" si="171"/>
        <v/>
      </c>
      <c r="AS422" s="7" t="str">
        <f t="shared" si="172"/>
        <v/>
      </c>
      <c r="AT422" s="88"/>
      <c r="AZ422" s="3" t="s">
        <v>1226</v>
      </c>
    </row>
    <row r="423" spans="1:52" s="13" customFormat="1" ht="13.5" customHeight="1">
      <c r="A423" s="139">
        <v>408</v>
      </c>
      <c r="B423" s="140"/>
      <c r="C423" s="141"/>
      <c r="D423" s="142"/>
      <c r="E423" s="141"/>
      <c r="F423" s="141"/>
      <c r="G423" s="182"/>
      <c r="H423" s="141"/>
      <c r="I423" s="143"/>
      <c r="J423" s="144"/>
      <c r="K423" s="141"/>
      <c r="L423" s="378"/>
      <c r="M423" s="379"/>
      <c r="N423" s="400"/>
      <c r="O423" s="202" t="str">
        <f t="shared" si="150"/>
        <v/>
      </c>
      <c r="P423" s="202" t="str">
        <f t="shared" si="174"/>
        <v/>
      </c>
      <c r="Q423" s="203" t="str">
        <f t="shared" si="151"/>
        <v/>
      </c>
      <c r="R423" s="249" t="str">
        <f t="shared" si="152"/>
        <v/>
      </c>
      <c r="S423" s="276"/>
      <c r="T423" s="37"/>
      <c r="U423" s="273" t="str">
        <f t="shared" si="153"/>
        <v/>
      </c>
      <c r="V423" s="7" t="e">
        <f t="shared" si="154"/>
        <v>#N/A</v>
      </c>
      <c r="W423" s="7" t="e">
        <f t="shared" si="155"/>
        <v>#N/A</v>
      </c>
      <c r="X423" s="7" t="e">
        <f t="shared" si="156"/>
        <v>#N/A</v>
      </c>
      <c r="Y423" s="7" t="str">
        <f t="shared" si="157"/>
        <v/>
      </c>
      <c r="Z423" s="11">
        <f t="shared" si="158"/>
        <v>1</v>
      </c>
      <c r="AA423" s="7" t="e">
        <f t="shared" si="159"/>
        <v>#N/A</v>
      </c>
      <c r="AB423" s="7" t="e">
        <f t="shared" si="160"/>
        <v>#N/A</v>
      </c>
      <c r="AC423" s="7" t="e">
        <f t="shared" si="161"/>
        <v>#N/A</v>
      </c>
      <c r="AD423" s="7" t="e">
        <f>VLOOKUP(AF423,排出係数!$A$4:$I$1301,9,FALSE)</f>
        <v>#N/A</v>
      </c>
      <c r="AE423" s="12" t="str">
        <f t="shared" si="162"/>
        <v xml:space="preserve"> </v>
      </c>
      <c r="AF423" s="7" t="e">
        <f t="shared" si="173"/>
        <v>#N/A</v>
      </c>
      <c r="AG423" s="7" t="e">
        <f t="shared" si="163"/>
        <v>#N/A</v>
      </c>
      <c r="AH423" s="7" t="e">
        <f>VLOOKUP(AF423,排出係数!$A$4:$I$1301,6,FALSE)</f>
        <v>#N/A</v>
      </c>
      <c r="AI423" s="7" t="e">
        <f t="shared" si="164"/>
        <v>#N/A</v>
      </c>
      <c r="AJ423" s="7" t="e">
        <f t="shared" si="165"/>
        <v>#N/A</v>
      </c>
      <c r="AK423" s="7" t="e">
        <f>VLOOKUP(AF423,排出係数!$A$4:$I$1301,7,FALSE)</f>
        <v>#N/A</v>
      </c>
      <c r="AL423" s="7" t="e">
        <f t="shared" si="166"/>
        <v>#N/A</v>
      </c>
      <c r="AM423" s="7" t="e">
        <f t="shared" si="167"/>
        <v>#N/A</v>
      </c>
      <c r="AN423" s="7" t="e">
        <f t="shared" si="168"/>
        <v>#N/A</v>
      </c>
      <c r="AO423" s="7">
        <f t="shared" si="169"/>
        <v>0</v>
      </c>
      <c r="AP423" s="7" t="e">
        <f>VLOOKUP(AF423,排出係数!$A$4:$I$1301,8,FALSE)</f>
        <v>#N/A</v>
      </c>
      <c r="AQ423" s="7" t="str">
        <f t="shared" si="170"/>
        <v/>
      </c>
      <c r="AR423" s="7" t="str">
        <f t="shared" si="171"/>
        <v/>
      </c>
      <c r="AS423" s="7" t="str">
        <f t="shared" si="172"/>
        <v/>
      </c>
      <c r="AT423" s="88"/>
      <c r="AZ423" s="3" t="s">
        <v>2007</v>
      </c>
    </row>
    <row r="424" spans="1:52" s="13" customFormat="1" ht="13.5" customHeight="1">
      <c r="A424" s="139">
        <v>409</v>
      </c>
      <c r="B424" s="140"/>
      <c r="C424" s="141"/>
      <c r="D424" s="142"/>
      <c r="E424" s="141"/>
      <c r="F424" s="141"/>
      <c r="G424" s="182"/>
      <c r="H424" s="141"/>
      <c r="I424" s="143"/>
      <c r="J424" s="144"/>
      <c r="K424" s="141"/>
      <c r="L424" s="378"/>
      <c r="M424" s="379"/>
      <c r="N424" s="400"/>
      <c r="O424" s="202" t="str">
        <f t="shared" si="150"/>
        <v/>
      </c>
      <c r="P424" s="202" t="str">
        <f t="shared" si="174"/>
        <v/>
      </c>
      <c r="Q424" s="203" t="str">
        <f t="shared" si="151"/>
        <v/>
      </c>
      <c r="R424" s="249" t="str">
        <f t="shared" si="152"/>
        <v/>
      </c>
      <c r="S424" s="276"/>
      <c r="T424" s="37"/>
      <c r="U424" s="273" t="str">
        <f t="shared" si="153"/>
        <v/>
      </c>
      <c r="V424" s="7" t="e">
        <f t="shared" si="154"/>
        <v>#N/A</v>
      </c>
      <c r="W424" s="7" t="e">
        <f t="shared" si="155"/>
        <v>#N/A</v>
      </c>
      <c r="X424" s="7" t="e">
        <f t="shared" si="156"/>
        <v>#N/A</v>
      </c>
      <c r="Y424" s="7" t="str">
        <f t="shared" si="157"/>
        <v/>
      </c>
      <c r="Z424" s="11">
        <f t="shared" si="158"/>
        <v>1</v>
      </c>
      <c r="AA424" s="7" t="e">
        <f t="shared" si="159"/>
        <v>#N/A</v>
      </c>
      <c r="AB424" s="7" t="e">
        <f t="shared" si="160"/>
        <v>#N/A</v>
      </c>
      <c r="AC424" s="7" t="e">
        <f t="shared" si="161"/>
        <v>#N/A</v>
      </c>
      <c r="AD424" s="7" t="e">
        <f>VLOOKUP(AF424,排出係数!$A$4:$I$1301,9,FALSE)</f>
        <v>#N/A</v>
      </c>
      <c r="AE424" s="12" t="str">
        <f t="shared" si="162"/>
        <v xml:space="preserve"> </v>
      </c>
      <c r="AF424" s="7" t="e">
        <f t="shared" si="173"/>
        <v>#N/A</v>
      </c>
      <c r="AG424" s="7" t="e">
        <f t="shared" si="163"/>
        <v>#N/A</v>
      </c>
      <c r="AH424" s="7" t="e">
        <f>VLOOKUP(AF424,排出係数!$A$4:$I$1301,6,FALSE)</f>
        <v>#N/A</v>
      </c>
      <c r="AI424" s="7" t="e">
        <f t="shared" si="164"/>
        <v>#N/A</v>
      </c>
      <c r="AJ424" s="7" t="e">
        <f t="shared" si="165"/>
        <v>#N/A</v>
      </c>
      <c r="AK424" s="7" t="e">
        <f>VLOOKUP(AF424,排出係数!$A$4:$I$1301,7,FALSE)</f>
        <v>#N/A</v>
      </c>
      <c r="AL424" s="7" t="e">
        <f t="shared" si="166"/>
        <v>#N/A</v>
      </c>
      <c r="AM424" s="7" t="e">
        <f t="shared" si="167"/>
        <v>#N/A</v>
      </c>
      <c r="AN424" s="7" t="e">
        <f t="shared" si="168"/>
        <v>#N/A</v>
      </c>
      <c r="AO424" s="7">
        <f t="shared" si="169"/>
        <v>0</v>
      </c>
      <c r="AP424" s="7" t="e">
        <f>VLOOKUP(AF424,排出係数!$A$4:$I$1301,8,FALSE)</f>
        <v>#N/A</v>
      </c>
      <c r="AQ424" s="7" t="str">
        <f t="shared" si="170"/>
        <v/>
      </c>
      <c r="AR424" s="7" t="str">
        <f t="shared" si="171"/>
        <v/>
      </c>
      <c r="AS424" s="7" t="str">
        <f t="shared" si="172"/>
        <v/>
      </c>
      <c r="AT424" s="88"/>
      <c r="AZ424" s="3" t="s">
        <v>2046</v>
      </c>
    </row>
    <row r="425" spans="1:52" s="13" customFormat="1" ht="13.5" customHeight="1">
      <c r="A425" s="139">
        <v>410</v>
      </c>
      <c r="B425" s="140"/>
      <c r="C425" s="141"/>
      <c r="D425" s="142"/>
      <c r="E425" s="141"/>
      <c r="F425" s="141"/>
      <c r="G425" s="182"/>
      <c r="H425" s="141"/>
      <c r="I425" s="143"/>
      <c r="J425" s="144"/>
      <c r="K425" s="141"/>
      <c r="L425" s="378"/>
      <c r="M425" s="379"/>
      <c r="N425" s="400"/>
      <c r="O425" s="202" t="str">
        <f t="shared" si="150"/>
        <v/>
      </c>
      <c r="P425" s="202" t="str">
        <f t="shared" si="174"/>
        <v/>
      </c>
      <c r="Q425" s="203" t="str">
        <f t="shared" si="151"/>
        <v/>
      </c>
      <c r="R425" s="249" t="str">
        <f t="shared" si="152"/>
        <v/>
      </c>
      <c r="S425" s="276"/>
      <c r="T425" s="37"/>
      <c r="U425" s="273" t="str">
        <f t="shared" si="153"/>
        <v/>
      </c>
      <c r="V425" s="7" t="e">
        <f t="shared" si="154"/>
        <v>#N/A</v>
      </c>
      <c r="W425" s="7" t="e">
        <f t="shared" si="155"/>
        <v>#N/A</v>
      </c>
      <c r="X425" s="7" t="e">
        <f t="shared" si="156"/>
        <v>#N/A</v>
      </c>
      <c r="Y425" s="7" t="str">
        <f t="shared" si="157"/>
        <v/>
      </c>
      <c r="Z425" s="11">
        <f t="shared" si="158"/>
        <v>1</v>
      </c>
      <c r="AA425" s="7" t="e">
        <f t="shared" si="159"/>
        <v>#N/A</v>
      </c>
      <c r="AB425" s="7" t="e">
        <f t="shared" si="160"/>
        <v>#N/A</v>
      </c>
      <c r="AC425" s="7" t="e">
        <f t="shared" si="161"/>
        <v>#N/A</v>
      </c>
      <c r="AD425" s="7" t="e">
        <f>VLOOKUP(AF425,排出係数!$A$4:$I$1301,9,FALSE)</f>
        <v>#N/A</v>
      </c>
      <c r="AE425" s="12" t="str">
        <f t="shared" si="162"/>
        <v xml:space="preserve"> </v>
      </c>
      <c r="AF425" s="7" t="e">
        <f t="shared" si="173"/>
        <v>#N/A</v>
      </c>
      <c r="AG425" s="7" t="e">
        <f t="shared" si="163"/>
        <v>#N/A</v>
      </c>
      <c r="AH425" s="7" t="e">
        <f>VLOOKUP(AF425,排出係数!$A$4:$I$1301,6,FALSE)</f>
        <v>#N/A</v>
      </c>
      <c r="AI425" s="7" t="e">
        <f t="shared" si="164"/>
        <v>#N/A</v>
      </c>
      <c r="AJ425" s="7" t="e">
        <f t="shared" si="165"/>
        <v>#N/A</v>
      </c>
      <c r="AK425" s="7" t="e">
        <f>VLOOKUP(AF425,排出係数!$A$4:$I$1301,7,FALSE)</f>
        <v>#N/A</v>
      </c>
      <c r="AL425" s="7" t="e">
        <f t="shared" si="166"/>
        <v>#N/A</v>
      </c>
      <c r="AM425" s="7" t="e">
        <f t="shared" si="167"/>
        <v>#N/A</v>
      </c>
      <c r="AN425" s="7" t="e">
        <f t="shared" si="168"/>
        <v>#N/A</v>
      </c>
      <c r="AO425" s="7">
        <f t="shared" si="169"/>
        <v>0</v>
      </c>
      <c r="AP425" s="7" t="e">
        <f>VLOOKUP(AF425,排出係数!$A$4:$I$1301,8,FALSE)</f>
        <v>#N/A</v>
      </c>
      <c r="AQ425" s="7" t="str">
        <f t="shared" si="170"/>
        <v/>
      </c>
      <c r="AR425" s="7" t="str">
        <f t="shared" si="171"/>
        <v/>
      </c>
      <c r="AS425" s="7" t="str">
        <f t="shared" si="172"/>
        <v/>
      </c>
      <c r="AT425" s="88"/>
      <c r="AZ425" s="3" t="s">
        <v>2104</v>
      </c>
    </row>
    <row r="426" spans="1:52" s="13" customFormat="1" ht="13.5" customHeight="1">
      <c r="A426" s="139">
        <v>411</v>
      </c>
      <c r="B426" s="140"/>
      <c r="C426" s="141"/>
      <c r="D426" s="142"/>
      <c r="E426" s="141"/>
      <c r="F426" s="141"/>
      <c r="G426" s="182"/>
      <c r="H426" s="141"/>
      <c r="I426" s="143"/>
      <c r="J426" s="144"/>
      <c r="K426" s="141"/>
      <c r="L426" s="378"/>
      <c r="M426" s="379"/>
      <c r="N426" s="400"/>
      <c r="O426" s="202" t="str">
        <f t="shared" si="150"/>
        <v/>
      </c>
      <c r="P426" s="202" t="str">
        <f t="shared" si="174"/>
        <v/>
      </c>
      <c r="Q426" s="203" t="str">
        <f t="shared" si="151"/>
        <v/>
      </c>
      <c r="R426" s="249" t="str">
        <f t="shared" si="152"/>
        <v/>
      </c>
      <c r="S426" s="276"/>
      <c r="T426" s="37"/>
      <c r="U426" s="273" t="str">
        <f t="shared" si="153"/>
        <v/>
      </c>
      <c r="V426" s="7" t="e">
        <f t="shared" si="154"/>
        <v>#N/A</v>
      </c>
      <c r="W426" s="7" t="e">
        <f t="shared" si="155"/>
        <v>#N/A</v>
      </c>
      <c r="X426" s="7" t="e">
        <f t="shared" si="156"/>
        <v>#N/A</v>
      </c>
      <c r="Y426" s="7" t="str">
        <f t="shared" si="157"/>
        <v/>
      </c>
      <c r="Z426" s="11">
        <f t="shared" si="158"/>
        <v>1</v>
      </c>
      <c r="AA426" s="7" t="e">
        <f t="shared" si="159"/>
        <v>#N/A</v>
      </c>
      <c r="AB426" s="7" t="e">
        <f t="shared" si="160"/>
        <v>#N/A</v>
      </c>
      <c r="AC426" s="7" t="e">
        <f t="shared" si="161"/>
        <v>#N/A</v>
      </c>
      <c r="AD426" s="7" t="e">
        <f>VLOOKUP(AF426,排出係数!$A$4:$I$1301,9,FALSE)</f>
        <v>#N/A</v>
      </c>
      <c r="AE426" s="12" t="str">
        <f t="shared" si="162"/>
        <v xml:space="preserve"> </v>
      </c>
      <c r="AF426" s="7" t="e">
        <f t="shared" si="173"/>
        <v>#N/A</v>
      </c>
      <c r="AG426" s="7" t="e">
        <f t="shared" si="163"/>
        <v>#N/A</v>
      </c>
      <c r="AH426" s="7" t="e">
        <f>VLOOKUP(AF426,排出係数!$A$4:$I$1301,6,FALSE)</f>
        <v>#N/A</v>
      </c>
      <c r="AI426" s="7" t="e">
        <f t="shared" si="164"/>
        <v>#N/A</v>
      </c>
      <c r="AJ426" s="7" t="e">
        <f t="shared" si="165"/>
        <v>#N/A</v>
      </c>
      <c r="AK426" s="7" t="e">
        <f>VLOOKUP(AF426,排出係数!$A$4:$I$1301,7,FALSE)</f>
        <v>#N/A</v>
      </c>
      <c r="AL426" s="7" t="e">
        <f t="shared" si="166"/>
        <v>#N/A</v>
      </c>
      <c r="AM426" s="7" t="e">
        <f t="shared" si="167"/>
        <v>#N/A</v>
      </c>
      <c r="AN426" s="7" t="e">
        <f t="shared" si="168"/>
        <v>#N/A</v>
      </c>
      <c r="AO426" s="7">
        <f t="shared" si="169"/>
        <v>0</v>
      </c>
      <c r="AP426" s="7" t="e">
        <f>VLOOKUP(AF426,排出係数!$A$4:$I$1301,8,FALSE)</f>
        <v>#N/A</v>
      </c>
      <c r="AQ426" s="7" t="str">
        <f t="shared" si="170"/>
        <v/>
      </c>
      <c r="AR426" s="7" t="str">
        <f t="shared" si="171"/>
        <v/>
      </c>
      <c r="AS426" s="7" t="str">
        <f t="shared" si="172"/>
        <v/>
      </c>
      <c r="AT426" s="88"/>
      <c r="AZ426" s="3" t="s">
        <v>1538</v>
      </c>
    </row>
    <row r="427" spans="1:52" s="13" customFormat="1" ht="13.5" customHeight="1">
      <c r="A427" s="139">
        <v>412</v>
      </c>
      <c r="B427" s="140"/>
      <c r="C427" s="141"/>
      <c r="D427" s="142"/>
      <c r="E427" s="141"/>
      <c r="F427" s="141"/>
      <c r="G427" s="182"/>
      <c r="H427" s="141"/>
      <c r="I427" s="143"/>
      <c r="J427" s="144"/>
      <c r="K427" s="141"/>
      <c r="L427" s="378"/>
      <c r="M427" s="379"/>
      <c r="N427" s="400"/>
      <c r="O427" s="202" t="str">
        <f t="shared" si="150"/>
        <v/>
      </c>
      <c r="P427" s="202" t="str">
        <f t="shared" si="174"/>
        <v/>
      </c>
      <c r="Q427" s="203" t="str">
        <f t="shared" si="151"/>
        <v/>
      </c>
      <c r="R427" s="249" t="str">
        <f t="shared" si="152"/>
        <v/>
      </c>
      <c r="S427" s="276"/>
      <c r="T427" s="37"/>
      <c r="U427" s="273" t="str">
        <f t="shared" si="153"/>
        <v/>
      </c>
      <c r="V427" s="7" t="e">
        <f t="shared" si="154"/>
        <v>#N/A</v>
      </c>
      <c r="W427" s="7" t="e">
        <f t="shared" si="155"/>
        <v>#N/A</v>
      </c>
      <c r="X427" s="7" t="e">
        <f t="shared" si="156"/>
        <v>#N/A</v>
      </c>
      <c r="Y427" s="7" t="str">
        <f t="shared" si="157"/>
        <v/>
      </c>
      <c r="Z427" s="11">
        <f t="shared" si="158"/>
        <v>1</v>
      </c>
      <c r="AA427" s="7" t="e">
        <f t="shared" si="159"/>
        <v>#N/A</v>
      </c>
      <c r="AB427" s="7" t="e">
        <f t="shared" si="160"/>
        <v>#N/A</v>
      </c>
      <c r="AC427" s="7" t="e">
        <f t="shared" si="161"/>
        <v>#N/A</v>
      </c>
      <c r="AD427" s="7" t="e">
        <f>VLOOKUP(AF427,排出係数!$A$4:$I$1301,9,FALSE)</f>
        <v>#N/A</v>
      </c>
      <c r="AE427" s="12" t="str">
        <f t="shared" si="162"/>
        <v xml:space="preserve"> </v>
      </c>
      <c r="AF427" s="7" t="e">
        <f t="shared" si="173"/>
        <v>#N/A</v>
      </c>
      <c r="AG427" s="7" t="e">
        <f t="shared" si="163"/>
        <v>#N/A</v>
      </c>
      <c r="AH427" s="7" t="e">
        <f>VLOOKUP(AF427,排出係数!$A$4:$I$1301,6,FALSE)</f>
        <v>#N/A</v>
      </c>
      <c r="AI427" s="7" t="e">
        <f t="shared" si="164"/>
        <v>#N/A</v>
      </c>
      <c r="AJ427" s="7" t="e">
        <f t="shared" si="165"/>
        <v>#N/A</v>
      </c>
      <c r="AK427" s="7" t="e">
        <f>VLOOKUP(AF427,排出係数!$A$4:$I$1301,7,FALSE)</f>
        <v>#N/A</v>
      </c>
      <c r="AL427" s="7" t="e">
        <f t="shared" si="166"/>
        <v>#N/A</v>
      </c>
      <c r="AM427" s="7" t="e">
        <f t="shared" si="167"/>
        <v>#N/A</v>
      </c>
      <c r="AN427" s="7" t="e">
        <f t="shared" si="168"/>
        <v>#N/A</v>
      </c>
      <c r="AO427" s="7">
        <f t="shared" si="169"/>
        <v>0</v>
      </c>
      <c r="AP427" s="7" t="e">
        <f>VLOOKUP(AF427,排出係数!$A$4:$I$1301,8,FALSE)</f>
        <v>#N/A</v>
      </c>
      <c r="AQ427" s="7" t="str">
        <f t="shared" si="170"/>
        <v/>
      </c>
      <c r="AR427" s="7" t="str">
        <f t="shared" si="171"/>
        <v/>
      </c>
      <c r="AS427" s="7" t="str">
        <f t="shared" si="172"/>
        <v/>
      </c>
      <c r="AT427" s="88"/>
      <c r="AZ427" s="3" t="s">
        <v>1539</v>
      </c>
    </row>
    <row r="428" spans="1:52" s="13" customFormat="1" ht="13.5" customHeight="1">
      <c r="A428" s="139">
        <v>413</v>
      </c>
      <c r="B428" s="140"/>
      <c r="C428" s="141"/>
      <c r="D428" s="142"/>
      <c r="E428" s="141"/>
      <c r="F428" s="141"/>
      <c r="G428" s="182"/>
      <c r="H428" s="141"/>
      <c r="I428" s="143"/>
      <c r="J428" s="144"/>
      <c r="K428" s="141"/>
      <c r="L428" s="378"/>
      <c r="M428" s="379"/>
      <c r="N428" s="400"/>
      <c r="O428" s="202" t="str">
        <f t="shared" si="150"/>
        <v/>
      </c>
      <c r="P428" s="202" t="str">
        <f t="shared" si="174"/>
        <v/>
      </c>
      <c r="Q428" s="203" t="str">
        <f t="shared" si="151"/>
        <v/>
      </c>
      <c r="R428" s="249" t="str">
        <f t="shared" si="152"/>
        <v/>
      </c>
      <c r="S428" s="276"/>
      <c r="T428" s="37"/>
      <c r="U428" s="273" t="str">
        <f t="shared" si="153"/>
        <v/>
      </c>
      <c r="V428" s="7" t="e">
        <f t="shared" si="154"/>
        <v>#N/A</v>
      </c>
      <c r="W428" s="7" t="e">
        <f t="shared" si="155"/>
        <v>#N/A</v>
      </c>
      <c r="X428" s="7" t="e">
        <f t="shared" si="156"/>
        <v>#N/A</v>
      </c>
      <c r="Y428" s="7" t="str">
        <f t="shared" si="157"/>
        <v/>
      </c>
      <c r="Z428" s="11">
        <f t="shared" si="158"/>
        <v>1</v>
      </c>
      <c r="AA428" s="7" t="e">
        <f t="shared" si="159"/>
        <v>#N/A</v>
      </c>
      <c r="AB428" s="7" t="e">
        <f t="shared" si="160"/>
        <v>#N/A</v>
      </c>
      <c r="AC428" s="7" t="e">
        <f t="shared" si="161"/>
        <v>#N/A</v>
      </c>
      <c r="AD428" s="7" t="e">
        <f>VLOOKUP(AF428,排出係数!$A$4:$I$1301,9,FALSE)</f>
        <v>#N/A</v>
      </c>
      <c r="AE428" s="12" t="str">
        <f t="shared" si="162"/>
        <v xml:space="preserve"> </v>
      </c>
      <c r="AF428" s="7" t="e">
        <f t="shared" si="173"/>
        <v>#N/A</v>
      </c>
      <c r="AG428" s="7" t="e">
        <f t="shared" si="163"/>
        <v>#N/A</v>
      </c>
      <c r="AH428" s="7" t="e">
        <f>VLOOKUP(AF428,排出係数!$A$4:$I$1301,6,FALSE)</f>
        <v>#N/A</v>
      </c>
      <c r="AI428" s="7" t="e">
        <f t="shared" si="164"/>
        <v>#N/A</v>
      </c>
      <c r="AJ428" s="7" t="e">
        <f t="shared" si="165"/>
        <v>#N/A</v>
      </c>
      <c r="AK428" s="7" t="e">
        <f>VLOOKUP(AF428,排出係数!$A$4:$I$1301,7,FALSE)</f>
        <v>#N/A</v>
      </c>
      <c r="AL428" s="7" t="e">
        <f t="shared" si="166"/>
        <v>#N/A</v>
      </c>
      <c r="AM428" s="7" t="e">
        <f t="shared" si="167"/>
        <v>#N/A</v>
      </c>
      <c r="AN428" s="7" t="e">
        <f t="shared" si="168"/>
        <v>#N/A</v>
      </c>
      <c r="AO428" s="7">
        <f t="shared" si="169"/>
        <v>0</v>
      </c>
      <c r="AP428" s="7" t="e">
        <f>VLOOKUP(AF428,排出係数!$A$4:$I$1301,8,FALSE)</f>
        <v>#N/A</v>
      </c>
      <c r="AQ428" s="7" t="str">
        <f t="shared" si="170"/>
        <v/>
      </c>
      <c r="AR428" s="7" t="str">
        <f t="shared" si="171"/>
        <v/>
      </c>
      <c r="AS428" s="7" t="str">
        <f t="shared" si="172"/>
        <v/>
      </c>
      <c r="AT428" s="88"/>
      <c r="AZ428" s="520" t="s">
        <v>2606</v>
      </c>
    </row>
    <row r="429" spans="1:52" s="13" customFormat="1" ht="13.5" customHeight="1">
      <c r="A429" s="139">
        <v>414</v>
      </c>
      <c r="B429" s="140"/>
      <c r="C429" s="141"/>
      <c r="D429" s="142"/>
      <c r="E429" s="141"/>
      <c r="F429" s="141"/>
      <c r="G429" s="182"/>
      <c r="H429" s="141"/>
      <c r="I429" s="143"/>
      <c r="J429" s="144"/>
      <c r="K429" s="141"/>
      <c r="L429" s="378"/>
      <c r="M429" s="379"/>
      <c r="N429" s="400"/>
      <c r="O429" s="202" t="str">
        <f t="shared" si="150"/>
        <v/>
      </c>
      <c r="P429" s="202" t="str">
        <f t="shared" si="174"/>
        <v/>
      </c>
      <c r="Q429" s="203" t="str">
        <f t="shared" si="151"/>
        <v/>
      </c>
      <c r="R429" s="249" t="str">
        <f t="shared" si="152"/>
        <v/>
      </c>
      <c r="S429" s="276"/>
      <c r="T429" s="37"/>
      <c r="U429" s="273" t="str">
        <f t="shared" si="153"/>
        <v/>
      </c>
      <c r="V429" s="7" t="e">
        <f t="shared" si="154"/>
        <v>#N/A</v>
      </c>
      <c r="W429" s="7" t="e">
        <f t="shared" si="155"/>
        <v>#N/A</v>
      </c>
      <c r="X429" s="7" t="e">
        <f t="shared" si="156"/>
        <v>#N/A</v>
      </c>
      <c r="Y429" s="7" t="str">
        <f t="shared" si="157"/>
        <v/>
      </c>
      <c r="Z429" s="11">
        <f t="shared" si="158"/>
        <v>1</v>
      </c>
      <c r="AA429" s="7" t="e">
        <f t="shared" si="159"/>
        <v>#N/A</v>
      </c>
      <c r="AB429" s="7" t="e">
        <f t="shared" si="160"/>
        <v>#N/A</v>
      </c>
      <c r="AC429" s="7" t="e">
        <f t="shared" si="161"/>
        <v>#N/A</v>
      </c>
      <c r="AD429" s="7" t="e">
        <f>VLOOKUP(AF429,排出係数!$A$4:$I$1301,9,FALSE)</f>
        <v>#N/A</v>
      </c>
      <c r="AE429" s="12" t="str">
        <f t="shared" si="162"/>
        <v xml:space="preserve"> </v>
      </c>
      <c r="AF429" s="7" t="e">
        <f t="shared" si="173"/>
        <v>#N/A</v>
      </c>
      <c r="AG429" s="7" t="e">
        <f t="shared" si="163"/>
        <v>#N/A</v>
      </c>
      <c r="AH429" s="7" t="e">
        <f>VLOOKUP(AF429,排出係数!$A$4:$I$1301,6,FALSE)</f>
        <v>#N/A</v>
      </c>
      <c r="AI429" s="7" t="e">
        <f t="shared" si="164"/>
        <v>#N/A</v>
      </c>
      <c r="AJ429" s="7" t="e">
        <f t="shared" si="165"/>
        <v>#N/A</v>
      </c>
      <c r="AK429" s="7" t="e">
        <f>VLOOKUP(AF429,排出係数!$A$4:$I$1301,7,FALSE)</f>
        <v>#N/A</v>
      </c>
      <c r="AL429" s="7" t="e">
        <f t="shared" si="166"/>
        <v>#N/A</v>
      </c>
      <c r="AM429" s="7" t="e">
        <f t="shared" si="167"/>
        <v>#N/A</v>
      </c>
      <c r="AN429" s="7" t="e">
        <f t="shared" si="168"/>
        <v>#N/A</v>
      </c>
      <c r="AO429" s="7">
        <f t="shared" si="169"/>
        <v>0</v>
      </c>
      <c r="AP429" s="7" t="e">
        <f>VLOOKUP(AF429,排出係数!$A$4:$I$1301,8,FALSE)</f>
        <v>#N/A</v>
      </c>
      <c r="AQ429" s="7" t="str">
        <f t="shared" si="170"/>
        <v/>
      </c>
      <c r="AR429" s="7" t="str">
        <f t="shared" si="171"/>
        <v/>
      </c>
      <c r="AS429" s="7" t="str">
        <f t="shared" si="172"/>
        <v/>
      </c>
      <c r="AT429" s="88"/>
      <c r="AZ429" s="3" t="s">
        <v>1573</v>
      </c>
    </row>
    <row r="430" spans="1:52" s="13" customFormat="1" ht="13.5" customHeight="1">
      <c r="A430" s="139">
        <v>415</v>
      </c>
      <c r="B430" s="140"/>
      <c r="C430" s="141"/>
      <c r="D430" s="142"/>
      <c r="E430" s="141"/>
      <c r="F430" s="141"/>
      <c r="G430" s="182"/>
      <c r="H430" s="141"/>
      <c r="I430" s="143"/>
      <c r="J430" s="144"/>
      <c r="K430" s="141"/>
      <c r="L430" s="378"/>
      <c r="M430" s="379"/>
      <c r="N430" s="400"/>
      <c r="O430" s="202" t="str">
        <f t="shared" si="150"/>
        <v/>
      </c>
      <c r="P430" s="202" t="str">
        <f t="shared" si="174"/>
        <v/>
      </c>
      <c r="Q430" s="203" t="str">
        <f t="shared" si="151"/>
        <v/>
      </c>
      <c r="R430" s="249" t="str">
        <f t="shared" si="152"/>
        <v/>
      </c>
      <c r="S430" s="276"/>
      <c r="T430" s="37"/>
      <c r="U430" s="273" t="str">
        <f t="shared" si="153"/>
        <v/>
      </c>
      <c r="V430" s="7" t="e">
        <f t="shared" si="154"/>
        <v>#N/A</v>
      </c>
      <c r="W430" s="7" t="e">
        <f t="shared" si="155"/>
        <v>#N/A</v>
      </c>
      <c r="X430" s="7" t="e">
        <f t="shared" si="156"/>
        <v>#N/A</v>
      </c>
      <c r="Y430" s="7" t="str">
        <f t="shared" si="157"/>
        <v/>
      </c>
      <c r="Z430" s="11">
        <f t="shared" si="158"/>
        <v>1</v>
      </c>
      <c r="AA430" s="7" t="e">
        <f t="shared" si="159"/>
        <v>#N/A</v>
      </c>
      <c r="AB430" s="7" t="e">
        <f t="shared" si="160"/>
        <v>#N/A</v>
      </c>
      <c r="AC430" s="7" t="e">
        <f t="shared" si="161"/>
        <v>#N/A</v>
      </c>
      <c r="AD430" s="7" t="e">
        <f>VLOOKUP(AF430,排出係数!$A$4:$I$1301,9,FALSE)</f>
        <v>#N/A</v>
      </c>
      <c r="AE430" s="12" t="str">
        <f t="shared" si="162"/>
        <v xml:space="preserve"> </v>
      </c>
      <c r="AF430" s="7" t="e">
        <f t="shared" si="173"/>
        <v>#N/A</v>
      </c>
      <c r="AG430" s="7" t="e">
        <f t="shared" si="163"/>
        <v>#N/A</v>
      </c>
      <c r="AH430" s="7" t="e">
        <f>VLOOKUP(AF430,排出係数!$A$4:$I$1301,6,FALSE)</f>
        <v>#N/A</v>
      </c>
      <c r="AI430" s="7" t="e">
        <f t="shared" si="164"/>
        <v>#N/A</v>
      </c>
      <c r="AJ430" s="7" t="e">
        <f t="shared" si="165"/>
        <v>#N/A</v>
      </c>
      <c r="AK430" s="7" t="e">
        <f>VLOOKUP(AF430,排出係数!$A$4:$I$1301,7,FALSE)</f>
        <v>#N/A</v>
      </c>
      <c r="AL430" s="7" t="e">
        <f t="shared" si="166"/>
        <v>#N/A</v>
      </c>
      <c r="AM430" s="7" t="e">
        <f t="shared" si="167"/>
        <v>#N/A</v>
      </c>
      <c r="AN430" s="7" t="e">
        <f t="shared" si="168"/>
        <v>#N/A</v>
      </c>
      <c r="AO430" s="7">
        <f t="shared" si="169"/>
        <v>0</v>
      </c>
      <c r="AP430" s="7" t="e">
        <f>VLOOKUP(AF430,排出係数!$A$4:$I$1301,8,FALSE)</f>
        <v>#N/A</v>
      </c>
      <c r="AQ430" s="7" t="str">
        <f t="shared" si="170"/>
        <v/>
      </c>
      <c r="AR430" s="7" t="str">
        <f t="shared" si="171"/>
        <v/>
      </c>
      <c r="AS430" s="7" t="str">
        <f t="shared" si="172"/>
        <v/>
      </c>
      <c r="AT430" s="88"/>
      <c r="AZ430" s="520" t="s">
        <v>2610</v>
      </c>
    </row>
    <row r="431" spans="1:52" s="13" customFormat="1" ht="13.5" customHeight="1">
      <c r="A431" s="139">
        <v>416</v>
      </c>
      <c r="B431" s="140"/>
      <c r="C431" s="141"/>
      <c r="D431" s="142"/>
      <c r="E431" s="141"/>
      <c r="F431" s="141"/>
      <c r="G431" s="182"/>
      <c r="H431" s="141"/>
      <c r="I431" s="143"/>
      <c r="J431" s="144"/>
      <c r="K431" s="141"/>
      <c r="L431" s="378"/>
      <c r="M431" s="379"/>
      <c r="N431" s="400"/>
      <c r="O431" s="202" t="str">
        <f t="shared" si="150"/>
        <v/>
      </c>
      <c r="P431" s="202" t="str">
        <f t="shared" si="174"/>
        <v/>
      </c>
      <c r="Q431" s="203" t="str">
        <f t="shared" si="151"/>
        <v/>
      </c>
      <c r="R431" s="249" t="str">
        <f t="shared" si="152"/>
        <v/>
      </c>
      <c r="S431" s="276"/>
      <c r="T431" s="37"/>
      <c r="U431" s="273" t="str">
        <f t="shared" si="153"/>
        <v/>
      </c>
      <c r="V431" s="7" t="e">
        <f t="shared" si="154"/>
        <v>#N/A</v>
      </c>
      <c r="W431" s="7" t="e">
        <f t="shared" si="155"/>
        <v>#N/A</v>
      </c>
      <c r="X431" s="7" t="e">
        <f t="shared" si="156"/>
        <v>#N/A</v>
      </c>
      <c r="Y431" s="7" t="str">
        <f t="shared" si="157"/>
        <v/>
      </c>
      <c r="Z431" s="11">
        <f t="shared" si="158"/>
        <v>1</v>
      </c>
      <c r="AA431" s="7" t="e">
        <f t="shared" si="159"/>
        <v>#N/A</v>
      </c>
      <c r="AB431" s="7" t="e">
        <f t="shared" si="160"/>
        <v>#N/A</v>
      </c>
      <c r="AC431" s="7" t="e">
        <f t="shared" si="161"/>
        <v>#N/A</v>
      </c>
      <c r="AD431" s="7" t="e">
        <f>VLOOKUP(AF431,排出係数!$A$4:$I$1301,9,FALSE)</f>
        <v>#N/A</v>
      </c>
      <c r="AE431" s="12" t="str">
        <f t="shared" si="162"/>
        <v xml:space="preserve"> </v>
      </c>
      <c r="AF431" s="7" t="e">
        <f t="shared" si="173"/>
        <v>#N/A</v>
      </c>
      <c r="AG431" s="7" t="e">
        <f t="shared" si="163"/>
        <v>#N/A</v>
      </c>
      <c r="AH431" s="7" t="e">
        <f>VLOOKUP(AF431,排出係数!$A$4:$I$1301,6,FALSE)</f>
        <v>#N/A</v>
      </c>
      <c r="AI431" s="7" t="e">
        <f t="shared" si="164"/>
        <v>#N/A</v>
      </c>
      <c r="AJ431" s="7" t="e">
        <f t="shared" si="165"/>
        <v>#N/A</v>
      </c>
      <c r="AK431" s="7" t="e">
        <f>VLOOKUP(AF431,排出係数!$A$4:$I$1301,7,FALSE)</f>
        <v>#N/A</v>
      </c>
      <c r="AL431" s="7" t="e">
        <f t="shared" si="166"/>
        <v>#N/A</v>
      </c>
      <c r="AM431" s="7" t="e">
        <f t="shared" si="167"/>
        <v>#N/A</v>
      </c>
      <c r="AN431" s="7" t="e">
        <f t="shared" si="168"/>
        <v>#N/A</v>
      </c>
      <c r="AO431" s="7">
        <f t="shared" si="169"/>
        <v>0</v>
      </c>
      <c r="AP431" s="7" t="e">
        <f>VLOOKUP(AF431,排出係数!$A$4:$I$1301,8,FALSE)</f>
        <v>#N/A</v>
      </c>
      <c r="AQ431" s="7" t="str">
        <f t="shared" si="170"/>
        <v/>
      </c>
      <c r="AR431" s="7" t="str">
        <f t="shared" si="171"/>
        <v/>
      </c>
      <c r="AS431" s="7" t="str">
        <f t="shared" si="172"/>
        <v/>
      </c>
      <c r="AT431" s="88"/>
      <c r="AZ431" s="3" t="s">
        <v>1574</v>
      </c>
    </row>
    <row r="432" spans="1:52" s="13" customFormat="1" ht="13.5" customHeight="1">
      <c r="A432" s="139">
        <v>417</v>
      </c>
      <c r="B432" s="140"/>
      <c r="C432" s="141"/>
      <c r="D432" s="142"/>
      <c r="E432" s="141"/>
      <c r="F432" s="141"/>
      <c r="G432" s="182"/>
      <c r="H432" s="141"/>
      <c r="I432" s="143"/>
      <c r="J432" s="144"/>
      <c r="K432" s="141"/>
      <c r="L432" s="378"/>
      <c r="M432" s="379"/>
      <c r="N432" s="400"/>
      <c r="O432" s="202" t="str">
        <f t="shared" si="150"/>
        <v/>
      </c>
      <c r="P432" s="202" t="str">
        <f t="shared" si="174"/>
        <v/>
      </c>
      <c r="Q432" s="203" t="str">
        <f t="shared" si="151"/>
        <v/>
      </c>
      <c r="R432" s="249" t="str">
        <f t="shared" si="152"/>
        <v/>
      </c>
      <c r="S432" s="276"/>
      <c r="T432" s="37"/>
      <c r="U432" s="273" t="str">
        <f t="shared" si="153"/>
        <v/>
      </c>
      <c r="V432" s="7" t="e">
        <f t="shared" si="154"/>
        <v>#N/A</v>
      </c>
      <c r="W432" s="7" t="e">
        <f t="shared" si="155"/>
        <v>#N/A</v>
      </c>
      <c r="X432" s="7" t="e">
        <f t="shared" si="156"/>
        <v>#N/A</v>
      </c>
      <c r="Y432" s="7" t="str">
        <f t="shared" si="157"/>
        <v/>
      </c>
      <c r="Z432" s="11">
        <f t="shared" si="158"/>
        <v>1</v>
      </c>
      <c r="AA432" s="7" t="e">
        <f t="shared" si="159"/>
        <v>#N/A</v>
      </c>
      <c r="AB432" s="7" t="e">
        <f t="shared" si="160"/>
        <v>#N/A</v>
      </c>
      <c r="AC432" s="7" t="e">
        <f t="shared" si="161"/>
        <v>#N/A</v>
      </c>
      <c r="AD432" s="7" t="e">
        <f>VLOOKUP(AF432,排出係数!$A$4:$I$1301,9,FALSE)</f>
        <v>#N/A</v>
      </c>
      <c r="AE432" s="12" t="str">
        <f t="shared" si="162"/>
        <v xml:space="preserve"> </v>
      </c>
      <c r="AF432" s="7" t="e">
        <f t="shared" si="173"/>
        <v>#N/A</v>
      </c>
      <c r="AG432" s="7" t="e">
        <f t="shared" si="163"/>
        <v>#N/A</v>
      </c>
      <c r="AH432" s="7" t="e">
        <f>VLOOKUP(AF432,排出係数!$A$4:$I$1301,6,FALSE)</f>
        <v>#N/A</v>
      </c>
      <c r="AI432" s="7" t="e">
        <f t="shared" si="164"/>
        <v>#N/A</v>
      </c>
      <c r="AJ432" s="7" t="e">
        <f t="shared" si="165"/>
        <v>#N/A</v>
      </c>
      <c r="AK432" s="7" t="e">
        <f>VLOOKUP(AF432,排出係数!$A$4:$I$1301,7,FALSE)</f>
        <v>#N/A</v>
      </c>
      <c r="AL432" s="7" t="e">
        <f t="shared" si="166"/>
        <v>#N/A</v>
      </c>
      <c r="AM432" s="7" t="e">
        <f t="shared" si="167"/>
        <v>#N/A</v>
      </c>
      <c r="AN432" s="7" t="e">
        <f t="shared" si="168"/>
        <v>#N/A</v>
      </c>
      <c r="AO432" s="7">
        <f t="shared" si="169"/>
        <v>0</v>
      </c>
      <c r="AP432" s="7" t="e">
        <f>VLOOKUP(AF432,排出係数!$A$4:$I$1301,8,FALSE)</f>
        <v>#N/A</v>
      </c>
      <c r="AQ432" s="7" t="str">
        <f t="shared" si="170"/>
        <v/>
      </c>
      <c r="AR432" s="7" t="str">
        <f t="shared" si="171"/>
        <v/>
      </c>
      <c r="AS432" s="7" t="str">
        <f t="shared" si="172"/>
        <v/>
      </c>
      <c r="AT432" s="88"/>
      <c r="AZ432" s="465" t="s">
        <v>2776</v>
      </c>
    </row>
    <row r="433" spans="1:52" s="13" customFormat="1" ht="13.5" customHeight="1">
      <c r="A433" s="139">
        <v>418</v>
      </c>
      <c r="B433" s="140"/>
      <c r="C433" s="141"/>
      <c r="D433" s="142"/>
      <c r="E433" s="141"/>
      <c r="F433" s="141"/>
      <c r="G433" s="182"/>
      <c r="H433" s="141"/>
      <c r="I433" s="143"/>
      <c r="J433" s="144"/>
      <c r="K433" s="141"/>
      <c r="L433" s="378"/>
      <c r="M433" s="379"/>
      <c r="N433" s="400"/>
      <c r="O433" s="202" t="str">
        <f t="shared" si="150"/>
        <v/>
      </c>
      <c r="P433" s="202" t="str">
        <f t="shared" si="174"/>
        <v/>
      </c>
      <c r="Q433" s="203" t="str">
        <f t="shared" si="151"/>
        <v/>
      </c>
      <c r="R433" s="249" t="str">
        <f t="shared" si="152"/>
        <v/>
      </c>
      <c r="S433" s="276"/>
      <c r="T433" s="37"/>
      <c r="U433" s="273" t="str">
        <f t="shared" si="153"/>
        <v/>
      </c>
      <c r="V433" s="7" t="e">
        <f t="shared" si="154"/>
        <v>#N/A</v>
      </c>
      <c r="W433" s="7" t="e">
        <f t="shared" si="155"/>
        <v>#N/A</v>
      </c>
      <c r="X433" s="7" t="e">
        <f t="shared" si="156"/>
        <v>#N/A</v>
      </c>
      <c r="Y433" s="7" t="str">
        <f t="shared" si="157"/>
        <v/>
      </c>
      <c r="Z433" s="11">
        <f t="shared" si="158"/>
        <v>1</v>
      </c>
      <c r="AA433" s="7" t="e">
        <f t="shared" si="159"/>
        <v>#N/A</v>
      </c>
      <c r="AB433" s="7" t="e">
        <f t="shared" si="160"/>
        <v>#N/A</v>
      </c>
      <c r="AC433" s="7" t="e">
        <f t="shared" si="161"/>
        <v>#N/A</v>
      </c>
      <c r="AD433" s="7" t="e">
        <f>VLOOKUP(AF433,排出係数!$A$4:$I$1301,9,FALSE)</f>
        <v>#N/A</v>
      </c>
      <c r="AE433" s="12" t="str">
        <f t="shared" si="162"/>
        <v xml:space="preserve"> </v>
      </c>
      <c r="AF433" s="7" t="e">
        <f t="shared" si="173"/>
        <v>#N/A</v>
      </c>
      <c r="AG433" s="7" t="e">
        <f t="shared" si="163"/>
        <v>#N/A</v>
      </c>
      <c r="AH433" s="7" t="e">
        <f>VLOOKUP(AF433,排出係数!$A$4:$I$1301,6,FALSE)</f>
        <v>#N/A</v>
      </c>
      <c r="AI433" s="7" t="e">
        <f t="shared" si="164"/>
        <v>#N/A</v>
      </c>
      <c r="AJ433" s="7" t="e">
        <f t="shared" si="165"/>
        <v>#N/A</v>
      </c>
      <c r="AK433" s="7" t="e">
        <f>VLOOKUP(AF433,排出係数!$A$4:$I$1301,7,FALSE)</f>
        <v>#N/A</v>
      </c>
      <c r="AL433" s="7" t="e">
        <f t="shared" si="166"/>
        <v>#N/A</v>
      </c>
      <c r="AM433" s="7" t="e">
        <f t="shared" si="167"/>
        <v>#N/A</v>
      </c>
      <c r="AN433" s="7" t="e">
        <f t="shared" si="168"/>
        <v>#N/A</v>
      </c>
      <c r="AO433" s="7">
        <f t="shared" si="169"/>
        <v>0</v>
      </c>
      <c r="AP433" s="7" t="e">
        <f>VLOOKUP(AF433,排出係数!$A$4:$I$1301,8,FALSE)</f>
        <v>#N/A</v>
      </c>
      <c r="AQ433" s="7" t="str">
        <f t="shared" si="170"/>
        <v/>
      </c>
      <c r="AR433" s="7" t="str">
        <f t="shared" si="171"/>
        <v/>
      </c>
      <c r="AS433" s="7" t="str">
        <f t="shared" si="172"/>
        <v/>
      </c>
      <c r="AT433" s="88"/>
      <c r="AZ433" s="3" t="s">
        <v>1583</v>
      </c>
    </row>
    <row r="434" spans="1:52" s="13" customFormat="1" ht="13.5" customHeight="1">
      <c r="A434" s="139">
        <v>419</v>
      </c>
      <c r="B434" s="140"/>
      <c r="C434" s="141"/>
      <c r="D434" s="142"/>
      <c r="E434" s="141"/>
      <c r="F434" s="141"/>
      <c r="G434" s="182"/>
      <c r="H434" s="141"/>
      <c r="I434" s="143"/>
      <c r="J434" s="144"/>
      <c r="K434" s="141"/>
      <c r="L434" s="378"/>
      <c r="M434" s="379"/>
      <c r="N434" s="400"/>
      <c r="O434" s="202" t="str">
        <f t="shared" si="150"/>
        <v/>
      </c>
      <c r="P434" s="202" t="str">
        <f t="shared" si="174"/>
        <v/>
      </c>
      <c r="Q434" s="203" t="str">
        <f t="shared" si="151"/>
        <v/>
      </c>
      <c r="R434" s="249" t="str">
        <f t="shared" si="152"/>
        <v/>
      </c>
      <c r="S434" s="276"/>
      <c r="T434" s="37"/>
      <c r="U434" s="273" t="str">
        <f t="shared" si="153"/>
        <v/>
      </c>
      <c r="V434" s="7" t="e">
        <f t="shared" si="154"/>
        <v>#N/A</v>
      </c>
      <c r="W434" s="7" t="e">
        <f t="shared" si="155"/>
        <v>#N/A</v>
      </c>
      <c r="X434" s="7" t="e">
        <f t="shared" si="156"/>
        <v>#N/A</v>
      </c>
      <c r="Y434" s="7" t="str">
        <f t="shared" si="157"/>
        <v/>
      </c>
      <c r="Z434" s="11">
        <f t="shared" si="158"/>
        <v>1</v>
      </c>
      <c r="AA434" s="7" t="e">
        <f t="shared" si="159"/>
        <v>#N/A</v>
      </c>
      <c r="AB434" s="7" t="e">
        <f t="shared" si="160"/>
        <v>#N/A</v>
      </c>
      <c r="AC434" s="7" t="e">
        <f t="shared" si="161"/>
        <v>#N/A</v>
      </c>
      <c r="AD434" s="7" t="e">
        <f>VLOOKUP(AF434,排出係数!$A$4:$I$1301,9,FALSE)</f>
        <v>#N/A</v>
      </c>
      <c r="AE434" s="12" t="str">
        <f t="shared" si="162"/>
        <v xml:space="preserve"> </v>
      </c>
      <c r="AF434" s="7" t="e">
        <f t="shared" si="173"/>
        <v>#N/A</v>
      </c>
      <c r="AG434" s="7" t="e">
        <f t="shared" si="163"/>
        <v>#N/A</v>
      </c>
      <c r="AH434" s="7" t="e">
        <f>VLOOKUP(AF434,排出係数!$A$4:$I$1301,6,FALSE)</f>
        <v>#N/A</v>
      </c>
      <c r="AI434" s="7" t="e">
        <f t="shared" si="164"/>
        <v>#N/A</v>
      </c>
      <c r="AJ434" s="7" t="e">
        <f t="shared" si="165"/>
        <v>#N/A</v>
      </c>
      <c r="AK434" s="7" t="e">
        <f>VLOOKUP(AF434,排出係数!$A$4:$I$1301,7,FALSE)</f>
        <v>#N/A</v>
      </c>
      <c r="AL434" s="7" t="e">
        <f t="shared" si="166"/>
        <v>#N/A</v>
      </c>
      <c r="AM434" s="7" t="e">
        <f t="shared" si="167"/>
        <v>#N/A</v>
      </c>
      <c r="AN434" s="7" t="e">
        <f t="shared" si="168"/>
        <v>#N/A</v>
      </c>
      <c r="AO434" s="7">
        <f t="shared" si="169"/>
        <v>0</v>
      </c>
      <c r="AP434" s="7" t="e">
        <f>VLOOKUP(AF434,排出係数!$A$4:$I$1301,8,FALSE)</f>
        <v>#N/A</v>
      </c>
      <c r="AQ434" s="7" t="str">
        <f t="shared" si="170"/>
        <v/>
      </c>
      <c r="AR434" s="7" t="str">
        <f t="shared" si="171"/>
        <v/>
      </c>
      <c r="AS434" s="7" t="str">
        <f t="shared" si="172"/>
        <v/>
      </c>
      <c r="AT434" s="88"/>
      <c r="AZ434" s="520" t="s">
        <v>2778</v>
      </c>
    </row>
    <row r="435" spans="1:52" s="13" customFormat="1" ht="13.5" customHeight="1">
      <c r="A435" s="139">
        <v>420</v>
      </c>
      <c r="B435" s="140"/>
      <c r="C435" s="141"/>
      <c r="D435" s="142"/>
      <c r="E435" s="141"/>
      <c r="F435" s="141"/>
      <c r="G435" s="182"/>
      <c r="H435" s="141"/>
      <c r="I435" s="143"/>
      <c r="J435" s="144"/>
      <c r="K435" s="141"/>
      <c r="L435" s="378"/>
      <c r="M435" s="379"/>
      <c r="N435" s="400"/>
      <c r="O435" s="202" t="str">
        <f t="shared" si="150"/>
        <v/>
      </c>
      <c r="P435" s="202" t="str">
        <f t="shared" si="174"/>
        <v/>
      </c>
      <c r="Q435" s="203" t="str">
        <f t="shared" si="151"/>
        <v/>
      </c>
      <c r="R435" s="249" t="str">
        <f t="shared" si="152"/>
        <v/>
      </c>
      <c r="S435" s="276"/>
      <c r="T435" s="37"/>
      <c r="U435" s="273" t="str">
        <f t="shared" si="153"/>
        <v/>
      </c>
      <c r="V435" s="7" t="e">
        <f t="shared" si="154"/>
        <v>#N/A</v>
      </c>
      <c r="W435" s="7" t="e">
        <f t="shared" si="155"/>
        <v>#N/A</v>
      </c>
      <c r="X435" s="7" t="e">
        <f t="shared" si="156"/>
        <v>#N/A</v>
      </c>
      <c r="Y435" s="7" t="str">
        <f t="shared" si="157"/>
        <v/>
      </c>
      <c r="Z435" s="11">
        <f t="shared" si="158"/>
        <v>1</v>
      </c>
      <c r="AA435" s="7" t="e">
        <f t="shared" si="159"/>
        <v>#N/A</v>
      </c>
      <c r="AB435" s="7" t="e">
        <f t="shared" si="160"/>
        <v>#N/A</v>
      </c>
      <c r="AC435" s="7" t="e">
        <f t="shared" si="161"/>
        <v>#N/A</v>
      </c>
      <c r="AD435" s="7" t="e">
        <f>VLOOKUP(AF435,排出係数!$A$4:$I$1301,9,FALSE)</f>
        <v>#N/A</v>
      </c>
      <c r="AE435" s="12" t="str">
        <f t="shared" si="162"/>
        <v xml:space="preserve"> </v>
      </c>
      <c r="AF435" s="7" t="e">
        <f t="shared" si="173"/>
        <v>#N/A</v>
      </c>
      <c r="AG435" s="7" t="e">
        <f t="shared" si="163"/>
        <v>#N/A</v>
      </c>
      <c r="AH435" s="7" t="e">
        <f>VLOOKUP(AF435,排出係数!$A$4:$I$1301,6,FALSE)</f>
        <v>#N/A</v>
      </c>
      <c r="AI435" s="7" t="e">
        <f t="shared" si="164"/>
        <v>#N/A</v>
      </c>
      <c r="AJ435" s="7" t="e">
        <f t="shared" si="165"/>
        <v>#N/A</v>
      </c>
      <c r="AK435" s="7" t="e">
        <f>VLOOKUP(AF435,排出係数!$A$4:$I$1301,7,FALSE)</f>
        <v>#N/A</v>
      </c>
      <c r="AL435" s="7" t="e">
        <f t="shared" si="166"/>
        <v>#N/A</v>
      </c>
      <c r="AM435" s="7" t="e">
        <f t="shared" si="167"/>
        <v>#N/A</v>
      </c>
      <c r="AN435" s="7" t="e">
        <f t="shared" si="168"/>
        <v>#N/A</v>
      </c>
      <c r="AO435" s="7">
        <f t="shared" si="169"/>
        <v>0</v>
      </c>
      <c r="AP435" s="7" t="e">
        <f>VLOOKUP(AF435,排出係数!$A$4:$I$1301,8,FALSE)</f>
        <v>#N/A</v>
      </c>
      <c r="AQ435" s="7" t="str">
        <f t="shared" si="170"/>
        <v/>
      </c>
      <c r="AR435" s="7" t="str">
        <f t="shared" si="171"/>
        <v/>
      </c>
      <c r="AS435" s="7" t="str">
        <f t="shared" si="172"/>
        <v/>
      </c>
      <c r="AT435" s="88"/>
      <c r="AZ435" s="3" t="s">
        <v>1584</v>
      </c>
    </row>
    <row r="436" spans="1:52" s="13" customFormat="1" ht="13.5" customHeight="1">
      <c r="A436" s="139">
        <v>421</v>
      </c>
      <c r="B436" s="140"/>
      <c r="C436" s="141"/>
      <c r="D436" s="142"/>
      <c r="E436" s="141"/>
      <c r="F436" s="141"/>
      <c r="G436" s="182"/>
      <c r="H436" s="141"/>
      <c r="I436" s="143"/>
      <c r="J436" s="144"/>
      <c r="K436" s="141"/>
      <c r="L436" s="378"/>
      <c r="M436" s="379"/>
      <c r="N436" s="400"/>
      <c r="O436" s="202" t="str">
        <f t="shared" si="150"/>
        <v/>
      </c>
      <c r="P436" s="202" t="str">
        <f t="shared" si="174"/>
        <v/>
      </c>
      <c r="Q436" s="203" t="str">
        <f t="shared" si="151"/>
        <v/>
      </c>
      <c r="R436" s="249" t="str">
        <f t="shared" si="152"/>
        <v/>
      </c>
      <c r="S436" s="276"/>
      <c r="T436" s="37"/>
      <c r="U436" s="273" t="str">
        <f t="shared" si="153"/>
        <v/>
      </c>
      <c r="V436" s="7" t="e">
        <f t="shared" si="154"/>
        <v>#N/A</v>
      </c>
      <c r="W436" s="7" t="e">
        <f t="shared" si="155"/>
        <v>#N/A</v>
      </c>
      <c r="X436" s="7" t="e">
        <f t="shared" si="156"/>
        <v>#N/A</v>
      </c>
      <c r="Y436" s="7" t="str">
        <f t="shared" si="157"/>
        <v/>
      </c>
      <c r="Z436" s="11">
        <f t="shared" si="158"/>
        <v>1</v>
      </c>
      <c r="AA436" s="7" t="e">
        <f t="shared" si="159"/>
        <v>#N/A</v>
      </c>
      <c r="AB436" s="7" t="e">
        <f t="shared" si="160"/>
        <v>#N/A</v>
      </c>
      <c r="AC436" s="7" t="e">
        <f t="shared" si="161"/>
        <v>#N/A</v>
      </c>
      <c r="AD436" s="7" t="e">
        <f>VLOOKUP(AF436,排出係数!$A$4:$I$1301,9,FALSE)</f>
        <v>#N/A</v>
      </c>
      <c r="AE436" s="12" t="str">
        <f t="shared" si="162"/>
        <v xml:space="preserve"> </v>
      </c>
      <c r="AF436" s="7" t="e">
        <f t="shared" si="173"/>
        <v>#N/A</v>
      </c>
      <c r="AG436" s="7" t="e">
        <f t="shared" si="163"/>
        <v>#N/A</v>
      </c>
      <c r="AH436" s="7" t="e">
        <f>VLOOKUP(AF436,排出係数!$A$4:$I$1301,6,FALSE)</f>
        <v>#N/A</v>
      </c>
      <c r="AI436" s="7" t="e">
        <f t="shared" si="164"/>
        <v>#N/A</v>
      </c>
      <c r="AJ436" s="7" t="e">
        <f t="shared" si="165"/>
        <v>#N/A</v>
      </c>
      <c r="AK436" s="7" t="e">
        <f>VLOOKUP(AF436,排出係数!$A$4:$I$1301,7,FALSE)</f>
        <v>#N/A</v>
      </c>
      <c r="AL436" s="7" t="e">
        <f t="shared" si="166"/>
        <v>#N/A</v>
      </c>
      <c r="AM436" s="7" t="e">
        <f t="shared" si="167"/>
        <v>#N/A</v>
      </c>
      <c r="AN436" s="7" t="e">
        <f t="shared" si="168"/>
        <v>#N/A</v>
      </c>
      <c r="AO436" s="7">
        <f t="shared" si="169"/>
        <v>0</v>
      </c>
      <c r="AP436" s="7" t="e">
        <f>VLOOKUP(AF436,排出係数!$A$4:$I$1301,8,FALSE)</f>
        <v>#N/A</v>
      </c>
      <c r="AQ436" s="7" t="str">
        <f t="shared" si="170"/>
        <v/>
      </c>
      <c r="AR436" s="7" t="str">
        <f t="shared" si="171"/>
        <v/>
      </c>
      <c r="AS436" s="7" t="str">
        <f t="shared" si="172"/>
        <v/>
      </c>
      <c r="AT436" s="88"/>
      <c r="AZ436" s="465" t="s">
        <v>2788</v>
      </c>
    </row>
    <row r="437" spans="1:52" s="13" customFormat="1" ht="13.5" customHeight="1">
      <c r="A437" s="139">
        <v>422</v>
      </c>
      <c r="B437" s="140"/>
      <c r="C437" s="141"/>
      <c r="D437" s="142"/>
      <c r="E437" s="141"/>
      <c r="F437" s="141"/>
      <c r="G437" s="182"/>
      <c r="H437" s="141"/>
      <c r="I437" s="143"/>
      <c r="J437" s="144"/>
      <c r="K437" s="141"/>
      <c r="L437" s="378"/>
      <c r="M437" s="379"/>
      <c r="N437" s="400"/>
      <c r="O437" s="202" t="str">
        <f t="shared" si="150"/>
        <v/>
      </c>
      <c r="P437" s="202" t="str">
        <f t="shared" si="174"/>
        <v/>
      </c>
      <c r="Q437" s="203" t="str">
        <f t="shared" si="151"/>
        <v/>
      </c>
      <c r="R437" s="249" t="str">
        <f t="shared" si="152"/>
        <v/>
      </c>
      <c r="S437" s="276"/>
      <c r="T437" s="37"/>
      <c r="U437" s="273" t="str">
        <f t="shared" si="153"/>
        <v/>
      </c>
      <c r="V437" s="7" t="e">
        <f t="shared" si="154"/>
        <v>#N/A</v>
      </c>
      <c r="W437" s="7" t="e">
        <f t="shared" si="155"/>
        <v>#N/A</v>
      </c>
      <c r="X437" s="7" t="e">
        <f t="shared" si="156"/>
        <v>#N/A</v>
      </c>
      <c r="Y437" s="7" t="str">
        <f t="shared" si="157"/>
        <v/>
      </c>
      <c r="Z437" s="11">
        <f t="shared" si="158"/>
        <v>1</v>
      </c>
      <c r="AA437" s="7" t="e">
        <f t="shared" si="159"/>
        <v>#N/A</v>
      </c>
      <c r="AB437" s="7" t="e">
        <f t="shared" si="160"/>
        <v>#N/A</v>
      </c>
      <c r="AC437" s="7" t="e">
        <f t="shared" si="161"/>
        <v>#N/A</v>
      </c>
      <c r="AD437" s="7" t="e">
        <f>VLOOKUP(AF437,排出係数!$A$4:$I$1301,9,FALSE)</f>
        <v>#N/A</v>
      </c>
      <c r="AE437" s="12" t="str">
        <f t="shared" si="162"/>
        <v xml:space="preserve"> </v>
      </c>
      <c r="AF437" s="7" t="e">
        <f t="shared" si="173"/>
        <v>#N/A</v>
      </c>
      <c r="AG437" s="7" t="e">
        <f t="shared" si="163"/>
        <v>#N/A</v>
      </c>
      <c r="AH437" s="7" t="e">
        <f>VLOOKUP(AF437,排出係数!$A$4:$I$1301,6,FALSE)</f>
        <v>#N/A</v>
      </c>
      <c r="AI437" s="7" t="e">
        <f t="shared" si="164"/>
        <v>#N/A</v>
      </c>
      <c r="AJ437" s="7" t="e">
        <f t="shared" si="165"/>
        <v>#N/A</v>
      </c>
      <c r="AK437" s="7" t="e">
        <f>VLOOKUP(AF437,排出係数!$A$4:$I$1301,7,FALSE)</f>
        <v>#N/A</v>
      </c>
      <c r="AL437" s="7" t="e">
        <f t="shared" si="166"/>
        <v>#N/A</v>
      </c>
      <c r="AM437" s="7" t="e">
        <f t="shared" si="167"/>
        <v>#N/A</v>
      </c>
      <c r="AN437" s="7" t="e">
        <f t="shared" si="168"/>
        <v>#N/A</v>
      </c>
      <c r="AO437" s="7">
        <f t="shared" si="169"/>
        <v>0</v>
      </c>
      <c r="AP437" s="7" t="e">
        <f>VLOOKUP(AF437,排出係数!$A$4:$I$1301,8,FALSE)</f>
        <v>#N/A</v>
      </c>
      <c r="AQ437" s="7" t="str">
        <f t="shared" si="170"/>
        <v/>
      </c>
      <c r="AR437" s="7" t="str">
        <f t="shared" si="171"/>
        <v/>
      </c>
      <c r="AS437" s="7" t="str">
        <f t="shared" si="172"/>
        <v/>
      </c>
      <c r="AT437" s="88"/>
      <c r="AZ437" s="3" t="s">
        <v>1033</v>
      </c>
    </row>
    <row r="438" spans="1:52" s="13" customFormat="1" ht="13.5" customHeight="1">
      <c r="A438" s="139">
        <v>423</v>
      </c>
      <c r="B438" s="140"/>
      <c r="C438" s="141"/>
      <c r="D438" s="142"/>
      <c r="E438" s="141"/>
      <c r="F438" s="141"/>
      <c r="G438" s="182"/>
      <c r="H438" s="141"/>
      <c r="I438" s="143"/>
      <c r="J438" s="144"/>
      <c r="K438" s="141"/>
      <c r="L438" s="378"/>
      <c r="M438" s="379"/>
      <c r="N438" s="400"/>
      <c r="O438" s="202" t="str">
        <f t="shared" si="150"/>
        <v/>
      </c>
      <c r="P438" s="202" t="str">
        <f t="shared" si="174"/>
        <v/>
      </c>
      <c r="Q438" s="203" t="str">
        <f t="shared" si="151"/>
        <v/>
      </c>
      <c r="R438" s="249" t="str">
        <f t="shared" si="152"/>
        <v/>
      </c>
      <c r="S438" s="276"/>
      <c r="T438" s="37"/>
      <c r="U438" s="273" t="str">
        <f t="shared" si="153"/>
        <v/>
      </c>
      <c r="V438" s="7" t="e">
        <f t="shared" si="154"/>
        <v>#N/A</v>
      </c>
      <c r="W438" s="7" t="e">
        <f t="shared" si="155"/>
        <v>#N/A</v>
      </c>
      <c r="X438" s="7" t="e">
        <f t="shared" si="156"/>
        <v>#N/A</v>
      </c>
      <c r="Y438" s="7" t="str">
        <f t="shared" si="157"/>
        <v/>
      </c>
      <c r="Z438" s="11">
        <f t="shared" si="158"/>
        <v>1</v>
      </c>
      <c r="AA438" s="7" t="e">
        <f t="shared" si="159"/>
        <v>#N/A</v>
      </c>
      <c r="AB438" s="7" t="e">
        <f t="shared" si="160"/>
        <v>#N/A</v>
      </c>
      <c r="AC438" s="7" t="e">
        <f t="shared" si="161"/>
        <v>#N/A</v>
      </c>
      <c r="AD438" s="7" t="e">
        <f>VLOOKUP(AF438,排出係数!$A$4:$I$1301,9,FALSE)</f>
        <v>#N/A</v>
      </c>
      <c r="AE438" s="12" t="str">
        <f t="shared" si="162"/>
        <v xml:space="preserve"> </v>
      </c>
      <c r="AF438" s="7" t="e">
        <f t="shared" si="173"/>
        <v>#N/A</v>
      </c>
      <c r="AG438" s="7" t="e">
        <f t="shared" si="163"/>
        <v>#N/A</v>
      </c>
      <c r="AH438" s="7" t="e">
        <f>VLOOKUP(AF438,排出係数!$A$4:$I$1301,6,FALSE)</f>
        <v>#N/A</v>
      </c>
      <c r="AI438" s="7" t="e">
        <f t="shared" si="164"/>
        <v>#N/A</v>
      </c>
      <c r="AJ438" s="7" t="e">
        <f t="shared" si="165"/>
        <v>#N/A</v>
      </c>
      <c r="AK438" s="7" t="e">
        <f>VLOOKUP(AF438,排出係数!$A$4:$I$1301,7,FALSE)</f>
        <v>#N/A</v>
      </c>
      <c r="AL438" s="7" t="e">
        <f t="shared" si="166"/>
        <v>#N/A</v>
      </c>
      <c r="AM438" s="7" t="e">
        <f t="shared" si="167"/>
        <v>#N/A</v>
      </c>
      <c r="AN438" s="7" t="e">
        <f t="shared" si="168"/>
        <v>#N/A</v>
      </c>
      <c r="AO438" s="7">
        <f t="shared" si="169"/>
        <v>0</v>
      </c>
      <c r="AP438" s="7" t="e">
        <f>VLOOKUP(AF438,排出係数!$A$4:$I$1301,8,FALSE)</f>
        <v>#N/A</v>
      </c>
      <c r="AQ438" s="7" t="str">
        <f t="shared" si="170"/>
        <v/>
      </c>
      <c r="AR438" s="7" t="str">
        <f t="shared" si="171"/>
        <v/>
      </c>
      <c r="AS438" s="7" t="str">
        <f t="shared" si="172"/>
        <v/>
      </c>
      <c r="AT438" s="88"/>
      <c r="AZ438" s="465" t="s">
        <v>2790</v>
      </c>
    </row>
    <row r="439" spans="1:52" s="13" customFormat="1" ht="13.5" customHeight="1">
      <c r="A439" s="139">
        <v>424</v>
      </c>
      <c r="B439" s="140"/>
      <c r="C439" s="141"/>
      <c r="D439" s="142"/>
      <c r="E439" s="141"/>
      <c r="F439" s="141"/>
      <c r="G439" s="182"/>
      <c r="H439" s="141"/>
      <c r="I439" s="143"/>
      <c r="J439" s="144"/>
      <c r="K439" s="141"/>
      <c r="L439" s="378"/>
      <c r="M439" s="379"/>
      <c r="N439" s="400"/>
      <c r="O439" s="202" t="str">
        <f t="shared" si="150"/>
        <v/>
      </c>
      <c r="P439" s="202" t="str">
        <f t="shared" si="174"/>
        <v/>
      </c>
      <c r="Q439" s="203" t="str">
        <f t="shared" si="151"/>
        <v/>
      </c>
      <c r="R439" s="249" t="str">
        <f t="shared" si="152"/>
        <v/>
      </c>
      <c r="S439" s="276"/>
      <c r="T439" s="37"/>
      <c r="U439" s="273" t="str">
        <f t="shared" si="153"/>
        <v/>
      </c>
      <c r="V439" s="7" t="e">
        <f t="shared" si="154"/>
        <v>#N/A</v>
      </c>
      <c r="W439" s="7" t="e">
        <f t="shared" si="155"/>
        <v>#N/A</v>
      </c>
      <c r="X439" s="7" t="e">
        <f t="shared" si="156"/>
        <v>#N/A</v>
      </c>
      <c r="Y439" s="7" t="str">
        <f t="shared" si="157"/>
        <v/>
      </c>
      <c r="Z439" s="11">
        <f t="shared" si="158"/>
        <v>1</v>
      </c>
      <c r="AA439" s="7" t="e">
        <f t="shared" si="159"/>
        <v>#N/A</v>
      </c>
      <c r="AB439" s="7" t="e">
        <f t="shared" si="160"/>
        <v>#N/A</v>
      </c>
      <c r="AC439" s="7" t="e">
        <f t="shared" si="161"/>
        <v>#N/A</v>
      </c>
      <c r="AD439" s="7" t="e">
        <f>VLOOKUP(AF439,排出係数!$A$4:$I$1301,9,FALSE)</f>
        <v>#N/A</v>
      </c>
      <c r="AE439" s="12" t="str">
        <f t="shared" si="162"/>
        <v xml:space="preserve"> </v>
      </c>
      <c r="AF439" s="7" t="e">
        <f t="shared" si="173"/>
        <v>#N/A</v>
      </c>
      <c r="AG439" s="7" t="e">
        <f t="shared" si="163"/>
        <v>#N/A</v>
      </c>
      <c r="AH439" s="7" t="e">
        <f>VLOOKUP(AF439,排出係数!$A$4:$I$1301,6,FALSE)</f>
        <v>#N/A</v>
      </c>
      <c r="AI439" s="7" t="e">
        <f t="shared" si="164"/>
        <v>#N/A</v>
      </c>
      <c r="AJ439" s="7" t="e">
        <f t="shared" si="165"/>
        <v>#N/A</v>
      </c>
      <c r="AK439" s="7" t="e">
        <f>VLOOKUP(AF439,排出係数!$A$4:$I$1301,7,FALSE)</f>
        <v>#N/A</v>
      </c>
      <c r="AL439" s="7" t="e">
        <f t="shared" si="166"/>
        <v>#N/A</v>
      </c>
      <c r="AM439" s="7" t="e">
        <f t="shared" si="167"/>
        <v>#N/A</v>
      </c>
      <c r="AN439" s="7" t="e">
        <f t="shared" si="168"/>
        <v>#N/A</v>
      </c>
      <c r="AO439" s="7">
        <f t="shared" si="169"/>
        <v>0</v>
      </c>
      <c r="AP439" s="7" t="e">
        <f>VLOOKUP(AF439,排出係数!$A$4:$I$1301,8,FALSE)</f>
        <v>#N/A</v>
      </c>
      <c r="AQ439" s="7" t="str">
        <f t="shared" si="170"/>
        <v/>
      </c>
      <c r="AR439" s="7" t="str">
        <f t="shared" si="171"/>
        <v/>
      </c>
      <c r="AS439" s="7" t="str">
        <f t="shared" si="172"/>
        <v/>
      </c>
      <c r="AT439" s="88"/>
      <c r="AZ439" s="3" t="s">
        <v>1035</v>
      </c>
    </row>
    <row r="440" spans="1:52" s="13" customFormat="1" ht="13.5" customHeight="1">
      <c r="A440" s="139">
        <v>425</v>
      </c>
      <c r="B440" s="140"/>
      <c r="C440" s="141"/>
      <c r="D440" s="142"/>
      <c r="E440" s="141"/>
      <c r="F440" s="141"/>
      <c r="G440" s="182"/>
      <c r="H440" s="141"/>
      <c r="I440" s="143"/>
      <c r="J440" s="144"/>
      <c r="K440" s="141"/>
      <c r="L440" s="378"/>
      <c r="M440" s="379"/>
      <c r="N440" s="400"/>
      <c r="O440" s="202" t="str">
        <f t="shared" si="150"/>
        <v/>
      </c>
      <c r="P440" s="202" t="str">
        <f t="shared" si="174"/>
        <v/>
      </c>
      <c r="Q440" s="203" t="str">
        <f t="shared" si="151"/>
        <v/>
      </c>
      <c r="R440" s="249" t="str">
        <f t="shared" si="152"/>
        <v/>
      </c>
      <c r="S440" s="276"/>
      <c r="T440" s="37"/>
      <c r="U440" s="273" t="str">
        <f t="shared" si="153"/>
        <v/>
      </c>
      <c r="V440" s="7" t="e">
        <f t="shared" si="154"/>
        <v>#N/A</v>
      </c>
      <c r="W440" s="7" t="e">
        <f t="shared" si="155"/>
        <v>#N/A</v>
      </c>
      <c r="X440" s="7" t="e">
        <f t="shared" si="156"/>
        <v>#N/A</v>
      </c>
      <c r="Y440" s="7" t="str">
        <f t="shared" si="157"/>
        <v/>
      </c>
      <c r="Z440" s="11">
        <f t="shared" si="158"/>
        <v>1</v>
      </c>
      <c r="AA440" s="7" t="e">
        <f t="shared" si="159"/>
        <v>#N/A</v>
      </c>
      <c r="AB440" s="7" t="e">
        <f t="shared" si="160"/>
        <v>#N/A</v>
      </c>
      <c r="AC440" s="7" t="e">
        <f t="shared" si="161"/>
        <v>#N/A</v>
      </c>
      <c r="AD440" s="7" t="e">
        <f>VLOOKUP(AF440,排出係数!$A$4:$I$1301,9,FALSE)</f>
        <v>#N/A</v>
      </c>
      <c r="AE440" s="12" t="str">
        <f t="shared" si="162"/>
        <v xml:space="preserve"> </v>
      </c>
      <c r="AF440" s="7" t="e">
        <f t="shared" si="173"/>
        <v>#N/A</v>
      </c>
      <c r="AG440" s="7" t="e">
        <f t="shared" si="163"/>
        <v>#N/A</v>
      </c>
      <c r="AH440" s="7" t="e">
        <f>VLOOKUP(AF440,排出係数!$A$4:$I$1301,6,FALSE)</f>
        <v>#N/A</v>
      </c>
      <c r="AI440" s="7" t="e">
        <f t="shared" si="164"/>
        <v>#N/A</v>
      </c>
      <c r="AJ440" s="7" t="e">
        <f t="shared" si="165"/>
        <v>#N/A</v>
      </c>
      <c r="AK440" s="7" t="e">
        <f>VLOOKUP(AF440,排出係数!$A$4:$I$1301,7,FALSE)</f>
        <v>#N/A</v>
      </c>
      <c r="AL440" s="7" t="e">
        <f t="shared" si="166"/>
        <v>#N/A</v>
      </c>
      <c r="AM440" s="7" t="e">
        <f t="shared" si="167"/>
        <v>#N/A</v>
      </c>
      <c r="AN440" s="7" t="e">
        <f t="shared" si="168"/>
        <v>#N/A</v>
      </c>
      <c r="AO440" s="7">
        <f t="shared" si="169"/>
        <v>0</v>
      </c>
      <c r="AP440" s="7" t="e">
        <f>VLOOKUP(AF440,排出係数!$A$4:$I$1301,8,FALSE)</f>
        <v>#N/A</v>
      </c>
      <c r="AQ440" s="7" t="str">
        <f t="shared" si="170"/>
        <v/>
      </c>
      <c r="AR440" s="7" t="str">
        <f t="shared" si="171"/>
        <v/>
      </c>
      <c r="AS440" s="7" t="str">
        <f t="shared" si="172"/>
        <v/>
      </c>
      <c r="AT440" s="88"/>
      <c r="AZ440" s="520" t="s">
        <v>2608</v>
      </c>
    </row>
    <row r="441" spans="1:52" s="13" customFormat="1" ht="13.5" customHeight="1">
      <c r="A441" s="139">
        <v>426</v>
      </c>
      <c r="B441" s="140"/>
      <c r="C441" s="141"/>
      <c r="D441" s="142"/>
      <c r="E441" s="141"/>
      <c r="F441" s="141"/>
      <c r="G441" s="182"/>
      <c r="H441" s="141"/>
      <c r="I441" s="143"/>
      <c r="J441" s="144"/>
      <c r="K441" s="141"/>
      <c r="L441" s="378"/>
      <c r="M441" s="379"/>
      <c r="N441" s="400"/>
      <c r="O441" s="202" t="str">
        <f t="shared" si="150"/>
        <v/>
      </c>
      <c r="P441" s="202" t="str">
        <f t="shared" si="174"/>
        <v/>
      </c>
      <c r="Q441" s="203" t="str">
        <f t="shared" si="151"/>
        <v/>
      </c>
      <c r="R441" s="249" t="str">
        <f t="shared" si="152"/>
        <v/>
      </c>
      <c r="S441" s="276"/>
      <c r="T441" s="37"/>
      <c r="U441" s="273" t="str">
        <f t="shared" si="153"/>
        <v/>
      </c>
      <c r="V441" s="7" t="e">
        <f t="shared" si="154"/>
        <v>#N/A</v>
      </c>
      <c r="W441" s="7" t="e">
        <f t="shared" si="155"/>
        <v>#N/A</v>
      </c>
      <c r="X441" s="7" t="e">
        <f t="shared" si="156"/>
        <v>#N/A</v>
      </c>
      <c r="Y441" s="7" t="str">
        <f t="shared" si="157"/>
        <v/>
      </c>
      <c r="Z441" s="11">
        <f t="shared" si="158"/>
        <v>1</v>
      </c>
      <c r="AA441" s="7" t="e">
        <f t="shared" si="159"/>
        <v>#N/A</v>
      </c>
      <c r="AB441" s="7" t="e">
        <f t="shared" si="160"/>
        <v>#N/A</v>
      </c>
      <c r="AC441" s="7" t="e">
        <f t="shared" si="161"/>
        <v>#N/A</v>
      </c>
      <c r="AD441" s="7" t="e">
        <f>VLOOKUP(AF441,排出係数!$A$4:$I$1301,9,FALSE)</f>
        <v>#N/A</v>
      </c>
      <c r="AE441" s="12" t="str">
        <f t="shared" si="162"/>
        <v xml:space="preserve"> </v>
      </c>
      <c r="AF441" s="7" t="e">
        <f t="shared" si="173"/>
        <v>#N/A</v>
      </c>
      <c r="AG441" s="7" t="e">
        <f t="shared" si="163"/>
        <v>#N/A</v>
      </c>
      <c r="AH441" s="7" t="e">
        <f>VLOOKUP(AF441,排出係数!$A$4:$I$1301,6,FALSE)</f>
        <v>#N/A</v>
      </c>
      <c r="AI441" s="7" t="e">
        <f t="shared" si="164"/>
        <v>#N/A</v>
      </c>
      <c r="AJ441" s="7" t="e">
        <f t="shared" si="165"/>
        <v>#N/A</v>
      </c>
      <c r="AK441" s="7" t="e">
        <f>VLOOKUP(AF441,排出係数!$A$4:$I$1301,7,FALSE)</f>
        <v>#N/A</v>
      </c>
      <c r="AL441" s="7" t="e">
        <f t="shared" si="166"/>
        <v>#N/A</v>
      </c>
      <c r="AM441" s="7" t="e">
        <f t="shared" si="167"/>
        <v>#N/A</v>
      </c>
      <c r="AN441" s="7" t="e">
        <f t="shared" si="168"/>
        <v>#N/A</v>
      </c>
      <c r="AO441" s="7">
        <f t="shared" si="169"/>
        <v>0</v>
      </c>
      <c r="AP441" s="7" t="e">
        <f>VLOOKUP(AF441,排出係数!$A$4:$I$1301,8,FALSE)</f>
        <v>#N/A</v>
      </c>
      <c r="AQ441" s="7" t="str">
        <f t="shared" si="170"/>
        <v/>
      </c>
      <c r="AR441" s="7" t="str">
        <f t="shared" si="171"/>
        <v/>
      </c>
      <c r="AS441" s="7" t="str">
        <f t="shared" si="172"/>
        <v/>
      </c>
      <c r="AT441" s="88"/>
      <c r="AZ441" s="3" t="s">
        <v>762</v>
      </c>
    </row>
    <row r="442" spans="1:52" s="13" customFormat="1" ht="13.5" customHeight="1">
      <c r="A442" s="139">
        <v>427</v>
      </c>
      <c r="B442" s="140"/>
      <c r="C442" s="141"/>
      <c r="D442" s="142"/>
      <c r="E442" s="141"/>
      <c r="F442" s="141"/>
      <c r="G442" s="182"/>
      <c r="H442" s="141"/>
      <c r="I442" s="143"/>
      <c r="J442" s="144"/>
      <c r="K442" s="141"/>
      <c r="L442" s="378"/>
      <c r="M442" s="379"/>
      <c r="N442" s="400"/>
      <c r="O442" s="202" t="str">
        <f t="shared" si="150"/>
        <v/>
      </c>
      <c r="P442" s="202" t="str">
        <f t="shared" si="174"/>
        <v/>
      </c>
      <c r="Q442" s="203" t="str">
        <f t="shared" si="151"/>
        <v/>
      </c>
      <c r="R442" s="249" t="str">
        <f t="shared" si="152"/>
        <v/>
      </c>
      <c r="S442" s="276"/>
      <c r="T442" s="37"/>
      <c r="U442" s="273" t="str">
        <f t="shared" si="153"/>
        <v/>
      </c>
      <c r="V442" s="7" t="e">
        <f t="shared" si="154"/>
        <v>#N/A</v>
      </c>
      <c r="W442" s="7" t="e">
        <f t="shared" si="155"/>
        <v>#N/A</v>
      </c>
      <c r="X442" s="7" t="e">
        <f t="shared" si="156"/>
        <v>#N/A</v>
      </c>
      <c r="Y442" s="7" t="str">
        <f t="shared" si="157"/>
        <v/>
      </c>
      <c r="Z442" s="11">
        <f t="shared" si="158"/>
        <v>1</v>
      </c>
      <c r="AA442" s="7" t="e">
        <f t="shared" si="159"/>
        <v>#N/A</v>
      </c>
      <c r="AB442" s="7" t="e">
        <f t="shared" si="160"/>
        <v>#N/A</v>
      </c>
      <c r="AC442" s="7" t="e">
        <f t="shared" si="161"/>
        <v>#N/A</v>
      </c>
      <c r="AD442" s="7" t="e">
        <f>VLOOKUP(AF442,排出係数!$A$4:$I$1301,9,FALSE)</f>
        <v>#N/A</v>
      </c>
      <c r="AE442" s="12" t="str">
        <f t="shared" si="162"/>
        <v xml:space="preserve"> </v>
      </c>
      <c r="AF442" s="7" t="e">
        <f t="shared" si="173"/>
        <v>#N/A</v>
      </c>
      <c r="AG442" s="7" t="e">
        <f t="shared" si="163"/>
        <v>#N/A</v>
      </c>
      <c r="AH442" s="7" t="e">
        <f>VLOOKUP(AF442,排出係数!$A$4:$I$1301,6,FALSE)</f>
        <v>#N/A</v>
      </c>
      <c r="AI442" s="7" t="e">
        <f t="shared" si="164"/>
        <v>#N/A</v>
      </c>
      <c r="AJ442" s="7" t="e">
        <f t="shared" si="165"/>
        <v>#N/A</v>
      </c>
      <c r="AK442" s="7" t="e">
        <f>VLOOKUP(AF442,排出係数!$A$4:$I$1301,7,FALSE)</f>
        <v>#N/A</v>
      </c>
      <c r="AL442" s="7" t="e">
        <f t="shared" si="166"/>
        <v>#N/A</v>
      </c>
      <c r="AM442" s="7" t="e">
        <f t="shared" si="167"/>
        <v>#N/A</v>
      </c>
      <c r="AN442" s="7" t="e">
        <f t="shared" si="168"/>
        <v>#N/A</v>
      </c>
      <c r="AO442" s="7">
        <f t="shared" si="169"/>
        <v>0</v>
      </c>
      <c r="AP442" s="7" t="e">
        <f>VLOOKUP(AF442,排出係数!$A$4:$I$1301,8,FALSE)</f>
        <v>#N/A</v>
      </c>
      <c r="AQ442" s="7" t="str">
        <f t="shared" si="170"/>
        <v/>
      </c>
      <c r="AR442" s="7" t="str">
        <f t="shared" si="171"/>
        <v/>
      </c>
      <c r="AS442" s="7" t="str">
        <f t="shared" si="172"/>
        <v/>
      </c>
      <c r="AT442" s="88"/>
      <c r="AZ442" s="520" t="s">
        <v>2612</v>
      </c>
    </row>
    <row r="443" spans="1:52" s="13" customFormat="1" ht="13.5" customHeight="1">
      <c r="A443" s="139">
        <v>428</v>
      </c>
      <c r="B443" s="140"/>
      <c r="C443" s="141"/>
      <c r="D443" s="142"/>
      <c r="E443" s="141"/>
      <c r="F443" s="141"/>
      <c r="G443" s="182"/>
      <c r="H443" s="141"/>
      <c r="I443" s="143"/>
      <c r="J443" s="144"/>
      <c r="K443" s="141"/>
      <c r="L443" s="378"/>
      <c r="M443" s="379"/>
      <c r="N443" s="400"/>
      <c r="O443" s="202" t="str">
        <f t="shared" si="150"/>
        <v/>
      </c>
      <c r="P443" s="202" t="str">
        <f t="shared" si="174"/>
        <v/>
      </c>
      <c r="Q443" s="203" t="str">
        <f t="shared" si="151"/>
        <v/>
      </c>
      <c r="R443" s="249" t="str">
        <f t="shared" si="152"/>
        <v/>
      </c>
      <c r="S443" s="276"/>
      <c r="T443" s="37"/>
      <c r="U443" s="273" t="str">
        <f t="shared" si="153"/>
        <v/>
      </c>
      <c r="V443" s="7" t="e">
        <f t="shared" si="154"/>
        <v>#N/A</v>
      </c>
      <c r="W443" s="7" t="e">
        <f t="shared" si="155"/>
        <v>#N/A</v>
      </c>
      <c r="X443" s="7" t="e">
        <f t="shared" si="156"/>
        <v>#N/A</v>
      </c>
      <c r="Y443" s="7" t="str">
        <f t="shared" si="157"/>
        <v/>
      </c>
      <c r="Z443" s="11">
        <f t="shared" si="158"/>
        <v>1</v>
      </c>
      <c r="AA443" s="7" t="e">
        <f t="shared" si="159"/>
        <v>#N/A</v>
      </c>
      <c r="AB443" s="7" t="e">
        <f t="shared" si="160"/>
        <v>#N/A</v>
      </c>
      <c r="AC443" s="7" t="e">
        <f t="shared" si="161"/>
        <v>#N/A</v>
      </c>
      <c r="AD443" s="7" t="e">
        <f>VLOOKUP(AF443,排出係数!$A$4:$I$1301,9,FALSE)</f>
        <v>#N/A</v>
      </c>
      <c r="AE443" s="12" t="str">
        <f t="shared" si="162"/>
        <v xml:space="preserve"> </v>
      </c>
      <c r="AF443" s="7" t="e">
        <f t="shared" si="173"/>
        <v>#N/A</v>
      </c>
      <c r="AG443" s="7" t="e">
        <f t="shared" si="163"/>
        <v>#N/A</v>
      </c>
      <c r="AH443" s="7" t="e">
        <f>VLOOKUP(AF443,排出係数!$A$4:$I$1301,6,FALSE)</f>
        <v>#N/A</v>
      </c>
      <c r="AI443" s="7" t="e">
        <f t="shared" si="164"/>
        <v>#N/A</v>
      </c>
      <c r="AJ443" s="7" t="e">
        <f t="shared" si="165"/>
        <v>#N/A</v>
      </c>
      <c r="AK443" s="7" t="e">
        <f>VLOOKUP(AF443,排出係数!$A$4:$I$1301,7,FALSE)</f>
        <v>#N/A</v>
      </c>
      <c r="AL443" s="7" t="e">
        <f t="shared" si="166"/>
        <v>#N/A</v>
      </c>
      <c r="AM443" s="7" t="e">
        <f t="shared" si="167"/>
        <v>#N/A</v>
      </c>
      <c r="AN443" s="7" t="e">
        <f t="shared" si="168"/>
        <v>#N/A</v>
      </c>
      <c r="AO443" s="7">
        <f t="shared" si="169"/>
        <v>0</v>
      </c>
      <c r="AP443" s="7" t="e">
        <f>VLOOKUP(AF443,排出係数!$A$4:$I$1301,8,FALSE)</f>
        <v>#N/A</v>
      </c>
      <c r="AQ443" s="7" t="str">
        <f t="shared" si="170"/>
        <v/>
      </c>
      <c r="AR443" s="7" t="str">
        <f t="shared" si="171"/>
        <v/>
      </c>
      <c r="AS443" s="7" t="str">
        <f t="shared" si="172"/>
        <v/>
      </c>
      <c r="AT443" s="88"/>
      <c r="AZ443" s="3" t="s">
        <v>765</v>
      </c>
    </row>
    <row r="444" spans="1:52" s="13" customFormat="1" ht="13.5" customHeight="1">
      <c r="A444" s="139">
        <v>429</v>
      </c>
      <c r="B444" s="140"/>
      <c r="C444" s="141"/>
      <c r="D444" s="142"/>
      <c r="E444" s="141"/>
      <c r="F444" s="141"/>
      <c r="G444" s="182"/>
      <c r="H444" s="141"/>
      <c r="I444" s="143"/>
      <c r="J444" s="144"/>
      <c r="K444" s="141"/>
      <c r="L444" s="378"/>
      <c r="M444" s="379"/>
      <c r="N444" s="400"/>
      <c r="O444" s="202" t="str">
        <f t="shared" si="150"/>
        <v/>
      </c>
      <c r="P444" s="202" t="str">
        <f t="shared" si="174"/>
        <v/>
      </c>
      <c r="Q444" s="203" t="str">
        <f t="shared" si="151"/>
        <v/>
      </c>
      <c r="R444" s="249" t="str">
        <f t="shared" si="152"/>
        <v/>
      </c>
      <c r="S444" s="276"/>
      <c r="T444" s="37"/>
      <c r="U444" s="273" t="str">
        <f t="shared" si="153"/>
        <v/>
      </c>
      <c r="V444" s="7" t="e">
        <f t="shared" si="154"/>
        <v>#N/A</v>
      </c>
      <c r="W444" s="7" t="e">
        <f t="shared" si="155"/>
        <v>#N/A</v>
      </c>
      <c r="X444" s="7" t="e">
        <f t="shared" si="156"/>
        <v>#N/A</v>
      </c>
      <c r="Y444" s="7" t="str">
        <f t="shared" si="157"/>
        <v/>
      </c>
      <c r="Z444" s="11">
        <f t="shared" si="158"/>
        <v>1</v>
      </c>
      <c r="AA444" s="7" t="e">
        <f t="shared" si="159"/>
        <v>#N/A</v>
      </c>
      <c r="AB444" s="7" t="e">
        <f t="shared" si="160"/>
        <v>#N/A</v>
      </c>
      <c r="AC444" s="7" t="e">
        <f t="shared" si="161"/>
        <v>#N/A</v>
      </c>
      <c r="AD444" s="7" t="e">
        <f>VLOOKUP(AF444,排出係数!$A$4:$I$1301,9,FALSE)</f>
        <v>#N/A</v>
      </c>
      <c r="AE444" s="12" t="str">
        <f t="shared" si="162"/>
        <v xml:space="preserve"> </v>
      </c>
      <c r="AF444" s="7" t="e">
        <f t="shared" si="173"/>
        <v>#N/A</v>
      </c>
      <c r="AG444" s="7" t="e">
        <f t="shared" si="163"/>
        <v>#N/A</v>
      </c>
      <c r="AH444" s="7" t="e">
        <f>VLOOKUP(AF444,排出係数!$A$4:$I$1301,6,FALSE)</f>
        <v>#N/A</v>
      </c>
      <c r="AI444" s="7" t="e">
        <f t="shared" si="164"/>
        <v>#N/A</v>
      </c>
      <c r="AJ444" s="7" t="e">
        <f t="shared" si="165"/>
        <v>#N/A</v>
      </c>
      <c r="AK444" s="7" t="e">
        <f>VLOOKUP(AF444,排出係数!$A$4:$I$1301,7,FALSE)</f>
        <v>#N/A</v>
      </c>
      <c r="AL444" s="7" t="e">
        <f t="shared" si="166"/>
        <v>#N/A</v>
      </c>
      <c r="AM444" s="7" t="e">
        <f t="shared" si="167"/>
        <v>#N/A</v>
      </c>
      <c r="AN444" s="7" t="e">
        <f t="shared" si="168"/>
        <v>#N/A</v>
      </c>
      <c r="AO444" s="7">
        <f t="shared" si="169"/>
        <v>0</v>
      </c>
      <c r="AP444" s="7" t="e">
        <f>VLOOKUP(AF444,排出係数!$A$4:$I$1301,8,FALSE)</f>
        <v>#N/A</v>
      </c>
      <c r="AQ444" s="7" t="str">
        <f t="shared" si="170"/>
        <v/>
      </c>
      <c r="AR444" s="7" t="str">
        <f t="shared" si="171"/>
        <v/>
      </c>
      <c r="AS444" s="7" t="str">
        <f t="shared" si="172"/>
        <v/>
      </c>
      <c r="AT444" s="88"/>
      <c r="AZ444" s="3" t="s">
        <v>2351</v>
      </c>
    </row>
    <row r="445" spans="1:52" s="13" customFormat="1" ht="13.5" customHeight="1">
      <c r="A445" s="139">
        <v>430</v>
      </c>
      <c r="B445" s="140"/>
      <c r="C445" s="141"/>
      <c r="D445" s="142"/>
      <c r="E445" s="141"/>
      <c r="F445" s="141"/>
      <c r="G445" s="182"/>
      <c r="H445" s="141"/>
      <c r="I445" s="143"/>
      <c r="J445" s="144"/>
      <c r="K445" s="141"/>
      <c r="L445" s="378"/>
      <c r="M445" s="379"/>
      <c r="N445" s="400"/>
      <c r="O445" s="202" t="str">
        <f t="shared" si="150"/>
        <v/>
      </c>
      <c r="P445" s="202" t="str">
        <f t="shared" si="174"/>
        <v/>
      </c>
      <c r="Q445" s="203" t="str">
        <f t="shared" si="151"/>
        <v/>
      </c>
      <c r="R445" s="249" t="str">
        <f t="shared" si="152"/>
        <v/>
      </c>
      <c r="S445" s="276"/>
      <c r="T445" s="37"/>
      <c r="U445" s="273" t="str">
        <f t="shared" si="153"/>
        <v/>
      </c>
      <c r="V445" s="7" t="e">
        <f t="shared" si="154"/>
        <v>#N/A</v>
      </c>
      <c r="W445" s="7" t="e">
        <f t="shared" si="155"/>
        <v>#N/A</v>
      </c>
      <c r="X445" s="7" t="e">
        <f t="shared" si="156"/>
        <v>#N/A</v>
      </c>
      <c r="Y445" s="7" t="str">
        <f t="shared" si="157"/>
        <v/>
      </c>
      <c r="Z445" s="11">
        <f t="shared" si="158"/>
        <v>1</v>
      </c>
      <c r="AA445" s="7" t="e">
        <f t="shared" si="159"/>
        <v>#N/A</v>
      </c>
      <c r="AB445" s="7" t="e">
        <f t="shared" si="160"/>
        <v>#N/A</v>
      </c>
      <c r="AC445" s="7" t="e">
        <f t="shared" si="161"/>
        <v>#N/A</v>
      </c>
      <c r="AD445" s="7" t="e">
        <f>VLOOKUP(AF445,排出係数!$A$4:$I$1301,9,FALSE)</f>
        <v>#N/A</v>
      </c>
      <c r="AE445" s="12" t="str">
        <f t="shared" si="162"/>
        <v xml:space="preserve"> </v>
      </c>
      <c r="AF445" s="7" t="e">
        <f t="shared" si="173"/>
        <v>#N/A</v>
      </c>
      <c r="AG445" s="7" t="e">
        <f t="shared" si="163"/>
        <v>#N/A</v>
      </c>
      <c r="AH445" s="7" t="e">
        <f>VLOOKUP(AF445,排出係数!$A$4:$I$1301,6,FALSE)</f>
        <v>#N/A</v>
      </c>
      <c r="AI445" s="7" t="e">
        <f t="shared" si="164"/>
        <v>#N/A</v>
      </c>
      <c r="AJ445" s="7" t="e">
        <f t="shared" si="165"/>
        <v>#N/A</v>
      </c>
      <c r="AK445" s="7" t="e">
        <f>VLOOKUP(AF445,排出係数!$A$4:$I$1301,7,FALSE)</f>
        <v>#N/A</v>
      </c>
      <c r="AL445" s="7" t="e">
        <f t="shared" si="166"/>
        <v>#N/A</v>
      </c>
      <c r="AM445" s="7" t="e">
        <f t="shared" si="167"/>
        <v>#N/A</v>
      </c>
      <c r="AN445" s="7" t="e">
        <f t="shared" si="168"/>
        <v>#N/A</v>
      </c>
      <c r="AO445" s="7">
        <f t="shared" si="169"/>
        <v>0</v>
      </c>
      <c r="AP445" s="7" t="e">
        <f>VLOOKUP(AF445,排出係数!$A$4:$I$1301,8,FALSE)</f>
        <v>#N/A</v>
      </c>
      <c r="AQ445" s="7" t="str">
        <f t="shared" si="170"/>
        <v/>
      </c>
      <c r="AR445" s="7" t="str">
        <f t="shared" si="171"/>
        <v/>
      </c>
      <c r="AS445" s="7" t="str">
        <f t="shared" si="172"/>
        <v/>
      </c>
      <c r="AT445" s="88"/>
      <c r="AZ445" s="3" t="s">
        <v>1928</v>
      </c>
    </row>
    <row r="446" spans="1:52" s="13" customFormat="1" ht="13.5" customHeight="1">
      <c r="A446" s="139">
        <v>431</v>
      </c>
      <c r="B446" s="140"/>
      <c r="C446" s="141"/>
      <c r="D446" s="142"/>
      <c r="E446" s="141"/>
      <c r="F446" s="141"/>
      <c r="G446" s="182"/>
      <c r="H446" s="141"/>
      <c r="I446" s="143"/>
      <c r="J446" s="144"/>
      <c r="K446" s="141"/>
      <c r="L446" s="378"/>
      <c r="M446" s="379"/>
      <c r="N446" s="400"/>
      <c r="O446" s="202" t="str">
        <f t="shared" si="150"/>
        <v/>
      </c>
      <c r="P446" s="202" t="str">
        <f t="shared" si="174"/>
        <v/>
      </c>
      <c r="Q446" s="203" t="str">
        <f t="shared" si="151"/>
        <v/>
      </c>
      <c r="R446" s="249" t="str">
        <f t="shared" si="152"/>
        <v/>
      </c>
      <c r="S446" s="276"/>
      <c r="T446" s="37"/>
      <c r="U446" s="273" t="str">
        <f t="shared" si="153"/>
        <v/>
      </c>
      <c r="V446" s="7" t="e">
        <f t="shared" si="154"/>
        <v>#N/A</v>
      </c>
      <c r="W446" s="7" t="e">
        <f t="shared" si="155"/>
        <v>#N/A</v>
      </c>
      <c r="X446" s="7" t="e">
        <f t="shared" si="156"/>
        <v>#N/A</v>
      </c>
      <c r="Y446" s="7" t="str">
        <f t="shared" si="157"/>
        <v/>
      </c>
      <c r="Z446" s="11">
        <f t="shared" si="158"/>
        <v>1</v>
      </c>
      <c r="AA446" s="7" t="e">
        <f t="shared" si="159"/>
        <v>#N/A</v>
      </c>
      <c r="AB446" s="7" t="e">
        <f t="shared" si="160"/>
        <v>#N/A</v>
      </c>
      <c r="AC446" s="7" t="e">
        <f t="shared" si="161"/>
        <v>#N/A</v>
      </c>
      <c r="AD446" s="7" t="e">
        <f>VLOOKUP(AF446,排出係数!$A$4:$I$1301,9,FALSE)</f>
        <v>#N/A</v>
      </c>
      <c r="AE446" s="12" t="str">
        <f t="shared" si="162"/>
        <v xml:space="preserve"> </v>
      </c>
      <c r="AF446" s="7" t="e">
        <f t="shared" si="173"/>
        <v>#N/A</v>
      </c>
      <c r="AG446" s="7" t="e">
        <f t="shared" si="163"/>
        <v>#N/A</v>
      </c>
      <c r="AH446" s="7" t="e">
        <f>VLOOKUP(AF446,排出係数!$A$4:$I$1301,6,FALSE)</f>
        <v>#N/A</v>
      </c>
      <c r="AI446" s="7" t="e">
        <f t="shared" si="164"/>
        <v>#N/A</v>
      </c>
      <c r="AJ446" s="7" t="e">
        <f t="shared" si="165"/>
        <v>#N/A</v>
      </c>
      <c r="AK446" s="7" t="e">
        <f>VLOOKUP(AF446,排出係数!$A$4:$I$1301,7,FALSE)</f>
        <v>#N/A</v>
      </c>
      <c r="AL446" s="7" t="e">
        <f t="shared" si="166"/>
        <v>#N/A</v>
      </c>
      <c r="AM446" s="7" t="e">
        <f t="shared" si="167"/>
        <v>#N/A</v>
      </c>
      <c r="AN446" s="7" t="e">
        <f t="shared" si="168"/>
        <v>#N/A</v>
      </c>
      <c r="AO446" s="7">
        <f t="shared" si="169"/>
        <v>0</v>
      </c>
      <c r="AP446" s="7" t="e">
        <f>VLOOKUP(AF446,排出係数!$A$4:$I$1301,8,FALSE)</f>
        <v>#N/A</v>
      </c>
      <c r="AQ446" s="7" t="str">
        <f t="shared" si="170"/>
        <v/>
      </c>
      <c r="AR446" s="7" t="str">
        <f t="shared" si="171"/>
        <v/>
      </c>
      <c r="AS446" s="7" t="str">
        <f t="shared" si="172"/>
        <v/>
      </c>
      <c r="AT446" s="88"/>
      <c r="AZ446" s="3" t="s">
        <v>2106</v>
      </c>
    </row>
    <row r="447" spans="1:52" s="13" customFormat="1" ht="13.5" customHeight="1">
      <c r="A447" s="139">
        <v>432</v>
      </c>
      <c r="B447" s="140"/>
      <c r="C447" s="141"/>
      <c r="D447" s="142"/>
      <c r="E447" s="141"/>
      <c r="F447" s="141"/>
      <c r="G447" s="182"/>
      <c r="H447" s="141"/>
      <c r="I447" s="143"/>
      <c r="J447" s="144"/>
      <c r="K447" s="141"/>
      <c r="L447" s="378"/>
      <c r="M447" s="379"/>
      <c r="N447" s="400"/>
      <c r="O447" s="202" t="str">
        <f t="shared" si="150"/>
        <v/>
      </c>
      <c r="P447" s="202" t="str">
        <f t="shared" si="174"/>
        <v/>
      </c>
      <c r="Q447" s="203" t="str">
        <f t="shared" si="151"/>
        <v/>
      </c>
      <c r="R447" s="249" t="str">
        <f t="shared" si="152"/>
        <v/>
      </c>
      <c r="S447" s="276"/>
      <c r="T447" s="37"/>
      <c r="U447" s="273" t="str">
        <f t="shared" si="153"/>
        <v/>
      </c>
      <c r="V447" s="7" t="e">
        <f t="shared" si="154"/>
        <v>#N/A</v>
      </c>
      <c r="W447" s="7" t="e">
        <f t="shared" si="155"/>
        <v>#N/A</v>
      </c>
      <c r="X447" s="7" t="e">
        <f t="shared" si="156"/>
        <v>#N/A</v>
      </c>
      <c r="Y447" s="7" t="str">
        <f t="shared" si="157"/>
        <v/>
      </c>
      <c r="Z447" s="11">
        <f t="shared" si="158"/>
        <v>1</v>
      </c>
      <c r="AA447" s="7" t="e">
        <f t="shared" si="159"/>
        <v>#N/A</v>
      </c>
      <c r="AB447" s="7" t="e">
        <f t="shared" si="160"/>
        <v>#N/A</v>
      </c>
      <c r="AC447" s="7" t="e">
        <f t="shared" si="161"/>
        <v>#N/A</v>
      </c>
      <c r="AD447" s="7" t="e">
        <f>VLOOKUP(AF447,排出係数!$A$4:$I$1301,9,FALSE)</f>
        <v>#N/A</v>
      </c>
      <c r="AE447" s="12" t="str">
        <f t="shared" si="162"/>
        <v xml:space="preserve"> </v>
      </c>
      <c r="AF447" s="7" t="e">
        <f t="shared" si="173"/>
        <v>#N/A</v>
      </c>
      <c r="AG447" s="7" t="e">
        <f t="shared" si="163"/>
        <v>#N/A</v>
      </c>
      <c r="AH447" s="7" t="e">
        <f>VLOOKUP(AF447,排出係数!$A$4:$I$1301,6,FALSE)</f>
        <v>#N/A</v>
      </c>
      <c r="AI447" s="7" t="e">
        <f t="shared" si="164"/>
        <v>#N/A</v>
      </c>
      <c r="AJ447" s="7" t="e">
        <f t="shared" si="165"/>
        <v>#N/A</v>
      </c>
      <c r="AK447" s="7" t="e">
        <f>VLOOKUP(AF447,排出係数!$A$4:$I$1301,7,FALSE)</f>
        <v>#N/A</v>
      </c>
      <c r="AL447" s="7" t="e">
        <f t="shared" si="166"/>
        <v>#N/A</v>
      </c>
      <c r="AM447" s="7" t="e">
        <f t="shared" si="167"/>
        <v>#N/A</v>
      </c>
      <c r="AN447" s="7" t="e">
        <f t="shared" si="168"/>
        <v>#N/A</v>
      </c>
      <c r="AO447" s="7">
        <f t="shared" si="169"/>
        <v>0</v>
      </c>
      <c r="AP447" s="7" t="e">
        <f>VLOOKUP(AF447,排出係数!$A$4:$I$1301,8,FALSE)</f>
        <v>#N/A</v>
      </c>
      <c r="AQ447" s="7" t="str">
        <f t="shared" si="170"/>
        <v/>
      </c>
      <c r="AR447" s="7" t="str">
        <f t="shared" si="171"/>
        <v/>
      </c>
      <c r="AS447" s="7" t="str">
        <f t="shared" si="172"/>
        <v/>
      </c>
      <c r="AT447" s="88"/>
      <c r="AZ447" s="3" t="s">
        <v>1585</v>
      </c>
    </row>
    <row r="448" spans="1:52" s="13" customFormat="1" ht="13.5" customHeight="1">
      <c r="A448" s="139">
        <v>433</v>
      </c>
      <c r="B448" s="140"/>
      <c r="C448" s="141"/>
      <c r="D448" s="142"/>
      <c r="E448" s="141"/>
      <c r="F448" s="141"/>
      <c r="G448" s="182"/>
      <c r="H448" s="141"/>
      <c r="I448" s="143"/>
      <c r="J448" s="144"/>
      <c r="K448" s="141"/>
      <c r="L448" s="378"/>
      <c r="M448" s="379"/>
      <c r="N448" s="400"/>
      <c r="O448" s="202" t="str">
        <f t="shared" si="150"/>
        <v/>
      </c>
      <c r="P448" s="202" t="str">
        <f t="shared" si="174"/>
        <v/>
      </c>
      <c r="Q448" s="203" t="str">
        <f t="shared" si="151"/>
        <v/>
      </c>
      <c r="R448" s="249" t="str">
        <f t="shared" si="152"/>
        <v/>
      </c>
      <c r="S448" s="276"/>
      <c r="T448" s="37"/>
      <c r="U448" s="273" t="str">
        <f t="shared" si="153"/>
        <v/>
      </c>
      <c r="V448" s="7" t="e">
        <f t="shared" si="154"/>
        <v>#N/A</v>
      </c>
      <c r="W448" s="7" t="e">
        <f t="shared" si="155"/>
        <v>#N/A</v>
      </c>
      <c r="X448" s="7" t="e">
        <f t="shared" si="156"/>
        <v>#N/A</v>
      </c>
      <c r="Y448" s="7" t="str">
        <f t="shared" si="157"/>
        <v/>
      </c>
      <c r="Z448" s="11">
        <f t="shared" si="158"/>
        <v>1</v>
      </c>
      <c r="AA448" s="7" t="e">
        <f t="shared" si="159"/>
        <v>#N/A</v>
      </c>
      <c r="AB448" s="7" t="e">
        <f t="shared" si="160"/>
        <v>#N/A</v>
      </c>
      <c r="AC448" s="7" t="e">
        <f t="shared" si="161"/>
        <v>#N/A</v>
      </c>
      <c r="AD448" s="7" t="e">
        <f>VLOOKUP(AF448,排出係数!$A$4:$I$1301,9,FALSE)</f>
        <v>#N/A</v>
      </c>
      <c r="AE448" s="12" t="str">
        <f t="shared" si="162"/>
        <v xml:space="preserve"> </v>
      </c>
      <c r="AF448" s="7" t="e">
        <f t="shared" si="173"/>
        <v>#N/A</v>
      </c>
      <c r="AG448" s="7" t="e">
        <f t="shared" si="163"/>
        <v>#N/A</v>
      </c>
      <c r="AH448" s="7" t="e">
        <f>VLOOKUP(AF448,排出係数!$A$4:$I$1301,6,FALSE)</f>
        <v>#N/A</v>
      </c>
      <c r="AI448" s="7" t="e">
        <f t="shared" si="164"/>
        <v>#N/A</v>
      </c>
      <c r="AJ448" s="7" t="e">
        <f t="shared" si="165"/>
        <v>#N/A</v>
      </c>
      <c r="AK448" s="7" t="e">
        <f>VLOOKUP(AF448,排出係数!$A$4:$I$1301,7,FALSE)</f>
        <v>#N/A</v>
      </c>
      <c r="AL448" s="7" t="e">
        <f t="shared" si="166"/>
        <v>#N/A</v>
      </c>
      <c r="AM448" s="7" t="e">
        <f t="shared" si="167"/>
        <v>#N/A</v>
      </c>
      <c r="AN448" s="7" t="e">
        <f t="shared" si="168"/>
        <v>#N/A</v>
      </c>
      <c r="AO448" s="7">
        <f t="shared" si="169"/>
        <v>0</v>
      </c>
      <c r="AP448" s="7" t="e">
        <f>VLOOKUP(AF448,排出係数!$A$4:$I$1301,8,FALSE)</f>
        <v>#N/A</v>
      </c>
      <c r="AQ448" s="7" t="str">
        <f t="shared" si="170"/>
        <v/>
      </c>
      <c r="AR448" s="7" t="str">
        <f t="shared" si="171"/>
        <v/>
      </c>
      <c r="AS448" s="7" t="str">
        <f t="shared" si="172"/>
        <v/>
      </c>
      <c r="AT448" s="88"/>
      <c r="AZ448" s="3" t="s">
        <v>1527</v>
      </c>
    </row>
    <row r="449" spans="1:52" s="13" customFormat="1" ht="13.5" customHeight="1">
      <c r="A449" s="139">
        <v>434</v>
      </c>
      <c r="B449" s="140"/>
      <c r="C449" s="141"/>
      <c r="D449" s="142"/>
      <c r="E449" s="141"/>
      <c r="F449" s="141"/>
      <c r="G449" s="182"/>
      <c r="H449" s="141"/>
      <c r="I449" s="143"/>
      <c r="J449" s="144"/>
      <c r="K449" s="141"/>
      <c r="L449" s="378"/>
      <c r="M449" s="379"/>
      <c r="N449" s="400"/>
      <c r="O449" s="202" t="str">
        <f t="shared" si="150"/>
        <v/>
      </c>
      <c r="P449" s="202" t="str">
        <f t="shared" si="174"/>
        <v/>
      </c>
      <c r="Q449" s="203" t="str">
        <f t="shared" si="151"/>
        <v/>
      </c>
      <c r="R449" s="249" t="str">
        <f t="shared" si="152"/>
        <v/>
      </c>
      <c r="S449" s="276"/>
      <c r="T449" s="37"/>
      <c r="U449" s="273" t="str">
        <f t="shared" si="153"/>
        <v/>
      </c>
      <c r="V449" s="7" t="e">
        <f t="shared" si="154"/>
        <v>#N/A</v>
      </c>
      <c r="W449" s="7" t="e">
        <f t="shared" si="155"/>
        <v>#N/A</v>
      </c>
      <c r="X449" s="7" t="e">
        <f t="shared" si="156"/>
        <v>#N/A</v>
      </c>
      <c r="Y449" s="7" t="str">
        <f t="shared" si="157"/>
        <v/>
      </c>
      <c r="Z449" s="11">
        <f t="shared" si="158"/>
        <v>1</v>
      </c>
      <c r="AA449" s="7" t="e">
        <f t="shared" si="159"/>
        <v>#N/A</v>
      </c>
      <c r="AB449" s="7" t="e">
        <f t="shared" si="160"/>
        <v>#N/A</v>
      </c>
      <c r="AC449" s="7" t="e">
        <f t="shared" si="161"/>
        <v>#N/A</v>
      </c>
      <c r="AD449" s="7" t="e">
        <f>VLOOKUP(AF449,排出係数!$A$4:$I$1301,9,FALSE)</f>
        <v>#N/A</v>
      </c>
      <c r="AE449" s="12" t="str">
        <f t="shared" si="162"/>
        <v xml:space="preserve"> </v>
      </c>
      <c r="AF449" s="7" t="e">
        <f t="shared" si="173"/>
        <v>#N/A</v>
      </c>
      <c r="AG449" s="7" t="e">
        <f t="shared" si="163"/>
        <v>#N/A</v>
      </c>
      <c r="AH449" s="7" t="e">
        <f>VLOOKUP(AF449,排出係数!$A$4:$I$1301,6,FALSE)</f>
        <v>#N/A</v>
      </c>
      <c r="AI449" s="7" t="e">
        <f t="shared" si="164"/>
        <v>#N/A</v>
      </c>
      <c r="AJ449" s="7" t="e">
        <f t="shared" si="165"/>
        <v>#N/A</v>
      </c>
      <c r="AK449" s="7" t="e">
        <f>VLOOKUP(AF449,排出係数!$A$4:$I$1301,7,FALSE)</f>
        <v>#N/A</v>
      </c>
      <c r="AL449" s="7" t="e">
        <f t="shared" si="166"/>
        <v>#N/A</v>
      </c>
      <c r="AM449" s="7" t="e">
        <f t="shared" si="167"/>
        <v>#N/A</v>
      </c>
      <c r="AN449" s="7" t="e">
        <f t="shared" si="168"/>
        <v>#N/A</v>
      </c>
      <c r="AO449" s="7">
        <f t="shared" si="169"/>
        <v>0</v>
      </c>
      <c r="AP449" s="7" t="e">
        <f>VLOOKUP(AF449,排出係数!$A$4:$I$1301,8,FALSE)</f>
        <v>#N/A</v>
      </c>
      <c r="AQ449" s="7" t="str">
        <f t="shared" si="170"/>
        <v/>
      </c>
      <c r="AR449" s="7" t="str">
        <f t="shared" si="171"/>
        <v/>
      </c>
      <c r="AS449" s="7" t="str">
        <f t="shared" si="172"/>
        <v/>
      </c>
      <c r="AT449" s="88"/>
      <c r="AZ449" s="3" t="s">
        <v>1531</v>
      </c>
    </row>
    <row r="450" spans="1:52" s="13" customFormat="1" ht="13.5" customHeight="1">
      <c r="A450" s="139">
        <v>435</v>
      </c>
      <c r="B450" s="140"/>
      <c r="C450" s="141"/>
      <c r="D450" s="142"/>
      <c r="E450" s="141"/>
      <c r="F450" s="141"/>
      <c r="G450" s="182"/>
      <c r="H450" s="141"/>
      <c r="I450" s="143"/>
      <c r="J450" s="144"/>
      <c r="K450" s="141"/>
      <c r="L450" s="378"/>
      <c r="M450" s="379"/>
      <c r="N450" s="400"/>
      <c r="O450" s="202" t="str">
        <f t="shared" si="150"/>
        <v/>
      </c>
      <c r="P450" s="202" t="str">
        <f t="shared" si="174"/>
        <v/>
      </c>
      <c r="Q450" s="203" t="str">
        <f t="shared" si="151"/>
        <v/>
      </c>
      <c r="R450" s="249" t="str">
        <f t="shared" si="152"/>
        <v/>
      </c>
      <c r="S450" s="276"/>
      <c r="T450" s="37"/>
      <c r="U450" s="273" t="str">
        <f t="shared" si="153"/>
        <v/>
      </c>
      <c r="V450" s="7" t="e">
        <f t="shared" si="154"/>
        <v>#N/A</v>
      </c>
      <c r="W450" s="7" t="e">
        <f t="shared" si="155"/>
        <v>#N/A</v>
      </c>
      <c r="X450" s="7" t="e">
        <f t="shared" si="156"/>
        <v>#N/A</v>
      </c>
      <c r="Y450" s="7" t="str">
        <f t="shared" si="157"/>
        <v/>
      </c>
      <c r="Z450" s="11">
        <f t="shared" si="158"/>
        <v>1</v>
      </c>
      <c r="AA450" s="7" t="e">
        <f t="shared" si="159"/>
        <v>#N/A</v>
      </c>
      <c r="AB450" s="7" t="e">
        <f t="shared" si="160"/>
        <v>#N/A</v>
      </c>
      <c r="AC450" s="7" t="e">
        <f t="shared" si="161"/>
        <v>#N/A</v>
      </c>
      <c r="AD450" s="7" t="e">
        <f>VLOOKUP(AF450,排出係数!$A$4:$I$1301,9,FALSE)</f>
        <v>#N/A</v>
      </c>
      <c r="AE450" s="12" t="str">
        <f t="shared" si="162"/>
        <v xml:space="preserve"> </v>
      </c>
      <c r="AF450" s="7" t="e">
        <f t="shared" si="173"/>
        <v>#N/A</v>
      </c>
      <c r="AG450" s="7" t="e">
        <f t="shared" si="163"/>
        <v>#N/A</v>
      </c>
      <c r="AH450" s="7" t="e">
        <f>VLOOKUP(AF450,排出係数!$A$4:$I$1301,6,FALSE)</f>
        <v>#N/A</v>
      </c>
      <c r="AI450" s="7" t="e">
        <f t="shared" si="164"/>
        <v>#N/A</v>
      </c>
      <c r="AJ450" s="7" t="e">
        <f t="shared" si="165"/>
        <v>#N/A</v>
      </c>
      <c r="AK450" s="7" t="e">
        <f>VLOOKUP(AF450,排出係数!$A$4:$I$1301,7,FALSE)</f>
        <v>#N/A</v>
      </c>
      <c r="AL450" s="7" t="e">
        <f t="shared" si="166"/>
        <v>#N/A</v>
      </c>
      <c r="AM450" s="7" t="e">
        <f t="shared" si="167"/>
        <v>#N/A</v>
      </c>
      <c r="AN450" s="7" t="e">
        <f t="shared" si="168"/>
        <v>#N/A</v>
      </c>
      <c r="AO450" s="7">
        <f t="shared" si="169"/>
        <v>0</v>
      </c>
      <c r="AP450" s="7" t="e">
        <f>VLOOKUP(AF450,排出係数!$A$4:$I$1301,8,FALSE)</f>
        <v>#N/A</v>
      </c>
      <c r="AQ450" s="7" t="str">
        <f t="shared" si="170"/>
        <v/>
      </c>
      <c r="AR450" s="7" t="str">
        <f t="shared" si="171"/>
        <v/>
      </c>
      <c r="AS450" s="7" t="str">
        <f t="shared" si="172"/>
        <v/>
      </c>
      <c r="AT450" s="88"/>
      <c r="AZ450" s="3" t="s">
        <v>1586</v>
      </c>
    </row>
    <row r="451" spans="1:52" s="13" customFormat="1" ht="13.5" customHeight="1">
      <c r="A451" s="139">
        <v>436</v>
      </c>
      <c r="B451" s="140"/>
      <c r="C451" s="141"/>
      <c r="D451" s="142"/>
      <c r="E451" s="141"/>
      <c r="F451" s="141"/>
      <c r="G451" s="182"/>
      <c r="H451" s="141"/>
      <c r="I451" s="143"/>
      <c r="J451" s="144"/>
      <c r="K451" s="141"/>
      <c r="L451" s="378"/>
      <c r="M451" s="379"/>
      <c r="N451" s="400"/>
      <c r="O451" s="202" t="str">
        <f t="shared" si="150"/>
        <v/>
      </c>
      <c r="P451" s="202" t="str">
        <f t="shared" si="174"/>
        <v/>
      </c>
      <c r="Q451" s="203" t="str">
        <f t="shared" si="151"/>
        <v/>
      </c>
      <c r="R451" s="249" t="str">
        <f t="shared" si="152"/>
        <v/>
      </c>
      <c r="S451" s="276"/>
      <c r="T451" s="37"/>
      <c r="U451" s="273" t="str">
        <f t="shared" si="153"/>
        <v/>
      </c>
      <c r="V451" s="7" t="e">
        <f t="shared" si="154"/>
        <v>#N/A</v>
      </c>
      <c r="W451" s="7" t="e">
        <f t="shared" si="155"/>
        <v>#N/A</v>
      </c>
      <c r="X451" s="7" t="e">
        <f t="shared" si="156"/>
        <v>#N/A</v>
      </c>
      <c r="Y451" s="7" t="str">
        <f t="shared" si="157"/>
        <v/>
      </c>
      <c r="Z451" s="11">
        <f t="shared" si="158"/>
        <v>1</v>
      </c>
      <c r="AA451" s="7" t="e">
        <f t="shared" si="159"/>
        <v>#N/A</v>
      </c>
      <c r="AB451" s="7" t="e">
        <f t="shared" si="160"/>
        <v>#N/A</v>
      </c>
      <c r="AC451" s="7" t="e">
        <f t="shared" si="161"/>
        <v>#N/A</v>
      </c>
      <c r="AD451" s="7" t="e">
        <f>VLOOKUP(AF451,排出係数!$A$4:$I$1301,9,FALSE)</f>
        <v>#N/A</v>
      </c>
      <c r="AE451" s="12" t="str">
        <f t="shared" si="162"/>
        <v xml:space="preserve"> </v>
      </c>
      <c r="AF451" s="7" t="e">
        <f t="shared" si="173"/>
        <v>#N/A</v>
      </c>
      <c r="AG451" s="7" t="e">
        <f t="shared" si="163"/>
        <v>#N/A</v>
      </c>
      <c r="AH451" s="7" t="e">
        <f>VLOOKUP(AF451,排出係数!$A$4:$I$1301,6,FALSE)</f>
        <v>#N/A</v>
      </c>
      <c r="AI451" s="7" t="e">
        <f t="shared" si="164"/>
        <v>#N/A</v>
      </c>
      <c r="AJ451" s="7" t="e">
        <f t="shared" si="165"/>
        <v>#N/A</v>
      </c>
      <c r="AK451" s="7" t="e">
        <f>VLOOKUP(AF451,排出係数!$A$4:$I$1301,7,FALSE)</f>
        <v>#N/A</v>
      </c>
      <c r="AL451" s="7" t="e">
        <f t="shared" si="166"/>
        <v>#N/A</v>
      </c>
      <c r="AM451" s="7" t="e">
        <f t="shared" si="167"/>
        <v>#N/A</v>
      </c>
      <c r="AN451" s="7" t="e">
        <f t="shared" si="168"/>
        <v>#N/A</v>
      </c>
      <c r="AO451" s="7">
        <f t="shared" si="169"/>
        <v>0</v>
      </c>
      <c r="AP451" s="7" t="e">
        <f>VLOOKUP(AF451,排出係数!$A$4:$I$1301,8,FALSE)</f>
        <v>#N/A</v>
      </c>
      <c r="AQ451" s="7" t="str">
        <f t="shared" si="170"/>
        <v/>
      </c>
      <c r="AR451" s="7" t="str">
        <f t="shared" si="171"/>
        <v/>
      </c>
      <c r="AS451" s="7" t="str">
        <f t="shared" si="172"/>
        <v/>
      </c>
      <c r="AT451" s="88"/>
      <c r="AZ451" s="3" t="s">
        <v>1528</v>
      </c>
    </row>
    <row r="452" spans="1:52" s="13" customFormat="1" ht="13.5" customHeight="1">
      <c r="A452" s="139">
        <v>437</v>
      </c>
      <c r="B452" s="140"/>
      <c r="C452" s="141"/>
      <c r="D452" s="142"/>
      <c r="E452" s="141"/>
      <c r="F452" s="141"/>
      <c r="G452" s="182"/>
      <c r="H452" s="141"/>
      <c r="I452" s="143"/>
      <c r="J452" s="144"/>
      <c r="K452" s="141"/>
      <c r="L452" s="378"/>
      <c r="M452" s="379"/>
      <c r="N452" s="400"/>
      <c r="O452" s="202" t="str">
        <f t="shared" si="150"/>
        <v/>
      </c>
      <c r="P452" s="202" t="str">
        <f t="shared" si="174"/>
        <v/>
      </c>
      <c r="Q452" s="203" t="str">
        <f t="shared" si="151"/>
        <v/>
      </c>
      <c r="R452" s="249" t="str">
        <f t="shared" si="152"/>
        <v/>
      </c>
      <c r="S452" s="276"/>
      <c r="T452" s="37"/>
      <c r="U452" s="273" t="str">
        <f t="shared" si="153"/>
        <v/>
      </c>
      <c r="V452" s="7" t="e">
        <f t="shared" si="154"/>
        <v>#N/A</v>
      </c>
      <c r="W452" s="7" t="e">
        <f t="shared" si="155"/>
        <v>#N/A</v>
      </c>
      <c r="X452" s="7" t="e">
        <f t="shared" si="156"/>
        <v>#N/A</v>
      </c>
      <c r="Y452" s="7" t="str">
        <f t="shared" si="157"/>
        <v/>
      </c>
      <c r="Z452" s="11">
        <f t="shared" si="158"/>
        <v>1</v>
      </c>
      <c r="AA452" s="7" t="e">
        <f t="shared" si="159"/>
        <v>#N/A</v>
      </c>
      <c r="AB452" s="7" t="e">
        <f t="shared" si="160"/>
        <v>#N/A</v>
      </c>
      <c r="AC452" s="7" t="e">
        <f t="shared" si="161"/>
        <v>#N/A</v>
      </c>
      <c r="AD452" s="7" t="e">
        <f>VLOOKUP(AF452,排出係数!$A$4:$I$1301,9,FALSE)</f>
        <v>#N/A</v>
      </c>
      <c r="AE452" s="12" t="str">
        <f t="shared" si="162"/>
        <v xml:space="preserve"> </v>
      </c>
      <c r="AF452" s="7" t="e">
        <f t="shared" si="173"/>
        <v>#N/A</v>
      </c>
      <c r="AG452" s="7" t="e">
        <f t="shared" si="163"/>
        <v>#N/A</v>
      </c>
      <c r="AH452" s="7" t="e">
        <f>VLOOKUP(AF452,排出係数!$A$4:$I$1301,6,FALSE)</f>
        <v>#N/A</v>
      </c>
      <c r="AI452" s="7" t="e">
        <f t="shared" si="164"/>
        <v>#N/A</v>
      </c>
      <c r="AJ452" s="7" t="e">
        <f t="shared" si="165"/>
        <v>#N/A</v>
      </c>
      <c r="AK452" s="7" t="e">
        <f>VLOOKUP(AF452,排出係数!$A$4:$I$1301,7,FALSE)</f>
        <v>#N/A</v>
      </c>
      <c r="AL452" s="7" t="e">
        <f t="shared" si="166"/>
        <v>#N/A</v>
      </c>
      <c r="AM452" s="7" t="e">
        <f t="shared" si="167"/>
        <v>#N/A</v>
      </c>
      <c r="AN452" s="7" t="e">
        <f t="shared" si="168"/>
        <v>#N/A</v>
      </c>
      <c r="AO452" s="7">
        <f t="shared" si="169"/>
        <v>0</v>
      </c>
      <c r="AP452" s="7" t="e">
        <f>VLOOKUP(AF452,排出係数!$A$4:$I$1301,8,FALSE)</f>
        <v>#N/A</v>
      </c>
      <c r="AQ452" s="7" t="str">
        <f t="shared" si="170"/>
        <v/>
      </c>
      <c r="AR452" s="7" t="str">
        <f t="shared" si="171"/>
        <v/>
      </c>
      <c r="AS452" s="7" t="str">
        <f t="shared" si="172"/>
        <v/>
      </c>
      <c r="AT452" s="88"/>
      <c r="AZ452" s="3" t="s">
        <v>1532</v>
      </c>
    </row>
    <row r="453" spans="1:52" s="13" customFormat="1" ht="13.5" customHeight="1">
      <c r="A453" s="139">
        <v>438</v>
      </c>
      <c r="B453" s="140"/>
      <c r="C453" s="141"/>
      <c r="D453" s="142"/>
      <c r="E453" s="141"/>
      <c r="F453" s="141"/>
      <c r="G453" s="182"/>
      <c r="H453" s="141"/>
      <c r="I453" s="143"/>
      <c r="J453" s="144"/>
      <c r="K453" s="141"/>
      <c r="L453" s="378"/>
      <c r="M453" s="379"/>
      <c r="N453" s="400"/>
      <c r="O453" s="202" t="str">
        <f t="shared" si="150"/>
        <v/>
      </c>
      <c r="P453" s="202" t="str">
        <f t="shared" si="174"/>
        <v/>
      </c>
      <c r="Q453" s="203" t="str">
        <f t="shared" si="151"/>
        <v/>
      </c>
      <c r="R453" s="249" t="str">
        <f t="shared" si="152"/>
        <v/>
      </c>
      <c r="S453" s="276"/>
      <c r="T453" s="37"/>
      <c r="U453" s="273" t="str">
        <f t="shared" si="153"/>
        <v/>
      </c>
      <c r="V453" s="7" t="e">
        <f t="shared" si="154"/>
        <v>#N/A</v>
      </c>
      <c r="W453" s="7" t="e">
        <f t="shared" si="155"/>
        <v>#N/A</v>
      </c>
      <c r="X453" s="7" t="e">
        <f t="shared" si="156"/>
        <v>#N/A</v>
      </c>
      <c r="Y453" s="7" t="str">
        <f t="shared" si="157"/>
        <v/>
      </c>
      <c r="Z453" s="11">
        <f t="shared" si="158"/>
        <v>1</v>
      </c>
      <c r="AA453" s="7" t="e">
        <f t="shared" si="159"/>
        <v>#N/A</v>
      </c>
      <c r="AB453" s="7" t="e">
        <f t="shared" si="160"/>
        <v>#N/A</v>
      </c>
      <c r="AC453" s="7" t="e">
        <f t="shared" si="161"/>
        <v>#N/A</v>
      </c>
      <c r="AD453" s="7" t="e">
        <f>VLOOKUP(AF453,排出係数!$A$4:$I$1301,9,FALSE)</f>
        <v>#N/A</v>
      </c>
      <c r="AE453" s="12" t="str">
        <f t="shared" si="162"/>
        <v xml:space="preserve"> </v>
      </c>
      <c r="AF453" s="7" t="e">
        <f t="shared" si="173"/>
        <v>#N/A</v>
      </c>
      <c r="AG453" s="7" t="e">
        <f t="shared" si="163"/>
        <v>#N/A</v>
      </c>
      <c r="AH453" s="7" t="e">
        <f>VLOOKUP(AF453,排出係数!$A$4:$I$1301,6,FALSE)</f>
        <v>#N/A</v>
      </c>
      <c r="AI453" s="7" t="e">
        <f t="shared" si="164"/>
        <v>#N/A</v>
      </c>
      <c r="AJ453" s="7" t="e">
        <f t="shared" si="165"/>
        <v>#N/A</v>
      </c>
      <c r="AK453" s="7" t="e">
        <f>VLOOKUP(AF453,排出係数!$A$4:$I$1301,7,FALSE)</f>
        <v>#N/A</v>
      </c>
      <c r="AL453" s="7" t="e">
        <f t="shared" si="166"/>
        <v>#N/A</v>
      </c>
      <c r="AM453" s="7" t="e">
        <f t="shared" si="167"/>
        <v>#N/A</v>
      </c>
      <c r="AN453" s="7" t="e">
        <f t="shared" si="168"/>
        <v>#N/A</v>
      </c>
      <c r="AO453" s="7">
        <f t="shared" si="169"/>
        <v>0</v>
      </c>
      <c r="AP453" s="7" t="e">
        <f>VLOOKUP(AF453,排出係数!$A$4:$I$1301,8,FALSE)</f>
        <v>#N/A</v>
      </c>
      <c r="AQ453" s="7" t="str">
        <f t="shared" si="170"/>
        <v/>
      </c>
      <c r="AR453" s="7" t="str">
        <f t="shared" si="171"/>
        <v/>
      </c>
      <c r="AS453" s="7" t="str">
        <f t="shared" si="172"/>
        <v/>
      </c>
      <c r="AT453" s="88"/>
      <c r="AZ453" s="3" t="s">
        <v>2869</v>
      </c>
    </row>
    <row r="454" spans="1:52" s="13" customFormat="1" ht="13.5" customHeight="1">
      <c r="A454" s="139">
        <v>439</v>
      </c>
      <c r="B454" s="140"/>
      <c r="C454" s="141"/>
      <c r="D454" s="142"/>
      <c r="E454" s="141"/>
      <c r="F454" s="141"/>
      <c r="G454" s="182"/>
      <c r="H454" s="141"/>
      <c r="I454" s="143"/>
      <c r="J454" s="144"/>
      <c r="K454" s="141"/>
      <c r="L454" s="378"/>
      <c r="M454" s="379"/>
      <c r="N454" s="400"/>
      <c r="O454" s="202" t="str">
        <f t="shared" si="150"/>
        <v/>
      </c>
      <c r="P454" s="202" t="str">
        <f t="shared" si="174"/>
        <v/>
      </c>
      <c r="Q454" s="203" t="str">
        <f t="shared" si="151"/>
        <v/>
      </c>
      <c r="R454" s="249" t="str">
        <f t="shared" si="152"/>
        <v/>
      </c>
      <c r="S454" s="276"/>
      <c r="T454" s="37"/>
      <c r="U454" s="273" t="str">
        <f t="shared" si="153"/>
        <v/>
      </c>
      <c r="V454" s="7" t="e">
        <f t="shared" si="154"/>
        <v>#N/A</v>
      </c>
      <c r="W454" s="7" t="e">
        <f t="shared" si="155"/>
        <v>#N/A</v>
      </c>
      <c r="X454" s="7" t="e">
        <f t="shared" si="156"/>
        <v>#N/A</v>
      </c>
      <c r="Y454" s="7" t="str">
        <f t="shared" si="157"/>
        <v/>
      </c>
      <c r="Z454" s="11">
        <f t="shared" si="158"/>
        <v>1</v>
      </c>
      <c r="AA454" s="7" t="e">
        <f t="shared" si="159"/>
        <v>#N/A</v>
      </c>
      <c r="AB454" s="7" t="e">
        <f t="shared" si="160"/>
        <v>#N/A</v>
      </c>
      <c r="AC454" s="7" t="e">
        <f t="shared" si="161"/>
        <v>#N/A</v>
      </c>
      <c r="AD454" s="7" t="e">
        <f>VLOOKUP(AF454,排出係数!$A$4:$I$1301,9,FALSE)</f>
        <v>#N/A</v>
      </c>
      <c r="AE454" s="12" t="str">
        <f t="shared" si="162"/>
        <v xml:space="preserve"> </v>
      </c>
      <c r="AF454" s="7" t="e">
        <f t="shared" si="173"/>
        <v>#N/A</v>
      </c>
      <c r="AG454" s="7" t="e">
        <f t="shared" si="163"/>
        <v>#N/A</v>
      </c>
      <c r="AH454" s="7" t="e">
        <f>VLOOKUP(AF454,排出係数!$A$4:$I$1301,6,FALSE)</f>
        <v>#N/A</v>
      </c>
      <c r="AI454" s="7" t="e">
        <f t="shared" si="164"/>
        <v>#N/A</v>
      </c>
      <c r="AJ454" s="7" t="e">
        <f t="shared" si="165"/>
        <v>#N/A</v>
      </c>
      <c r="AK454" s="7" t="e">
        <f>VLOOKUP(AF454,排出係数!$A$4:$I$1301,7,FALSE)</f>
        <v>#N/A</v>
      </c>
      <c r="AL454" s="7" t="e">
        <f t="shared" si="166"/>
        <v>#N/A</v>
      </c>
      <c r="AM454" s="7" t="e">
        <f t="shared" si="167"/>
        <v>#N/A</v>
      </c>
      <c r="AN454" s="7" t="e">
        <f t="shared" si="168"/>
        <v>#N/A</v>
      </c>
      <c r="AO454" s="7">
        <f t="shared" si="169"/>
        <v>0</v>
      </c>
      <c r="AP454" s="7" t="e">
        <f>VLOOKUP(AF454,排出係数!$A$4:$I$1301,8,FALSE)</f>
        <v>#N/A</v>
      </c>
      <c r="AQ454" s="7" t="str">
        <f t="shared" si="170"/>
        <v/>
      </c>
      <c r="AR454" s="7" t="str">
        <f t="shared" si="171"/>
        <v/>
      </c>
      <c r="AS454" s="7" t="str">
        <f t="shared" si="172"/>
        <v/>
      </c>
      <c r="AT454" s="88"/>
      <c r="AZ454" s="3" t="s">
        <v>1589</v>
      </c>
    </row>
    <row r="455" spans="1:52" s="13" customFormat="1" ht="13.5" customHeight="1">
      <c r="A455" s="139">
        <v>440</v>
      </c>
      <c r="B455" s="140"/>
      <c r="C455" s="141"/>
      <c r="D455" s="142"/>
      <c r="E455" s="141"/>
      <c r="F455" s="141"/>
      <c r="G455" s="182"/>
      <c r="H455" s="141"/>
      <c r="I455" s="143"/>
      <c r="J455" s="144"/>
      <c r="K455" s="141"/>
      <c r="L455" s="378"/>
      <c r="M455" s="379"/>
      <c r="N455" s="400"/>
      <c r="O455" s="202" t="str">
        <f t="shared" si="150"/>
        <v/>
      </c>
      <c r="P455" s="202" t="str">
        <f t="shared" si="174"/>
        <v/>
      </c>
      <c r="Q455" s="203" t="str">
        <f t="shared" si="151"/>
        <v/>
      </c>
      <c r="R455" s="249" t="str">
        <f t="shared" si="152"/>
        <v/>
      </c>
      <c r="S455" s="276"/>
      <c r="T455" s="37"/>
      <c r="U455" s="273" t="str">
        <f t="shared" si="153"/>
        <v/>
      </c>
      <c r="V455" s="7" t="e">
        <f t="shared" si="154"/>
        <v>#N/A</v>
      </c>
      <c r="W455" s="7" t="e">
        <f t="shared" si="155"/>
        <v>#N/A</v>
      </c>
      <c r="X455" s="7" t="e">
        <f t="shared" si="156"/>
        <v>#N/A</v>
      </c>
      <c r="Y455" s="7" t="str">
        <f t="shared" si="157"/>
        <v/>
      </c>
      <c r="Z455" s="11">
        <f t="shared" si="158"/>
        <v>1</v>
      </c>
      <c r="AA455" s="7" t="e">
        <f t="shared" si="159"/>
        <v>#N/A</v>
      </c>
      <c r="AB455" s="7" t="e">
        <f t="shared" si="160"/>
        <v>#N/A</v>
      </c>
      <c r="AC455" s="7" t="e">
        <f t="shared" si="161"/>
        <v>#N/A</v>
      </c>
      <c r="AD455" s="7" t="e">
        <f>VLOOKUP(AF455,排出係数!$A$4:$I$1301,9,FALSE)</f>
        <v>#N/A</v>
      </c>
      <c r="AE455" s="12" t="str">
        <f t="shared" si="162"/>
        <v xml:space="preserve"> </v>
      </c>
      <c r="AF455" s="7" t="e">
        <f t="shared" si="173"/>
        <v>#N/A</v>
      </c>
      <c r="AG455" s="7" t="e">
        <f t="shared" si="163"/>
        <v>#N/A</v>
      </c>
      <c r="AH455" s="7" t="e">
        <f>VLOOKUP(AF455,排出係数!$A$4:$I$1301,6,FALSE)</f>
        <v>#N/A</v>
      </c>
      <c r="AI455" s="7" t="e">
        <f t="shared" si="164"/>
        <v>#N/A</v>
      </c>
      <c r="AJ455" s="7" t="e">
        <f t="shared" si="165"/>
        <v>#N/A</v>
      </c>
      <c r="AK455" s="7" t="e">
        <f>VLOOKUP(AF455,排出係数!$A$4:$I$1301,7,FALSE)</f>
        <v>#N/A</v>
      </c>
      <c r="AL455" s="7" t="e">
        <f t="shared" si="166"/>
        <v>#N/A</v>
      </c>
      <c r="AM455" s="7" t="e">
        <f t="shared" si="167"/>
        <v>#N/A</v>
      </c>
      <c r="AN455" s="7" t="e">
        <f t="shared" si="168"/>
        <v>#N/A</v>
      </c>
      <c r="AO455" s="7">
        <f t="shared" si="169"/>
        <v>0</v>
      </c>
      <c r="AP455" s="7" t="e">
        <f>VLOOKUP(AF455,排出係数!$A$4:$I$1301,8,FALSE)</f>
        <v>#N/A</v>
      </c>
      <c r="AQ455" s="7" t="str">
        <f t="shared" si="170"/>
        <v/>
      </c>
      <c r="AR455" s="7" t="str">
        <f t="shared" si="171"/>
        <v/>
      </c>
      <c r="AS455" s="7" t="str">
        <f t="shared" si="172"/>
        <v/>
      </c>
      <c r="AT455" s="88"/>
      <c r="AZ455" s="3" t="s">
        <v>1590</v>
      </c>
    </row>
    <row r="456" spans="1:52" s="13" customFormat="1" ht="13.5" customHeight="1">
      <c r="A456" s="139">
        <v>441</v>
      </c>
      <c r="B456" s="140"/>
      <c r="C456" s="141"/>
      <c r="D456" s="142"/>
      <c r="E456" s="141"/>
      <c r="F456" s="141"/>
      <c r="G456" s="182"/>
      <c r="H456" s="141"/>
      <c r="I456" s="143"/>
      <c r="J456" s="144"/>
      <c r="K456" s="141"/>
      <c r="L456" s="378"/>
      <c r="M456" s="379"/>
      <c r="N456" s="400"/>
      <c r="O456" s="202" t="str">
        <f t="shared" si="150"/>
        <v/>
      </c>
      <c r="P456" s="202" t="str">
        <f t="shared" si="174"/>
        <v/>
      </c>
      <c r="Q456" s="203" t="str">
        <f t="shared" si="151"/>
        <v/>
      </c>
      <c r="R456" s="249" t="str">
        <f t="shared" si="152"/>
        <v/>
      </c>
      <c r="S456" s="276"/>
      <c r="T456" s="37"/>
      <c r="U456" s="273" t="str">
        <f t="shared" si="153"/>
        <v/>
      </c>
      <c r="V456" s="7" t="e">
        <f t="shared" si="154"/>
        <v>#N/A</v>
      </c>
      <c r="W456" s="7" t="e">
        <f t="shared" si="155"/>
        <v>#N/A</v>
      </c>
      <c r="X456" s="7" t="e">
        <f t="shared" si="156"/>
        <v>#N/A</v>
      </c>
      <c r="Y456" s="7" t="str">
        <f t="shared" si="157"/>
        <v/>
      </c>
      <c r="Z456" s="11">
        <f t="shared" si="158"/>
        <v>1</v>
      </c>
      <c r="AA456" s="7" t="e">
        <f t="shared" si="159"/>
        <v>#N/A</v>
      </c>
      <c r="AB456" s="7" t="e">
        <f t="shared" si="160"/>
        <v>#N/A</v>
      </c>
      <c r="AC456" s="7" t="e">
        <f t="shared" si="161"/>
        <v>#N/A</v>
      </c>
      <c r="AD456" s="7" t="e">
        <f>VLOOKUP(AF456,排出係数!$A$4:$I$1301,9,FALSE)</f>
        <v>#N/A</v>
      </c>
      <c r="AE456" s="12" t="str">
        <f t="shared" si="162"/>
        <v xml:space="preserve"> </v>
      </c>
      <c r="AF456" s="7" t="e">
        <f t="shared" si="173"/>
        <v>#N/A</v>
      </c>
      <c r="AG456" s="7" t="e">
        <f t="shared" si="163"/>
        <v>#N/A</v>
      </c>
      <c r="AH456" s="7" t="e">
        <f>VLOOKUP(AF456,排出係数!$A$4:$I$1301,6,FALSE)</f>
        <v>#N/A</v>
      </c>
      <c r="AI456" s="7" t="e">
        <f t="shared" si="164"/>
        <v>#N/A</v>
      </c>
      <c r="AJ456" s="7" t="e">
        <f t="shared" si="165"/>
        <v>#N/A</v>
      </c>
      <c r="AK456" s="7" t="e">
        <f>VLOOKUP(AF456,排出係数!$A$4:$I$1301,7,FALSE)</f>
        <v>#N/A</v>
      </c>
      <c r="AL456" s="7" t="e">
        <f t="shared" si="166"/>
        <v>#N/A</v>
      </c>
      <c r="AM456" s="7" t="e">
        <f t="shared" si="167"/>
        <v>#N/A</v>
      </c>
      <c r="AN456" s="7" t="e">
        <f t="shared" si="168"/>
        <v>#N/A</v>
      </c>
      <c r="AO456" s="7">
        <f t="shared" si="169"/>
        <v>0</v>
      </c>
      <c r="AP456" s="7" t="e">
        <f>VLOOKUP(AF456,排出係数!$A$4:$I$1301,8,FALSE)</f>
        <v>#N/A</v>
      </c>
      <c r="AQ456" s="7" t="str">
        <f t="shared" si="170"/>
        <v/>
      </c>
      <c r="AR456" s="7" t="str">
        <f t="shared" si="171"/>
        <v/>
      </c>
      <c r="AS456" s="7" t="str">
        <f t="shared" si="172"/>
        <v/>
      </c>
      <c r="AT456" s="88"/>
      <c r="AZ456" s="3" t="s">
        <v>1564</v>
      </c>
    </row>
    <row r="457" spans="1:52" s="13" customFormat="1" ht="13.5" customHeight="1">
      <c r="A457" s="139">
        <v>442</v>
      </c>
      <c r="B457" s="140"/>
      <c r="C457" s="141"/>
      <c r="D457" s="142"/>
      <c r="E457" s="141"/>
      <c r="F457" s="141"/>
      <c r="G457" s="182"/>
      <c r="H457" s="141"/>
      <c r="I457" s="143"/>
      <c r="J457" s="144"/>
      <c r="K457" s="141"/>
      <c r="L457" s="378"/>
      <c r="M457" s="379"/>
      <c r="N457" s="400"/>
      <c r="O457" s="202" t="str">
        <f t="shared" si="150"/>
        <v/>
      </c>
      <c r="P457" s="202" t="str">
        <f t="shared" si="174"/>
        <v/>
      </c>
      <c r="Q457" s="203" t="str">
        <f t="shared" si="151"/>
        <v/>
      </c>
      <c r="R457" s="249" t="str">
        <f t="shared" si="152"/>
        <v/>
      </c>
      <c r="S457" s="276"/>
      <c r="T457" s="37"/>
      <c r="U457" s="273" t="str">
        <f t="shared" si="153"/>
        <v/>
      </c>
      <c r="V457" s="7" t="e">
        <f t="shared" si="154"/>
        <v>#N/A</v>
      </c>
      <c r="W457" s="7" t="e">
        <f t="shared" si="155"/>
        <v>#N/A</v>
      </c>
      <c r="X457" s="7" t="e">
        <f t="shared" si="156"/>
        <v>#N/A</v>
      </c>
      <c r="Y457" s="7" t="str">
        <f t="shared" si="157"/>
        <v/>
      </c>
      <c r="Z457" s="11">
        <f t="shared" si="158"/>
        <v>1</v>
      </c>
      <c r="AA457" s="7" t="e">
        <f t="shared" si="159"/>
        <v>#N/A</v>
      </c>
      <c r="AB457" s="7" t="e">
        <f t="shared" si="160"/>
        <v>#N/A</v>
      </c>
      <c r="AC457" s="7" t="e">
        <f t="shared" si="161"/>
        <v>#N/A</v>
      </c>
      <c r="AD457" s="7" t="e">
        <f>VLOOKUP(AF457,排出係数!$A$4:$I$1301,9,FALSE)</f>
        <v>#N/A</v>
      </c>
      <c r="AE457" s="12" t="str">
        <f t="shared" si="162"/>
        <v xml:space="preserve"> </v>
      </c>
      <c r="AF457" s="7" t="e">
        <f t="shared" si="173"/>
        <v>#N/A</v>
      </c>
      <c r="AG457" s="7" t="e">
        <f t="shared" si="163"/>
        <v>#N/A</v>
      </c>
      <c r="AH457" s="7" t="e">
        <f>VLOOKUP(AF457,排出係数!$A$4:$I$1301,6,FALSE)</f>
        <v>#N/A</v>
      </c>
      <c r="AI457" s="7" t="e">
        <f t="shared" si="164"/>
        <v>#N/A</v>
      </c>
      <c r="AJ457" s="7" t="e">
        <f t="shared" si="165"/>
        <v>#N/A</v>
      </c>
      <c r="AK457" s="7" t="e">
        <f>VLOOKUP(AF457,排出係数!$A$4:$I$1301,7,FALSE)</f>
        <v>#N/A</v>
      </c>
      <c r="AL457" s="7" t="e">
        <f t="shared" si="166"/>
        <v>#N/A</v>
      </c>
      <c r="AM457" s="7" t="e">
        <f t="shared" si="167"/>
        <v>#N/A</v>
      </c>
      <c r="AN457" s="7" t="e">
        <f t="shared" si="168"/>
        <v>#N/A</v>
      </c>
      <c r="AO457" s="7">
        <f t="shared" si="169"/>
        <v>0</v>
      </c>
      <c r="AP457" s="7" t="e">
        <f>VLOOKUP(AF457,排出係数!$A$4:$I$1301,8,FALSE)</f>
        <v>#N/A</v>
      </c>
      <c r="AQ457" s="7" t="str">
        <f t="shared" si="170"/>
        <v/>
      </c>
      <c r="AR457" s="7" t="str">
        <f t="shared" si="171"/>
        <v/>
      </c>
      <c r="AS457" s="7" t="str">
        <f t="shared" si="172"/>
        <v/>
      </c>
      <c r="AT457" s="88"/>
      <c r="AZ457" s="3" t="s">
        <v>1569</v>
      </c>
    </row>
    <row r="458" spans="1:52" s="13" customFormat="1" ht="13.5" customHeight="1">
      <c r="A458" s="139">
        <v>443</v>
      </c>
      <c r="B458" s="140"/>
      <c r="C458" s="141"/>
      <c r="D458" s="142"/>
      <c r="E458" s="141"/>
      <c r="F458" s="141"/>
      <c r="G458" s="182"/>
      <c r="H458" s="141"/>
      <c r="I458" s="143"/>
      <c r="J458" s="144"/>
      <c r="K458" s="141"/>
      <c r="L458" s="378"/>
      <c r="M458" s="379"/>
      <c r="N458" s="400"/>
      <c r="O458" s="202" t="str">
        <f t="shared" si="150"/>
        <v/>
      </c>
      <c r="P458" s="202" t="str">
        <f t="shared" si="174"/>
        <v/>
      </c>
      <c r="Q458" s="203" t="str">
        <f t="shared" si="151"/>
        <v/>
      </c>
      <c r="R458" s="249" t="str">
        <f t="shared" si="152"/>
        <v/>
      </c>
      <c r="S458" s="276"/>
      <c r="T458" s="37"/>
      <c r="U458" s="273" t="str">
        <f t="shared" si="153"/>
        <v/>
      </c>
      <c r="V458" s="7" t="e">
        <f t="shared" si="154"/>
        <v>#N/A</v>
      </c>
      <c r="W458" s="7" t="e">
        <f t="shared" si="155"/>
        <v>#N/A</v>
      </c>
      <c r="X458" s="7" t="e">
        <f t="shared" si="156"/>
        <v>#N/A</v>
      </c>
      <c r="Y458" s="7" t="str">
        <f t="shared" si="157"/>
        <v/>
      </c>
      <c r="Z458" s="11">
        <f t="shared" si="158"/>
        <v>1</v>
      </c>
      <c r="AA458" s="7" t="e">
        <f t="shared" si="159"/>
        <v>#N/A</v>
      </c>
      <c r="AB458" s="7" t="e">
        <f t="shared" si="160"/>
        <v>#N/A</v>
      </c>
      <c r="AC458" s="7" t="e">
        <f t="shared" si="161"/>
        <v>#N/A</v>
      </c>
      <c r="AD458" s="7" t="e">
        <f>VLOOKUP(AF458,排出係数!$A$4:$I$1301,9,FALSE)</f>
        <v>#N/A</v>
      </c>
      <c r="AE458" s="12" t="str">
        <f t="shared" si="162"/>
        <v xml:space="preserve"> </v>
      </c>
      <c r="AF458" s="7" t="e">
        <f t="shared" si="173"/>
        <v>#N/A</v>
      </c>
      <c r="AG458" s="7" t="e">
        <f t="shared" si="163"/>
        <v>#N/A</v>
      </c>
      <c r="AH458" s="7" t="e">
        <f>VLOOKUP(AF458,排出係数!$A$4:$I$1301,6,FALSE)</f>
        <v>#N/A</v>
      </c>
      <c r="AI458" s="7" t="e">
        <f t="shared" si="164"/>
        <v>#N/A</v>
      </c>
      <c r="AJ458" s="7" t="e">
        <f t="shared" si="165"/>
        <v>#N/A</v>
      </c>
      <c r="AK458" s="7" t="e">
        <f>VLOOKUP(AF458,排出係数!$A$4:$I$1301,7,FALSE)</f>
        <v>#N/A</v>
      </c>
      <c r="AL458" s="7" t="e">
        <f t="shared" si="166"/>
        <v>#N/A</v>
      </c>
      <c r="AM458" s="7" t="e">
        <f t="shared" si="167"/>
        <v>#N/A</v>
      </c>
      <c r="AN458" s="7" t="e">
        <f t="shared" si="168"/>
        <v>#N/A</v>
      </c>
      <c r="AO458" s="7">
        <f t="shared" si="169"/>
        <v>0</v>
      </c>
      <c r="AP458" s="7" t="e">
        <f>VLOOKUP(AF458,排出係数!$A$4:$I$1301,8,FALSE)</f>
        <v>#N/A</v>
      </c>
      <c r="AQ458" s="7" t="str">
        <f t="shared" si="170"/>
        <v/>
      </c>
      <c r="AR458" s="7" t="str">
        <f t="shared" si="171"/>
        <v/>
      </c>
      <c r="AS458" s="7" t="str">
        <f t="shared" si="172"/>
        <v/>
      </c>
      <c r="AT458" s="88"/>
      <c r="AZ458" s="465" t="s">
        <v>2759</v>
      </c>
    </row>
    <row r="459" spans="1:52" s="13" customFormat="1" ht="13.5" customHeight="1">
      <c r="A459" s="139">
        <v>444</v>
      </c>
      <c r="B459" s="140"/>
      <c r="C459" s="141"/>
      <c r="D459" s="142"/>
      <c r="E459" s="141"/>
      <c r="F459" s="141"/>
      <c r="G459" s="182"/>
      <c r="H459" s="141"/>
      <c r="I459" s="143"/>
      <c r="J459" s="144"/>
      <c r="K459" s="141"/>
      <c r="L459" s="378"/>
      <c r="M459" s="379"/>
      <c r="N459" s="400"/>
      <c r="O459" s="202" t="str">
        <f t="shared" si="150"/>
        <v/>
      </c>
      <c r="P459" s="202" t="str">
        <f t="shared" si="174"/>
        <v/>
      </c>
      <c r="Q459" s="203" t="str">
        <f t="shared" si="151"/>
        <v/>
      </c>
      <c r="R459" s="249" t="str">
        <f t="shared" si="152"/>
        <v/>
      </c>
      <c r="S459" s="276"/>
      <c r="T459" s="37"/>
      <c r="U459" s="273" t="str">
        <f t="shared" si="153"/>
        <v/>
      </c>
      <c r="V459" s="7" t="e">
        <f t="shared" si="154"/>
        <v>#N/A</v>
      </c>
      <c r="W459" s="7" t="e">
        <f t="shared" si="155"/>
        <v>#N/A</v>
      </c>
      <c r="X459" s="7" t="e">
        <f t="shared" si="156"/>
        <v>#N/A</v>
      </c>
      <c r="Y459" s="7" t="str">
        <f t="shared" si="157"/>
        <v/>
      </c>
      <c r="Z459" s="11">
        <f t="shared" si="158"/>
        <v>1</v>
      </c>
      <c r="AA459" s="7" t="e">
        <f t="shared" si="159"/>
        <v>#N/A</v>
      </c>
      <c r="AB459" s="7" t="e">
        <f t="shared" si="160"/>
        <v>#N/A</v>
      </c>
      <c r="AC459" s="7" t="e">
        <f t="shared" si="161"/>
        <v>#N/A</v>
      </c>
      <c r="AD459" s="7" t="e">
        <f>VLOOKUP(AF459,排出係数!$A$4:$I$1301,9,FALSE)</f>
        <v>#N/A</v>
      </c>
      <c r="AE459" s="12" t="str">
        <f t="shared" si="162"/>
        <v xml:space="preserve"> </v>
      </c>
      <c r="AF459" s="7" t="e">
        <f t="shared" si="173"/>
        <v>#N/A</v>
      </c>
      <c r="AG459" s="7" t="e">
        <f t="shared" si="163"/>
        <v>#N/A</v>
      </c>
      <c r="AH459" s="7" t="e">
        <f>VLOOKUP(AF459,排出係数!$A$4:$I$1301,6,FALSE)</f>
        <v>#N/A</v>
      </c>
      <c r="AI459" s="7" t="e">
        <f t="shared" si="164"/>
        <v>#N/A</v>
      </c>
      <c r="AJ459" s="7" t="e">
        <f t="shared" si="165"/>
        <v>#N/A</v>
      </c>
      <c r="AK459" s="7" t="e">
        <f>VLOOKUP(AF459,排出係数!$A$4:$I$1301,7,FALSE)</f>
        <v>#N/A</v>
      </c>
      <c r="AL459" s="7" t="e">
        <f t="shared" si="166"/>
        <v>#N/A</v>
      </c>
      <c r="AM459" s="7" t="e">
        <f t="shared" si="167"/>
        <v>#N/A</v>
      </c>
      <c r="AN459" s="7" t="e">
        <f t="shared" si="168"/>
        <v>#N/A</v>
      </c>
      <c r="AO459" s="7">
        <f t="shared" si="169"/>
        <v>0</v>
      </c>
      <c r="AP459" s="7" t="e">
        <f>VLOOKUP(AF459,排出係数!$A$4:$I$1301,8,FALSE)</f>
        <v>#N/A</v>
      </c>
      <c r="AQ459" s="7" t="str">
        <f t="shared" si="170"/>
        <v/>
      </c>
      <c r="AR459" s="7" t="str">
        <f t="shared" si="171"/>
        <v/>
      </c>
      <c r="AS459" s="7" t="str">
        <f t="shared" si="172"/>
        <v/>
      </c>
      <c r="AT459" s="88"/>
      <c r="AZ459" s="3" t="s">
        <v>1591</v>
      </c>
    </row>
    <row r="460" spans="1:52" s="13" customFormat="1" ht="13.5" customHeight="1">
      <c r="A460" s="139">
        <v>445</v>
      </c>
      <c r="B460" s="140"/>
      <c r="C460" s="141"/>
      <c r="D460" s="142"/>
      <c r="E460" s="141"/>
      <c r="F460" s="141"/>
      <c r="G460" s="182"/>
      <c r="H460" s="141"/>
      <c r="I460" s="143"/>
      <c r="J460" s="144"/>
      <c r="K460" s="141"/>
      <c r="L460" s="378"/>
      <c r="M460" s="379"/>
      <c r="N460" s="400"/>
      <c r="O460" s="202" t="str">
        <f t="shared" si="150"/>
        <v/>
      </c>
      <c r="P460" s="202" t="str">
        <f t="shared" si="174"/>
        <v/>
      </c>
      <c r="Q460" s="203" t="str">
        <f t="shared" si="151"/>
        <v/>
      </c>
      <c r="R460" s="249" t="str">
        <f t="shared" si="152"/>
        <v/>
      </c>
      <c r="S460" s="276"/>
      <c r="T460" s="37"/>
      <c r="U460" s="273" t="str">
        <f t="shared" si="153"/>
        <v/>
      </c>
      <c r="V460" s="7" t="e">
        <f t="shared" si="154"/>
        <v>#N/A</v>
      </c>
      <c r="W460" s="7" t="e">
        <f t="shared" si="155"/>
        <v>#N/A</v>
      </c>
      <c r="X460" s="7" t="e">
        <f t="shared" si="156"/>
        <v>#N/A</v>
      </c>
      <c r="Y460" s="7" t="str">
        <f t="shared" si="157"/>
        <v/>
      </c>
      <c r="Z460" s="11">
        <f t="shared" si="158"/>
        <v>1</v>
      </c>
      <c r="AA460" s="7" t="e">
        <f t="shared" si="159"/>
        <v>#N/A</v>
      </c>
      <c r="AB460" s="7" t="e">
        <f t="shared" si="160"/>
        <v>#N/A</v>
      </c>
      <c r="AC460" s="7" t="e">
        <f t="shared" si="161"/>
        <v>#N/A</v>
      </c>
      <c r="AD460" s="7" t="e">
        <f>VLOOKUP(AF460,排出係数!$A$4:$I$1301,9,FALSE)</f>
        <v>#N/A</v>
      </c>
      <c r="AE460" s="12" t="str">
        <f t="shared" si="162"/>
        <v xml:space="preserve"> </v>
      </c>
      <c r="AF460" s="7" t="e">
        <f t="shared" si="173"/>
        <v>#N/A</v>
      </c>
      <c r="AG460" s="7" t="e">
        <f t="shared" si="163"/>
        <v>#N/A</v>
      </c>
      <c r="AH460" s="7" t="e">
        <f>VLOOKUP(AF460,排出係数!$A$4:$I$1301,6,FALSE)</f>
        <v>#N/A</v>
      </c>
      <c r="AI460" s="7" t="e">
        <f t="shared" si="164"/>
        <v>#N/A</v>
      </c>
      <c r="AJ460" s="7" t="e">
        <f t="shared" si="165"/>
        <v>#N/A</v>
      </c>
      <c r="AK460" s="7" t="e">
        <f>VLOOKUP(AF460,排出係数!$A$4:$I$1301,7,FALSE)</f>
        <v>#N/A</v>
      </c>
      <c r="AL460" s="7" t="e">
        <f t="shared" si="166"/>
        <v>#N/A</v>
      </c>
      <c r="AM460" s="7" t="e">
        <f t="shared" si="167"/>
        <v>#N/A</v>
      </c>
      <c r="AN460" s="7" t="e">
        <f t="shared" si="168"/>
        <v>#N/A</v>
      </c>
      <c r="AO460" s="7">
        <f t="shared" si="169"/>
        <v>0</v>
      </c>
      <c r="AP460" s="7" t="e">
        <f>VLOOKUP(AF460,排出係数!$A$4:$I$1301,8,FALSE)</f>
        <v>#N/A</v>
      </c>
      <c r="AQ460" s="7" t="str">
        <f t="shared" si="170"/>
        <v/>
      </c>
      <c r="AR460" s="7" t="str">
        <f t="shared" si="171"/>
        <v/>
      </c>
      <c r="AS460" s="7" t="str">
        <f t="shared" si="172"/>
        <v/>
      </c>
      <c r="AT460" s="88"/>
      <c r="AZ460" s="3" t="s">
        <v>1592</v>
      </c>
    </row>
    <row r="461" spans="1:52" s="13" customFormat="1" ht="13.5" customHeight="1">
      <c r="A461" s="139">
        <v>446</v>
      </c>
      <c r="B461" s="140"/>
      <c r="C461" s="141"/>
      <c r="D461" s="142"/>
      <c r="E461" s="141"/>
      <c r="F461" s="141"/>
      <c r="G461" s="182"/>
      <c r="H461" s="141"/>
      <c r="I461" s="143"/>
      <c r="J461" s="144"/>
      <c r="K461" s="141"/>
      <c r="L461" s="378"/>
      <c r="M461" s="379"/>
      <c r="N461" s="400"/>
      <c r="O461" s="202" t="str">
        <f t="shared" si="150"/>
        <v/>
      </c>
      <c r="P461" s="202" t="str">
        <f t="shared" si="174"/>
        <v/>
      </c>
      <c r="Q461" s="203" t="str">
        <f t="shared" si="151"/>
        <v/>
      </c>
      <c r="R461" s="249" t="str">
        <f t="shared" si="152"/>
        <v/>
      </c>
      <c r="S461" s="276"/>
      <c r="T461" s="37"/>
      <c r="U461" s="273" t="str">
        <f t="shared" si="153"/>
        <v/>
      </c>
      <c r="V461" s="7" t="e">
        <f t="shared" si="154"/>
        <v>#N/A</v>
      </c>
      <c r="W461" s="7" t="e">
        <f t="shared" si="155"/>
        <v>#N/A</v>
      </c>
      <c r="X461" s="7" t="e">
        <f t="shared" si="156"/>
        <v>#N/A</v>
      </c>
      <c r="Y461" s="7" t="str">
        <f t="shared" si="157"/>
        <v/>
      </c>
      <c r="Z461" s="11">
        <f t="shared" si="158"/>
        <v>1</v>
      </c>
      <c r="AA461" s="7" t="e">
        <f t="shared" si="159"/>
        <v>#N/A</v>
      </c>
      <c r="AB461" s="7" t="e">
        <f t="shared" si="160"/>
        <v>#N/A</v>
      </c>
      <c r="AC461" s="7" t="e">
        <f t="shared" si="161"/>
        <v>#N/A</v>
      </c>
      <c r="AD461" s="7" t="e">
        <f>VLOOKUP(AF461,排出係数!$A$4:$I$1301,9,FALSE)</f>
        <v>#N/A</v>
      </c>
      <c r="AE461" s="12" t="str">
        <f t="shared" si="162"/>
        <v xml:space="preserve"> </v>
      </c>
      <c r="AF461" s="7" t="e">
        <f t="shared" si="173"/>
        <v>#N/A</v>
      </c>
      <c r="AG461" s="7" t="e">
        <f t="shared" si="163"/>
        <v>#N/A</v>
      </c>
      <c r="AH461" s="7" t="e">
        <f>VLOOKUP(AF461,排出係数!$A$4:$I$1301,6,FALSE)</f>
        <v>#N/A</v>
      </c>
      <c r="AI461" s="7" t="e">
        <f t="shared" si="164"/>
        <v>#N/A</v>
      </c>
      <c r="AJ461" s="7" t="e">
        <f t="shared" si="165"/>
        <v>#N/A</v>
      </c>
      <c r="AK461" s="7" t="e">
        <f>VLOOKUP(AF461,排出係数!$A$4:$I$1301,7,FALSE)</f>
        <v>#N/A</v>
      </c>
      <c r="AL461" s="7" t="e">
        <f t="shared" si="166"/>
        <v>#N/A</v>
      </c>
      <c r="AM461" s="7" t="e">
        <f t="shared" si="167"/>
        <v>#N/A</v>
      </c>
      <c r="AN461" s="7" t="e">
        <f t="shared" si="168"/>
        <v>#N/A</v>
      </c>
      <c r="AO461" s="7">
        <f t="shared" si="169"/>
        <v>0</v>
      </c>
      <c r="AP461" s="7" t="e">
        <f>VLOOKUP(AF461,排出係数!$A$4:$I$1301,8,FALSE)</f>
        <v>#N/A</v>
      </c>
      <c r="AQ461" s="7" t="str">
        <f t="shared" si="170"/>
        <v/>
      </c>
      <c r="AR461" s="7" t="str">
        <f t="shared" si="171"/>
        <v/>
      </c>
      <c r="AS461" s="7" t="str">
        <f t="shared" si="172"/>
        <v/>
      </c>
      <c r="AT461" s="88"/>
      <c r="AZ461" s="3" t="s">
        <v>1565</v>
      </c>
    </row>
    <row r="462" spans="1:52" s="13" customFormat="1" ht="13.5" customHeight="1">
      <c r="A462" s="139">
        <v>447</v>
      </c>
      <c r="B462" s="140"/>
      <c r="C462" s="141"/>
      <c r="D462" s="142"/>
      <c r="E462" s="141"/>
      <c r="F462" s="141"/>
      <c r="G462" s="182"/>
      <c r="H462" s="141"/>
      <c r="I462" s="143"/>
      <c r="J462" s="144"/>
      <c r="K462" s="141"/>
      <c r="L462" s="378"/>
      <c r="M462" s="379"/>
      <c r="N462" s="400"/>
      <c r="O462" s="202" t="str">
        <f t="shared" si="150"/>
        <v/>
      </c>
      <c r="P462" s="202" t="str">
        <f t="shared" si="174"/>
        <v/>
      </c>
      <c r="Q462" s="203" t="str">
        <f t="shared" si="151"/>
        <v/>
      </c>
      <c r="R462" s="249" t="str">
        <f t="shared" si="152"/>
        <v/>
      </c>
      <c r="S462" s="276"/>
      <c r="T462" s="37"/>
      <c r="U462" s="273" t="str">
        <f t="shared" si="153"/>
        <v/>
      </c>
      <c r="V462" s="7" t="e">
        <f t="shared" si="154"/>
        <v>#N/A</v>
      </c>
      <c r="W462" s="7" t="e">
        <f t="shared" si="155"/>
        <v>#N/A</v>
      </c>
      <c r="X462" s="7" t="e">
        <f t="shared" si="156"/>
        <v>#N/A</v>
      </c>
      <c r="Y462" s="7" t="str">
        <f t="shared" si="157"/>
        <v/>
      </c>
      <c r="Z462" s="11">
        <f t="shared" si="158"/>
        <v>1</v>
      </c>
      <c r="AA462" s="7" t="e">
        <f t="shared" si="159"/>
        <v>#N/A</v>
      </c>
      <c r="AB462" s="7" t="e">
        <f t="shared" si="160"/>
        <v>#N/A</v>
      </c>
      <c r="AC462" s="7" t="e">
        <f t="shared" si="161"/>
        <v>#N/A</v>
      </c>
      <c r="AD462" s="7" t="e">
        <f>VLOOKUP(AF462,排出係数!$A$4:$I$1301,9,FALSE)</f>
        <v>#N/A</v>
      </c>
      <c r="AE462" s="12" t="str">
        <f t="shared" si="162"/>
        <v xml:space="preserve"> </v>
      </c>
      <c r="AF462" s="7" t="e">
        <f t="shared" si="173"/>
        <v>#N/A</v>
      </c>
      <c r="AG462" s="7" t="e">
        <f t="shared" si="163"/>
        <v>#N/A</v>
      </c>
      <c r="AH462" s="7" t="e">
        <f>VLOOKUP(AF462,排出係数!$A$4:$I$1301,6,FALSE)</f>
        <v>#N/A</v>
      </c>
      <c r="AI462" s="7" t="e">
        <f t="shared" si="164"/>
        <v>#N/A</v>
      </c>
      <c r="AJ462" s="7" t="e">
        <f t="shared" si="165"/>
        <v>#N/A</v>
      </c>
      <c r="AK462" s="7" t="e">
        <f>VLOOKUP(AF462,排出係数!$A$4:$I$1301,7,FALSE)</f>
        <v>#N/A</v>
      </c>
      <c r="AL462" s="7" t="e">
        <f t="shared" si="166"/>
        <v>#N/A</v>
      </c>
      <c r="AM462" s="7" t="e">
        <f t="shared" si="167"/>
        <v>#N/A</v>
      </c>
      <c r="AN462" s="7" t="e">
        <f t="shared" si="168"/>
        <v>#N/A</v>
      </c>
      <c r="AO462" s="7">
        <f t="shared" si="169"/>
        <v>0</v>
      </c>
      <c r="AP462" s="7" t="e">
        <f>VLOOKUP(AF462,排出係数!$A$4:$I$1301,8,FALSE)</f>
        <v>#N/A</v>
      </c>
      <c r="AQ462" s="7" t="str">
        <f t="shared" si="170"/>
        <v/>
      </c>
      <c r="AR462" s="7" t="str">
        <f t="shared" si="171"/>
        <v/>
      </c>
      <c r="AS462" s="7" t="str">
        <f t="shared" si="172"/>
        <v/>
      </c>
      <c r="AT462" s="88"/>
      <c r="AZ462" s="3" t="s">
        <v>1570</v>
      </c>
    </row>
    <row r="463" spans="1:52" s="13" customFormat="1" ht="13.5" customHeight="1">
      <c r="A463" s="139">
        <v>448</v>
      </c>
      <c r="B463" s="140"/>
      <c r="C463" s="141"/>
      <c r="D463" s="142"/>
      <c r="E463" s="141"/>
      <c r="F463" s="141"/>
      <c r="G463" s="182"/>
      <c r="H463" s="141"/>
      <c r="I463" s="143"/>
      <c r="J463" s="144"/>
      <c r="K463" s="141"/>
      <c r="L463" s="378"/>
      <c r="M463" s="379"/>
      <c r="N463" s="400"/>
      <c r="O463" s="202" t="str">
        <f t="shared" si="150"/>
        <v/>
      </c>
      <c r="P463" s="202" t="str">
        <f t="shared" si="174"/>
        <v/>
      </c>
      <c r="Q463" s="203" t="str">
        <f t="shared" si="151"/>
        <v/>
      </c>
      <c r="R463" s="249" t="str">
        <f t="shared" si="152"/>
        <v/>
      </c>
      <c r="S463" s="276"/>
      <c r="T463" s="37"/>
      <c r="U463" s="273" t="str">
        <f t="shared" si="153"/>
        <v/>
      </c>
      <c r="V463" s="7" t="e">
        <f t="shared" si="154"/>
        <v>#N/A</v>
      </c>
      <c r="W463" s="7" t="e">
        <f t="shared" si="155"/>
        <v>#N/A</v>
      </c>
      <c r="X463" s="7" t="e">
        <f t="shared" si="156"/>
        <v>#N/A</v>
      </c>
      <c r="Y463" s="7" t="str">
        <f t="shared" si="157"/>
        <v/>
      </c>
      <c r="Z463" s="11">
        <f t="shared" si="158"/>
        <v>1</v>
      </c>
      <c r="AA463" s="7" t="e">
        <f t="shared" si="159"/>
        <v>#N/A</v>
      </c>
      <c r="AB463" s="7" t="e">
        <f t="shared" si="160"/>
        <v>#N/A</v>
      </c>
      <c r="AC463" s="7" t="e">
        <f t="shared" si="161"/>
        <v>#N/A</v>
      </c>
      <c r="AD463" s="7" t="e">
        <f>VLOOKUP(AF463,排出係数!$A$4:$I$1301,9,FALSE)</f>
        <v>#N/A</v>
      </c>
      <c r="AE463" s="12" t="str">
        <f t="shared" si="162"/>
        <v xml:space="preserve"> </v>
      </c>
      <c r="AF463" s="7" t="e">
        <f t="shared" si="173"/>
        <v>#N/A</v>
      </c>
      <c r="AG463" s="7" t="e">
        <f t="shared" si="163"/>
        <v>#N/A</v>
      </c>
      <c r="AH463" s="7" t="e">
        <f>VLOOKUP(AF463,排出係数!$A$4:$I$1301,6,FALSE)</f>
        <v>#N/A</v>
      </c>
      <c r="AI463" s="7" t="e">
        <f t="shared" si="164"/>
        <v>#N/A</v>
      </c>
      <c r="AJ463" s="7" t="e">
        <f t="shared" si="165"/>
        <v>#N/A</v>
      </c>
      <c r="AK463" s="7" t="e">
        <f>VLOOKUP(AF463,排出係数!$A$4:$I$1301,7,FALSE)</f>
        <v>#N/A</v>
      </c>
      <c r="AL463" s="7" t="e">
        <f t="shared" si="166"/>
        <v>#N/A</v>
      </c>
      <c r="AM463" s="7" t="e">
        <f t="shared" si="167"/>
        <v>#N/A</v>
      </c>
      <c r="AN463" s="7" t="e">
        <f t="shared" si="168"/>
        <v>#N/A</v>
      </c>
      <c r="AO463" s="7">
        <f t="shared" si="169"/>
        <v>0</v>
      </c>
      <c r="AP463" s="7" t="e">
        <f>VLOOKUP(AF463,排出係数!$A$4:$I$1301,8,FALSE)</f>
        <v>#N/A</v>
      </c>
      <c r="AQ463" s="7" t="str">
        <f t="shared" si="170"/>
        <v/>
      </c>
      <c r="AR463" s="7" t="str">
        <f t="shared" si="171"/>
        <v/>
      </c>
      <c r="AS463" s="7" t="str">
        <f t="shared" si="172"/>
        <v/>
      </c>
      <c r="AT463" s="88"/>
      <c r="AZ463" s="465" t="s">
        <v>2763</v>
      </c>
    </row>
    <row r="464" spans="1:52" s="13" customFormat="1" ht="13.5" customHeight="1">
      <c r="A464" s="139">
        <v>449</v>
      </c>
      <c r="B464" s="140"/>
      <c r="C464" s="141"/>
      <c r="D464" s="142"/>
      <c r="E464" s="141"/>
      <c r="F464" s="141"/>
      <c r="G464" s="182"/>
      <c r="H464" s="141"/>
      <c r="I464" s="143"/>
      <c r="J464" s="144"/>
      <c r="K464" s="141"/>
      <c r="L464" s="378"/>
      <c r="M464" s="379"/>
      <c r="N464" s="400"/>
      <c r="O464" s="202" t="str">
        <f t="shared" ref="O464:O515" si="175">IF(ISBLANK(K464)=TRUE,"",IF(ISNUMBER(AG464)=TRUE,AG464,"エラー"))</f>
        <v/>
      </c>
      <c r="P464" s="202" t="str">
        <f t="shared" si="174"/>
        <v/>
      </c>
      <c r="Q464" s="203" t="str">
        <f t="shared" ref="Q464:Q515" si="176">IF(O464="","",IF(ISERROR(O464*N464*Z464),"エラー",IF(ISBLANK(O464)=TRUE,"エラー",IF(ISBLANK(N464)=TRUE,"エラー",IF(AS464=1,"エラー",O464*N464*Z464/1000)))))</f>
        <v/>
      </c>
      <c r="R464" s="249" t="str">
        <f t="shared" ref="R464:R515" si="177">IF(P464="","",IF(ISERROR(P464*N464*Z464),"エラー",IF(ISBLANK(P464)=TRUE,"エラー",IF(ISBLANK(N464)=TRUE,"エラー",IF(AS464=1,"エラー",P464*N464*Z464/1000)))))</f>
        <v/>
      </c>
      <c r="S464" s="276"/>
      <c r="T464" s="37"/>
      <c r="U464" s="273" t="str">
        <f t="shared" ref="U464:U515" si="178">IF(ISBLANK(H464)=TRUE,"",IF(OR(ISBLANK(B464)=TRUE),1,""))</f>
        <v/>
      </c>
      <c r="V464" s="7" t="e">
        <f t="shared" ref="V464:V515" si="179">VLOOKUP(H464,$AU$17:$AX$23,2,FALSE)</f>
        <v>#N/A</v>
      </c>
      <c r="W464" s="7" t="e">
        <f t="shared" ref="W464:W515" si="180">VLOOKUP(H464,$AU$17:$AX$23,3,FALSE)</f>
        <v>#N/A</v>
      </c>
      <c r="X464" s="7" t="e">
        <f t="shared" ref="X464:X515" si="181">VLOOKUP(H464,$AU$17:$AX$23,4,FALSE)</f>
        <v>#N/A</v>
      </c>
      <c r="Y464" s="7" t="str">
        <f t="shared" ref="Y464:Y515" si="182">IF(ISERROR(SEARCH("-",I464,1))=TRUE,ASC(UPPER(I464)),ASC(UPPER(LEFT(I464,SEARCH("-",I464,1)-1))))</f>
        <v/>
      </c>
      <c r="Z464" s="11">
        <f t="shared" ref="Z464:Z515" si="183">IF(J464&gt;3500,J464/1000,1)</f>
        <v>1</v>
      </c>
      <c r="AA464" s="7" t="e">
        <f t="shared" ref="AA464:AA515" si="184">IF(X464=9,0,IF(J464&lt;=1700,1,IF(J464&lt;=2500,2,IF(J464&lt;=3500,3,4))))</f>
        <v>#N/A</v>
      </c>
      <c r="AB464" s="7" t="e">
        <f t="shared" ref="AB464:AB515" si="185">IF(X464=5,0,IF(X464=9,0,IF(J464&lt;=1700,1,IF(J464&lt;=2500,2,IF(J464&lt;=3500,3,4)))))</f>
        <v>#N/A</v>
      </c>
      <c r="AC464" s="7" t="e">
        <f t="shared" ref="AC464:AC515" si="186">VLOOKUP(K464,$BC$17:$BD$25,2,FALSE)</f>
        <v>#N/A</v>
      </c>
      <c r="AD464" s="7" t="e">
        <f>VLOOKUP(AF464,排出係数!$A$4:$I$1301,9,FALSE)</f>
        <v>#N/A</v>
      </c>
      <c r="AE464" s="12" t="str">
        <f t="shared" ref="AE464:AE515" si="187">IF(OR(ISBLANK(K464)=TRUE,ISBLANK(B464)=TRUE)," ",CONCATENATE(B464,X464,AA464))</f>
        <v xml:space="preserve"> </v>
      </c>
      <c r="AF464" s="7" t="e">
        <f t="shared" si="173"/>
        <v>#N/A</v>
      </c>
      <c r="AG464" s="7" t="e">
        <f t="shared" ref="AG464:AG515" si="188">IF(AND(L464="あり",AC464="軽"),AI464,AH464)</f>
        <v>#N/A</v>
      </c>
      <c r="AH464" s="7" t="e">
        <f>VLOOKUP(AF464,排出係数!$A$4:$I$1301,6,FALSE)</f>
        <v>#N/A</v>
      </c>
      <c r="AI464" s="7" t="e">
        <f t="shared" ref="AI464:AI515" si="189">VLOOKUP(AB464,$BQ$17:$BU$21,2,FALSE)</f>
        <v>#N/A</v>
      </c>
      <c r="AJ464" s="7" t="e">
        <f t="shared" ref="AJ464:AJ515" si="190">IF(AND(L464="あり",M464="なし",AC464="軽"),AL464,IF(AND(L464="あり",M464="あり(H17なし)",AC464="軽"),AL464,IF(AND(L464="あり",M464="",AC464="軽"),AL464,IF(AND(L464="なし",M464="あり(H17なし)",AC464="軽"),AM464,IF(AND(L464="",M464="あり(H17なし)",AC464="軽"),AM464,IF(AND(M464="あり(H17あり)",AC464="軽"),AN464,AK464))))))</f>
        <v>#N/A</v>
      </c>
      <c r="AK464" s="7" t="e">
        <f>VLOOKUP(AF464,排出係数!$A$4:$I$1301,7,FALSE)</f>
        <v>#N/A</v>
      </c>
      <c r="AL464" s="7" t="e">
        <f t="shared" ref="AL464:AL515" si="191">VLOOKUP(AB464,$BQ$17:$BU$21,3,FALSE)</f>
        <v>#N/A</v>
      </c>
      <c r="AM464" s="7" t="e">
        <f t="shared" ref="AM464:AM515" si="192">VLOOKUP(AB464,$BQ$17:$BU$21,4,FALSE)</f>
        <v>#N/A</v>
      </c>
      <c r="AN464" s="7" t="e">
        <f t="shared" ref="AN464:AN515" si="193">VLOOKUP(AB464,$BQ$17:$BU$21,5,FALSE)</f>
        <v>#N/A</v>
      </c>
      <c r="AO464" s="7">
        <f t="shared" ref="AO464:AO515" si="194">IF(AND(L464="なし",M464="なし"),0,IF(AND(L464="",M464=""),0,IF(AND(L464="",M464="なし"),0,IF(AND(L464="なし",M464=""),0,1))))</f>
        <v>0</v>
      </c>
      <c r="AP464" s="7" t="e">
        <f>VLOOKUP(AF464,排出係数!$A$4:$I$1301,8,FALSE)</f>
        <v>#N/A</v>
      </c>
      <c r="AQ464" s="7" t="str">
        <f t="shared" ref="AQ464:AQ515" si="195">IF(H464="","",VLOOKUP(H464,$AU$17:$AY$25,5,FALSE))</f>
        <v/>
      </c>
      <c r="AR464" s="7" t="str">
        <f t="shared" ref="AR464:AR515" si="196">IF(D464="","",VLOOKUP(CONCATENATE("A",LEFT(D464)),$BN$17:$BO$26,2,FALSE))</f>
        <v/>
      </c>
      <c r="AS464" s="7" t="str">
        <f t="shared" ref="AS464:AS515" si="197">IF(AQ464=AR464,"",1)</f>
        <v/>
      </c>
      <c r="AT464" s="88"/>
      <c r="AZ464" s="3" t="s">
        <v>1597</v>
      </c>
    </row>
    <row r="465" spans="1:52" s="13" customFormat="1" ht="13.5" customHeight="1">
      <c r="A465" s="139">
        <v>450</v>
      </c>
      <c r="B465" s="140"/>
      <c r="C465" s="141"/>
      <c r="D465" s="142"/>
      <c r="E465" s="141"/>
      <c r="F465" s="141"/>
      <c r="G465" s="182"/>
      <c r="H465" s="141"/>
      <c r="I465" s="143"/>
      <c r="J465" s="144"/>
      <c r="K465" s="141"/>
      <c r="L465" s="378"/>
      <c r="M465" s="379"/>
      <c r="N465" s="400"/>
      <c r="O465" s="202" t="str">
        <f t="shared" si="175"/>
        <v/>
      </c>
      <c r="P465" s="202" t="str">
        <f t="shared" si="174"/>
        <v/>
      </c>
      <c r="Q465" s="203" t="str">
        <f t="shared" si="176"/>
        <v/>
      </c>
      <c r="R465" s="249" t="str">
        <f t="shared" si="177"/>
        <v/>
      </c>
      <c r="S465" s="276"/>
      <c r="T465" s="37"/>
      <c r="U465" s="273" t="str">
        <f t="shared" si="178"/>
        <v/>
      </c>
      <c r="V465" s="7" t="e">
        <f t="shared" si="179"/>
        <v>#N/A</v>
      </c>
      <c r="W465" s="7" t="e">
        <f t="shared" si="180"/>
        <v>#N/A</v>
      </c>
      <c r="X465" s="7" t="e">
        <f t="shared" si="181"/>
        <v>#N/A</v>
      </c>
      <c r="Y465" s="7" t="str">
        <f t="shared" si="182"/>
        <v/>
      </c>
      <c r="Z465" s="11">
        <f t="shared" si="183"/>
        <v>1</v>
      </c>
      <c r="AA465" s="7" t="e">
        <f t="shared" si="184"/>
        <v>#N/A</v>
      </c>
      <c r="AB465" s="7" t="e">
        <f t="shared" si="185"/>
        <v>#N/A</v>
      </c>
      <c r="AC465" s="7" t="e">
        <f t="shared" si="186"/>
        <v>#N/A</v>
      </c>
      <c r="AD465" s="7" t="e">
        <f>VLOOKUP(AF465,排出係数!$A$4:$I$1301,9,FALSE)</f>
        <v>#N/A</v>
      </c>
      <c r="AE465" s="12" t="str">
        <f t="shared" si="187"/>
        <v xml:space="preserve"> </v>
      </c>
      <c r="AF465" s="7" t="e">
        <f t="shared" ref="AF465:AF515" si="198">CONCATENATE(V465,AB465,AC465,Y465)</f>
        <v>#N/A</v>
      </c>
      <c r="AG465" s="7" t="e">
        <f t="shared" si="188"/>
        <v>#N/A</v>
      </c>
      <c r="AH465" s="7" t="e">
        <f>VLOOKUP(AF465,排出係数!$A$4:$I$1301,6,FALSE)</f>
        <v>#N/A</v>
      </c>
      <c r="AI465" s="7" t="e">
        <f t="shared" si="189"/>
        <v>#N/A</v>
      </c>
      <c r="AJ465" s="7" t="e">
        <f t="shared" si="190"/>
        <v>#N/A</v>
      </c>
      <c r="AK465" s="7" t="e">
        <f>VLOOKUP(AF465,排出係数!$A$4:$I$1301,7,FALSE)</f>
        <v>#N/A</v>
      </c>
      <c r="AL465" s="7" t="e">
        <f t="shared" si="191"/>
        <v>#N/A</v>
      </c>
      <c r="AM465" s="7" t="e">
        <f t="shared" si="192"/>
        <v>#N/A</v>
      </c>
      <c r="AN465" s="7" t="e">
        <f t="shared" si="193"/>
        <v>#N/A</v>
      </c>
      <c r="AO465" s="7">
        <f t="shared" si="194"/>
        <v>0</v>
      </c>
      <c r="AP465" s="7" t="e">
        <f>VLOOKUP(AF465,排出係数!$A$4:$I$1301,8,FALSE)</f>
        <v>#N/A</v>
      </c>
      <c r="AQ465" s="7" t="str">
        <f t="shared" si="195"/>
        <v/>
      </c>
      <c r="AR465" s="7" t="str">
        <f t="shared" si="196"/>
        <v/>
      </c>
      <c r="AS465" s="7" t="str">
        <f t="shared" si="197"/>
        <v/>
      </c>
      <c r="AT465" s="88"/>
      <c r="AZ465" s="3" t="s">
        <v>1575</v>
      </c>
    </row>
    <row r="466" spans="1:52" s="13" customFormat="1" ht="13.5" customHeight="1">
      <c r="A466" s="139">
        <v>451</v>
      </c>
      <c r="B466" s="140"/>
      <c r="C466" s="141"/>
      <c r="D466" s="142"/>
      <c r="E466" s="141"/>
      <c r="F466" s="141"/>
      <c r="G466" s="182"/>
      <c r="H466" s="141"/>
      <c r="I466" s="143"/>
      <c r="J466" s="144"/>
      <c r="K466" s="141"/>
      <c r="L466" s="378"/>
      <c r="M466" s="379"/>
      <c r="N466" s="400"/>
      <c r="O466" s="202" t="str">
        <f t="shared" si="175"/>
        <v/>
      </c>
      <c r="P466" s="202" t="str">
        <f t="shared" ref="P466:P515" si="199">IF(ISBLANK($K466)=TRUE,"",IF(ISNUMBER(AJ466)=TRUE,AJ466,"エラー"))</f>
        <v/>
      </c>
      <c r="Q466" s="203" t="str">
        <f t="shared" si="176"/>
        <v/>
      </c>
      <c r="R466" s="249" t="str">
        <f t="shared" si="177"/>
        <v/>
      </c>
      <c r="S466" s="276"/>
      <c r="T466" s="37"/>
      <c r="U466" s="273" t="str">
        <f t="shared" si="178"/>
        <v/>
      </c>
      <c r="V466" s="7" t="e">
        <f t="shared" si="179"/>
        <v>#N/A</v>
      </c>
      <c r="W466" s="7" t="e">
        <f t="shared" si="180"/>
        <v>#N/A</v>
      </c>
      <c r="X466" s="7" t="e">
        <f t="shared" si="181"/>
        <v>#N/A</v>
      </c>
      <c r="Y466" s="7" t="str">
        <f t="shared" si="182"/>
        <v/>
      </c>
      <c r="Z466" s="11">
        <f t="shared" si="183"/>
        <v>1</v>
      </c>
      <c r="AA466" s="7" t="e">
        <f t="shared" si="184"/>
        <v>#N/A</v>
      </c>
      <c r="AB466" s="7" t="e">
        <f t="shared" si="185"/>
        <v>#N/A</v>
      </c>
      <c r="AC466" s="7" t="e">
        <f t="shared" si="186"/>
        <v>#N/A</v>
      </c>
      <c r="AD466" s="7" t="e">
        <f>VLOOKUP(AF466,排出係数!$A$4:$I$1301,9,FALSE)</f>
        <v>#N/A</v>
      </c>
      <c r="AE466" s="12" t="str">
        <f t="shared" si="187"/>
        <v xml:space="preserve"> </v>
      </c>
      <c r="AF466" s="7" t="e">
        <f t="shared" si="198"/>
        <v>#N/A</v>
      </c>
      <c r="AG466" s="7" t="e">
        <f t="shared" si="188"/>
        <v>#N/A</v>
      </c>
      <c r="AH466" s="7" t="e">
        <f>VLOOKUP(AF466,排出係数!$A$4:$I$1301,6,FALSE)</f>
        <v>#N/A</v>
      </c>
      <c r="AI466" s="7" t="e">
        <f t="shared" si="189"/>
        <v>#N/A</v>
      </c>
      <c r="AJ466" s="7" t="e">
        <f t="shared" si="190"/>
        <v>#N/A</v>
      </c>
      <c r="AK466" s="7" t="e">
        <f>VLOOKUP(AF466,排出係数!$A$4:$I$1301,7,FALSE)</f>
        <v>#N/A</v>
      </c>
      <c r="AL466" s="7" t="e">
        <f t="shared" si="191"/>
        <v>#N/A</v>
      </c>
      <c r="AM466" s="7" t="e">
        <f t="shared" si="192"/>
        <v>#N/A</v>
      </c>
      <c r="AN466" s="7" t="e">
        <f t="shared" si="193"/>
        <v>#N/A</v>
      </c>
      <c r="AO466" s="7">
        <f t="shared" si="194"/>
        <v>0</v>
      </c>
      <c r="AP466" s="7" t="e">
        <f>VLOOKUP(AF466,排出係数!$A$4:$I$1301,8,FALSE)</f>
        <v>#N/A</v>
      </c>
      <c r="AQ466" s="7" t="str">
        <f t="shared" si="195"/>
        <v/>
      </c>
      <c r="AR466" s="7" t="str">
        <f t="shared" si="196"/>
        <v/>
      </c>
      <c r="AS466" s="7" t="str">
        <f t="shared" si="197"/>
        <v/>
      </c>
      <c r="AT466" s="88"/>
      <c r="AZ466" s="3" t="s">
        <v>1579</v>
      </c>
    </row>
    <row r="467" spans="1:52" s="13" customFormat="1" ht="13.5" customHeight="1">
      <c r="A467" s="139">
        <v>452</v>
      </c>
      <c r="B467" s="140"/>
      <c r="C467" s="141"/>
      <c r="D467" s="142"/>
      <c r="E467" s="141"/>
      <c r="F467" s="141"/>
      <c r="G467" s="182"/>
      <c r="H467" s="141"/>
      <c r="I467" s="143"/>
      <c r="J467" s="144"/>
      <c r="K467" s="141"/>
      <c r="L467" s="378"/>
      <c r="M467" s="379"/>
      <c r="N467" s="400"/>
      <c r="O467" s="202" t="str">
        <f t="shared" si="175"/>
        <v/>
      </c>
      <c r="P467" s="202" t="str">
        <f t="shared" si="199"/>
        <v/>
      </c>
      <c r="Q467" s="203" t="str">
        <f t="shared" si="176"/>
        <v/>
      </c>
      <c r="R467" s="249" t="str">
        <f t="shared" si="177"/>
        <v/>
      </c>
      <c r="S467" s="276"/>
      <c r="T467" s="37"/>
      <c r="U467" s="273" t="str">
        <f t="shared" si="178"/>
        <v/>
      </c>
      <c r="V467" s="7" t="e">
        <f t="shared" si="179"/>
        <v>#N/A</v>
      </c>
      <c r="W467" s="7" t="e">
        <f t="shared" si="180"/>
        <v>#N/A</v>
      </c>
      <c r="X467" s="7" t="e">
        <f t="shared" si="181"/>
        <v>#N/A</v>
      </c>
      <c r="Y467" s="7" t="str">
        <f t="shared" si="182"/>
        <v/>
      </c>
      <c r="Z467" s="11">
        <f t="shared" si="183"/>
        <v>1</v>
      </c>
      <c r="AA467" s="7" t="e">
        <f t="shared" si="184"/>
        <v>#N/A</v>
      </c>
      <c r="AB467" s="7" t="e">
        <f t="shared" si="185"/>
        <v>#N/A</v>
      </c>
      <c r="AC467" s="7" t="e">
        <f t="shared" si="186"/>
        <v>#N/A</v>
      </c>
      <c r="AD467" s="7" t="e">
        <f>VLOOKUP(AF467,排出係数!$A$4:$I$1301,9,FALSE)</f>
        <v>#N/A</v>
      </c>
      <c r="AE467" s="12" t="str">
        <f t="shared" si="187"/>
        <v xml:space="preserve"> </v>
      </c>
      <c r="AF467" s="7" t="e">
        <f t="shared" si="198"/>
        <v>#N/A</v>
      </c>
      <c r="AG467" s="7" t="e">
        <f t="shared" si="188"/>
        <v>#N/A</v>
      </c>
      <c r="AH467" s="7" t="e">
        <f>VLOOKUP(AF467,排出係数!$A$4:$I$1301,6,FALSE)</f>
        <v>#N/A</v>
      </c>
      <c r="AI467" s="7" t="e">
        <f t="shared" si="189"/>
        <v>#N/A</v>
      </c>
      <c r="AJ467" s="7" t="e">
        <f t="shared" si="190"/>
        <v>#N/A</v>
      </c>
      <c r="AK467" s="7" t="e">
        <f>VLOOKUP(AF467,排出係数!$A$4:$I$1301,7,FALSE)</f>
        <v>#N/A</v>
      </c>
      <c r="AL467" s="7" t="e">
        <f t="shared" si="191"/>
        <v>#N/A</v>
      </c>
      <c r="AM467" s="7" t="e">
        <f t="shared" si="192"/>
        <v>#N/A</v>
      </c>
      <c r="AN467" s="7" t="e">
        <f t="shared" si="193"/>
        <v>#N/A</v>
      </c>
      <c r="AO467" s="7">
        <f t="shared" si="194"/>
        <v>0</v>
      </c>
      <c r="AP467" s="7" t="e">
        <f>VLOOKUP(AF467,排出係数!$A$4:$I$1301,8,FALSE)</f>
        <v>#N/A</v>
      </c>
      <c r="AQ467" s="7" t="str">
        <f t="shared" si="195"/>
        <v/>
      </c>
      <c r="AR467" s="7" t="str">
        <f t="shared" si="196"/>
        <v/>
      </c>
      <c r="AS467" s="7" t="str">
        <f t="shared" si="197"/>
        <v/>
      </c>
      <c r="AT467" s="88"/>
      <c r="AZ467" s="520" t="s">
        <v>2780</v>
      </c>
    </row>
    <row r="468" spans="1:52" s="13" customFormat="1" ht="13.5" customHeight="1">
      <c r="A468" s="139">
        <v>453</v>
      </c>
      <c r="B468" s="140"/>
      <c r="C468" s="141"/>
      <c r="D468" s="142"/>
      <c r="E468" s="141"/>
      <c r="F468" s="141"/>
      <c r="G468" s="182"/>
      <c r="H468" s="141"/>
      <c r="I468" s="143"/>
      <c r="J468" s="144"/>
      <c r="K468" s="141"/>
      <c r="L468" s="378"/>
      <c r="M468" s="379"/>
      <c r="N468" s="400"/>
      <c r="O468" s="202" t="str">
        <f t="shared" si="175"/>
        <v/>
      </c>
      <c r="P468" s="202" t="str">
        <f t="shared" si="199"/>
        <v/>
      </c>
      <c r="Q468" s="203" t="str">
        <f t="shared" si="176"/>
        <v/>
      </c>
      <c r="R468" s="249" t="str">
        <f t="shared" si="177"/>
        <v/>
      </c>
      <c r="S468" s="276"/>
      <c r="T468" s="37"/>
      <c r="U468" s="273" t="str">
        <f t="shared" si="178"/>
        <v/>
      </c>
      <c r="V468" s="7" t="e">
        <f t="shared" si="179"/>
        <v>#N/A</v>
      </c>
      <c r="W468" s="7" t="e">
        <f t="shared" si="180"/>
        <v>#N/A</v>
      </c>
      <c r="X468" s="7" t="e">
        <f t="shared" si="181"/>
        <v>#N/A</v>
      </c>
      <c r="Y468" s="7" t="str">
        <f t="shared" si="182"/>
        <v/>
      </c>
      <c r="Z468" s="11">
        <f t="shared" si="183"/>
        <v>1</v>
      </c>
      <c r="AA468" s="7" t="e">
        <f t="shared" si="184"/>
        <v>#N/A</v>
      </c>
      <c r="AB468" s="7" t="e">
        <f t="shared" si="185"/>
        <v>#N/A</v>
      </c>
      <c r="AC468" s="7" t="e">
        <f t="shared" si="186"/>
        <v>#N/A</v>
      </c>
      <c r="AD468" s="7" t="e">
        <f>VLOOKUP(AF468,排出係数!$A$4:$I$1301,9,FALSE)</f>
        <v>#N/A</v>
      </c>
      <c r="AE468" s="12" t="str">
        <f t="shared" si="187"/>
        <v xml:space="preserve"> </v>
      </c>
      <c r="AF468" s="7" t="e">
        <f t="shared" si="198"/>
        <v>#N/A</v>
      </c>
      <c r="AG468" s="7" t="e">
        <f t="shared" si="188"/>
        <v>#N/A</v>
      </c>
      <c r="AH468" s="7" t="e">
        <f>VLOOKUP(AF468,排出係数!$A$4:$I$1301,6,FALSE)</f>
        <v>#N/A</v>
      </c>
      <c r="AI468" s="7" t="e">
        <f t="shared" si="189"/>
        <v>#N/A</v>
      </c>
      <c r="AJ468" s="7" t="e">
        <f t="shared" si="190"/>
        <v>#N/A</v>
      </c>
      <c r="AK468" s="7" t="e">
        <f>VLOOKUP(AF468,排出係数!$A$4:$I$1301,7,FALSE)</f>
        <v>#N/A</v>
      </c>
      <c r="AL468" s="7" t="e">
        <f t="shared" si="191"/>
        <v>#N/A</v>
      </c>
      <c r="AM468" s="7" t="e">
        <f t="shared" si="192"/>
        <v>#N/A</v>
      </c>
      <c r="AN468" s="7" t="e">
        <f t="shared" si="193"/>
        <v>#N/A</v>
      </c>
      <c r="AO468" s="7">
        <f t="shared" si="194"/>
        <v>0</v>
      </c>
      <c r="AP468" s="7" t="e">
        <f>VLOOKUP(AF468,排出係数!$A$4:$I$1301,8,FALSE)</f>
        <v>#N/A</v>
      </c>
      <c r="AQ468" s="7" t="str">
        <f t="shared" si="195"/>
        <v/>
      </c>
      <c r="AR468" s="7" t="str">
        <f t="shared" si="196"/>
        <v/>
      </c>
      <c r="AS468" s="7" t="str">
        <f t="shared" si="197"/>
        <v/>
      </c>
      <c r="AT468" s="88"/>
      <c r="AZ468" s="3" t="s">
        <v>1598</v>
      </c>
    </row>
    <row r="469" spans="1:52" s="13" customFormat="1" ht="13.5" customHeight="1">
      <c r="A469" s="139">
        <v>454</v>
      </c>
      <c r="B469" s="140"/>
      <c r="C469" s="141"/>
      <c r="D469" s="142"/>
      <c r="E469" s="141"/>
      <c r="F469" s="141"/>
      <c r="G469" s="182"/>
      <c r="H469" s="141"/>
      <c r="I469" s="143"/>
      <c r="J469" s="144"/>
      <c r="K469" s="141"/>
      <c r="L469" s="378"/>
      <c r="M469" s="379"/>
      <c r="N469" s="400"/>
      <c r="O469" s="202" t="str">
        <f t="shared" si="175"/>
        <v/>
      </c>
      <c r="P469" s="202" t="str">
        <f t="shared" si="199"/>
        <v/>
      </c>
      <c r="Q469" s="203" t="str">
        <f t="shared" si="176"/>
        <v/>
      </c>
      <c r="R469" s="249" t="str">
        <f t="shared" si="177"/>
        <v/>
      </c>
      <c r="S469" s="276"/>
      <c r="T469" s="37"/>
      <c r="U469" s="273" t="str">
        <f t="shared" si="178"/>
        <v/>
      </c>
      <c r="V469" s="7" t="e">
        <f t="shared" si="179"/>
        <v>#N/A</v>
      </c>
      <c r="W469" s="7" t="e">
        <f t="shared" si="180"/>
        <v>#N/A</v>
      </c>
      <c r="X469" s="7" t="e">
        <f t="shared" si="181"/>
        <v>#N/A</v>
      </c>
      <c r="Y469" s="7" t="str">
        <f t="shared" si="182"/>
        <v/>
      </c>
      <c r="Z469" s="11">
        <f t="shared" si="183"/>
        <v>1</v>
      </c>
      <c r="AA469" s="7" t="e">
        <f t="shared" si="184"/>
        <v>#N/A</v>
      </c>
      <c r="AB469" s="7" t="e">
        <f t="shared" si="185"/>
        <v>#N/A</v>
      </c>
      <c r="AC469" s="7" t="e">
        <f t="shared" si="186"/>
        <v>#N/A</v>
      </c>
      <c r="AD469" s="7" t="e">
        <f>VLOOKUP(AF469,排出係数!$A$4:$I$1301,9,FALSE)</f>
        <v>#N/A</v>
      </c>
      <c r="AE469" s="12" t="str">
        <f t="shared" si="187"/>
        <v xml:space="preserve"> </v>
      </c>
      <c r="AF469" s="7" t="e">
        <f t="shared" si="198"/>
        <v>#N/A</v>
      </c>
      <c r="AG469" s="7" t="e">
        <f t="shared" si="188"/>
        <v>#N/A</v>
      </c>
      <c r="AH469" s="7" t="e">
        <f>VLOOKUP(AF469,排出係数!$A$4:$I$1301,6,FALSE)</f>
        <v>#N/A</v>
      </c>
      <c r="AI469" s="7" t="e">
        <f t="shared" si="189"/>
        <v>#N/A</v>
      </c>
      <c r="AJ469" s="7" t="e">
        <f t="shared" si="190"/>
        <v>#N/A</v>
      </c>
      <c r="AK469" s="7" t="e">
        <f>VLOOKUP(AF469,排出係数!$A$4:$I$1301,7,FALSE)</f>
        <v>#N/A</v>
      </c>
      <c r="AL469" s="7" t="e">
        <f t="shared" si="191"/>
        <v>#N/A</v>
      </c>
      <c r="AM469" s="7" t="e">
        <f t="shared" si="192"/>
        <v>#N/A</v>
      </c>
      <c r="AN469" s="7" t="e">
        <f t="shared" si="193"/>
        <v>#N/A</v>
      </c>
      <c r="AO469" s="7">
        <f t="shared" si="194"/>
        <v>0</v>
      </c>
      <c r="AP469" s="7" t="e">
        <f>VLOOKUP(AF469,排出係数!$A$4:$I$1301,8,FALSE)</f>
        <v>#N/A</v>
      </c>
      <c r="AQ469" s="7" t="str">
        <f t="shared" si="195"/>
        <v/>
      </c>
      <c r="AR469" s="7" t="str">
        <f t="shared" si="196"/>
        <v/>
      </c>
      <c r="AS469" s="7" t="str">
        <f t="shared" si="197"/>
        <v/>
      </c>
      <c r="AT469" s="88"/>
      <c r="AZ469" s="3" t="s">
        <v>1576</v>
      </c>
    </row>
    <row r="470" spans="1:52" s="13" customFormat="1" ht="13.5" customHeight="1">
      <c r="A470" s="139">
        <v>455</v>
      </c>
      <c r="B470" s="140"/>
      <c r="C470" s="141"/>
      <c r="D470" s="142"/>
      <c r="E470" s="141"/>
      <c r="F470" s="141"/>
      <c r="G470" s="182"/>
      <c r="H470" s="141"/>
      <c r="I470" s="143"/>
      <c r="J470" s="144"/>
      <c r="K470" s="141"/>
      <c r="L470" s="378"/>
      <c r="M470" s="379"/>
      <c r="N470" s="400"/>
      <c r="O470" s="202" t="str">
        <f t="shared" si="175"/>
        <v/>
      </c>
      <c r="P470" s="202" t="str">
        <f t="shared" si="199"/>
        <v/>
      </c>
      <c r="Q470" s="203" t="str">
        <f t="shared" si="176"/>
        <v/>
      </c>
      <c r="R470" s="249" t="str">
        <f t="shared" si="177"/>
        <v/>
      </c>
      <c r="S470" s="276"/>
      <c r="T470" s="37"/>
      <c r="U470" s="273" t="str">
        <f t="shared" si="178"/>
        <v/>
      </c>
      <c r="V470" s="7" t="e">
        <f t="shared" si="179"/>
        <v>#N/A</v>
      </c>
      <c r="W470" s="7" t="e">
        <f t="shared" si="180"/>
        <v>#N/A</v>
      </c>
      <c r="X470" s="7" t="e">
        <f t="shared" si="181"/>
        <v>#N/A</v>
      </c>
      <c r="Y470" s="7" t="str">
        <f t="shared" si="182"/>
        <v/>
      </c>
      <c r="Z470" s="11">
        <f t="shared" si="183"/>
        <v>1</v>
      </c>
      <c r="AA470" s="7" t="e">
        <f t="shared" si="184"/>
        <v>#N/A</v>
      </c>
      <c r="AB470" s="7" t="e">
        <f t="shared" si="185"/>
        <v>#N/A</v>
      </c>
      <c r="AC470" s="7" t="e">
        <f t="shared" si="186"/>
        <v>#N/A</v>
      </c>
      <c r="AD470" s="7" t="e">
        <f>VLOOKUP(AF470,排出係数!$A$4:$I$1301,9,FALSE)</f>
        <v>#N/A</v>
      </c>
      <c r="AE470" s="12" t="str">
        <f t="shared" si="187"/>
        <v xml:space="preserve"> </v>
      </c>
      <c r="AF470" s="7" t="e">
        <f t="shared" si="198"/>
        <v>#N/A</v>
      </c>
      <c r="AG470" s="7" t="e">
        <f t="shared" si="188"/>
        <v>#N/A</v>
      </c>
      <c r="AH470" s="7" t="e">
        <f>VLOOKUP(AF470,排出係数!$A$4:$I$1301,6,FALSE)</f>
        <v>#N/A</v>
      </c>
      <c r="AI470" s="7" t="e">
        <f t="shared" si="189"/>
        <v>#N/A</v>
      </c>
      <c r="AJ470" s="7" t="e">
        <f t="shared" si="190"/>
        <v>#N/A</v>
      </c>
      <c r="AK470" s="7" t="e">
        <f>VLOOKUP(AF470,排出係数!$A$4:$I$1301,7,FALSE)</f>
        <v>#N/A</v>
      </c>
      <c r="AL470" s="7" t="e">
        <f t="shared" si="191"/>
        <v>#N/A</v>
      </c>
      <c r="AM470" s="7" t="e">
        <f t="shared" si="192"/>
        <v>#N/A</v>
      </c>
      <c r="AN470" s="7" t="e">
        <f t="shared" si="193"/>
        <v>#N/A</v>
      </c>
      <c r="AO470" s="7">
        <f t="shared" si="194"/>
        <v>0</v>
      </c>
      <c r="AP470" s="7" t="e">
        <f>VLOOKUP(AF470,排出係数!$A$4:$I$1301,8,FALSE)</f>
        <v>#N/A</v>
      </c>
      <c r="AQ470" s="7" t="str">
        <f t="shared" si="195"/>
        <v/>
      </c>
      <c r="AR470" s="7" t="str">
        <f t="shared" si="196"/>
        <v/>
      </c>
      <c r="AS470" s="7" t="str">
        <f t="shared" si="197"/>
        <v/>
      </c>
      <c r="AT470" s="88"/>
      <c r="AZ470" s="3" t="s">
        <v>1580</v>
      </c>
    </row>
    <row r="471" spans="1:52" s="13" customFormat="1" ht="13.5" customHeight="1">
      <c r="A471" s="139">
        <v>456</v>
      </c>
      <c r="B471" s="140"/>
      <c r="C471" s="141"/>
      <c r="D471" s="142"/>
      <c r="E471" s="141"/>
      <c r="F471" s="141"/>
      <c r="G471" s="182"/>
      <c r="H471" s="141"/>
      <c r="I471" s="143"/>
      <c r="J471" s="144"/>
      <c r="K471" s="141"/>
      <c r="L471" s="378"/>
      <c r="M471" s="379"/>
      <c r="N471" s="400"/>
      <c r="O471" s="202" t="str">
        <f t="shared" si="175"/>
        <v/>
      </c>
      <c r="P471" s="202" t="str">
        <f t="shared" si="199"/>
        <v/>
      </c>
      <c r="Q471" s="203" t="str">
        <f t="shared" si="176"/>
        <v/>
      </c>
      <c r="R471" s="249" t="str">
        <f t="shared" si="177"/>
        <v/>
      </c>
      <c r="S471" s="276"/>
      <c r="T471" s="37"/>
      <c r="U471" s="273" t="str">
        <f t="shared" si="178"/>
        <v/>
      </c>
      <c r="V471" s="7" t="e">
        <f t="shared" si="179"/>
        <v>#N/A</v>
      </c>
      <c r="W471" s="7" t="e">
        <f t="shared" si="180"/>
        <v>#N/A</v>
      </c>
      <c r="X471" s="7" t="e">
        <f t="shared" si="181"/>
        <v>#N/A</v>
      </c>
      <c r="Y471" s="7" t="str">
        <f t="shared" si="182"/>
        <v/>
      </c>
      <c r="Z471" s="11">
        <f t="shared" si="183"/>
        <v>1</v>
      </c>
      <c r="AA471" s="7" t="e">
        <f t="shared" si="184"/>
        <v>#N/A</v>
      </c>
      <c r="AB471" s="7" t="e">
        <f t="shared" si="185"/>
        <v>#N/A</v>
      </c>
      <c r="AC471" s="7" t="e">
        <f t="shared" si="186"/>
        <v>#N/A</v>
      </c>
      <c r="AD471" s="7" t="e">
        <f>VLOOKUP(AF471,排出係数!$A$4:$I$1301,9,FALSE)</f>
        <v>#N/A</v>
      </c>
      <c r="AE471" s="12" t="str">
        <f t="shared" si="187"/>
        <v xml:space="preserve"> </v>
      </c>
      <c r="AF471" s="7" t="e">
        <f t="shared" si="198"/>
        <v>#N/A</v>
      </c>
      <c r="AG471" s="7" t="e">
        <f t="shared" si="188"/>
        <v>#N/A</v>
      </c>
      <c r="AH471" s="7" t="e">
        <f>VLOOKUP(AF471,排出係数!$A$4:$I$1301,6,FALSE)</f>
        <v>#N/A</v>
      </c>
      <c r="AI471" s="7" t="e">
        <f t="shared" si="189"/>
        <v>#N/A</v>
      </c>
      <c r="AJ471" s="7" t="e">
        <f t="shared" si="190"/>
        <v>#N/A</v>
      </c>
      <c r="AK471" s="7" t="e">
        <f>VLOOKUP(AF471,排出係数!$A$4:$I$1301,7,FALSE)</f>
        <v>#N/A</v>
      </c>
      <c r="AL471" s="7" t="e">
        <f t="shared" si="191"/>
        <v>#N/A</v>
      </c>
      <c r="AM471" s="7" t="e">
        <f t="shared" si="192"/>
        <v>#N/A</v>
      </c>
      <c r="AN471" s="7" t="e">
        <f t="shared" si="193"/>
        <v>#N/A</v>
      </c>
      <c r="AO471" s="7">
        <f t="shared" si="194"/>
        <v>0</v>
      </c>
      <c r="AP471" s="7" t="e">
        <f>VLOOKUP(AF471,排出係数!$A$4:$I$1301,8,FALSE)</f>
        <v>#N/A</v>
      </c>
      <c r="AQ471" s="7" t="str">
        <f t="shared" si="195"/>
        <v/>
      </c>
      <c r="AR471" s="7" t="str">
        <f t="shared" si="196"/>
        <v/>
      </c>
      <c r="AS471" s="7" t="str">
        <f t="shared" si="197"/>
        <v/>
      </c>
      <c r="AT471" s="88"/>
      <c r="AZ471" s="465" t="s">
        <v>2782</v>
      </c>
    </row>
    <row r="472" spans="1:52" s="13" customFormat="1" ht="13.5" customHeight="1">
      <c r="A472" s="139">
        <v>457</v>
      </c>
      <c r="B472" s="140"/>
      <c r="C472" s="141"/>
      <c r="D472" s="142"/>
      <c r="E472" s="141"/>
      <c r="F472" s="141"/>
      <c r="G472" s="182"/>
      <c r="H472" s="141"/>
      <c r="I472" s="143"/>
      <c r="J472" s="144"/>
      <c r="K472" s="141"/>
      <c r="L472" s="378"/>
      <c r="M472" s="379"/>
      <c r="N472" s="400"/>
      <c r="O472" s="202" t="str">
        <f t="shared" si="175"/>
        <v/>
      </c>
      <c r="P472" s="202" t="str">
        <f t="shared" si="199"/>
        <v/>
      </c>
      <c r="Q472" s="203" t="str">
        <f t="shared" si="176"/>
        <v/>
      </c>
      <c r="R472" s="249" t="str">
        <f t="shared" si="177"/>
        <v/>
      </c>
      <c r="S472" s="276"/>
      <c r="T472" s="37"/>
      <c r="U472" s="273" t="str">
        <f t="shared" si="178"/>
        <v/>
      </c>
      <c r="V472" s="7" t="e">
        <f t="shared" si="179"/>
        <v>#N/A</v>
      </c>
      <c r="W472" s="7" t="e">
        <f t="shared" si="180"/>
        <v>#N/A</v>
      </c>
      <c r="X472" s="7" t="e">
        <f t="shared" si="181"/>
        <v>#N/A</v>
      </c>
      <c r="Y472" s="7" t="str">
        <f t="shared" si="182"/>
        <v/>
      </c>
      <c r="Z472" s="11">
        <f t="shared" si="183"/>
        <v>1</v>
      </c>
      <c r="AA472" s="7" t="e">
        <f t="shared" si="184"/>
        <v>#N/A</v>
      </c>
      <c r="AB472" s="7" t="e">
        <f t="shared" si="185"/>
        <v>#N/A</v>
      </c>
      <c r="AC472" s="7" t="e">
        <f t="shared" si="186"/>
        <v>#N/A</v>
      </c>
      <c r="AD472" s="7" t="e">
        <f>VLOOKUP(AF472,排出係数!$A$4:$I$1301,9,FALSE)</f>
        <v>#N/A</v>
      </c>
      <c r="AE472" s="12" t="str">
        <f t="shared" si="187"/>
        <v xml:space="preserve"> </v>
      </c>
      <c r="AF472" s="7" t="e">
        <f t="shared" si="198"/>
        <v>#N/A</v>
      </c>
      <c r="AG472" s="7" t="e">
        <f t="shared" si="188"/>
        <v>#N/A</v>
      </c>
      <c r="AH472" s="7" t="e">
        <f>VLOOKUP(AF472,排出係数!$A$4:$I$1301,6,FALSE)</f>
        <v>#N/A</v>
      </c>
      <c r="AI472" s="7" t="e">
        <f t="shared" si="189"/>
        <v>#N/A</v>
      </c>
      <c r="AJ472" s="7" t="e">
        <f t="shared" si="190"/>
        <v>#N/A</v>
      </c>
      <c r="AK472" s="7" t="e">
        <f>VLOOKUP(AF472,排出係数!$A$4:$I$1301,7,FALSE)</f>
        <v>#N/A</v>
      </c>
      <c r="AL472" s="7" t="e">
        <f t="shared" si="191"/>
        <v>#N/A</v>
      </c>
      <c r="AM472" s="7" t="e">
        <f t="shared" si="192"/>
        <v>#N/A</v>
      </c>
      <c r="AN472" s="7" t="e">
        <f t="shared" si="193"/>
        <v>#N/A</v>
      </c>
      <c r="AO472" s="7">
        <f t="shared" si="194"/>
        <v>0</v>
      </c>
      <c r="AP472" s="7" t="e">
        <f>VLOOKUP(AF472,排出係数!$A$4:$I$1301,8,FALSE)</f>
        <v>#N/A</v>
      </c>
      <c r="AQ472" s="7" t="str">
        <f t="shared" si="195"/>
        <v/>
      </c>
      <c r="AR472" s="7" t="str">
        <f t="shared" si="196"/>
        <v/>
      </c>
      <c r="AS472" s="7" t="str">
        <f t="shared" si="197"/>
        <v/>
      </c>
      <c r="AT472" s="88"/>
      <c r="AZ472" s="3" t="s">
        <v>1487</v>
      </c>
    </row>
    <row r="473" spans="1:52" s="13" customFormat="1" ht="13.5" customHeight="1">
      <c r="A473" s="139">
        <v>458</v>
      </c>
      <c r="B473" s="140"/>
      <c r="C473" s="141"/>
      <c r="D473" s="142"/>
      <c r="E473" s="141"/>
      <c r="F473" s="141"/>
      <c r="G473" s="182"/>
      <c r="H473" s="141"/>
      <c r="I473" s="143"/>
      <c r="J473" s="144"/>
      <c r="K473" s="141"/>
      <c r="L473" s="378"/>
      <c r="M473" s="379"/>
      <c r="N473" s="400"/>
      <c r="O473" s="202" t="str">
        <f t="shared" si="175"/>
        <v/>
      </c>
      <c r="P473" s="202" t="str">
        <f t="shared" si="199"/>
        <v/>
      </c>
      <c r="Q473" s="203" t="str">
        <f t="shared" si="176"/>
        <v/>
      </c>
      <c r="R473" s="249" t="str">
        <f t="shared" si="177"/>
        <v/>
      </c>
      <c r="S473" s="276"/>
      <c r="T473" s="37"/>
      <c r="U473" s="273" t="str">
        <f t="shared" si="178"/>
        <v/>
      </c>
      <c r="V473" s="7" t="e">
        <f t="shared" si="179"/>
        <v>#N/A</v>
      </c>
      <c r="W473" s="7" t="e">
        <f t="shared" si="180"/>
        <v>#N/A</v>
      </c>
      <c r="X473" s="7" t="e">
        <f t="shared" si="181"/>
        <v>#N/A</v>
      </c>
      <c r="Y473" s="7" t="str">
        <f t="shared" si="182"/>
        <v/>
      </c>
      <c r="Z473" s="11">
        <f t="shared" si="183"/>
        <v>1</v>
      </c>
      <c r="AA473" s="7" t="e">
        <f t="shared" si="184"/>
        <v>#N/A</v>
      </c>
      <c r="AB473" s="7" t="e">
        <f t="shared" si="185"/>
        <v>#N/A</v>
      </c>
      <c r="AC473" s="7" t="e">
        <f t="shared" si="186"/>
        <v>#N/A</v>
      </c>
      <c r="AD473" s="7" t="e">
        <f>VLOOKUP(AF473,排出係数!$A$4:$I$1301,9,FALSE)</f>
        <v>#N/A</v>
      </c>
      <c r="AE473" s="12" t="str">
        <f t="shared" si="187"/>
        <v xml:space="preserve"> </v>
      </c>
      <c r="AF473" s="7" t="e">
        <f t="shared" si="198"/>
        <v>#N/A</v>
      </c>
      <c r="AG473" s="7" t="e">
        <f t="shared" si="188"/>
        <v>#N/A</v>
      </c>
      <c r="AH473" s="7" t="e">
        <f>VLOOKUP(AF473,排出係数!$A$4:$I$1301,6,FALSE)</f>
        <v>#N/A</v>
      </c>
      <c r="AI473" s="7" t="e">
        <f t="shared" si="189"/>
        <v>#N/A</v>
      </c>
      <c r="AJ473" s="7" t="e">
        <f t="shared" si="190"/>
        <v>#N/A</v>
      </c>
      <c r="AK473" s="7" t="e">
        <f>VLOOKUP(AF473,排出係数!$A$4:$I$1301,7,FALSE)</f>
        <v>#N/A</v>
      </c>
      <c r="AL473" s="7" t="e">
        <f t="shared" si="191"/>
        <v>#N/A</v>
      </c>
      <c r="AM473" s="7" t="e">
        <f t="shared" si="192"/>
        <v>#N/A</v>
      </c>
      <c r="AN473" s="7" t="e">
        <f t="shared" si="193"/>
        <v>#N/A</v>
      </c>
      <c r="AO473" s="7">
        <f t="shared" si="194"/>
        <v>0</v>
      </c>
      <c r="AP473" s="7" t="e">
        <f>VLOOKUP(AF473,排出係数!$A$4:$I$1301,8,FALSE)</f>
        <v>#N/A</v>
      </c>
      <c r="AQ473" s="7" t="str">
        <f t="shared" si="195"/>
        <v/>
      </c>
      <c r="AR473" s="7" t="str">
        <f t="shared" si="196"/>
        <v/>
      </c>
      <c r="AS473" s="7" t="str">
        <f t="shared" si="197"/>
        <v/>
      </c>
      <c r="AT473" s="88"/>
      <c r="AZ473" s="3" t="s">
        <v>1488</v>
      </c>
    </row>
    <row r="474" spans="1:52" s="13" customFormat="1" ht="13.5" customHeight="1">
      <c r="A474" s="139">
        <v>459</v>
      </c>
      <c r="B474" s="140"/>
      <c r="C474" s="141"/>
      <c r="D474" s="142"/>
      <c r="E474" s="141"/>
      <c r="F474" s="141"/>
      <c r="G474" s="182"/>
      <c r="H474" s="141"/>
      <c r="I474" s="143"/>
      <c r="J474" s="144"/>
      <c r="K474" s="141"/>
      <c r="L474" s="378"/>
      <c r="M474" s="379"/>
      <c r="N474" s="400"/>
      <c r="O474" s="202" t="str">
        <f t="shared" si="175"/>
        <v/>
      </c>
      <c r="P474" s="202" t="str">
        <f t="shared" si="199"/>
        <v/>
      </c>
      <c r="Q474" s="203" t="str">
        <f t="shared" si="176"/>
        <v/>
      </c>
      <c r="R474" s="249" t="str">
        <f t="shared" si="177"/>
        <v/>
      </c>
      <c r="S474" s="276"/>
      <c r="T474" s="37"/>
      <c r="U474" s="273" t="str">
        <f t="shared" si="178"/>
        <v/>
      </c>
      <c r="V474" s="7" t="e">
        <f t="shared" si="179"/>
        <v>#N/A</v>
      </c>
      <c r="W474" s="7" t="e">
        <f t="shared" si="180"/>
        <v>#N/A</v>
      </c>
      <c r="X474" s="7" t="e">
        <f t="shared" si="181"/>
        <v>#N/A</v>
      </c>
      <c r="Y474" s="7" t="str">
        <f t="shared" si="182"/>
        <v/>
      </c>
      <c r="Z474" s="11">
        <f t="shared" si="183"/>
        <v>1</v>
      </c>
      <c r="AA474" s="7" t="e">
        <f t="shared" si="184"/>
        <v>#N/A</v>
      </c>
      <c r="AB474" s="7" t="e">
        <f t="shared" si="185"/>
        <v>#N/A</v>
      </c>
      <c r="AC474" s="7" t="e">
        <f t="shared" si="186"/>
        <v>#N/A</v>
      </c>
      <c r="AD474" s="7" t="e">
        <f>VLOOKUP(AF474,排出係数!$A$4:$I$1301,9,FALSE)</f>
        <v>#N/A</v>
      </c>
      <c r="AE474" s="12" t="str">
        <f t="shared" si="187"/>
        <v xml:space="preserve"> </v>
      </c>
      <c r="AF474" s="7" t="e">
        <f t="shared" si="198"/>
        <v>#N/A</v>
      </c>
      <c r="AG474" s="7" t="e">
        <f t="shared" si="188"/>
        <v>#N/A</v>
      </c>
      <c r="AH474" s="7" t="e">
        <f>VLOOKUP(AF474,排出係数!$A$4:$I$1301,6,FALSE)</f>
        <v>#N/A</v>
      </c>
      <c r="AI474" s="7" t="e">
        <f t="shared" si="189"/>
        <v>#N/A</v>
      </c>
      <c r="AJ474" s="7" t="e">
        <f t="shared" si="190"/>
        <v>#N/A</v>
      </c>
      <c r="AK474" s="7" t="e">
        <f>VLOOKUP(AF474,排出係数!$A$4:$I$1301,7,FALSE)</f>
        <v>#N/A</v>
      </c>
      <c r="AL474" s="7" t="e">
        <f t="shared" si="191"/>
        <v>#N/A</v>
      </c>
      <c r="AM474" s="7" t="e">
        <f t="shared" si="192"/>
        <v>#N/A</v>
      </c>
      <c r="AN474" s="7" t="e">
        <f t="shared" si="193"/>
        <v>#N/A</v>
      </c>
      <c r="AO474" s="7">
        <f t="shared" si="194"/>
        <v>0</v>
      </c>
      <c r="AP474" s="7" t="e">
        <f>VLOOKUP(AF474,排出係数!$A$4:$I$1301,8,FALSE)</f>
        <v>#N/A</v>
      </c>
      <c r="AQ474" s="7" t="str">
        <f t="shared" si="195"/>
        <v/>
      </c>
      <c r="AR474" s="7" t="str">
        <f t="shared" si="196"/>
        <v/>
      </c>
      <c r="AS474" s="7" t="str">
        <f t="shared" si="197"/>
        <v/>
      </c>
      <c r="AT474" s="88"/>
      <c r="AZ474" s="3" t="s">
        <v>1489</v>
      </c>
    </row>
    <row r="475" spans="1:52" s="13" customFormat="1" ht="13.5" customHeight="1">
      <c r="A475" s="139">
        <v>460</v>
      </c>
      <c r="B475" s="140"/>
      <c r="C475" s="141"/>
      <c r="D475" s="142"/>
      <c r="E475" s="141"/>
      <c r="F475" s="141"/>
      <c r="G475" s="182"/>
      <c r="H475" s="141"/>
      <c r="I475" s="143"/>
      <c r="J475" s="144"/>
      <c r="K475" s="141"/>
      <c r="L475" s="378"/>
      <c r="M475" s="379"/>
      <c r="N475" s="400"/>
      <c r="O475" s="202" t="str">
        <f t="shared" si="175"/>
        <v/>
      </c>
      <c r="P475" s="202" t="str">
        <f t="shared" si="199"/>
        <v/>
      </c>
      <c r="Q475" s="203" t="str">
        <f t="shared" si="176"/>
        <v/>
      </c>
      <c r="R475" s="249" t="str">
        <f t="shared" si="177"/>
        <v/>
      </c>
      <c r="S475" s="276"/>
      <c r="T475" s="37"/>
      <c r="U475" s="273" t="str">
        <f t="shared" si="178"/>
        <v/>
      </c>
      <c r="V475" s="7" t="e">
        <f t="shared" si="179"/>
        <v>#N/A</v>
      </c>
      <c r="W475" s="7" t="e">
        <f t="shared" si="180"/>
        <v>#N/A</v>
      </c>
      <c r="X475" s="7" t="e">
        <f t="shared" si="181"/>
        <v>#N/A</v>
      </c>
      <c r="Y475" s="7" t="str">
        <f t="shared" si="182"/>
        <v/>
      </c>
      <c r="Z475" s="11">
        <f t="shared" si="183"/>
        <v>1</v>
      </c>
      <c r="AA475" s="7" t="e">
        <f t="shared" si="184"/>
        <v>#N/A</v>
      </c>
      <c r="AB475" s="7" t="e">
        <f t="shared" si="185"/>
        <v>#N/A</v>
      </c>
      <c r="AC475" s="7" t="e">
        <f t="shared" si="186"/>
        <v>#N/A</v>
      </c>
      <c r="AD475" s="7" t="e">
        <f>VLOOKUP(AF475,排出係数!$A$4:$I$1301,9,FALSE)</f>
        <v>#N/A</v>
      </c>
      <c r="AE475" s="12" t="str">
        <f t="shared" si="187"/>
        <v xml:space="preserve"> </v>
      </c>
      <c r="AF475" s="7" t="e">
        <f t="shared" si="198"/>
        <v>#N/A</v>
      </c>
      <c r="AG475" s="7" t="e">
        <f t="shared" si="188"/>
        <v>#N/A</v>
      </c>
      <c r="AH475" s="7" t="e">
        <f>VLOOKUP(AF475,排出係数!$A$4:$I$1301,6,FALSE)</f>
        <v>#N/A</v>
      </c>
      <c r="AI475" s="7" t="e">
        <f t="shared" si="189"/>
        <v>#N/A</v>
      </c>
      <c r="AJ475" s="7" t="e">
        <f t="shared" si="190"/>
        <v>#N/A</v>
      </c>
      <c r="AK475" s="7" t="e">
        <f>VLOOKUP(AF475,排出係数!$A$4:$I$1301,7,FALSE)</f>
        <v>#N/A</v>
      </c>
      <c r="AL475" s="7" t="e">
        <f t="shared" si="191"/>
        <v>#N/A</v>
      </c>
      <c r="AM475" s="7" t="e">
        <f t="shared" si="192"/>
        <v>#N/A</v>
      </c>
      <c r="AN475" s="7" t="e">
        <f t="shared" si="193"/>
        <v>#N/A</v>
      </c>
      <c r="AO475" s="7">
        <f t="shared" si="194"/>
        <v>0</v>
      </c>
      <c r="AP475" s="7" t="e">
        <f>VLOOKUP(AF475,排出係数!$A$4:$I$1301,8,FALSE)</f>
        <v>#N/A</v>
      </c>
      <c r="AQ475" s="7" t="str">
        <f t="shared" si="195"/>
        <v/>
      </c>
      <c r="AR475" s="7" t="str">
        <f t="shared" si="196"/>
        <v/>
      </c>
      <c r="AS475" s="7" t="str">
        <f t="shared" si="197"/>
        <v/>
      </c>
      <c r="AT475" s="88"/>
      <c r="AZ475" s="465" t="s">
        <v>2792</v>
      </c>
    </row>
    <row r="476" spans="1:52" s="13" customFormat="1" ht="13.5" customHeight="1">
      <c r="A476" s="139">
        <v>461</v>
      </c>
      <c r="B476" s="140"/>
      <c r="C476" s="141"/>
      <c r="D476" s="142"/>
      <c r="E476" s="141"/>
      <c r="F476" s="141"/>
      <c r="G476" s="182"/>
      <c r="H476" s="141"/>
      <c r="I476" s="143"/>
      <c r="J476" s="144"/>
      <c r="K476" s="141"/>
      <c r="L476" s="378"/>
      <c r="M476" s="379"/>
      <c r="N476" s="400"/>
      <c r="O476" s="202" t="str">
        <f t="shared" si="175"/>
        <v/>
      </c>
      <c r="P476" s="202" t="str">
        <f t="shared" si="199"/>
        <v/>
      </c>
      <c r="Q476" s="203" t="str">
        <f t="shared" si="176"/>
        <v/>
      </c>
      <c r="R476" s="249" t="str">
        <f t="shared" si="177"/>
        <v/>
      </c>
      <c r="S476" s="276"/>
      <c r="T476" s="37"/>
      <c r="U476" s="273" t="str">
        <f t="shared" si="178"/>
        <v/>
      </c>
      <c r="V476" s="7" t="e">
        <f t="shared" si="179"/>
        <v>#N/A</v>
      </c>
      <c r="W476" s="7" t="e">
        <f t="shared" si="180"/>
        <v>#N/A</v>
      </c>
      <c r="X476" s="7" t="e">
        <f t="shared" si="181"/>
        <v>#N/A</v>
      </c>
      <c r="Y476" s="7" t="str">
        <f t="shared" si="182"/>
        <v/>
      </c>
      <c r="Z476" s="11">
        <f t="shared" si="183"/>
        <v>1</v>
      </c>
      <c r="AA476" s="7" t="e">
        <f t="shared" si="184"/>
        <v>#N/A</v>
      </c>
      <c r="AB476" s="7" t="e">
        <f t="shared" si="185"/>
        <v>#N/A</v>
      </c>
      <c r="AC476" s="7" t="e">
        <f t="shared" si="186"/>
        <v>#N/A</v>
      </c>
      <c r="AD476" s="7" t="e">
        <f>VLOOKUP(AF476,排出係数!$A$4:$I$1301,9,FALSE)</f>
        <v>#N/A</v>
      </c>
      <c r="AE476" s="12" t="str">
        <f t="shared" si="187"/>
        <v xml:space="preserve"> </v>
      </c>
      <c r="AF476" s="7" t="e">
        <f t="shared" si="198"/>
        <v>#N/A</v>
      </c>
      <c r="AG476" s="7" t="e">
        <f t="shared" si="188"/>
        <v>#N/A</v>
      </c>
      <c r="AH476" s="7" t="e">
        <f>VLOOKUP(AF476,排出係数!$A$4:$I$1301,6,FALSE)</f>
        <v>#N/A</v>
      </c>
      <c r="AI476" s="7" t="e">
        <f t="shared" si="189"/>
        <v>#N/A</v>
      </c>
      <c r="AJ476" s="7" t="e">
        <f t="shared" si="190"/>
        <v>#N/A</v>
      </c>
      <c r="AK476" s="7" t="e">
        <f>VLOOKUP(AF476,排出係数!$A$4:$I$1301,7,FALSE)</f>
        <v>#N/A</v>
      </c>
      <c r="AL476" s="7" t="e">
        <f t="shared" si="191"/>
        <v>#N/A</v>
      </c>
      <c r="AM476" s="7" t="e">
        <f t="shared" si="192"/>
        <v>#N/A</v>
      </c>
      <c r="AN476" s="7" t="e">
        <f t="shared" si="193"/>
        <v>#N/A</v>
      </c>
      <c r="AO476" s="7">
        <f t="shared" si="194"/>
        <v>0</v>
      </c>
      <c r="AP476" s="7" t="e">
        <f>VLOOKUP(AF476,排出係数!$A$4:$I$1301,8,FALSE)</f>
        <v>#N/A</v>
      </c>
      <c r="AQ476" s="7" t="str">
        <f t="shared" si="195"/>
        <v/>
      </c>
      <c r="AR476" s="7" t="str">
        <f t="shared" si="196"/>
        <v/>
      </c>
      <c r="AS476" s="7" t="str">
        <f t="shared" si="197"/>
        <v/>
      </c>
      <c r="AT476" s="88"/>
      <c r="AZ476" s="3" t="s">
        <v>1490</v>
      </c>
    </row>
    <row r="477" spans="1:52" s="13" customFormat="1" ht="13.5" customHeight="1">
      <c r="A477" s="139">
        <v>462</v>
      </c>
      <c r="B477" s="140"/>
      <c r="C477" s="141"/>
      <c r="D477" s="142"/>
      <c r="E477" s="141"/>
      <c r="F477" s="141"/>
      <c r="G477" s="182"/>
      <c r="H477" s="141"/>
      <c r="I477" s="143"/>
      <c r="J477" s="144"/>
      <c r="K477" s="141"/>
      <c r="L477" s="378"/>
      <c r="M477" s="379"/>
      <c r="N477" s="400"/>
      <c r="O477" s="202" t="str">
        <f t="shared" si="175"/>
        <v/>
      </c>
      <c r="P477" s="202" t="str">
        <f t="shared" si="199"/>
        <v/>
      </c>
      <c r="Q477" s="203" t="str">
        <f t="shared" si="176"/>
        <v/>
      </c>
      <c r="R477" s="249" t="str">
        <f t="shared" si="177"/>
        <v/>
      </c>
      <c r="S477" s="276"/>
      <c r="T477" s="37"/>
      <c r="U477" s="273" t="str">
        <f t="shared" si="178"/>
        <v/>
      </c>
      <c r="V477" s="7" t="e">
        <f t="shared" si="179"/>
        <v>#N/A</v>
      </c>
      <c r="W477" s="7" t="e">
        <f t="shared" si="180"/>
        <v>#N/A</v>
      </c>
      <c r="X477" s="7" t="e">
        <f t="shared" si="181"/>
        <v>#N/A</v>
      </c>
      <c r="Y477" s="7" t="str">
        <f t="shared" si="182"/>
        <v/>
      </c>
      <c r="Z477" s="11">
        <f t="shared" si="183"/>
        <v>1</v>
      </c>
      <c r="AA477" s="7" t="e">
        <f t="shared" si="184"/>
        <v>#N/A</v>
      </c>
      <c r="AB477" s="7" t="e">
        <f t="shared" si="185"/>
        <v>#N/A</v>
      </c>
      <c r="AC477" s="7" t="e">
        <f t="shared" si="186"/>
        <v>#N/A</v>
      </c>
      <c r="AD477" s="7" t="e">
        <f>VLOOKUP(AF477,排出係数!$A$4:$I$1301,9,FALSE)</f>
        <v>#N/A</v>
      </c>
      <c r="AE477" s="12" t="str">
        <f t="shared" si="187"/>
        <v xml:space="preserve"> </v>
      </c>
      <c r="AF477" s="7" t="e">
        <f t="shared" si="198"/>
        <v>#N/A</v>
      </c>
      <c r="AG477" s="7" t="e">
        <f t="shared" si="188"/>
        <v>#N/A</v>
      </c>
      <c r="AH477" s="7" t="e">
        <f>VLOOKUP(AF477,排出係数!$A$4:$I$1301,6,FALSE)</f>
        <v>#N/A</v>
      </c>
      <c r="AI477" s="7" t="e">
        <f t="shared" si="189"/>
        <v>#N/A</v>
      </c>
      <c r="AJ477" s="7" t="e">
        <f t="shared" si="190"/>
        <v>#N/A</v>
      </c>
      <c r="AK477" s="7" t="e">
        <f>VLOOKUP(AF477,排出係数!$A$4:$I$1301,7,FALSE)</f>
        <v>#N/A</v>
      </c>
      <c r="AL477" s="7" t="e">
        <f t="shared" si="191"/>
        <v>#N/A</v>
      </c>
      <c r="AM477" s="7" t="e">
        <f t="shared" si="192"/>
        <v>#N/A</v>
      </c>
      <c r="AN477" s="7" t="e">
        <f t="shared" si="193"/>
        <v>#N/A</v>
      </c>
      <c r="AO477" s="7">
        <f t="shared" si="194"/>
        <v>0</v>
      </c>
      <c r="AP477" s="7" t="e">
        <f>VLOOKUP(AF477,排出係数!$A$4:$I$1301,8,FALSE)</f>
        <v>#N/A</v>
      </c>
      <c r="AQ477" s="7" t="str">
        <f t="shared" si="195"/>
        <v/>
      </c>
      <c r="AR477" s="7" t="str">
        <f t="shared" si="196"/>
        <v/>
      </c>
      <c r="AS477" s="7" t="str">
        <f t="shared" si="197"/>
        <v/>
      </c>
      <c r="AT477" s="88"/>
      <c r="AZ477" s="3" t="s">
        <v>1491</v>
      </c>
    </row>
    <row r="478" spans="1:52" s="13" customFormat="1" ht="13.5" customHeight="1">
      <c r="A478" s="139">
        <v>463</v>
      </c>
      <c r="B478" s="140"/>
      <c r="C478" s="141"/>
      <c r="D478" s="142"/>
      <c r="E478" s="141"/>
      <c r="F478" s="141"/>
      <c r="G478" s="182"/>
      <c r="H478" s="141"/>
      <c r="I478" s="143"/>
      <c r="J478" s="144"/>
      <c r="K478" s="141"/>
      <c r="L478" s="378"/>
      <c r="M478" s="379"/>
      <c r="N478" s="400"/>
      <c r="O478" s="202" t="str">
        <f t="shared" si="175"/>
        <v/>
      </c>
      <c r="P478" s="202" t="str">
        <f t="shared" si="199"/>
        <v/>
      </c>
      <c r="Q478" s="203" t="str">
        <f t="shared" si="176"/>
        <v/>
      </c>
      <c r="R478" s="249" t="str">
        <f t="shared" si="177"/>
        <v/>
      </c>
      <c r="S478" s="276"/>
      <c r="T478" s="37"/>
      <c r="U478" s="273" t="str">
        <f t="shared" si="178"/>
        <v/>
      </c>
      <c r="V478" s="7" t="e">
        <f t="shared" si="179"/>
        <v>#N/A</v>
      </c>
      <c r="W478" s="7" t="e">
        <f t="shared" si="180"/>
        <v>#N/A</v>
      </c>
      <c r="X478" s="7" t="e">
        <f t="shared" si="181"/>
        <v>#N/A</v>
      </c>
      <c r="Y478" s="7" t="str">
        <f t="shared" si="182"/>
        <v/>
      </c>
      <c r="Z478" s="11">
        <f t="shared" si="183"/>
        <v>1</v>
      </c>
      <c r="AA478" s="7" t="e">
        <f t="shared" si="184"/>
        <v>#N/A</v>
      </c>
      <c r="AB478" s="7" t="e">
        <f t="shared" si="185"/>
        <v>#N/A</v>
      </c>
      <c r="AC478" s="7" t="e">
        <f t="shared" si="186"/>
        <v>#N/A</v>
      </c>
      <c r="AD478" s="7" t="e">
        <f>VLOOKUP(AF478,排出係数!$A$4:$I$1301,9,FALSE)</f>
        <v>#N/A</v>
      </c>
      <c r="AE478" s="12" t="str">
        <f t="shared" si="187"/>
        <v xml:space="preserve"> </v>
      </c>
      <c r="AF478" s="7" t="e">
        <f t="shared" si="198"/>
        <v>#N/A</v>
      </c>
      <c r="AG478" s="7" t="e">
        <f t="shared" si="188"/>
        <v>#N/A</v>
      </c>
      <c r="AH478" s="7" t="e">
        <f>VLOOKUP(AF478,排出係数!$A$4:$I$1301,6,FALSE)</f>
        <v>#N/A</v>
      </c>
      <c r="AI478" s="7" t="e">
        <f t="shared" si="189"/>
        <v>#N/A</v>
      </c>
      <c r="AJ478" s="7" t="e">
        <f t="shared" si="190"/>
        <v>#N/A</v>
      </c>
      <c r="AK478" s="7" t="e">
        <f>VLOOKUP(AF478,排出係数!$A$4:$I$1301,7,FALSE)</f>
        <v>#N/A</v>
      </c>
      <c r="AL478" s="7" t="e">
        <f t="shared" si="191"/>
        <v>#N/A</v>
      </c>
      <c r="AM478" s="7" t="e">
        <f t="shared" si="192"/>
        <v>#N/A</v>
      </c>
      <c r="AN478" s="7" t="e">
        <f t="shared" si="193"/>
        <v>#N/A</v>
      </c>
      <c r="AO478" s="7">
        <f t="shared" si="194"/>
        <v>0</v>
      </c>
      <c r="AP478" s="7" t="e">
        <f>VLOOKUP(AF478,排出係数!$A$4:$I$1301,8,FALSE)</f>
        <v>#N/A</v>
      </c>
      <c r="AQ478" s="7" t="str">
        <f t="shared" si="195"/>
        <v/>
      </c>
      <c r="AR478" s="7" t="str">
        <f t="shared" si="196"/>
        <v/>
      </c>
      <c r="AS478" s="7" t="str">
        <f t="shared" si="197"/>
        <v/>
      </c>
      <c r="AT478" s="88"/>
      <c r="AZ478" s="3" t="s">
        <v>1492</v>
      </c>
    </row>
    <row r="479" spans="1:52" s="13" customFormat="1" ht="13.5" customHeight="1">
      <c r="A479" s="139">
        <v>464</v>
      </c>
      <c r="B479" s="140"/>
      <c r="C479" s="141"/>
      <c r="D479" s="142"/>
      <c r="E479" s="141"/>
      <c r="F479" s="141"/>
      <c r="G479" s="182"/>
      <c r="H479" s="141"/>
      <c r="I479" s="143"/>
      <c r="J479" s="144"/>
      <c r="K479" s="141"/>
      <c r="L479" s="378"/>
      <c r="M479" s="379"/>
      <c r="N479" s="400"/>
      <c r="O479" s="202" t="str">
        <f t="shared" si="175"/>
        <v/>
      </c>
      <c r="P479" s="202" t="str">
        <f t="shared" si="199"/>
        <v/>
      </c>
      <c r="Q479" s="203" t="str">
        <f t="shared" si="176"/>
        <v/>
      </c>
      <c r="R479" s="249" t="str">
        <f t="shared" si="177"/>
        <v/>
      </c>
      <c r="S479" s="276"/>
      <c r="T479" s="37"/>
      <c r="U479" s="273" t="str">
        <f t="shared" si="178"/>
        <v/>
      </c>
      <c r="V479" s="7" t="e">
        <f t="shared" si="179"/>
        <v>#N/A</v>
      </c>
      <c r="W479" s="7" t="e">
        <f t="shared" si="180"/>
        <v>#N/A</v>
      </c>
      <c r="X479" s="7" t="e">
        <f t="shared" si="181"/>
        <v>#N/A</v>
      </c>
      <c r="Y479" s="7" t="str">
        <f t="shared" si="182"/>
        <v/>
      </c>
      <c r="Z479" s="11">
        <f t="shared" si="183"/>
        <v>1</v>
      </c>
      <c r="AA479" s="7" t="e">
        <f t="shared" si="184"/>
        <v>#N/A</v>
      </c>
      <c r="AB479" s="7" t="e">
        <f t="shared" si="185"/>
        <v>#N/A</v>
      </c>
      <c r="AC479" s="7" t="e">
        <f t="shared" si="186"/>
        <v>#N/A</v>
      </c>
      <c r="AD479" s="7" t="e">
        <f>VLOOKUP(AF479,排出係数!$A$4:$I$1301,9,FALSE)</f>
        <v>#N/A</v>
      </c>
      <c r="AE479" s="12" t="str">
        <f t="shared" si="187"/>
        <v xml:space="preserve"> </v>
      </c>
      <c r="AF479" s="7" t="e">
        <f t="shared" si="198"/>
        <v>#N/A</v>
      </c>
      <c r="AG479" s="7" t="e">
        <f t="shared" si="188"/>
        <v>#N/A</v>
      </c>
      <c r="AH479" s="7" t="e">
        <f>VLOOKUP(AF479,排出係数!$A$4:$I$1301,6,FALSE)</f>
        <v>#N/A</v>
      </c>
      <c r="AI479" s="7" t="e">
        <f t="shared" si="189"/>
        <v>#N/A</v>
      </c>
      <c r="AJ479" s="7" t="e">
        <f t="shared" si="190"/>
        <v>#N/A</v>
      </c>
      <c r="AK479" s="7" t="e">
        <f>VLOOKUP(AF479,排出係数!$A$4:$I$1301,7,FALSE)</f>
        <v>#N/A</v>
      </c>
      <c r="AL479" s="7" t="e">
        <f t="shared" si="191"/>
        <v>#N/A</v>
      </c>
      <c r="AM479" s="7" t="e">
        <f t="shared" si="192"/>
        <v>#N/A</v>
      </c>
      <c r="AN479" s="7" t="e">
        <f t="shared" si="193"/>
        <v>#N/A</v>
      </c>
      <c r="AO479" s="7">
        <f t="shared" si="194"/>
        <v>0</v>
      </c>
      <c r="AP479" s="7" t="e">
        <f>VLOOKUP(AF479,排出係数!$A$4:$I$1301,8,FALSE)</f>
        <v>#N/A</v>
      </c>
      <c r="AQ479" s="7" t="str">
        <f t="shared" si="195"/>
        <v/>
      </c>
      <c r="AR479" s="7" t="str">
        <f t="shared" si="196"/>
        <v/>
      </c>
      <c r="AS479" s="7" t="str">
        <f t="shared" si="197"/>
        <v/>
      </c>
      <c r="AT479" s="88"/>
      <c r="AZ479" s="465" t="s">
        <v>2794</v>
      </c>
    </row>
    <row r="480" spans="1:52" s="13" customFormat="1" ht="13.5" customHeight="1">
      <c r="A480" s="139">
        <v>465</v>
      </c>
      <c r="B480" s="140"/>
      <c r="C480" s="141"/>
      <c r="D480" s="142"/>
      <c r="E480" s="141"/>
      <c r="F480" s="141"/>
      <c r="G480" s="182"/>
      <c r="H480" s="141"/>
      <c r="I480" s="143"/>
      <c r="J480" s="144"/>
      <c r="K480" s="141"/>
      <c r="L480" s="378"/>
      <c r="M480" s="379"/>
      <c r="N480" s="400"/>
      <c r="O480" s="202" t="str">
        <f t="shared" si="175"/>
        <v/>
      </c>
      <c r="P480" s="202" t="str">
        <f t="shared" si="199"/>
        <v/>
      </c>
      <c r="Q480" s="203" t="str">
        <f t="shared" si="176"/>
        <v/>
      </c>
      <c r="R480" s="249" t="str">
        <f t="shared" si="177"/>
        <v/>
      </c>
      <c r="S480" s="276"/>
      <c r="T480" s="37"/>
      <c r="U480" s="273" t="str">
        <f t="shared" si="178"/>
        <v/>
      </c>
      <c r="V480" s="7" t="e">
        <f t="shared" si="179"/>
        <v>#N/A</v>
      </c>
      <c r="W480" s="7" t="e">
        <f t="shared" si="180"/>
        <v>#N/A</v>
      </c>
      <c r="X480" s="7" t="e">
        <f t="shared" si="181"/>
        <v>#N/A</v>
      </c>
      <c r="Y480" s="7" t="str">
        <f t="shared" si="182"/>
        <v/>
      </c>
      <c r="Z480" s="11">
        <f t="shared" si="183"/>
        <v>1</v>
      </c>
      <c r="AA480" s="7" t="e">
        <f t="shared" si="184"/>
        <v>#N/A</v>
      </c>
      <c r="AB480" s="7" t="e">
        <f t="shared" si="185"/>
        <v>#N/A</v>
      </c>
      <c r="AC480" s="7" t="e">
        <f t="shared" si="186"/>
        <v>#N/A</v>
      </c>
      <c r="AD480" s="7" t="e">
        <f>VLOOKUP(AF480,排出係数!$A$4:$I$1301,9,FALSE)</f>
        <v>#N/A</v>
      </c>
      <c r="AE480" s="12" t="str">
        <f t="shared" si="187"/>
        <v xml:space="preserve"> </v>
      </c>
      <c r="AF480" s="7" t="e">
        <f t="shared" si="198"/>
        <v>#N/A</v>
      </c>
      <c r="AG480" s="7" t="e">
        <f t="shared" si="188"/>
        <v>#N/A</v>
      </c>
      <c r="AH480" s="7" t="e">
        <f>VLOOKUP(AF480,排出係数!$A$4:$I$1301,6,FALSE)</f>
        <v>#N/A</v>
      </c>
      <c r="AI480" s="7" t="e">
        <f t="shared" si="189"/>
        <v>#N/A</v>
      </c>
      <c r="AJ480" s="7" t="e">
        <f t="shared" si="190"/>
        <v>#N/A</v>
      </c>
      <c r="AK480" s="7" t="e">
        <f>VLOOKUP(AF480,排出係数!$A$4:$I$1301,7,FALSE)</f>
        <v>#N/A</v>
      </c>
      <c r="AL480" s="7" t="e">
        <f t="shared" si="191"/>
        <v>#N/A</v>
      </c>
      <c r="AM480" s="7" t="e">
        <f t="shared" si="192"/>
        <v>#N/A</v>
      </c>
      <c r="AN480" s="7" t="e">
        <f t="shared" si="193"/>
        <v>#N/A</v>
      </c>
      <c r="AO480" s="7">
        <f t="shared" si="194"/>
        <v>0</v>
      </c>
      <c r="AP480" s="7" t="e">
        <f>VLOOKUP(AF480,排出係数!$A$4:$I$1301,8,FALSE)</f>
        <v>#N/A</v>
      </c>
      <c r="AQ480" s="7" t="str">
        <f t="shared" si="195"/>
        <v/>
      </c>
      <c r="AR480" s="7" t="str">
        <f t="shared" si="196"/>
        <v/>
      </c>
      <c r="AS480" s="7" t="str">
        <f t="shared" si="197"/>
        <v/>
      </c>
      <c r="AT480" s="88"/>
      <c r="AZ480" s="520" t="s">
        <v>2614</v>
      </c>
    </row>
    <row r="481" spans="1:52" s="13" customFormat="1" ht="13.5" customHeight="1">
      <c r="A481" s="139">
        <v>466</v>
      </c>
      <c r="B481" s="140"/>
      <c r="C481" s="141"/>
      <c r="D481" s="142"/>
      <c r="E481" s="141"/>
      <c r="F481" s="141"/>
      <c r="G481" s="182"/>
      <c r="H481" s="141"/>
      <c r="I481" s="143"/>
      <c r="J481" s="144"/>
      <c r="K481" s="141"/>
      <c r="L481" s="378"/>
      <c r="M481" s="379"/>
      <c r="N481" s="400"/>
      <c r="O481" s="202" t="str">
        <f t="shared" si="175"/>
        <v/>
      </c>
      <c r="P481" s="202" t="str">
        <f t="shared" si="199"/>
        <v/>
      </c>
      <c r="Q481" s="203" t="str">
        <f t="shared" si="176"/>
        <v/>
      </c>
      <c r="R481" s="249" t="str">
        <f t="shared" si="177"/>
        <v/>
      </c>
      <c r="S481" s="276"/>
      <c r="T481" s="37"/>
      <c r="U481" s="273" t="str">
        <f t="shared" si="178"/>
        <v/>
      </c>
      <c r="V481" s="7" t="e">
        <f t="shared" si="179"/>
        <v>#N/A</v>
      </c>
      <c r="W481" s="7" t="e">
        <f t="shared" si="180"/>
        <v>#N/A</v>
      </c>
      <c r="X481" s="7" t="e">
        <f t="shared" si="181"/>
        <v>#N/A</v>
      </c>
      <c r="Y481" s="7" t="str">
        <f t="shared" si="182"/>
        <v/>
      </c>
      <c r="Z481" s="11">
        <f t="shared" si="183"/>
        <v>1</v>
      </c>
      <c r="AA481" s="7" t="e">
        <f t="shared" si="184"/>
        <v>#N/A</v>
      </c>
      <c r="AB481" s="7" t="e">
        <f t="shared" si="185"/>
        <v>#N/A</v>
      </c>
      <c r="AC481" s="7" t="e">
        <f t="shared" si="186"/>
        <v>#N/A</v>
      </c>
      <c r="AD481" s="7" t="e">
        <f>VLOOKUP(AF481,排出係数!$A$4:$I$1301,9,FALSE)</f>
        <v>#N/A</v>
      </c>
      <c r="AE481" s="12" t="str">
        <f t="shared" si="187"/>
        <v xml:space="preserve"> </v>
      </c>
      <c r="AF481" s="7" t="e">
        <f t="shared" si="198"/>
        <v>#N/A</v>
      </c>
      <c r="AG481" s="7" t="e">
        <f t="shared" si="188"/>
        <v>#N/A</v>
      </c>
      <c r="AH481" s="7" t="e">
        <f>VLOOKUP(AF481,排出係数!$A$4:$I$1301,6,FALSE)</f>
        <v>#N/A</v>
      </c>
      <c r="AI481" s="7" t="e">
        <f t="shared" si="189"/>
        <v>#N/A</v>
      </c>
      <c r="AJ481" s="7" t="e">
        <f t="shared" si="190"/>
        <v>#N/A</v>
      </c>
      <c r="AK481" s="7" t="e">
        <f>VLOOKUP(AF481,排出係数!$A$4:$I$1301,7,FALSE)</f>
        <v>#N/A</v>
      </c>
      <c r="AL481" s="7" t="e">
        <f t="shared" si="191"/>
        <v>#N/A</v>
      </c>
      <c r="AM481" s="7" t="e">
        <f t="shared" si="192"/>
        <v>#N/A</v>
      </c>
      <c r="AN481" s="7" t="e">
        <f t="shared" si="193"/>
        <v>#N/A</v>
      </c>
      <c r="AO481" s="7">
        <f t="shared" si="194"/>
        <v>0</v>
      </c>
      <c r="AP481" s="7" t="e">
        <f>VLOOKUP(AF481,排出係数!$A$4:$I$1301,8,FALSE)</f>
        <v>#N/A</v>
      </c>
      <c r="AQ481" s="7" t="str">
        <f t="shared" si="195"/>
        <v/>
      </c>
      <c r="AR481" s="7" t="str">
        <f t="shared" si="196"/>
        <v/>
      </c>
      <c r="AS481" s="7" t="str">
        <f t="shared" si="197"/>
        <v/>
      </c>
      <c r="AT481" s="88"/>
      <c r="AZ481" s="465" t="s">
        <v>2761</v>
      </c>
    </row>
    <row r="482" spans="1:52" s="13" customFormat="1" ht="13.5" customHeight="1">
      <c r="A482" s="139">
        <v>467</v>
      </c>
      <c r="B482" s="140"/>
      <c r="C482" s="141"/>
      <c r="D482" s="142"/>
      <c r="E482" s="141"/>
      <c r="F482" s="141"/>
      <c r="G482" s="182"/>
      <c r="H482" s="141"/>
      <c r="I482" s="143"/>
      <c r="J482" s="144"/>
      <c r="K482" s="141"/>
      <c r="L482" s="378"/>
      <c r="M482" s="379"/>
      <c r="N482" s="400"/>
      <c r="O482" s="202" t="str">
        <f t="shared" si="175"/>
        <v/>
      </c>
      <c r="P482" s="202" t="str">
        <f t="shared" si="199"/>
        <v/>
      </c>
      <c r="Q482" s="203" t="str">
        <f t="shared" si="176"/>
        <v/>
      </c>
      <c r="R482" s="249" t="str">
        <f t="shared" si="177"/>
        <v/>
      </c>
      <c r="S482" s="276"/>
      <c r="T482" s="37"/>
      <c r="U482" s="273" t="str">
        <f t="shared" si="178"/>
        <v/>
      </c>
      <c r="V482" s="7" t="e">
        <f t="shared" si="179"/>
        <v>#N/A</v>
      </c>
      <c r="W482" s="7" t="e">
        <f t="shared" si="180"/>
        <v>#N/A</v>
      </c>
      <c r="X482" s="7" t="e">
        <f t="shared" si="181"/>
        <v>#N/A</v>
      </c>
      <c r="Y482" s="7" t="str">
        <f t="shared" si="182"/>
        <v/>
      </c>
      <c r="Z482" s="11">
        <f t="shared" si="183"/>
        <v>1</v>
      </c>
      <c r="AA482" s="7" t="e">
        <f t="shared" si="184"/>
        <v>#N/A</v>
      </c>
      <c r="AB482" s="7" t="e">
        <f t="shared" si="185"/>
        <v>#N/A</v>
      </c>
      <c r="AC482" s="7" t="e">
        <f t="shared" si="186"/>
        <v>#N/A</v>
      </c>
      <c r="AD482" s="7" t="e">
        <f>VLOOKUP(AF482,排出係数!$A$4:$I$1301,9,FALSE)</f>
        <v>#N/A</v>
      </c>
      <c r="AE482" s="12" t="str">
        <f t="shared" si="187"/>
        <v xml:space="preserve"> </v>
      </c>
      <c r="AF482" s="7" t="e">
        <f t="shared" si="198"/>
        <v>#N/A</v>
      </c>
      <c r="AG482" s="7" t="e">
        <f t="shared" si="188"/>
        <v>#N/A</v>
      </c>
      <c r="AH482" s="7" t="e">
        <f>VLOOKUP(AF482,排出係数!$A$4:$I$1301,6,FALSE)</f>
        <v>#N/A</v>
      </c>
      <c r="AI482" s="7" t="e">
        <f t="shared" si="189"/>
        <v>#N/A</v>
      </c>
      <c r="AJ482" s="7" t="e">
        <f t="shared" si="190"/>
        <v>#N/A</v>
      </c>
      <c r="AK482" s="7" t="e">
        <f>VLOOKUP(AF482,排出係数!$A$4:$I$1301,7,FALSE)</f>
        <v>#N/A</v>
      </c>
      <c r="AL482" s="7" t="e">
        <f t="shared" si="191"/>
        <v>#N/A</v>
      </c>
      <c r="AM482" s="7" t="e">
        <f t="shared" si="192"/>
        <v>#N/A</v>
      </c>
      <c r="AN482" s="7" t="e">
        <f t="shared" si="193"/>
        <v>#N/A</v>
      </c>
      <c r="AO482" s="7">
        <f t="shared" si="194"/>
        <v>0</v>
      </c>
      <c r="AP482" s="7" t="e">
        <f>VLOOKUP(AF482,排出係数!$A$4:$I$1301,8,FALSE)</f>
        <v>#N/A</v>
      </c>
      <c r="AQ482" s="7" t="str">
        <f t="shared" si="195"/>
        <v/>
      </c>
      <c r="AR482" s="7" t="str">
        <f t="shared" si="196"/>
        <v/>
      </c>
      <c r="AS482" s="7" t="str">
        <f t="shared" si="197"/>
        <v/>
      </c>
      <c r="AT482" s="88"/>
      <c r="AZ482" s="520" t="s">
        <v>2617</v>
      </c>
    </row>
    <row r="483" spans="1:52" s="13" customFormat="1" ht="13.5" customHeight="1">
      <c r="A483" s="139">
        <v>468</v>
      </c>
      <c r="B483" s="140"/>
      <c r="C483" s="141"/>
      <c r="D483" s="142"/>
      <c r="E483" s="141"/>
      <c r="F483" s="141"/>
      <c r="G483" s="182"/>
      <c r="H483" s="141"/>
      <c r="I483" s="143"/>
      <c r="J483" s="144"/>
      <c r="K483" s="141"/>
      <c r="L483" s="378"/>
      <c r="M483" s="379"/>
      <c r="N483" s="400"/>
      <c r="O483" s="202" t="str">
        <f t="shared" si="175"/>
        <v/>
      </c>
      <c r="P483" s="202" t="str">
        <f t="shared" si="199"/>
        <v/>
      </c>
      <c r="Q483" s="203" t="str">
        <f t="shared" si="176"/>
        <v/>
      </c>
      <c r="R483" s="249" t="str">
        <f t="shared" si="177"/>
        <v/>
      </c>
      <c r="S483" s="276"/>
      <c r="T483" s="37"/>
      <c r="U483" s="273" t="str">
        <f t="shared" si="178"/>
        <v/>
      </c>
      <c r="V483" s="7" t="e">
        <f t="shared" si="179"/>
        <v>#N/A</v>
      </c>
      <c r="W483" s="7" t="e">
        <f t="shared" si="180"/>
        <v>#N/A</v>
      </c>
      <c r="X483" s="7" t="e">
        <f t="shared" si="181"/>
        <v>#N/A</v>
      </c>
      <c r="Y483" s="7" t="str">
        <f t="shared" si="182"/>
        <v/>
      </c>
      <c r="Z483" s="11">
        <f t="shared" si="183"/>
        <v>1</v>
      </c>
      <c r="AA483" s="7" t="e">
        <f t="shared" si="184"/>
        <v>#N/A</v>
      </c>
      <c r="AB483" s="7" t="e">
        <f t="shared" si="185"/>
        <v>#N/A</v>
      </c>
      <c r="AC483" s="7" t="e">
        <f t="shared" si="186"/>
        <v>#N/A</v>
      </c>
      <c r="AD483" s="7" t="e">
        <f>VLOOKUP(AF483,排出係数!$A$4:$I$1301,9,FALSE)</f>
        <v>#N/A</v>
      </c>
      <c r="AE483" s="12" t="str">
        <f t="shared" si="187"/>
        <v xml:space="preserve"> </v>
      </c>
      <c r="AF483" s="7" t="e">
        <f t="shared" si="198"/>
        <v>#N/A</v>
      </c>
      <c r="AG483" s="7" t="e">
        <f t="shared" si="188"/>
        <v>#N/A</v>
      </c>
      <c r="AH483" s="7" t="e">
        <f>VLOOKUP(AF483,排出係数!$A$4:$I$1301,6,FALSE)</f>
        <v>#N/A</v>
      </c>
      <c r="AI483" s="7" t="e">
        <f t="shared" si="189"/>
        <v>#N/A</v>
      </c>
      <c r="AJ483" s="7" t="e">
        <f t="shared" si="190"/>
        <v>#N/A</v>
      </c>
      <c r="AK483" s="7" t="e">
        <f>VLOOKUP(AF483,排出係数!$A$4:$I$1301,7,FALSE)</f>
        <v>#N/A</v>
      </c>
      <c r="AL483" s="7" t="e">
        <f t="shared" si="191"/>
        <v>#N/A</v>
      </c>
      <c r="AM483" s="7" t="e">
        <f t="shared" si="192"/>
        <v>#N/A</v>
      </c>
      <c r="AN483" s="7" t="e">
        <f t="shared" si="193"/>
        <v>#N/A</v>
      </c>
      <c r="AO483" s="7">
        <f t="shared" si="194"/>
        <v>0</v>
      </c>
      <c r="AP483" s="7" t="e">
        <f>VLOOKUP(AF483,排出係数!$A$4:$I$1301,8,FALSE)</f>
        <v>#N/A</v>
      </c>
      <c r="AQ483" s="7" t="str">
        <f t="shared" si="195"/>
        <v/>
      </c>
      <c r="AR483" s="7" t="str">
        <f t="shared" si="196"/>
        <v/>
      </c>
      <c r="AS483" s="7" t="str">
        <f t="shared" si="197"/>
        <v/>
      </c>
      <c r="AT483" s="88"/>
      <c r="AZ483" s="465" t="s">
        <v>2765</v>
      </c>
    </row>
    <row r="484" spans="1:52" s="13" customFormat="1" ht="13.5" customHeight="1">
      <c r="A484" s="139">
        <v>469</v>
      </c>
      <c r="B484" s="140"/>
      <c r="C484" s="141"/>
      <c r="D484" s="142"/>
      <c r="E484" s="141"/>
      <c r="F484" s="141"/>
      <c r="G484" s="182"/>
      <c r="H484" s="141"/>
      <c r="I484" s="143"/>
      <c r="J484" s="144"/>
      <c r="K484" s="141"/>
      <c r="L484" s="378"/>
      <c r="M484" s="379"/>
      <c r="N484" s="400"/>
      <c r="O484" s="202" t="str">
        <f t="shared" si="175"/>
        <v/>
      </c>
      <c r="P484" s="202" t="str">
        <f t="shared" si="199"/>
        <v/>
      </c>
      <c r="Q484" s="203" t="str">
        <f t="shared" si="176"/>
        <v/>
      </c>
      <c r="R484" s="249" t="str">
        <f t="shared" si="177"/>
        <v/>
      </c>
      <c r="S484" s="276"/>
      <c r="T484" s="37"/>
      <c r="U484" s="273" t="str">
        <f t="shared" si="178"/>
        <v/>
      </c>
      <c r="V484" s="7" t="e">
        <f t="shared" si="179"/>
        <v>#N/A</v>
      </c>
      <c r="W484" s="7" t="e">
        <f t="shared" si="180"/>
        <v>#N/A</v>
      </c>
      <c r="X484" s="7" t="e">
        <f t="shared" si="181"/>
        <v>#N/A</v>
      </c>
      <c r="Y484" s="7" t="str">
        <f t="shared" si="182"/>
        <v/>
      </c>
      <c r="Z484" s="11">
        <f t="shared" si="183"/>
        <v>1</v>
      </c>
      <c r="AA484" s="7" t="e">
        <f t="shared" si="184"/>
        <v>#N/A</v>
      </c>
      <c r="AB484" s="7" t="e">
        <f t="shared" si="185"/>
        <v>#N/A</v>
      </c>
      <c r="AC484" s="7" t="e">
        <f t="shared" si="186"/>
        <v>#N/A</v>
      </c>
      <c r="AD484" s="7" t="e">
        <f>VLOOKUP(AF484,排出係数!$A$4:$I$1301,9,FALSE)</f>
        <v>#N/A</v>
      </c>
      <c r="AE484" s="12" t="str">
        <f t="shared" si="187"/>
        <v xml:space="preserve"> </v>
      </c>
      <c r="AF484" s="7" t="e">
        <f t="shared" si="198"/>
        <v>#N/A</v>
      </c>
      <c r="AG484" s="7" t="e">
        <f t="shared" si="188"/>
        <v>#N/A</v>
      </c>
      <c r="AH484" s="7" t="e">
        <f>VLOOKUP(AF484,排出係数!$A$4:$I$1301,6,FALSE)</f>
        <v>#N/A</v>
      </c>
      <c r="AI484" s="7" t="e">
        <f t="shared" si="189"/>
        <v>#N/A</v>
      </c>
      <c r="AJ484" s="7" t="e">
        <f t="shared" si="190"/>
        <v>#N/A</v>
      </c>
      <c r="AK484" s="7" t="e">
        <f>VLOOKUP(AF484,排出係数!$A$4:$I$1301,7,FALSE)</f>
        <v>#N/A</v>
      </c>
      <c r="AL484" s="7" t="e">
        <f t="shared" si="191"/>
        <v>#N/A</v>
      </c>
      <c r="AM484" s="7" t="e">
        <f t="shared" si="192"/>
        <v>#N/A</v>
      </c>
      <c r="AN484" s="7" t="e">
        <f t="shared" si="193"/>
        <v>#N/A</v>
      </c>
      <c r="AO484" s="7">
        <f t="shared" si="194"/>
        <v>0</v>
      </c>
      <c r="AP484" s="7" t="e">
        <f>VLOOKUP(AF484,排出係数!$A$4:$I$1301,8,FALSE)</f>
        <v>#N/A</v>
      </c>
      <c r="AQ484" s="7" t="str">
        <f t="shared" si="195"/>
        <v/>
      </c>
      <c r="AR484" s="7" t="str">
        <f t="shared" si="196"/>
        <v/>
      </c>
      <c r="AS484" s="7" t="str">
        <f t="shared" si="197"/>
        <v/>
      </c>
      <c r="AT484" s="88"/>
      <c r="AZ484" s="3" t="s">
        <v>1086</v>
      </c>
    </row>
    <row r="485" spans="1:52" s="13" customFormat="1" ht="13.5" customHeight="1">
      <c r="A485" s="139">
        <v>470</v>
      </c>
      <c r="B485" s="140"/>
      <c r="C485" s="141"/>
      <c r="D485" s="142"/>
      <c r="E485" s="141"/>
      <c r="F485" s="141"/>
      <c r="G485" s="182"/>
      <c r="H485" s="141"/>
      <c r="I485" s="143"/>
      <c r="J485" s="144"/>
      <c r="K485" s="141"/>
      <c r="L485" s="378"/>
      <c r="M485" s="379"/>
      <c r="N485" s="400"/>
      <c r="O485" s="202" t="str">
        <f t="shared" si="175"/>
        <v/>
      </c>
      <c r="P485" s="202" t="str">
        <f t="shared" si="199"/>
        <v/>
      </c>
      <c r="Q485" s="203" t="str">
        <f t="shared" si="176"/>
        <v/>
      </c>
      <c r="R485" s="249" t="str">
        <f t="shared" si="177"/>
        <v/>
      </c>
      <c r="S485" s="276"/>
      <c r="T485" s="37"/>
      <c r="U485" s="273" t="str">
        <f t="shared" si="178"/>
        <v/>
      </c>
      <c r="V485" s="7" t="e">
        <f t="shared" si="179"/>
        <v>#N/A</v>
      </c>
      <c r="W485" s="7" t="e">
        <f t="shared" si="180"/>
        <v>#N/A</v>
      </c>
      <c r="X485" s="7" t="e">
        <f t="shared" si="181"/>
        <v>#N/A</v>
      </c>
      <c r="Y485" s="7" t="str">
        <f t="shared" si="182"/>
        <v/>
      </c>
      <c r="Z485" s="11">
        <f t="shared" si="183"/>
        <v>1</v>
      </c>
      <c r="AA485" s="7" t="e">
        <f t="shared" si="184"/>
        <v>#N/A</v>
      </c>
      <c r="AB485" s="7" t="e">
        <f t="shared" si="185"/>
        <v>#N/A</v>
      </c>
      <c r="AC485" s="7" t="e">
        <f t="shared" si="186"/>
        <v>#N/A</v>
      </c>
      <c r="AD485" s="7" t="e">
        <f>VLOOKUP(AF485,排出係数!$A$4:$I$1301,9,FALSE)</f>
        <v>#N/A</v>
      </c>
      <c r="AE485" s="12" t="str">
        <f t="shared" si="187"/>
        <v xml:space="preserve"> </v>
      </c>
      <c r="AF485" s="7" t="e">
        <f t="shared" si="198"/>
        <v>#N/A</v>
      </c>
      <c r="AG485" s="7" t="e">
        <f t="shared" si="188"/>
        <v>#N/A</v>
      </c>
      <c r="AH485" s="7" t="e">
        <f>VLOOKUP(AF485,排出係数!$A$4:$I$1301,6,FALSE)</f>
        <v>#N/A</v>
      </c>
      <c r="AI485" s="7" t="e">
        <f t="shared" si="189"/>
        <v>#N/A</v>
      </c>
      <c r="AJ485" s="7" t="e">
        <f t="shared" si="190"/>
        <v>#N/A</v>
      </c>
      <c r="AK485" s="7" t="e">
        <f>VLOOKUP(AF485,排出係数!$A$4:$I$1301,7,FALSE)</f>
        <v>#N/A</v>
      </c>
      <c r="AL485" s="7" t="e">
        <f t="shared" si="191"/>
        <v>#N/A</v>
      </c>
      <c r="AM485" s="7" t="e">
        <f t="shared" si="192"/>
        <v>#N/A</v>
      </c>
      <c r="AN485" s="7" t="e">
        <f t="shared" si="193"/>
        <v>#N/A</v>
      </c>
      <c r="AO485" s="7">
        <f t="shared" si="194"/>
        <v>0</v>
      </c>
      <c r="AP485" s="7" t="e">
        <f>VLOOKUP(AF485,排出係数!$A$4:$I$1301,8,FALSE)</f>
        <v>#N/A</v>
      </c>
      <c r="AQ485" s="7" t="str">
        <f t="shared" si="195"/>
        <v/>
      </c>
      <c r="AR485" s="7" t="str">
        <f t="shared" si="196"/>
        <v/>
      </c>
      <c r="AS485" s="7" t="str">
        <f t="shared" si="197"/>
        <v/>
      </c>
      <c r="AT485" s="88"/>
      <c r="AZ485" s="3" t="s">
        <v>1827</v>
      </c>
    </row>
    <row r="486" spans="1:52" s="13" customFormat="1" ht="13.5" customHeight="1">
      <c r="A486" s="139">
        <v>471</v>
      </c>
      <c r="B486" s="140"/>
      <c r="C486" s="141"/>
      <c r="D486" s="142"/>
      <c r="E486" s="141"/>
      <c r="F486" s="141"/>
      <c r="G486" s="182"/>
      <c r="H486" s="141"/>
      <c r="I486" s="143"/>
      <c r="J486" s="144"/>
      <c r="K486" s="141"/>
      <c r="L486" s="378"/>
      <c r="M486" s="379"/>
      <c r="N486" s="400"/>
      <c r="O486" s="202" t="str">
        <f t="shared" si="175"/>
        <v/>
      </c>
      <c r="P486" s="202" t="str">
        <f t="shared" si="199"/>
        <v/>
      </c>
      <c r="Q486" s="203" t="str">
        <f t="shared" si="176"/>
        <v/>
      </c>
      <c r="R486" s="249" t="str">
        <f t="shared" si="177"/>
        <v/>
      </c>
      <c r="S486" s="276"/>
      <c r="T486" s="37"/>
      <c r="U486" s="273" t="str">
        <f t="shared" si="178"/>
        <v/>
      </c>
      <c r="V486" s="7" t="e">
        <f t="shared" si="179"/>
        <v>#N/A</v>
      </c>
      <c r="W486" s="7" t="e">
        <f t="shared" si="180"/>
        <v>#N/A</v>
      </c>
      <c r="X486" s="7" t="e">
        <f t="shared" si="181"/>
        <v>#N/A</v>
      </c>
      <c r="Y486" s="7" t="str">
        <f t="shared" si="182"/>
        <v/>
      </c>
      <c r="Z486" s="11">
        <f t="shared" si="183"/>
        <v>1</v>
      </c>
      <c r="AA486" s="7" t="e">
        <f t="shared" si="184"/>
        <v>#N/A</v>
      </c>
      <c r="AB486" s="7" t="e">
        <f t="shared" si="185"/>
        <v>#N/A</v>
      </c>
      <c r="AC486" s="7" t="e">
        <f t="shared" si="186"/>
        <v>#N/A</v>
      </c>
      <c r="AD486" s="7" t="e">
        <f>VLOOKUP(AF486,排出係数!$A$4:$I$1301,9,FALSE)</f>
        <v>#N/A</v>
      </c>
      <c r="AE486" s="12" t="str">
        <f t="shared" si="187"/>
        <v xml:space="preserve"> </v>
      </c>
      <c r="AF486" s="7" t="e">
        <f t="shared" si="198"/>
        <v>#N/A</v>
      </c>
      <c r="AG486" s="7" t="e">
        <f t="shared" si="188"/>
        <v>#N/A</v>
      </c>
      <c r="AH486" s="7" t="e">
        <f>VLOOKUP(AF486,排出係数!$A$4:$I$1301,6,FALSE)</f>
        <v>#N/A</v>
      </c>
      <c r="AI486" s="7" t="e">
        <f t="shared" si="189"/>
        <v>#N/A</v>
      </c>
      <c r="AJ486" s="7" t="e">
        <f t="shared" si="190"/>
        <v>#N/A</v>
      </c>
      <c r="AK486" s="7" t="e">
        <f>VLOOKUP(AF486,排出係数!$A$4:$I$1301,7,FALSE)</f>
        <v>#N/A</v>
      </c>
      <c r="AL486" s="7" t="e">
        <f t="shared" si="191"/>
        <v>#N/A</v>
      </c>
      <c r="AM486" s="7" t="e">
        <f t="shared" si="192"/>
        <v>#N/A</v>
      </c>
      <c r="AN486" s="7" t="e">
        <f t="shared" si="193"/>
        <v>#N/A</v>
      </c>
      <c r="AO486" s="7">
        <f t="shared" si="194"/>
        <v>0</v>
      </c>
      <c r="AP486" s="7" t="e">
        <f>VLOOKUP(AF486,排出係数!$A$4:$I$1301,8,FALSE)</f>
        <v>#N/A</v>
      </c>
      <c r="AQ486" s="7" t="str">
        <f t="shared" si="195"/>
        <v/>
      </c>
      <c r="AR486" s="7" t="str">
        <f t="shared" si="196"/>
        <v/>
      </c>
      <c r="AS486" s="7" t="str">
        <f t="shared" si="197"/>
        <v/>
      </c>
      <c r="AT486" s="88"/>
      <c r="AZ486" s="3" t="s">
        <v>1868</v>
      </c>
    </row>
    <row r="487" spans="1:52" s="13" customFormat="1" ht="13.5" customHeight="1">
      <c r="A487" s="139">
        <v>472</v>
      </c>
      <c r="B487" s="140"/>
      <c r="C487" s="141"/>
      <c r="D487" s="142"/>
      <c r="E487" s="141"/>
      <c r="F487" s="141"/>
      <c r="G487" s="182"/>
      <c r="H487" s="141"/>
      <c r="I487" s="143"/>
      <c r="J487" s="144"/>
      <c r="K487" s="141"/>
      <c r="L487" s="378"/>
      <c r="M487" s="379"/>
      <c r="N487" s="400"/>
      <c r="O487" s="202" t="str">
        <f t="shared" si="175"/>
        <v/>
      </c>
      <c r="P487" s="202" t="str">
        <f t="shared" si="199"/>
        <v/>
      </c>
      <c r="Q487" s="203" t="str">
        <f t="shared" si="176"/>
        <v/>
      </c>
      <c r="R487" s="249" t="str">
        <f t="shared" si="177"/>
        <v/>
      </c>
      <c r="S487" s="276"/>
      <c r="T487" s="37"/>
      <c r="U487" s="273" t="str">
        <f t="shared" si="178"/>
        <v/>
      </c>
      <c r="V487" s="7" t="e">
        <f t="shared" si="179"/>
        <v>#N/A</v>
      </c>
      <c r="W487" s="7" t="e">
        <f t="shared" si="180"/>
        <v>#N/A</v>
      </c>
      <c r="X487" s="7" t="e">
        <f t="shared" si="181"/>
        <v>#N/A</v>
      </c>
      <c r="Y487" s="7" t="str">
        <f t="shared" si="182"/>
        <v/>
      </c>
      <c r="Z487" s="11">
        <f t="shared" si="183"/>
        <v>1</v>
      </c>
      <c r="AA487" s="7" t="e">
        <f t="shared" si="184"/>
        <v>#N/A</v>
      </c>
      <c r="AB487" s="7" t="e">
        <f t="shared" si="185"/>
        <v>#N/A</v>
      </c>
      <c r="AC487" s="7" t="e">
        <f t="shared" si="186"/>
        <v>#N/A</v>
      </c>
      <c r="AD487" s="7" t="e">
        <f>VLOOKUP(AF487,排出係数!$A$4:$I$1301,9,FALSE)</f>
        <v>#N/A</v>
      </c>
      <c r="AE487" s="12" t="str">
        <f t="shared" si="187"/>
        <v xml:space="preserve"> </v>
      </c>
      <c r="AF487" s="7" t="e">
        <f t="shared" si="198"/>
        <v>#N/A</v>
      </c>
      <c r="AG487" s="7" t="e">
        <f t="shared" si="188"/>
        <v>#N/A</v>
      </c>
      <c r="AH487" s="7" t="e">
        <f>VLOOKUP(AF487,排出係数!$A$4:$I$1301,6,FALSE)</f>
        <v>#N/A</v>
      </c>
      <c r="AI487" s="7" t="e">
        <f t="shared" si="189"/>
        <v>#N/A</v>
      </c>
      <c r="AJ487" s="7" t="e">
        <f t="shared" si="190"/>
        <v>#N/A</v>
      </c>
      <c r="AK487" s="7" t="e">
        <f>VLOOKUP(AF487,排出係数!$A$4:$I$1301,7,FALSE)</f>
        <v>#N/A</v>
      </c>
      <c r="AL487" s="7" t="e">
        <f t="shared" si="191"/>
        <v>#N/A</v>
      </c>
      <c r="AM487" s="7" t="e">
        <f t="shared" si="192"/>
        <v>#N/A</v>
      </c>
      <c r="AN487" s="7" t="e">
        <f t="shared" si="193"/>
        <v>#N/A</v>
      </c>
      <c r="AO487" s="7">
        <f t="shared" si="194"/>
        <v>0</v>
      </c>
      <c r="AP487" s="7" t="e">
        <f>VLOOKUP(AF487,排出係数!$A$4:$I$1301,8,FALSE)</f>
        <v>#N/A</v>
      </c>
      <c r="AQ487" s="7" t="str">
        <f t="shared" si="195"/>
        <v/>
      </c>
      <c r="AR487" s="7" t="str">
        <f t="shared" si="196"/>
        <v/>
      </c>
      <c r="AS487" s="7" t="str">
        <f t="shared" si="197"/>
        <v/>
      </c>
      <c r="AT487" s="88"/>
      <c r="AZ487" s="3" t="s">
        <v>1232</v>
      </c>
    </row>
    <row r="488" spans="1:52" s="13" customFormat="1" ht="13.5" customHeight="1">
      <c r="A488" s="139">
        <v>473</v>
      </c>
      <c r="B488" s="140"/>
      <c r="C488" s="141"/>
      <c r="D488" s="142"/>
      <c r="E488" s="141"/>
      <c r="F488" s="141"/>
      <c r="G488" s="182"/>
      <c r="H488" s="141"/>
      <c r="I488" s="143"/>
      <c r="J488" s="144"/>
      <c r="K488" s="141"/>
      <c r="L488" s="378"/>
      <c r="M488" s="379"/>
      <c r="N488" s="400"/>
      <c r="O488" s="202" t="str">
        <f t="shared" si="175"/>
        <v/>
      </c>
      <c r="P488" s="202" t="str">
        <f t="shared" si="199"/>
        <v/>
      </c>
      <c r="Q488" s="203" t="str">
        <f t="shared" si="176"/>
        <v/>
      </c>
      <c r="R488" s="249" t="str">
        <f t="shared" si="177"/>
        <v/>
      </c>
      <c r="S488" s="276"/>
      <c r="T488" s="37"/>
      <c r="U488" s="273" t="str">
        <f t="shared" si="178"/>
        <v/>
      </c>
      <c r="V488" s="7" t="e">
        <f t="shared" si="179"/>
        <v>#N/A</v>
      </c>
      <c r="W488" s="7" t="e">
        <f t="shared" si="180"/>
        <v>#N/A</v>
      </c>
      <c r="X488" s="7" t="e">
        <f t="shared" si="181"/>
        <v>#N/A</v>
      </c>
      <c r="Y488" s="7" t="str">
        <f t="shared" si="182"/>
        <v/>
      </c>
      <c r="Z488" s="11">
        <f t="shared" si="183"/>
        <v>1</v>
      </c>
      <c r="AA488" s="7" t="e">
        <f t="shared" si="184"/>
        <v>#N/A</v>
      </c>
      <c r="AB488" s="7" t="e">
        <f t="shared" si="185"/>
        <v>#N/A</v>
      </c>
      <c r="AC488" s="7" t="e">
        <f t="shared" si="186"/>
        <v>#N/A</v>
      </c>
      <c r="AD488" s="7" t="e">
        <f>VLOOKUP(AF488,排出係数!$A$4:$I$1301,9,FALSE)</f>
        <v>#N/A</v>
      </c>
      <c r="AE488" s="12" t="str">
        <f t="shared" si="187"/>
        <v xml:space="preserve"> </v>
      </c>
      <c r="AF488" s="7" t="e">
        <f t="shared" si="198"/>
        <v>#N/A</v>
      </c>
      <c r="AG488" s="7" t="e">
        <f t="shared" si="188"/>
        <v>#N/A</v>
      </c>
      <c r="AH488" s="7" t="e">
        <f>VLOOKUP(AF488,排出係数!$A$4:$I$1301,6,FALSE)</f>
        <v>#N/A</v>
      </c>
      <c r="AI488" s="7" t="e">
        <f t="shared" si="189"/>
        <v>#N/A</v>
      </c>
      <c r="AJ488" s="7" t="e">
        <f t="shared" si="190"/>
        <v>#N/A</v>
      </c>
      <c r="AK488" s="7" t="e">
        <f>VLOOKUP(AF488,排出係数!$A$4:$I$1301,7,FALSE)</f>
        <v>#N/A</v>
      </c>
      <c r="AL488" s="7" t="e">
        <f t="shared" si="191"/>
        <v>#N/A</v>
      </c>
      <c r="AM488" s="7" t="e">
        <f t="shared" si="192"/>
        <v>#N/A</v>
      </c>
      <c r="AN488" s="7" t="e">
        <f t="shared" si="193"/>
        <v>#N/A</v>
      </c>
      <c r="AO488" s="7">
        <f t="shared" si="194"/>
        <v>0</v>
      </c>
      <c r="AP488" s="7" t="e">
        <f>VLOOKUP(AF488,排出係数!$A$4:$I$1301,8,FALSE)</f>
        <v>#N/A</v>
      </c>
      <c r="AQ488" s="7" t="str">
        <f t="shared" si="195"/>
        <v/>
      </c>
      <c r="AR488" s="7" t="str">
        <f t="shared" si="196"/>
        <v/>
      </c>
      <c r="AS488" s="7" t="str">
        <f t="shared" si="197"/>
        <v/>
      </c>
      <c r="AT488" s="88"/>
      <c r="AZ488" s="3" t="s">
        <v>1234</v>
      </c>
    </row>
    <row r="489" spans="1:52" s="13" customFormat="1" ht="13.5" customHeight="1">
      <c r="A489" s="139">
        <v>474</v>
      </c>
      <c r="B489" s="140"/>
      <c r="C489" s="141"/>
      <c r="D489" s="142"/>
      <c r="E489" s="141"/>
      <c r="F489" s="141"/>
      <c r="G489" s="182"/>
      <c r="H489" s="141"/>
      <c r="I489" s="143"/>
      <c r="J489" s="144"/>
      <c r="K489" s="141"/>
      <c r="L489" s="378"/>
      <c r="M489" s="379"/>
      <c r="N489" s="400"/>
      <c r="O489" s="202" t="str">
        <f t="shared" si="175"/>
        <v/>
      </c>
      <c r="P489" s="202" t="str">
        <f t="shared" si="199"/>
        <v/>
      </c>
      <c r="Q489" s="203" t="str">
        <f t="shared" si="176"/>
        <v/>
      </c>
      <c r="R489" s="249" t="str">
        <f t="shared" si="177"/>
        <v/>
      </c>
      <c r="S489" s="276"/>
      <c r="T489" s="37"/>
      <c r="U489" s="273" t="str">
        <f t="shared" si="178"/>
        <v/>
      </c>
      <c r="V489" s="7" t="e">
        <f t="shared" si="179"/>
        <v>#N/A</v>
      </c>
      <c r="W489" s="7" t="e">
        <f t="shared" si="180"/>
        <v>#N/A</v>
      </c>
      <c r="X489" s="7" t="e">
        <f t="shared" si="181"/>
        <v>#N/A</v>
      </c>
      <c r="Y489" s="7" t="str">
        <f t="shared" si="182"/>
        <v/>
      </c>
      <c r="Z489" s="11">
        <f t="shared" si="183"/>
        <v>1</v>
      </c>
      <c r="AA489" s="7" t="e">
        <f t="shared" si="184"/>
        <v>#N/A</v>
      </c>
      <c r="AB489" s="7" t="e">
        <f t="shared" si="185"/>
        <v>#N/A</v>
      </c>
      <c r="AC489" s="7" t="e">
        <f t="shared" si="186"/>
        <v>#N/A</v>
      </c>
      <c r="AD489" s="7" t="e">
        <f>VLOOKUP(AF489,排出係数!$A$4:$I$1301,9,FALSE)</f>
        <v>#N/A</v>
      </c>
      <c r="AE489" s="12" t="str">
        <f t="shared" si="187"/>
        <v xml:space="preserve"> </v>
      </c>
      <c r="AF489" s="7" t="e">
        <f t="shared" si="198"/>
        <v>#N/A</v>
      </c>
      <c r="AG489" s="7" t="e">
        <f t="shared" si="188"/>
        <v>#N/A</v>
      </c>
      <c r="AH489" s="7" t="e">
        <f>VLOOKUP(AF489,排出係数!$A$4:$I$1301,6,FALSE)</f>
        <v>#N/A</v>
      </c>
      <c r="AI489" s="7" t="e">
        <f t="shared" si="189"/>
        <v>#N/A</v>
      </c>
      <c r="AJ489" s="7" t="e">
        <f t="shared" si="190"/>
        <v>#N/A</v>
      </c>
      <c r="AK489" s="7" t="e">
        <f>VLOOKUP(AF489,排出係数!$A$4:$I$1301,7,FALSE)</f>
        <v>#N/A</v>
      </c>
      <c r="AL489" s="7" t="e">
        <f t="shared" si="191"/>
        <v>#N/A</v>
      </c>
      <c r="AM489" s="7" t="e">
        <f t="shared" si="192"/>
        <v>#N/A</v>
      </c>
      <c r="AN489" s="7" t="e">
        <f t="shared" si="193"/>
        <v>#N/A</v>
      </c>
      <c r="AO489" s="7">
        <f t="shared" si="194"/>
        <v>0</v>
      </c>
      <c r="AP489" s="7" t="e">
        <f>VLOOKUP(AF489,排出係数!$A$4:$I$1301,8,FALSE)</f>
        <v>#N/A</v>
      </c>
      <c r="AQ489" s="7" t="str">
        <f t="shared" si="195"/>
        <v/>
      </c>
      <c r="AR489" s="7" t="str">
        <f t="shared" si="196"/>
        <v/>
      </c>
      <c r="AS489" s="7" t="str">
        <f t="shared" si="197"/>
        <v/>
      </c>
      <c r="AT489" s="88"/>
      <c r="AZ489" s="3" t="s">
        <v>2009</v>
      </c>
    </row>
    <row r="490" spans="1:52" s="13" customFormat="1" ht="13.5" customHeight="1">
      <c r="A490" s="139">
        <v>475</v>
      </c>
      <c r="B490" s="140"/>
      <c r="C490" s="141"/>
      <c r="D490" s="142"/>
      <c r="E490" s="141"/>
      <c r="F490" s="141"/>
      <c r="G490" s="182"/>
      <c r="H490" s="141"/>
      <c r="I490" s="143"/>
      <c r="J490" s="144"/>
      <c r="K490" s="141"/>
      <c r="L490" s="378"/>
      <c r="M490" s="379"/>
      <c r="N490" s="400"/>
      <c r="O490" s="202" t="str">
        <f t="shared" si="175"/>
        <v/>
      </c>
      <c r="P490" s="202" t="str">
        <f t="shared" si="199"/>
        <v/>
      </c>
      <c r="Q490" s="203" t="str">
        <f t="shared" si="176"/>
        <v/>
      </c>
      <c r="R490" s="249" t="str">
        <f t="shared" si="177"/>
        <v/>
      </c>
      <c r="S490" s="276"/>
      <c r="T490" s="37"/>
      <c r="U490" s="273" t="str">
        <f t="shared" si="178"/>
        <v/>
      </c>
      <c r="V490" s="7" t="e">
        <f t="shared" si="179"/>
        <v>#N/A</v>
      </c>
      <c r="W490" s="7" t="e">
        <f t="shared" si="180"/>
        <v>#N/A</v>
      </c>
      <c r="X490" s="7" t="e">
        <f t="shared" si="181"/>
        <v>#N/A</v>
      </c>
      <c r="Y490" s="7" t="str">
        <f t="shared" si="182"/>
        <v/>
      </c>
      <c r="Z490" s="11">
        <f t="shared" si="183"/>
        <v>1</v>
      </c>
      <c r="AA490" s="7" t="e">
        <f t="shared" si="184"/>
        <v>#N/A</v>
      </c>
      <c r="AB490" s="7" t="e">
        <f t="shared" si="185"/>
        <v>#N/A</v>
      </c>
      <c r="AC490" s="7" t="e">
        <f t="shared" si="186"/>
        <v>#N/A</v>
      </c>
      <c r="AD490" s="7" t="e">
        <f>VLOOKUP(AF490,排出係数!$A$4:$I$1301,9,FALSE)</f>
        <v>#N/A</v>
      </c>
      <c r="AE490" s="12" t="str">
        <f t="shared" si="187"/>
        <v xml:space="preserve"> </v>
      </c>
      <c r="AF490" s="7" t="e">
        <f t="shared" si="198"/>
        <v>#N/A</v>
      </c>
      <c r="AG490" s="7" t="e">
        <f t="shared" si="188"/>
        <v>#N/A</v>
      </c>
      <c r="AH490" s="7" t="e">
        <f>VLOOKUP(AF490,排出係数!$A$4:$I$1301,6,FALSE)</f>
        <v>#N/A</v>
      </c>
      <c r="AI490" s="7" t="e">
        <f t="shared" si="189"/>
        <v>#N/A</v>
      </c>
      <c r="AJ490" s="7" t="e">
        <f t="shared" si="190"/>
        <v>#N/A</v>
      </c>
      <c r="AK490" s="7" t="e">
        <f>VLOOKUP(AF490,排出係数!$A$4:$I$1301,7,FALSE)</f>
        <v>#N/A</v>
      </c>
      <c r="AL490" s="7" t="e">
        <f t="shared" si="191"/>
        <v>#N/A</v>
      </c>
      <c r="AM490" s="7" t="e">
        <f t="shared" si="192"/>
        <v>#N/A</v>
      </c>
      <c r="AN490" s="7" t="e">
        <f t="shared" si="193"/>
        <v>#N/A</v>
      </c>
      <c r="AO490" s="7">
        <f t="shared" si="194"/>
        <v>0</v>
      </c>
      <c r="AP490" s="7" t="e">
        <f>VLOOKUP(AF490,排出係数!$A$4:$I$1301,8,FALSE)</f>
        <v>#N/A</v>
      </c>
      <c r="AQ490" s="7" t="str">
        <f t="shared" si="195"/>
        <v/>
      </c>
      <c r="AR490" s="7" t="str">
        <f t="shared" si="196"/>
        <v/>
      </c>
      <c r="AS490" s="7" t="str">
        <f t="shared" si="197"/>
        <v/>
      </c>
      <c r="AT490" s="88"/>
      <c r="AZ490" s="3" t="s">
        <v>2048</v>
      </c>
    </row>
    <row r="491" spans="1:52" s="13" customFormat="1" ht="13.5" customHeight="1">
      <c r="A491" s="139">
        <v>476</v>
      </c>
      <c r="B491" s="140"/>
      <c r="C491" s="141"/>
      <c r="D491" s="142"/>
      <c r="E491" s="141"/>
      <c r="F491" s="141"/>
      <c r="G491" s="182"/>
      <c r="H491" s="141"/>
      <c r="I491" s="143"/>
      <c r="J491" s="144"/>
      <c r="K491" s="141"/>
      <c r="L491" s="378"/>
      <c r="M491" s="379"/>
      <c r="N491" s="400"/>
      <c r="O491" s="202" t="str">
        <f t="shared" si="175"/>
        <v/>
      </c>
      <c r="P491" s="202" t="str">
        <f t="shared" si="199"/>
        <v/>
      </c>
      <c r="Q491" s="203" t="str">
        <f t="shared" si="176"/>
        <v/>
      </c>
      <c r="R491" s="249" t="str">
        <f t="shared" si="177"/>
        <v/>
      </c>
      <c r="S491" s="276"/>
      <c r="T491" s="37"/>
      <c r="U491" s="273" t="str">
        <f t="shared" si="178"/>
        <v/>
      </c>
      <c r="V491" s="7" t="e">
        <f t="shared" si="179"/>
        <v>#N/A</v>
      </c>
      <c r="W491" s="7" t="e">
        <f t="shared" si="180"/>
        <v>#N/A</v>
      </c>
      <c r="X491" s="7" t="e">
        <f t="shared" si="181"/>
        <v>#N/A</v>
      </c>
      <c r="Y491" s="7" t="str">
        <f t="shared" si="182"/>
        <v/>
      </c>
      <c r="Z491" s="11">
        <f t="shared" si="183"/>
        <v>1</v>
      </c>
      <c r="AA491" s="7" t="e">
        <f t="shared" si="184"/>
        <v>#N/A</v>
      </c>
      <c r="AB491" s="7" t="e">
        <f t="shared" si="185"/>
        <v>#N/A</v>
      </c>
      <c r="AC491" s="7" t="e">
        <f t="shared" si="186"/>
        <v>#N/A</v>
      </c>
      <c r="AD491" s="7" t="e">
        <f>VLOOKUP(AF491,排出係数!$A$4:$I$1301,9,FALSE)</f>
        <v>#N/A</v>
      </c>
      <c r="AE491" s="12" t="str">
        <f t="shared" si="187"/>
        <v xml:space="preserve"> </v>
      </c>
      <c r="AF491" s="7" t="e">
        <f t="shared" si="198"/>
        <v>#N/A</v>
      </c>
      <c r="AG491" s="7" t="e">
        <f t="shared" si="188"/>
        <v>#N/A</v>
      </c>
      <c r="AH491" s="7" t="e">
        <f>VLOOKUP(AF491,排出係数!$A$4:$I$1301,6,FALSE)</f>
        <v>#N/A</v>
      </c>
      <c r="AI491" s="7" t="e">
        <f t="shared" si="189"/>
        <v>#N/A</v>
      </c>
      <c r="AJ491" s="7" t="e">
        <f t="shared" si="190"/>
        <v>#N/A</v>
      </c>
      <c r="AK491" s="7" t="e">
        <f>VLOOKUP(AF491,排出係数!$A$4:$I$1301,7,FALSE)</f>
        <v>#N/A</v>
      </c>
      <c r="AL491" s="7" t="e">
        <f t="shared" si="191"/>
        <v>#N/A</v>
      </c>
      <c r="AM491" s="7" t="e">
        <f t="shared" si="192"/>
        <v>#N/A</v>
      </c>
      <c r="AN491" s="7" t="e">
        <f t="shared" si="193"/>
        <v>#N/A</v>
      </c>
      <c r="AO491" s="7">
        <f t="shared" si="194"/>
        <v>0</v>
      </c>
      <c r="AP491" s="7" t="e">
        <f>VLOOKUP(AF491,排出係数!$A$4:$I$1301,8,FALSE)</f>
        <v>#N/A</v>
      </c>
      <c r="AQ491" s="7" t="str">
        <f t="shared" si="195"/>
        <v/>
      </c>
      <c r="AR491" s="7" t="str">
        <f t="shared" si="196"/>
        <v/>
      </c>
      <c r="AS491" s="7" t="str">
        <f t="shared" si="197"/>
        <v/>
      </c>
      <c r="AT491" s="88"/>
      <c r="AZ491" s="3" t="s">
        <v>1587</v>
      </c>
    </row>
    <row r="492" spans="1:52" s="13" customFormat="1" ht="13.5" customHeight="1">
      <c r="A492" s="139">
        <v>477</v>
      </c>
      <c r="B492" s="140"/>
      <c r="C492" s="141"/>
      <c r="D492" s="142"/>
      <c r="E492" s="141"/>
      <c r="F492" s="141"/>
      <c r="G492" s="182"/>
      <c r="H492" s="141"/>
      <c r="I492" s="143"/>
      <c r="J492" s="144"/>
      <c r="K492" s="141"/>
      <c r="L492" s="378"/>
      <c r="M492" s="379"/>
      <c r="N492" s="400"/>
      <c r="O492" s="202" t="str">
        <f t="shared" si="175"/>
        <v/>
      </c>
      <c r="P492" s="202" t="str">
        <f t="shared" si="199"/>
        <v/>
      </c>
      <c r="Q492" s="203" t="str">
        <f t="shared" si="176"/>
        <v/>
      </c>
      <c r="R492" s="249" t="str">
        <f t="shared" si="177"/>
        <v/>
      </c>
      <c r="S492" s="276"/>
      <c r="T492" s="37"/>
      <c r="U492" s="273" t="str">
        <f t="shared" si="178"/>
        <v/>
      </c>
      <c r="V492" s="7" t="e">
        <f t="shared" si="179"/>
        <v>#N/A</v>
      </c>
      <c r="W492" s="7" t="e">
        <f t="shared" si="180"/>
        <v>#N/A</v>
      </c>
      <c r="X492" s="7" t="e">
        <f t="shared" si="181"/>
        <v>#N/A</v>
      </c>
      <c r="Y492" s="7" t="str">
        <f t="shared" si="182"/>
        <v/>
      </c>
      <c r="Z492" s="11">
        <f t="shared" si="183"/>
        <v>1</v>
      </c>
      <c r="AA492" s="7" t="e">
        <f t="shared" si="184"/>
        <v>#N/A</v>
      </c>
      <c r="AB492" s="7" t="e">
        <f t="shared" si="185"/>
        <v>#N/A</v>
      </c>
      <c r="AC492" s="7" t="e">
        <f t="shared" si="186"/>
        <v>#N/A</v>
      </c>
      <c r="AD492" s="7" t="e">
        <f>VLOOKUP(AF492,排出係数!$A$4:$I$1301,9,FALSE)</f>
        <v>#N/A</v>
      </c>
      <c r="AE492" s="12" t="str">
        <f t="shared" si="187"/>
        <v xml:space="preserve"> </v>
      </c>
      <c r="AF492" s="7" t="e">
        <f t="shared" si="198"/>
        <v>#N/A</v>
      </c>
      <c r="AG492" s="7" t="e">
        <f t="shared" si="188"/>
        <v>#N/A</v>
      </c>
      <c r="AH492" s="7" t="e">
        <f>VLOOKUP(AF492,排出係数!$A$4:$I$1301,6,FALSE)</f>
        <v>#N/A</v>
      </c>
      <c r="AI492" s="7" t="e">
        <f t="shared" si="189"/>
        <v>#N/A</v>
      </c>
      <c r="AJ492" s="7" t="e">
        <f t="shared" si="190"/>
        <v>#N/A</v>
      </c>
      <c r="AK492" s="7" t="e">
        <f>VLOOKUP(AF492,排出係数!$A$4:$I$1301,7,FALSE)</f>
        <v>#N/A</v>
      </c>
      <c r="AL492" s="7" t="e">
        <f t="shared" si="191"/>
        <v>#N/A</v>
      </c>
      <c r="AM492" s="7" t="e">
        <f t="shared" si="192"/>
        <v>#N/A</v>
      </c>
      <c r="AN492" s="7" t="e">
        <f t="shared" si="193"/>
        <v>#N/A</v>
      </c>
      <c r="AO492" s="7">
        <f t="shared" si="194"/>
        <v>0</v>
      </c>
      <c r="AP492" s="7" t="e">
        <f>VLOOKUP(AF492,排出係数!$A$4:$I$1301,8,FALSE)</f>
        <v>#N/A</v>
      </c>
      <c r="AQ492" s="7" t="str">
        <f t="shared" si="195"/>
        <v/>
      </c>
      <c r="AR492" s="7" t="str">
        <f t="shared" si="196"/>
        <v/>
      </c>
      <c r="AS492" s="7" t="str">
        <f t="shared" si="197"/>
        <v/>
      </c>
      <c r="AT492" s="88"/>
      <c r="AZ492" s="3" t="s">
        <v>1529</v>
      </c>
    </row>
    <row r="493" spans="1:52" s="13" customFormat="1" ht="13.5" customHeight="1">
      <c r="A493" s="139">
        <v>478</v>
      </c>
      <c r="B493" s="140"/>
      <c r="C493" s="141"/>
      <c r="D493" s="142"/>
      <c r="E493" s="141"/>
      <c r="F493" s="141"/>
      <c r="G493" s="182"/>
      <c r="H493" s="141"/>
      <c r="I493" s="143"/>
      <c r="J493" s="144"/>
      <c r="K493" s="141"/>
      <c r="L493" s="378"/>
      <c r="M493" s="379"/>
      <c r="N493" s="400"/>
      <c r="O493" s="202" t="str">
        <f t="shared" si="175"/>
        <v/>
      </c>
      <c r="P493" s="202" t="str">
        <f t="shared" si="199"/>
        <v/>
      </c>
      <c r="Q493" s="203" t="str">
        <f t="shared" si="176"/>
        <v/>
      </c>
      <c r="R493" s="249" t="str">
        <f t="shared" si="177"/>
        <v/>
      </c>
      <c r="S493" s="276"/>
      <c r="T493" s="37"/>
      <c r="U493" s="273" t="str">
        <f t="shared" si="178"/>
        <v/>
      </c>
      <c r="V493" s="7" t="e">
        <f t="shared" si="179"/>
        <v>#N/A</v>
      </c>
      <c r="W493" s="7" t="e">
        <f t="shared" si="180"/>
        <v>#N/A</v>
      </c>
      <c r="X493" s="7" t="e">
        <f t="shared" si="181"/>
        <v>#N/A</v>
      </c>
      <c r="Y493" s="7" t="str">
        <f t="shared" si="182"/>
        <v/>
      </c>
      <c r="Z493" s="11">
        <f t="shared" si="183"/>
        <v>1</v>
      </c>
      <c r="AA493" s="7" t="e">
        <f t="shared" si="184"/>
        <v>#N/A</v>
      </c>
      <c r="AB493" s="7" t="e">
        <f t="shared" si="185"/>
        <v>#N/A</v>
      </c>
      <c r="AC493" s="7" t="e">
        <f t="shared" si="186"/>
        <v>#N/A</v>
      </c>
      <c r="AD493" s="7" t="e">
        <f>VLOOKUP(AF493,排出係数!$A$4:$I$1301,9,FALSE)</f>
        <v>#N/A</v>
      </c>
      <c r="AE493" s="12" t="str">
        <f t="shared" si="187"/>
        <v xml:space="preserve"> </v>
      </c>
      <c r="AF493" s="7" t="e">
        <f t="shared" si="198"/>
        <v>#N/A</v>
      </c>
      <c r="AG493" s="7" t="e">
        <f t="shared" si="188"/>
        <v>#N/A</v>
      </c>
      <c r="AH493" s="7" t="e">
        <f>VLOOKUP(AF493,排出係数!$A$4:$I$1301,6,FALSE)</f>
        <v>#N/A</v>
      </c>
      <c r="AI493" s="7" t="e">
        <f t="shared" si="189"/>
        <v>#N/A</v>
      </c>
      <c r="AJ493" s="7" t="e">
        <f t="shared" si="190"/>
        <v>#N/A</v>
      </c>
      <c r="AK493" s="7" t="e">
        <f>VLOOKUP(AF493,排出係数!$A$4:$I$1301,7,FALSE)</f>
        <v>#N/A</v>
      </c>
      <c r="AL493" s="7" t="e">
        <f t="shared" si="191"/>
        <v>#N/A</v>
      </c>
      <c r="AM493" s="7" t="e">
        <f t="shared" si="192"/>
        <v>#N/A</v>
      </c>
      <c r="AN493" s="7" t="e">
        <f t="shared" si="193"/>
        <v>#N/A</v>
      </c>
      <c r="AO493" s="7">
        <f t="shared" si="194"/>
        <v>0</v>
      </c>
      <c r="AP493" s="7" t="e">
        <f>VLOOKUP(AF493,排出係数!$A$4:$I$1301,8,FALSE)</f>
        <v>#N/A</v>
      </c>
      <c r="AQ493" s="7" t="str">
        <f t="shared" si="195"/>
        <v/>
      </c>
      <c r="AR493" s="7" t="str">
        <f t="shared" si="196"/>
        <v/>
      </c>
      <c r="AS493" s="7" t="str">
        <f t="shared" si="197"/>
        <v/>
      </c>
      <c r="AT493" s="88"/>
      <c r="AZ493" s="3" t="s">
        <v>1533</v>
      </c>
    </row>
    <row r="494" spans="1:52" s="13" customFormat="1" ht="13.5" customHeight="1">
      <c r="A494" s="139">
        <v>479</v>
      </c>
      <c r="B494" s="140"/>
      <c r="C494" s="141"/>
      <c r="D494" s="142"/>
      <c r="E494" s="141"/>
      <c r="F494" s="141"/>
      <c r="G494" s="182"/>
      <c r="H494" s="141"/>
      <c r="I494" s="143"/>
      <c r="J494" s="144"/>
      <c r="K494" s="141"/>
      <c r="L494" s="378"/>
      <c r="M494" s="379"/>
      <c r="N494" s="400"/>
      <c r="O494" s="202" t="str">
        <f t="shared" si="175"/>
        <v/>
      </c>
      <c r="P494" s="202" t="str">
        <f t="shared" si="199"/>
        <v/>
      </c>
      <c r="Q494" s="203" t="str">
        <f t="shared" si="176"/>
        <v/>
      </c>
      <c r="R494" s="249" t="str">
        <f t="shared" si="177"/>
        <v/>
      </c>
      <c r="S494" s="276"/>
      <c r="T494" s="37"/>
      <c r="U494" s="273" t="str">
        <f t="shared" si="178"/>
        <v/>
      </c>
      <c r="V494" s="7" t="e">
        <f t="shared" si="179"/>
        <v>#N/A</v>
      </c>
      <c r="W494" s="7" t="e">
        <f t="shared" si="180"/>
        <v>#N/A</v>
      </c>
      <c r="X494" s="7" t="e">
        <f t="shared" si="181"/>
        <v>#N/A</v>
      </c>
      <c r="Y494" s="7" t="str">
        <f t="shared" si="182"/>
        <v/>
      </c>
      <c r="Z494" s="11">
        <f t="shared" si="183"/>
        <v>1</v>
      </c>
      <c r="AA494" s="7" t="e">
        <f t="shared" si="184"/>
        <v>#N/A</v>
      </c>
      <c r="AB494" s="7" t="e">
        <f t="shared" si="185"/>
        <v>#N/A</v>
      </c>
      <c r="AC494" s="7" t="e">
        <f t="shared" si="186"/>
        <v>#N/A</v>
      </c>
      <c r="AD494" s="7" t="e">
        <f>VLOOKUP(AF494,排出係数!$A$4:$I$1301,9,FALSE)</f>
        <v>#N/A</v>
      </c>
      <c r="AE494" s="12" t="str">
        <f t="shared" si="187"/>
        <v xml:space="preserve"> </v>
      </c>
      <c r="AF494" s="7" t="e">
        <f t="shared" si="198"/>
        <v>#N/A</v>
      </c>
      <c r="AG494" s="7" t="e">
        <f t="shared" si="188"/>
        <v>#N/A</v>
      </c>
      <c r="AH494" s="7" t="e">
        <f>VLOOKUP(AF494,排出係数!$A$4:$I$1301,6,FALSE)</f>
        <v>#N/A</v>
      </c>
      <c r="AI494" s="7" t="e">
        <f t="shared" si="189"/>
        <v>#N/A</v>
      </c>
      <c r="AJ494" s="7" t="e">
        <f t="shared" si="190"/>
        <v>#N/A</v>
      </c>
      <c r="AK494" s="7" t="e">
        <f>VLOOKUP(AF494,排出係数!$A$4:$I$1301,7,FALSE)</f>
        <v>#N/A</v>
      </c>
      <c r="AL494" s="7" t="e">
        <f t="shared" si="191"/>
        <v>#N/A</v>
      </c>
      <c r="AM494" s="7" t="e">
        <f t="shared" si="192"/>
        <v>#N/A</v>
      </c>
      <c r="AN494" s="7" t="e">
        <f t="shared" si="193"/>
        <v>#N/A</v>
      </c>
      <c r="AO494" s="7">
        <f t="shared" si="194"/>
        <v>0</v>
      </c>
      <c r="AP494" s="7" t="e">
        <f>VLOOKUP(AF494,排出係数!$A$4:$I$1301,8,FALSE)</f>
        <v>#N/A</v>
      </c>
      <c r="AQ494" s="7" t="str">
        <f t="shared" si="195"/>
        <v/>
      </c>
      <c r="AR494" s="7" t="str">
        <f t="shared" si="196"/>
        <v/>
      </c>
      <c r="AS494" s="7" t="str">
        <f t="shared" si="197"/>
        <v/>
      </c>
      <c r="AT494" s="88"/>
      <c r="AZ494" s="3" t="s">
        <v>1588</v>
      </c>
    </row>
    <row r="495" spans="1:52" s="13" customFormat="1" ht="13.5" customHeight="1">
      <c r="A495" s="139">
        <v>480</v>
      </c>
      <c r="B495" s="140"/>
      <c r="C495" s="141"/>
      <c r="D495" s="142"/>
      <c r="E495" s="141"/>
      <c r="F495" s="141"/>
      <c r="G495" s="182"/>
      <c r="H495" s="141"/>
      <c r="I495" s="143"/>
      <c r="J495" s="144"/>
      <c r="K495" s="141"/>
      <c r="L495" s="378"/>
      <c r="M495" s="379"/>
      <c r="N495" s="400"/>
      <c r="O495" s="202" t="str">
        <f t="shared" si="175"/>
        <v/>
      </c>
      <c r="P495" s="202" t="str">
        <f t="shared" si="199"/>
        <v/>
      </c>
      <c r="Q495" s="203" t="str">
        <f t="shared" si="176"/>
        <v/>
      </c>
      <c r="R495" s="249" t="str">
        <f t="shared" si="177"/>
        <v/>
      </c>
      <c r="S495" s="276"/>
      <c r="T495" s="37"/>
      <c r="U495" s="273" t="str">
        <f t="shared" si="178"/>
        <v/>
      </c>
      <c r="V495" s="7" t="e">
        <f t="shared" si="179"/>
        <v>#N/A</v>
      </c>
      <c r="W495" s="7" t="e">
        <f t="shared" si="180"/>
        <v>#N/A</v>
      </c>
      <c r="X495" s="7" t="e">
        <f t="shared" si="181"/>
        <v>#N/A</v>
      </c>
      <c r="Y495" s="7" t="str">
        <f t="shared" si="182"/>
        <v/>
      </c>
      <c r="Z495" s="11">
        <f t="shared" si="183"/>
        <v>1</v>
      </c>
      <c r="AA495" s="7" t="e">
        <f t="shared" si="184"/>
        <v>#N/A</v>
      </c>
      <c r="AB495" s="7" t="e">
        <f t="shared" si="185"/>
        <v>#N/A</v>
      </c>
      <c r="AC495" s="7" t="e">
        <f t="shared" si="186"/>
        <v>#N/A</v>
      </c>
      <c r="AD495" s="7" t="e">
        <f>VLOOKUP(AF495,排出係数!$A$4:$I$1301,9,FALSE)</f>
        <v>#N/A</v>
      </c>
      <c r="AE495" s="12" t="str">
        <f t="shared" si="187"/>
        <v xml:space="preserve"> </v>
      </c>
      <c r="AF495" s="7" t="e">
        <f t="shared" si="198"/>
        <v>#N/A</v>
      </c>
      <c r="AG495" s="7" t="e">
        <f t="shared" si="188"/>
        <v>#N/A</v>
      </c>
      <c r="AH495" s="7" t="e">
        <f>VLOOKUP(AF495,排出係数!$A$4:$I$1301,6,FALSE)</f>
        <v>#N/A</v>
      </c>
      <c r="AI495" s="7" t="e">
        <f t="shared" si="189"/>
        <v>#N/A</v>
      </c>
      <c r="AJ495" s="7" t="e">
        <f t="shared" si="190"/>
        <v>#N/A</v>
      </c>
      <c r="AK495" s="7" t="e">
        <f>VLOOKUP(AF495,排出係数!$A$4:$I$1301,7,FALSE)</f>
        <v>#N/A</v>
      </c>
      <c r="AL495" s="7" t="e">
        <f t="shared" si="191"/>
        <v>#N/A</v>
      </c>
      <c r="AM495" s="7" t="e">
        <f t="shared" si="192"/>
        <v>#N/A</v>
      </c>
      <c r="AN495" s="7" t="e">
        <f t="shared" si="193"/>
        <v>#N/A</v>
      </c>
      <c r="AO495" s="7">
        <f t="shared" si="194"/>
        <v>0</v>
      </c>
      <c r="AP495" s="7" t="e">
        <f>VLOOKUP(AF495,排出係数!$A$4:$I$1301,8,FALSE)</f>
        <v>#N/A</v>
      </c>
      <c r="AQ495" s="7" t="str">
        <f t="shared" si="195"/>
        <v/>
      </c>
      <c r="AR495" s="7" t="str">
        <f t="shared" si="196"/>
        <v/>
      </c>
      <c r="AS495" s="7" t="str">
        <f t="shared" si="197"/>
        <v/>
      </c>
      <c r="AT495" s="88"/>
      <c r="AZ495" s="3" t="s">
        <v>1530</v>
      </c>
    </row>
    <row r="496" spans="1:52" s="13" customFormat="1" ht="13.5" customHeight="1">
      <c r="A496" s="139">
        <v>481</v>
      </c>
      <c r="B496" s="140"/>
      <c r="C496" s="141"/>
      <c r="D496" s="142"/>
      <c r="E496" s="141"/>
      <c r="F496" s="141"/>
      <c r="G496" s="182"/>
      <c r="H496" s="141"/>
      <c r="I496" s="143"/>
      <c r="J496" s="144"/>
      <c r="K496" s="141"/>
      <c r="L496" s="378"/>
      <c r="M496" s="379"/>
      <c r="N496" s="400"/>
      <c r="O496" s="202" t="str">
        <f t="shared" si="175"/>
        <v/>
      </c>
      <c r="P496" s="202" t="str">
        <f t="shared" si="199"/>
        <v/>
      </c>
      <c r="Q496" s="203" t="str">
        <f t="shared" si="176"/>
        <v/>
      </c>
      <c r="R496" s="249" t="str">
        <f t="shared" si="177"/>
        <v/>
      </c>
      <c r="S496" s="276"/>
      <c r="T496" s="37"/>
      <c r="U496" s="273" t="str">
        <f t="shared" si="178"/>
        <v/>
      </c>
      <c r="V496" s="7" t="e">
        <f t="shared" si="179"/>
        <v>#N/A</v>
      </c>
      <c r="W496" s="7" t="e">
        <f t="shared" si="180"/>
        <v>#N/A</v>
      </c>
      <c r="X496" s="7" t="e">
        <f t="shared" si="181"/>
        <v>#N/A</v>
      </c>
      <c r="Y496" s="7" t="str">
        <f t="shared" si="182"/>
        <v/>
      </c>
      <c r="Z496" s="11">
        <f t="shared" si="183"/>
        <v>1</v>
      </c>
      <c r="AA496" s="7" t="e">
        <f t="shared" si="184"/>
        <v>#N/A</v>
      </c>
      <c r="AB496" s="7" t="e">
        <f t="shared" si="185"/>
        <v>#N/A</v>
      </c>
      <c r="AC496" s="7" t="e">
        <f t="shared" si="186"/>
        <v>#N/A</v>
      </c>
      <c r="AD496" s="7" t="e">
        <f>VLOOKUP(AF496,排出係数!$A$4:$I$1301,9,FALSE)</f>
        <v>#N/A</v>
      </c>
      <c r="AE496" s="12" t="str">
        <f t="shared" si="187"/>
        <v xml:space="preserve"> </v>
      </c>
      <c r="AF496" s="7" t="e">
        <f t="shared" si="198"/>
        <v>#N/A</v>
      </c>
      <c r="AG496" s="7" t="e">
        <f t="shared" si="188"/>
        <v>#N/A</v>
      </c>
      <c r="AH496" s="7" t="e">
        <f>VLOOKUP(AF496,排出係数!$A$4:$I$1301,6,FALSE)</f>
        <v>#N/A</v>
      </c>
      <c r="AI496" s="7" t="e">
        <f t="shared" si="189"/>
        <v>#N/A</v>
      </c>
      <c r="AJ496" s="7" t="e">
        <f t="shared" si="190"/>
        <v>#N/A</v>
      </c>
      <c r="AK496" s="7" t="e">
        <f>VLOOKUP(AF496,排出係数!$A$4:$I$1301,7,FALSE)</f>
        <v>#N/A</v>
      </c>
      <c r="AL496" s="7" t="e">
        <f t="shared" si="191"/>
        <v>#N/A</v>
      </c>
      <c r="AM496" s="7" t="e">
        <f t="shared" si="192"/>
        <v>#N/A</v>
      </c>
      <c r="AN496" s="7" t="e">
        <f t="shared" si="193"/>
        <v>#N/A</v>
      </c>
      <c r="AO496" s="7">
        <f t="shared" si="194"/>
        <v>0</v>
      </c>
      <c r="AP496" s="7" t="e">
        <f>VLOOKUP(AF496,排出係数!$A$4:$I$1301,8,FALSE)</f>
        <v>#N/A</v>
      </c>
      <c r="AQ496" s="7" t="str">
        <f t="shared" si="195"/>
        <v/>
      </c>
      <c r="AR496" s="7" t="str">
        <f t="shared" si="196"/>
        <v/>
      </c>
      <c r="AS496" s="7" t="str">
        <f t="shared" si="197"/>
        <v/>
      </c>
      <c r="AT496" s="88"/>
      <c r="AZ496" s="3" t="s">
        <v>1534</v>
      </c>
    </row>
    <row r="497" spans="1:52" s="13" customFormat="1" ht="13.5" customHeight="1">
      <c r="A497" s="139">
        <v>482</v>
      </c>
      <c r="B497" s="140"/>
      <c r="C497" s="141"/>
      <c r="D497" s="142"/>
      <c r="E497" s="141"/>
      <c r="F497" s="141"/>
      <c r="G497" s="182"/>
      <c r="H497" s="141"/>
      <c r="I497" s="143"/>
      <c r="J497" s="144"/>
      <c r="K497" s="141"/>
      <c r="L497" s="378"/>
      <c r="M497" s="379"/>
      <c r="N497" s="400"/>
      <c r="O497" s="202" t="str">
        <f t="shared" si="175"/>
        <v/>
      </c>
      <c r="P497" s="202" t="str">
        <f t="shared" si="199"/>
        <v/>
      </c>
      <c r="Q497" s="203" t="str">
        <f t="shared" si="176"/>
        <v/>
      </c>
      <c r="R497" s="249" t="str">
        <f t="shared" si="177"/>
        <v/>
      </c>
      <c r="S497" s="276"/>
      <c r="T497" s="37"/>
      <c r="U497" s="273" t="str">
        <f t="shared" si="178"/>
        <v/>
      </c>
      <c r="V497" s="7" t="e">
        <f t="shared" si="179"/>
        <v>#N/A</v>
      </c>
      <c r="W497" s="7" t="e">
        <f t="shared" si="180"/>
        <v>#N/A</v>
      </c>
      <c r="X497" s="7" t="e">
        <f t="shared" si="181"/>
        <v>#N/A</v>
      </c>
      <c r="Y497" s="7" t="str">
        <f t="shared" si="182"/>
        <v/>
      </c>
      <c r="Z497" s="11">
        <f t="shared" si="183"/>
        <v>1</v>
      </c>
      <c r="AA497" s="7" t="e">
        <f t="shared" si="184"/>
        <v>#N/A</v>
      </c>
      <c r="AB497" s="7" t="e">
        <f t="shared" si="185"/>
        <v>#N/A</v>
      </c>
      <c r="AC497" s="7" t="e">
        <f t="shared" si="186"/>
        <v>#N/A</v>
      </c>
      <c r="AD497" s="7" t="e">
        <f>VLOOKUP(AF497,排出係数!$A$4:$I$1301,9,FALSE)</f>
        <v>#N/A</v>
      </c>
      <c r="AE497" s="12" t="str">
        <f t="shared" si="187"/>
        <v xml:space="preserve"> </v>
      </c>
      <c r="AF497" s="7" t="e">
        <f t="shared" si="198"/>
        <v>#N/A</v>
      </c>
      <c r="AG497" s="7" t="e">
        <f t="shared" si="188"/>
        <v>#N/A</v>
      </c>
      <c r="AH497" s="7" t="e">
        <f>VLOOKUP(AF497,排出係数!$A$4:$I$1301,6,FALSE)</f>
        <v>#N/A</v>
      </c>
      <c r="AI497" s="7" t="e">
        <f t="shared" si="189"/>
        <v>#N/A</v>
      </c>
      <c r="AJ497" s="7" t="e">
        <f t="shared" si="190"/>
        <v>#N/A</v>
      </c>
      <c r="AK497" s="7" t="e">
        <f>VLOOKUP(AF497,排出係数!$A$4:$I$1301,7,FALSE)</f>
        <v>#N/A</v>
      </c>
      <c r="AL497" s="7" t="e">
        <f t="shared" si="191"/>
        <v>#N/A</v>
      </c>
      <c r="AM497" s="7" t="e">
        <f t="shared" si="192"/>
        <v>#N/A</v>
      </c>
      <c r="AN497" s="7" t="e">
        <f t="shared" si="193"/>
        <v>#N/A</v>
      </c>
      <c r="AO497" s="7">
        <f t="shared" si="194"/>
        <v>0</v>
      </c>
      <c r="AP497" s="7" t="e">
        <f>VLOOKUP(AF497,排出係数!$A$4:$I$1301,8,FALSE)</f>
        <v>#N/A</v>
      </c>
      <c r="AQ497" s="7" t="str">
        <f t="shared" si="195"/>
        <v/>
      </c>
      <c r="AR497" s="7" t="str">
        <f t="shared" si="196"/>
        <v/>
      </c>
      <c r="AS497" s="7" t="str">
        <f t="shared" si="197"/>
        <v/>
      </c>
      <c r="AT497" s="88"/>
      <c r="AZ497" s="3" t="s">
        <v>1593</v>
      </c>
    </row>
    <row r="498" spans="1:52" s="13" customFormat="1" ht="13.5" customHeight="1">
      <c r="A498" s="139">
        <v>483</v>
      </c>
      <c r="B498" s="140"/>
      <c r="C498" s="141"/>
      <c r="D498" s="142"/>
      <c r="E498" s="141"/>
      <c r="F498" s="141"/>
      <c r="G498" s="182"/>
      <c r="H498" s="141"/>
      <c r="I498" s="143"/>
      <c r="J498" s="144"/>
      <c r="K498" s="141"/>
      <c r="L498" s="378"/>
      <c r="M498" s="379"/>
      <c r="N498" s="400"/>
      <c r="O498" s="202" t="str">
        <f t="shared" si="175"/>
        <v/>
      </c>
      <c r="P498" s="202" t="str">
        <f t="shared" si="199"/>
        <v/>
      </c>
      <c r="Q498" s="203" t="str">
        <f t="shared" si="176"/>
        <v/>
      </c>
      <c r="R498" s="249" t="str">
        <f t="shared" si="177"/>
        <v/>
      </c>
      <c r="S498" s="276"/>
      <c r="T498" s="37"/>
      <c r="U498" s="273" t="str">
        <f t="shared" si="178"/>
        <v/>
      </c>
      <c r="V498" s="7" t="e">
        <f t="shared" si="179"/>
        <v>#N/A</v>
      </c>
      <c r="W498" s="7" t="e">
        <f t="shared" si="180"/>
        <v>#N/A</v>
      </c>
      <c r="X498" s="7" t="e">
        <f t="shared" si="181"/>
        <v>#N/A</v>
      </c>
      <c r="Y498" s="7" t="str">
        <f t="shared" si="182"/>
        <v/>
      </c>
      <c r="Z498" s="11">
        <f t="shared" si="183"/>
        <v>1</v>
      </c>
      <c r="AA498" s="7" t="e">
        <f t="shared" si="184"/>
        <v>#N/A</v>
      </c>
      <c r="AB498" s="7" t="e">
        <f t="shared" si="185"/>
        <v>#N/A</v>
      </c>
      <c r="AC498" s="7" t="e">
        <f t="shared" si="186"/>
        <v>#N/A</v>
      </c>
      <c r="AD498" s="7" t="e">
        <f>VLOOKUP(AF498,排出係数!$A$4:$I$1301,9,FALSE)</f>
        <v>#N/A</v>
      </c>
      <c r="AE498" s="12" t="str">
        <f t="shared" si="187"/>
        <v xml:space="preserve"> </v>
      </c>
      <c r="AF498" s="7" t="e">
        <f t="shared" si="198"/>
        <v>#N/A</v>
      </c>
      <c r="AG498" s="7" t="e">
        <f t="shared" si="188"/>
        <v>#N/A</v>
      </c>
      <c r="AH498" s="7" t="e">
        <f>VLOOKUP(AF498,排出係数!$A$4:$I$1301,6,FALSE)</f>
        <v>#N/A</v>
      </c>
      <c r="AI498" s="7" t="e">
        <f t="shared" si="189"/>
        <v>#N/A</v>
      </c>
      <c r="AJ498" s="7" t="e">
        <f t="shared" si="190"/>
        <v>#N/A</v>
      </c>
      <c r="AK498" s="7" t="e">
        <f>VLOOKUP(AF498,排出係数!$A$4:$I$1301,7,FALSE)</f>
        <v>#N/A</v>
      </c>
      <c r="AL498" s="7" t="e">
        <f t="shared" si="191"/>
        <v>#N/A</v>
      </c>
      <c r="AM498" s="7" t="e">
        <f t="shared" si="192"/>
        <v>#N/A</v>
      </c>
      <c r="AN498" s="7" t="e">
        <f t="shared" si="193"/>
        <v>#N/A</v>
      </c>
      <c r="AO498" s="7">
        <f t="shared" si="194"/>
        <v>0</v>
      </c>
      <c r="AP498" s="7" t="e">
        <f>VLOOKUP(AF498,排出係数!$A$4:$I$1301,8,FALSE)</f>
        <v>#N/A</v>
      </c>
      <c r="AQ498" s="7" t="str">
        <f t="shared" si="195"/>
        <v/>
      </c>
      <c r="AR498" s="7" t="str">
        <f t="shared" si="196"/>
        <v/>
      </c>
      <c r="AS498" s="7" t="str">
        <f t="shared" si="197"/>
        <v/>
      </c>
      <c r="AT498" s="88"/>
      <c r="AZ498" s="3" t="s">
        <v>1594</v>
      </c>
    </row>
    <row r="499" spans="1:52" s="13" customFormat="1" ht="13.5" customHeight="1">
      <c r="A499" s="139">
        <v>484</v>
      </c>
      <c r="B499" s="140"/>
      <c r="C499" s="141"/>
      <c r="D499" s="142"/>
      <c r="E499" s="141"/>
      <c r="F499" s="141"/>
      <c r="G499" s="182"/>
      <c r="H499" s="141"/>
      <c r="I499" s="143"/>
      <c r="J499" s="144"/>
      <c r="K499" s="141"/>
      <c r="L499" s="378"/>
      <c r="M499" s="379"/>
      <c r="N499" s="400"/>
      <c r="O499" s="202" t="str">
        <f t="shared" si="175"/>
        <v/>
      </c>
      <c r="P499" s="202" t="str">
        <f t="shared" si="199"/>
        <v/>
      </c>
      <c r="Q499" s="203" t="str">
        <f t="shared" si="176"/>
        <v/>
      </c>
      <c r="R499" s="249" t="str">
        <f t="shared" si="177"/>
        <v/>
      </c>
      <c r="S499" s="276"/>
      <c r="T499" s="37"/>
      <c r="U499" s="273" t="str">
        <f t="shared" si="178"/>
        <v/>
      </c>
      <c r="V499" s="7" t="e">
        <f t="shared" si="179"/>
        <v>#N/A</v>
      </c>
      <c r="W499" s="7" t="e">
        <f t="shared" si="180"/>
        <v>#N/A</v>
      </c>
      <c r="X499" s="7" t="e">
        <f t="shared" si="181"/>
        <v>#N/A</v>
      </c>
      <c r="Y499" s="7" t="str">
        <f t="shared" si="182"/>
        <v/>
      </c>
      <c r="Z499" s="11">
        <f t="shared" si="183"/>
        <v>1</v>
      </c>
      <c r="AA499" s="7" t="e">
        <f t="shared" si="184"/>
        <v>#N/A</v>
      </c>
      <c r="AB499" s="7" t="e">
        <f t="shared" si="185"/>
        <v>#N/A</v>
      </c>
      <c r="AC499" s="7" t="e">
        <f t="shared" si="186"/>
        <v>#N/A</v>
      </c>
      <c r="AD499" s="7" t="e">
        <f>VLOOKUP(AF499,排出係数!$A$4:$I$1301,9,FALSE)</f>
        <v>#N/A</v>
      </c>
      <c r="AE499" s="12" t="str">
        <f t="shared" si="187"/>
        <v xml:space="preserve"> </v>
      </c>
      <c r="AF499" s="7" t="e">
        <f t="shared" si="198"/>
        <v>#N/A</v>
      </c>
      <c r="AG499" s="7" t="e">
        <f t="shared" si="188"/>
        <v>#N/A</v>
      </c>
      <c r="AH499" s="7" t="e">
        <f>VLOOKUP(AF499,排出係数!$A$4:$I$1301,6,FALSE)</f>
        <v>#N/A</v>
      </c>
      <c r="AI499" s="7" t="e">
        <f t="shared" si="189"/>
        <v>#N/A</v>
      </c>
      <c r="AJ499" s="7" t="e">
        <f t="shared" si="190"/>
        <v>#N/A</v>
      </c>
      <c r="AK499" s="7" t="e">
        <f>VLOOKUP(AF499,排出係数!$A$4:$I$1301,7,FALSE)</f>
        <v>#N/A</v>
      </c>
      <c r="AL499" s="7" t="e">
        <f t="shared" si="191"/>
        <v>#N/A</v>
      </c>
      <c r="AM499" s="7" t="e">
        <f t="shared" si="192"/>
        <v>#N/A</v>
      </c>
      <c r="AN499" s="7" t="e">
        <f t="shared" si="193"/>
        <v>#N/A</v>
      </c>
      <c r="AO499" s="7">
        <f t="shared" si="194"/>
        <v>0</v>
      </c>
      <c r="AP499" s="7" t="e">
        <f>VLOOKUP(AF499,排出係数!$A$4:$I$1301,8,FALSE)</f>
        <v>#N/A</v>
      </c>
      <c r="AQ499" s="7" t="str">
        <f t="shared" si="195"/>
        <v/>
      </c>
      <c r="AR499" s="7" t="str">
        <f t="shared" si="196"/>
        <v/>
      </c>
      <c r="AS499" s="7" t="str">
        <f t="shared" si="197"/>
        <v/>
      </c>
      <c r="AT499" s="88"/>
      <c r="AZ499" s="3" t="s">
        <v>1566</v>
      </c>
    </row>
    <row r="500" spans="1:52" s="13" customFormat="1" ht="13.5" customHeight="1">
      <c r="A500" s="139">
        <v>485</v>
      </c>
      <c r="B500" s="140"/>
      <c r="C500" s="141"/>
      <c r="D500" s="142"/>
      <c r="E500" s="141"/>
      <c r="F500" s="141"/>
      <c r="G500" s="182"/>
      <c r="H500" s="141"/>
      <c r="I500" s="143"/>
      <c r="J500" s="144"/>
      <c r="K500" s="141"/>
      <c r="L500" s="378"/>
      <c r="M500" s="379"/>
      <c r="N500" s="400"/>
      <c r="O500" s="202" t="str">
        <f t="shared" si="175"/>
        <v/>
      </c>
      <c r="P500" s="202" t="str">
        <f t="shared" si="199"/>
        <v/>
      </c>
      <c r="Q500" s="203" t="str">
        <f t="shared" si="176"/>
        <v/>
      </c>
      <c r="R500" s="249" t="str">
        <f t="shared" si="177"/>
        <v/>
      </c>
      <c r="S500" s="276"/>
      <c r="T500" s="37"/>
      <c r="U500" s="273" t="str">
        <f t="shared" si="178"/>
        <v/>
      </c>
      <c r="V500" s="7" t="e">
        <f t="shared" si="179"/>
        <v>#N/A</v>
      </c>
      <c r="W500" s="7" t="e">
        <f t="shared" si="180"/>
        <v>#N/A</v>
      </c>
      <c r="X500" s="7" t="e">
        <f t="shared" si="181"/>
        <v>#N/A</v>
      </c>
      <c r="Y500" s="7" t="str">
        <f t="shared" si="182"/>
        <v/>
      </c>
      <c r="Z500" s="11">
        <f t="shared" si="183"/>
        <v>1</v>
      </c>
      <c r="AA500" s="7" t="e">
        <f t="shared" si="184"/>
        <v>#N/A</v>
      </c>
      <c r="AB500" s="7" t="e">
        <f t="shared" si="185"/>
        <v>#N/A</v>
      </c>
      <c r="AC500" s="7" t="e">
        <f t="shared" si="186"/>
        <v>#N/A</v>
      </c>
      <c r="AD500" s="7" t="e">
        <f>VLOOKUP(AF500,排出係数!$A$4:$I$1301,9,FALSE)</f>
        <v>#N/A</v>
      </c>
      <c r="AE500" s="12" t="str">
        <f t="shared" si="187"/>
        <v xml:space="preserve"> </v>
      </c>
      <c r="AF500" s="7" t="e">
        <f t="shared" si="198"/>
        <v>#N/A</v>
      </c>
      <c r="AG500" s="7" t="e">
        <f t="shared" si="188"/>
        <v>#N/A</v>
      </c>
      <c r="AH500" s="7" t="e">
        <f>VLOOKUP(AF500,排出係数!$A$4:$I$1301,6,FALSE)</f>
        <v>#N/A</v>
      </c>
      <c r="AI500" s="7" t="e">
        <f t="shared" si="189"/>
        <v>#N/A</v>
      </c>
      <c r="AJ500" s="7" t="e">
        <f t="shared" si="190"/>
        <v>#N/A</v>
      </c>
      <c r="AK500" s="7" t="e">
        <f>VLOOKUP(AF500,排出係数!$A$4:$I$1301,7,FALSE)</f>
        <v>#N/A</v>
      </c>
      <c r="AL500" s="7" t="e">
        <f t="shared" si="191"/>
        <v>#N/A</v>
      </c>
      <c r="AM500" s="7" t="e">
        <f t="shared" si="192"/>
        <v>#N/A</v>
      </c>
      <c r="AN500" s="7" t="e">
        <f t="shared" si="193"/>
        <v>#N/A</v>
      </c>
      <c r="AO500" s="7">
        <f t="shared" si="194"/>
        <v>0</v>
      </c>
      <c r="AP500" s="7" t="e">
        <f>VLOOKUP(AF500,排出係数!$A$4:$I$1301,8,FALSE)</f>
        <v>#N/A</v>
      </c>
      <c r="AQ500" s="7" t="str">
        <f t="shared" si="195"/>
        <v/>
      </c>
      <c r="AR500" s="7" t="str">
        <f t="shared" si="196"/>
        <v/>
      </c>
      <c r="AS500" s="7" t="str">
        <f t="shared" si="197"/>
        <v/>
      </c>
      <c r="AT500" s="88"/>
      <c r="AZ500" s="465" t="s">
        <v>2767</v>
      </c>
    </row>
    <row r="501" spans="1:52" s="13" customFormat="1" ht="13.5" customHeight="1">
      <c r="A501" s="139">
        <v>486</v>
      </c>
      <c r="B501" s="140"/>
      <c r="C501" s="141"/>
      <c r="D501" s="142"/>
      <c r="E501" s="141"/>
      <c r="F501" s="141"/>
      <c r="G501" s="182"/>
      <c r="H501" s="141"/>
      <c r="I501" s="143"/>
      <c r="J501" s="144"/>
      <c r="K501" s="141"/>
      <c r="L501" s="378"/>
      <c r="M501" s="379"/>
      <c r="N501" s="400"/>
      <c r="O501" s="202" t="str">
        <f t="shared" si="175"/>
        <v/>
      </c>
      <c r="P501" s="202" t="str">
        <f t="shared" si="199"/>
        <v/>
      </c>
      <c r="Q501" s="203" t="str">
        <f t="shared" si="176"/>
        <v/>
      </c>
      <c r="R501" s="249" t="str">
        <f t="shared" si="177"/>
        <v/>
      </c>
      <c r="S501" s="276"/>
      <c r="T501" s="37"/>
      <c r="U501" s="273" t="str">
        <f t="shared" si="178"/>
        <v/>
      </c>
      <c r="V501" s="7" t="e">
        <f t="shared" si="179"/>
        <v>#N/A</v>
      </c>
      <c r="W501" s="7" t="e">
        <f t="shared" si="180"/>
        <v>#N/A</v>
      </c>
      <c r="X501" s="7" t="e">
        <f t="shared" si="181"/>
        <v>#N/A</v>
      </c>
      <c r="Y501" s="7" t="str">
        <f t="shared" si="182"/>
        <v/>
      </c>
      <c r="Z501" s="11">
        <f t="shared" si="183"/>
        <v>1</v>
      </c>
      <c r="AA501" s="7" t="e">
        <f t="shared" si="184"/>
        <v>#N/A</v>
      </c>
      <c r="AB501" s="7" t="e">
        <f t="shared" si="185"/>
        <v>#N/A</v>
      </c>
      <c r="AC501" s="7" t="e">
        <f t="shared" si="186"/>
        <v>#N/A</v>
      </c>
      <c r="AD501" s="7" t="e">
        <f>VLOOKUP(AF501,排出係数!$A$4:$I$1301,9,FALSE)</f>
        <v>#N/A</v>
      </c>
      <c r="AE501" s="12" t="str">
        <f t="shared" si="187"/>
        <v xml:space="preserve"> </v>
      </c>
      <c r="AF501" s="7" t="e">
        <f t="shared" si="198"/>
        <v>#N/A</v>
      </c>
      <c r="AG501" s="7" t="e">
        <f t="shared" si="188"/>
        <v>#N/A</v>
      </c>
      <c r="AH501" s="7" t="e">
        <f>VLOOKUP(AF501,排出係数!$A$4:$I$1301,6,FALSE)</f>
        <v>#N/A</v>
      </c>
      <c r="AI501" s="7" t="e">
        <f t="shared" si="189"/>
        <v>#N/A</v>
      </c>
      <c r="AJ501" s="7" t="e">
        <f t="shared" si="190"/>
        <v>#N/A</v>
      </c>
      <c r="AK501" s="7" t="e">
        <f>VLOOKUP(AF501,排出係数!$A$4:$I$1301,7,FALSE)</f>
        <v>#N/A</v>
      </c>
      <c r="AL501" s="7" t="e">
        <f t="shared" si="191"/>
        <v>#N/A</v>
      </c>
      <c r="AM501" s="7" t="e">
        <f t="shared" si="192"/>
        <v>#N/A</v>
      </c>
      <c r="AN501" s="7" t="e">
        <f t="shared" si="193"/>
        <v>#N/A</v>
      </c>
      <c r="AO501" s="7">
        <f t="shared" si="194"/>
        <v>0</v>
      </c>
      <c r="AP501" s="7" t="e">
        <f>VLOOKUP(AF501,排出係数!$A$4:$I$1301,8,FALSE)</f>
        <v>#N/A</v>
      </c>
      <c r="AQ501" s="7" t="str">
        <f t="shared" si="195"/>
        <v/>
      </c>
      <c r="AR501" s="7" t="str">
        <f t="shared" si="196"/>
        <v/>
      </c>
      <c r="AS501" s="7" t="str">
        <f t="shared" si="197"/>
        <v/>
      </c>
      <c r="AT501" s="88"/>
      <c r="AZ501" s="3" t="s">
        <v>1571</v>
      </c>
    </row>
    <row r="502" spans="1:52" s="13" customFormat="1" ht="13.5" customHeight="1">
      <c r="A502" s="139">
        <v>487</v>
      </c>
      <c r="B502" s="140"/>
      <c r="C502" s="141"/>
      <c r="D502" s="142"/>
      <c r="E502" s="141"/>
      <c r="F502" s="141"/>
      <c r="G502" s="182"/>
      <c r="H502" s="141"/>
      <c r="I502" s="143"/>
      <c r="J502" s="144"/>
      <c r="K502" s="141"/>
      <c r="L502" s="378"/>
      <c r="M502" s="379"/>
      <c r="N502" s="400"/>
      <c r="O502" s="202" t="str">
        <f t="shared" si="175"/>
        <v/>
      </c>
      <c r="P502" s="202" t="str">
        <f t="shared" si="199"/>
        <v/>
      </c>
      <c r="Q502" s="203" t="str">
        <f t="shared" si="176"/>
        <v/>
      </c>
      <c r="R502" s="249" t="str">
        <f t="shared" si="177"/>
        <v/>
      </c>
      <c r="S502" s="276"/>
      <c r="T502" s="37"/>
      <c r="U502" s="273" t="str">
        <f t="shared" si="178"/>
        <v/>
      </c>
      <c r="V502" s="7" t="e">
        <f t="shared" si="179"/>
        <v>#N/A</v>
      </c>
      <c r="W502" s="7" t="e">
        <f t="shared" si="180"/>
        <v>#N/A</v>
      </c>
      <c r="X502" s="7" t="e">
        <f t="shared" si="181"/>
        <v>#N/A</v>
      </c>
      <c r="Y502" s="7" t="str">
        <f t="shared" si="182"/>
        <v/>
      </c>
      <c r="Z502" s="11">
        <f t="shared" si="183"/>
        <v>1</v>
      </c>
      <c r="AA502" s="7" t="e">
        <f t="shared" si="184"/>
        <v>#N/A</v>
      </c>
      <c r="AB502" s="7" t="e">
        <f t="shared" si="185"/>
        <v>#N/A</v>
      </c>
      <c r="AC502" s="7" t="e">
        <f t="shared" si="186"/>
        <v>#N/A</v>
      </c>
      <c r="AD502" s="7" t="e">
        <f>VLOOKUP(AF502,排出係数!$A$4:$I$1301,9,FALSE)</f>
        <v>#N/A</v>
      </c>
      <c r="AE502" s="12" t="str">
        <f t="shared" si="187"/>
        <v xml:space="preserve"> </v>
      </c>
      <c r="AF502" s="7" t="e">
        <f t="shared" si="198"/>
        <v>#N/A</v>
      </c>
      <c r="AG502" s="7" t="e">
        <f t="shared" si="188"/>
        <v>#N/A</v>
      </c>
      <c r="AH502" s="7" t="e">
        <f>VLOOKUP(AF502,排出係数!$A$4:$I$1301,6,FALSE)</f>
        <v>#N/A</v>
      </c>
      <c r="AI502" s="7" t="e">
        <f t="shared" si="189"/>
        <v>#N/A</v>
      </c>
      <c r="AJ502" s="7" t="e">
        <f t="shared" si="190"/>
        <v>#N/A</v>
      </c>
      <c r="AK502" s="7" t="e">
        <f>VLOOKUP(AF502,排出係数!$A$4:$I$1301,7,FALSE)</f>
        <v>#N/A</v>
      </c>
      <c r="AL502" s="7" t="e">
        <f t="shared" si="191"/>
        <v>#N/A</v>
      </c>
      <c r="AM502" s="7" t="e">
        <f t="shared" si="192"/>
        <v>#N/A</v>
      </c>
      <c r="AN502" s="7" t="e">
        <f t="shared" si="193"/>
        <v>#N/A</v>
      </c>
      <c r="AO502" s="7">
        <f t="shared" si="194"/>
        <v>0</v>
      </c>
      <c r="AP502" s="7" t="e">
        <f>VLOOKUP(AF502,排出係数!$A$4:$I$1301,8,FALSE)</f>
        <v>#N/A</v>
      </c>
      <c r="AQ502" s="7" t="str">
        <f t="shared" si="195"/>
        <v/>
      </c>
      <c r="AR502" s="7" t="str">
        <f t="shared" si="196"/>
        <v/>
      </c>
      <c r="AS502" s="7" t="str">
        <f t="shared" si="197"/>
        <v/>
      </c>
      <c r="AT502" s="88"/>
      <c r="AZ502" s="3" t="s">
        <v>1595</v>
      </c>
    </row>
    <row r="503" spans="1:52" s="13" customFormat="1" ht="13.5" customHeight="1">
      <c r="A503" s="139">
        <v>488</v>
      </c>
      <c r="B503" s="140"/>
      <c r="C503" s="141"/>
      <c r="D503" s="142"/>
      <c r="E503" s="141"/>
      <c r="F503" s="141"/>
      <c r="G503" s="182"/>
      <c r="H503" s="141"/>
      <c r="I503" s="143"/>
      <c r="J503" s="144"/>
      <c r="K503" s="141"/>
      <c r="L503" s="378"/>
      <c r="M503" s="379"/>
      <c r="N503" s="400"/>
      <c r="O503" s="202" t="str">
        <f t="shared" si="175"/>
        <v/>
      </c>
      <c r="P503" s="202" t="str">
        <f t="shared" si="199"/>
        <v/>
      </c>
      <c r="Q503" s="203" t="str">
        <f t="shared" si="176"/>
        <v/>
      </c>
      <c r="R503" s="249" t="str">
        <f t="shared" si="177"/>
        <v/>
      </c>
      <c r="S503" s="276"/>
      <c r="T503" s="37"/>
      <c r="U503" s="273" t="str">
        <f t="shared" si="178"/>
        <v/>
      </c>
      <c r="V503" s="7" t="e">
        <f t="shared" si="179"/>
        <v>#N/A</v>
      </c>
      <c r="W503" s="7" t="e">
        <f t="shared" si="180"/>
        <v>#N/A</v>
      </c>
      <c r="X503" s="7" t="e">
        <f t="shared" si="181"/>
        <v>#N/A</v>
      </c>
      <c r="Y503" s="7" t="str">
        <f t="shared" si="182"/>
        <v/>
      </c>
      <c r="Z503" s="11">
        <f t="shared" si="183"/>
        <v>1</v>
      </c>
      <c r="AA503" s="7" t="e">
        <f t="shared" si="184"/>
        <v>#N/A</v>
      </c>
      <c r="AB503" s="7" t="e">
        <f t="shared" si="185"/>
        <v>#N/A</v>
      </c>
      <c r="AC503" s="7" t="e">
        <f t="shared" si="186"/>
        <v>#N/A</v>
      </c>
      <c r="AD503" s="7" t="e">
        <f>VLOOKUP(AF503,排出係数!$A$4:$I$1301,9,FALSE)</f>
        <v>#N/A</v>
      </c>
      <c r="AE503" s="12" t="str">
        <f t="shared" si="187"/>
        <v xml:space="preserve"> </v>
      </c>
      <c r="AF503" s="7" t="e">
        <f t="shared" si="198"/>
        <v>#N/A</v>
      </c>
      <c r="AG503" s="7" t="e">
        <f t="shared" si="188"/>
        <v>#N/A</v>
      </c>
      <c r="AH503" s="7" t="e">
        <f>VLOOKUP(AF503,排出係数!$A$4:$I$1301,6,FALSE)</f>
        <v>#N/A</v>
      </c>
      <c r="AI503" s="7" t="e">
        <f t="shared" si="189"/>
        <v>#N/A</v>
      </c>
      <c r="AJ503" s="7" t="e">
        <f t="shared" si="190"/>
        <v>#N/A</v>
      </c>
      <c r="AK503" s="7" t="e">
        <f>VLOOKUP(AF503,排出係数!$A$4:$I$1301,7,FALSE)</f>
        <v>#N/A</v>
      </c>
      <c r="AL503" s="7" t="e">
        <f t="shared" si="191"/>
        <v>#N/A</v>
      </c>
      <c r="AM503" s="7" t="e">
        <f t="shared" si="192"/>
        <v>#N/A</v>
      </c>
      <c r="AN503" s="7" t="e">
        <f t="shared" si="193"/>
        <v>#N/A</v>
      </c>
      <c r="AO503" s="7">
        <f t="shared" si="194"/>
        <v>0</v>
      </c>
      <c r="AP503" s="7" t="e">
        <f>VLOOKUP(AF503,排出係数!$A$4:$I$1301,8,FALSE)</f>
        <v>#N/A</v>
      </c>
      <c r="AQ503" s="7" t="str">
        <f t="shared" si="195"/>
        <v/>
      </c>
      <c r="AR503" s="7" t="str">
        <f t="shared" si="196"/>
        <v/>
      </c>
      <c r="AS503" s="7" t="str">
        <f t="shared" si="197"/>
        <v/>
      </c>
      <c r="AT503" s="88"/>
      <c r="AZ503" s="3" t="s">
        <v>1596</v>
      </c>
    </row>
    <row r="504" spans="1:52" s="13" customFormat="1" ht="13.5" customHeight="1">
      <c r="A504" s="139">
        <v>489</v>
      </c>
      <c r="B504" s="140"/>
      <c r="C504" s="141"/>
      <c r="D504" s="142"/>
      <c r="E504" s="141"/>
      <c r="F504" s="141"/>
      <c r="G504" s="182"/>
      <c r="H504" s="141"/>
      <c r="I504" s="143"/>
      <c r="J504" s="144"/>
      <c r="K504" s="141"/>
      <c r="L504" s="378"/>
      <c r="M504" s="379"/>
      <c r="N504" s="400"/>
      <c r="O504" s="202" t="str">
        <f t="shared" si="175"/>
        <v/>
      </c>
      <c r="P504" s="202" t="str">
        <f t="shared" si="199"/>
        <v/>
      </c>
      <c r="Q504" s="203" t="str">
        <f t="shared" si="176"/>
        <v/>
      </c>
      <c r="R504" s="249" t="str">
        <f t="shared" si="177"/>
        <v/>
      </c>
      <c r="S504" s="276"/>
      <c r="T504" s="37"/>
      <c r="U504" s="273" t="str">
        <f t="shared" si="178"/>
        <v/>
      </c>
      <c r="V504" s="7" t="e">
        <f t="shared" si="179"/>
        <v>#N/A</v>
      </c>
      <c r="W504" s="7" t="e">
        <f t="shared" si="180"/>
        <v>#N/A</v>
      </c>
      <c r="X504" s="7" t="e">
        <f t="shared" si="181"/>
        <v>#N/A</v>
      </c>
      <c r="Y504" s="7" t="str">
        <f t="shared" si="182"/>
        <v/>
      </c>
      <c r="Z504" s="11">
        <f t="shared" si="183"/>
        <v>1</v>
      </c>
      <c r="AA504" s="7" t="e">
        <f t="shared" si="184"/>
        <v>#N/A</v>
      </c>
      <c r="AB504" s="7" t="e">
        <f t="shared" si="185"/>
        <v>#N/A</v>
      </c>
      <c r="AC504" s="7" t="e">
        <f t="shared" si="186"/>
        <v>#N/A</v>
      </c>
      <c r="AD504" s="7" t="e">
        <f>VLOOKUP(AF504,排出係数!$A$4:$I$1301,9,FALSE)</f>
        <v>#N/A</v>
      </c>
      <c r="AE504" s="12" t="str">
        <f t="shared" si="187"/>
        <v xml:space="preserve"> </v>
      </c>
      <c r="AF504" s="7" t="e">
        <f t="shared" si="198"/>
        <v>#N/A</v>
      </c>
      <c r="AG504" s="7" t="e">
        <f t="shared" si="188"/>
        <v>#N/A</v>
      </c>
      <c r="AH504" s="7" t="e">
        <f>VLOOKUP(AF504,排出係数!$A$4:$I$1301,6,FALSE)</f>
        <v>#N/A</v>
      </c>
      <c r="AI504" s="7" t="e">
        <f t="shared" si="189"/>
        <v>#N/A</v>
      </c>
      <c r="AJ504" s="7" t="e">
        <f t="shared" si="190"/>
        <v>#N/A</v>
      </c>
      <c r="AK504" s="7" t="e">
        <f>VLOOKUP(AF504,排出係数!$A$4:$I$1301,7,FALSE)</f>
        <v>#N/A</v>
      </c>
      <c r="AL504" s="7" t="e">
        <f t="shared" si="191"/>
        <v>#N/A</v>
      </c>
      <c r="AM504" s="7" t="e">
        <f t="shared" si="192"/>
        <v>#N/A</v>
      </c>
      <c r="AN504" s="7" t="e">
        <f t="shared" si="193"/>
        <v>#N/A</v>
      </c>
      <c r="AO504" s="7">
        <f t="shared" si="194"/>
        <v>0</v>
      </c>
      <c r="AP504" s="7" t="e">
        <f>VLOOKUP(AF504,排出係数!$A$4:$I$1301,8,FALSE)</f>
        <v>#N/A</v>
      </c>
      <c r="AQ504" s="7" t="str">
        <f t="shared" si="195"/>
        <v/>
      </c>
      <c r="AR504" s="7" t="str">
        <f t="shared" si="196"/>
        <v/>
      </c>
      <c r="AS504" s="7" t="str">
        <f t="shared" si="197"/>
        <v/>
      </c>
      <c r="AT504" s="88"/>
      <c r="AZ504" s="3" t="s">
        <v>1567</v>
      </c>
    </row>
    <row r="505" spans="1:52" s="13" customFormat="1" ht="13.5" customHeight="1">
      <c r="A505" s="139">
        <v>490</v>
      </c>
      <c r="B505" s="140"/>
      <c r="C505" s="141"/>
      <c r="D505" s="142"/>
      <c r="E505" s="141"/>
      <c r="F505" s="141"/>
      <c r="G505" s="182"/>
      <c r="H505" s="141"/>
      <c r="I505" s="143"/>
      <c r="J505" s="144"/>
      <c r="K505" s="141"/>
      <c r="L505" s="378"/>
      <c r="M505" s="379"/>
      <c r="N505" s="400"/>
      <c r="O505" s="202" t="str">
        <f t="shared" si="175"/>
        <v/>
      </c>
      <c r="P505" s="202" t="str">
        <f t="shared" si="199"/>
        <v/>
      </c>
      <c r="Q505" s="203" t="str">
        <f t="shared" si="176"/>
        <v/>
      </c>
      <c r="R505" s="249" t="str">
        <f t="shared" si="177"/>
        <v/>
      </c>
      <c r="S505" s="276"/>
      <c r="T505" s="37"/>
      <c r="U505" s="273" t="str">
        <f t="shared" si="178"/>
        <v/>
      </c>
      <c r="V505" s="7" t="e">
        <f t="shared" si="179"/>
        <v>#N/A</v>
      </c>
      <c r="W505" s="7" t="e">
        <f t="shared" si="180"/>
        <v>#N/A</v>
      </c>
      <c r="X505" s="7" t="e">
        <f t="shared" si="181"/>
        <v>#N/A</v>
      </c>
      <c r="Y505" s="7" t="str">
        <f t="shared" si="182"/>
        <v/>
      </c>
      <c r="Z505" s="11">
        <f t="shared" si="183"/>
        <v>1</v>
      </c>
      <c r="AA505" s="7" t="e">
        <f t="shared" si="184"/>
        <v>#N/A</v>
      </c>
      <c r="AB505" s="7" t="e">
        <f t="shared" si="185"/>
        <v>#N/A</v>
      </c>
      <c r="AC505" s="7" t="e">
        <f t="shared" si="186"/>
        <v>#N/A</v>
      </c>
      <c r="AD505" s="7" t="e">
        <f>VLOOKUP(AF505,排出係数!$A$4:$I$1301,9,FALSE)</f>
        <v>#N/A</v>
      </c>
      <c r="AE505" s="12" t="str">
        <f t="shared" si="187"/>
        <v xml:space="preserve"> </v>
      </c>
      <c r="AF505" s="7" t="e">
        <f t="shared" si="198"/>
        <v>#N/A</v>
      </c>
      <c r="AG505" s="7" t="e">
        <f t="shared" si="188"/>
        <v>#N/A</v>
      </c>
      <c r="AH505" s="7" t="e">
        <f>VLOOKUP(AF505,排出係数!$A$4:$I$1301,6,FALSE)</f>
        <v>#N/A</v>
      </c>
      <c r="AI505" s="7" t="e">
        <f t="shared" si="189"/>
        <v>#N/A</v>
      </c>
      <c r="AJ505" s="7" t="e">
        <f t="shared" si="190"/>
        <v>#N/A</v>
      </c>
      <c r="AK505" s="7" t="e">
        <f>VLOOKUP(AF505,排出係数!$A$4:$I$1301,7,FALSE)</f>
        <v>#N/A</v>
      </c>
      <c r="AL505" s="7" t="e">
        <f t="shared" si="191"/>
        <v>#N/A</v>
      </c>
      <c r="AM505" s="7" t="e">
        <f t="shared" si="192"/>
        <v>#N/A</v>
      </c>
      <c r="AN505" s="7" t="e">
        <f t="shared" si="193"/>
        <v>#N/A</v>
      </c>
      <c r="AO505" s="7">
        <f t="shared" si="194"/>
        <v>0</v>
      </c>
      <c r="AP505" s="7" t="e">
        <f>VLOOKUP(AF505,排出係数!$A$4:$I$1301,8,FALSE)</f>
        <v>#N/A</v>
      </c>
      <c r="AQ505" s="7" t="str">
        <f t="shared" si="195"/>
        <v/>
      </c>
      <c r="AR505" s="7" t="str">
        <f t="shared" si="196"/>
        <v/>
      </c>
      <c r="AS505" s="7" t="str">
        <f t="shared" si="197"/>
        <v/>
      </c>
      <c r="AT505" s="88"/>
      <c r="AZ505" s="3" t="s">
        <v>1572</v>
      </c>
    </row>
    <row r="506" spans="1:52" s="13" customFormat="1" ht="13.5" customHeight="1">
      <c r="A506" s="139">
        <v>491</v>
      </c>
      <c r="B506" s="140"/>
      <c r="C506" s="141"/>
      <c r="D506" s="142"/>
      <c r="E506" s="141"/>
      <c r="F506" s="141"/>
      <c r="G506" s="182"/>
      <c r="H506" s="141"/>
      <c r="I506" s="143"/>
      <c r="J506" s="144"/>
      <c r="K506" s="141"/>
      <c r="L506" s="378"/>
      <c r="M506" s="379"/>
      <c r="N506" s="400"/>
      <c r="O506" s="202" t="str">
        <f t="shared" si="175"/>
        <v/>
      </c>
      <c r="P506" s="202" t="str">
        <f t="shared" si="199"/>
        <v/>
      </c>
      <c r="Q506" s="203" t="str">
        <f t="shared" si="176"/>
        <v/>
      </c>
      <c r="R506" s="249" t="str">
        <f t="shared" si="177"/>
        <v/>
      </c>
      <c r="S506" s="276"/>
      <c r="T506" s="37"/>
      <c r="U506" s="273" t="str">
        <f t="shared" si="178"/>
        <v/>
      </c>
      <c r="V506" s="7" t="e">
        <f t="shared" si="179"/>
        <v>#N/A</v>
      </c>
      <c r="W506" s="7" t="e">
        <f t="shared" si="180"/>
        <v>#N/A</v>
      </c>
      <c r="X506" s="7" t="e">
        <f t="shared" si="181"/>
        <v>#N/A</v>
      </c>
      <c r="Y506" s="7" t="str">
        <f t="shared" si="182"/>
        <v/>
      </c>
      <c r="Z506" s="11">
        <f t="shared" si="183"/>
        <v>1</v>
      </c>
      <c r="AA506" s="7" t="e">
        <f t="shared" si="184"/>
        <v>#N/A</v>
      </c>
      <c r="AB506" s="7" t="e">
        <f t="shared" si="185"/>
        <v>#N/A</v>
      </c>
      <c r="AC506" s="7" t="e">
        <f t="shared" si="186"/>
        <v>#N/A</v>
      </c>
      <c r="AD506" s="7" t="e">
        <f>VLOOKUP(AF506,排出係数!$A$4:$I$1301,9,FALSE)</f>
        <v>#N/A</v>
      </c>
      <c r="AE506" s="12" t="str">
        <f t="shared" si="187"/>
        <v xml:space="preserve"> </v>
      </c>
      <c r="AF506" s="7" t="e">
        <f t="shared" si="198"/>
        <v>#N/A</v>
      </c>
      <c r="AG506" s="7" t="e">
        <f t="shared" si="188"/>
        <v>#N/A</v>
      </c>
      <c r="AH506" s="7" t="e">
        <f>VLOOKUP(AF506,排出係数!$A$4:$I$1301,6,FALSE)</f>
        <v>#N/A</v>
      </c>
      <c r="AI506" s="7" t="e">
        <f t="shared" si="189"/>
        <v>#N/A</v>
      </c>
      <c r="AJ506" s="7" t="e">
        <f t="shared" si="190"/>
        <v>#N/A</v>
      </c>
      <c r="AK506" s="7" t="e">
        <f>VLOOKUP(AF506,排出係数!$A$4:$I$1301,7,FALSE)</f>
        <v>#N/A</v>
      </c>
      <c r="AL506" s="7" t="e">
        <f t="shared" si="191"/>
        <v>#N/A</v>
      </c>
      <c r="AM506" s="7" t="e">
        <f t="shared" si="192"/>
        <v>#N/A</v>
      </c>
      <c r="AN506" s="7" t="e">
        <f t="shared" si="193"/>
        <v>#N/A</v>
      </c>
      <c r="AO506" s="7">
        <f t="shared" si="194"/>
        <v>0</v>
      </c>
      <c r="AP506" s="7" t="e">
        <f>VLOOKUP(AF506,排出係数!$A$4:$I$1301,8,FALSE)</f>
        <v>#N/A</v>
      </c>
      <c r="AQ506" s="7" t="str">
        <f t="shared" si="195"/>
        <v/>
      </c>
      <c r="AR506" s="7" t="str">
        <f t="shared" si="196"/>
        <v/>
      </c>
      <c r="AS506" s="7" t="str">
        <f t="shared" si="197"/>
        <v/>
      </c>
      <c r="AT506" s="88"/>
      <c r="AZ506" s="465" t="s">
        <v>2772</v>
      </c>
    </row>
    <row r="507" spans="1:52" s="13" customFormat="1" ht="13.5" customHeight="1">
      <c r="A507" s="139">
        <v>492</v>
      </c>
      <c r="B507" s="140"/>
      <c r="C507" s="141"/>
      <c r="D507" s="142"/>
      <c r="E507" s="141"/>
      <c r="F507" s="141"/>
      <c r="G507" s="182"/>
      <c r="H507" s="141"/>
      <c r="I507" s="143"/>
      <c r="J507" s="144"/>
      <c r="K507" s="141"/>
      <c r="L507" s="378"/>
      <c r="M507" s="379"/>
      <c r="N507" s="400"/>
      <c r="O507" s="202" t="str">
        <f t="shared" si="175"/>
        <v/>
      </c>
      <c r="P507" s="202" t="str">
        <f t="shared" si="199"/>
        <v/>
      </c>
      <c r="Q507" s="203" t="str">
        <f t="shared" si="176"/>
        <v/>
      </c>
      <c r="R507" s="249" t="str">
        <f t="shared" si="177"/>
        <v/>
      </c>
      <c r="S507" s="276"/>
      <c r="T507" s="37"/>
      <c r="U507" s="273" t="str">
        <f t="shared" si="178"/>
        <v/>
      </c>
      <c r="V507" s="7" t="e">
        <f t="shared" si="179"/>
        <v>#N/A</v>
      </c>
      <c r="W507" s="7" t="e">
        <f t="shared" si="180"/>
        <v>#N/A</v>
      </c>
      <c r="X507" s="7" t="e">
        <f t="shared" si="181"/>
        <v>#N/A</v>
      </c>
      <c r="Y507" s="7" t="str">
        <f t="shared" si="182"/>
        <v/>
      </c>
      <c r="Z507" s="11">
        <f t="shared" si="183"/>
        <v>1</v>
      </c>
      <c r="AA507" s="7" t="e">
        <f t="shared" si="184"/>
        <v>#N/A</v>
      </c>
      <c r="AB507" s="7" t="e">
        <f t="shared" si="185"/>
        <v>#N/A</v>
      </c>
      <c r="AC507" s="7" t="e">
        <f t="shared" si="186"/>
        <v>#N/A</v>
      </c>
      <c r="AD507" s="7" t="e">
        <f>VLOOKUP(AF507,排出係数!$A$4:$I$1301,9,FALSE)</f>
        <v>#N/A</v>
      </c>
      <c r="AE507" s="12" t="str">
        <f t="shared" si="187"/>
        <v xml:space="preserve"> </v>
      </c>
      <c r="AF507" s="7" t="e">
        <f t="shared" si="198"/>
        <v>#N/A</v>
      </c>
      <c r="AG507" s="7" t="e">
        <f t="shared" si="188"/>
        <v>#N/A</v>
      </c>
      <c r="AH507" s="7" t="e">
        <f>VLOOKUP(AF507,排出係数!$A$4:$I$1301,6,FALSE)</f>
        <v>#N/A</v>
      </c>
      <c r="AI507" s="7" t="e">
        <f t="shared" si="189"/>
        <v>#N/A</v>
      </c>
      <c r="AJ507" s="7" t="e">
        <f t="shared" si="190"/>
        <v>#N/A</v>
      </c>
      <c r="AK507" s="7" t="e">
        <f>VLOOKUP(AF507,排出係数!$A$4:$I$1301,7,FALSE)</f>
        <v>#N/A</v>
      </c>
      <c r="AL507" s="7" t="e">
        <f t="shared" si="191"/>
        <v>#N/A</v>
      </c>
      <c r="AM507" s="7" t="e">
        <f t="shared" si="192"/>
        <v>#N/A</v>
      </c>
      <c r="AN507" s="7" t="e">
        <f t="shared" si="193"/>
        <v>#N/A</v>
      </c>
      <c r="AO507" s="7">
        <f t="shared" si="194"/>
        <v>0</v>
      </c>
      <c r="AP507" s="7" t="e">
        <f>VLOOKUP(AF507,排出係数!$A$4:$I$1301,8,FALSE)</f>
        <v>#N/A</v>
      </c>
      <c r="AQ507" s="7" t="str">
        <f t="shared" si="195"/>
        <v/>
      </c>
      <c r="AR507" s="7" t="str">
        <f t="shared" si="196"/>
        <v/>
      </c>
      <c r="AS507" s="7" t="str">
        <f t="shared" si="197"/>
        <v/>
      </c>
      <c r="AT507" s="88"/>
      <c r="AZ507" s="3" t="s">
        <v>1599</v>
      </c>
    </row>
    <row r="508" spans="1:52" s="13" customFormat="1" ht="13.5" customHeight="1">
      <c r="A508" s="139">
        <v>493</v>
      </c>
      <c r="B508" s="140"/>
      <c r="C508" s="141"/>
      <c r="D508" s="142"/>
      <c r="E508" s="141"/>
      <c r="F508" s="141"/>
      <c r="G508" s="182"/>
      <c r="H508" s="141"/>
      <c r="I508" s="143"/>
      <c r="J508" s="144"/>
      <c r="K508" s="141"/>
      <c r="L508" s="378"/>
      <c r="M508" s="379"/>
      <c r="N508" s="400"/>
      <c r="O508" s="202" t="str">
        <f t="shared" si="175"/>
        <v/>
      </c>
      <c r="P508" s="202" t="str">
        <f t="shared" si="199"/>
        <v/>
      </c>
      <c r="Q508" s="203" t="str">
        <f t="shared" si="176"/>
        <v/>
      </c>
      <c r="R508" s="249" t="str">
        <f t="shared" si="177"/>
        <v/>
      </c>
      <c r="S508" s="276"/>
      <c r="T508" s="37"/>
      <c r="U508" s="273" t="str">
        <f t="shared" si="178"/>
        <v/>
      </c>
      <c r="V508" s="7" t="e">
        <f t="shared" si="179"/>
        <v>#N/A</v>
      </c>
      <c r="W508" s="7" t="e">
        <f t="shared" si="180"/>
        <v>#N/A</v>
      </c>
      <c r="X508" s="7" t="e">
        <f t="shared" si="181"/>
        <v>#N/A</v>
      </c>
      <c r="Y508" s="7" t="str">
        <f t="shared" si="182"/>
        <v/>
      </c>
      <c r="Z508" s="11">
        <f t="shared" si="183"/>
        <v>1</v>
      </c>
      <c r="AA508" s="7" t="e">
        <f t="shared" si="184"/>
        <v>#N/A</v>
      </c>
      <c r="AB508" s="7" t="e">
        <f t="shared" si="185"/>
        <v>#N/A</v>
      </c>
      <c r="AC508" s="7" t="e">
        <f t="shared" si="186"/>
        <v>#N/A</v>
      </c>
      <c r="AD508" s="7" t="e">
        <f>VLOOKUP(AF508,排出係数!$A$4:$I$1301,9,FALSE)</f>
        <v>#N/A</v>
      </c>
      <c r="AE508" s="12" t="str">
        <f t="shared" si="187"/>
        <v xml:space="preserve"> </v>
      </c>
      <c r="AF508" s="7" t="e">
        <f t="shared" si="198"/>
        <v>#N/A</v>
      </c>
      <c r="AG508" s="7" t="e">
        <f t="shared" si="188"/>
        <v>#N/A</v>
      </c>
      <c r="AH508" s="7" t="e">
        <f>VLOOKUP(AF508,排出係数!$A$4:$I$1301,6,FALSE)</f>
        <v>#N/A</v>
      </c>
      <c r="AI508" s="7" t="e">
        <f t="shared" si="189"/>
        <v>#N/A</v>
      </c>
      <c r="AJ508" s="7" t="e">
        <f t="shared" si="190"/>
        <v>#N/A</v>
      </c>
      <c r="AK508" s="7" t="e">
        <f>VLOOKUP(AF508,排出係数!$A$4:$I$1301,7,FALSE)</f>
        <v>#N/A</v>
      </c>
      <c r="AL508" s="7" t="e">
        <f t="shared" si="191"/>
        <v>#N/A</v>
      </c>
      <c r="AM508" s="7" t="e">
        <f t="shared" si="192"/>
        <v>#N/A</v>
      </c>
      <c r="AN508" s="7" t="e">
        <f t="shared" si="193"/>
        <v>#N/A</v>
      </c>
      <c r="AO508" s="7">
        <f t="shared" si="194"/>
        <v>0</v>
      </c>
      <c r="AP508" s="7" t="e">
        <f>VLOOKUP(AF508,排出係数!$A$4:$I$1301,8,FALSE)</f>
        <v>#N/A</v>
      </c>
      <c r="AQ508" s="7" t="str">
        <f t="shared" si="195"/>
        <v/>
      </c>
      <c r="AR508" s="7" t="str">
        <f t="shared" si="196"/>
        <v/>
      </c>
      <c r="AS508" s="7" t="str">
        <f t="shared" si="197"/>
        <v/>
      </c>
      <c r="AT508" s="88"/>
      <c r="AZ508" s="3" t="s">
        <v>1577</v>
      </c>
    </row>
    <row r="509" spans="1:52" s="13" customFormat="1" ht="13.5" customHeight="1">
      <c r="A509" s="139">
        <v>494</v>
      </c>
      <c r="B509" s="140"/>
      <c r="C509" s="141"/>
      <c r="D509" s="142"/>
      <c r="E509" s="141"/>
      <c r="F509" s="141"/>
      <c r="G509" s="182"/>
      <c r="H509" s="141"/>
      <c r="I509" s="143"/>
      <c r="J509" s="144"/>
      <c r="K509" s="141"/>
      <c r="L509" s="378"/>
      <c r="M509" s="379"/>
      <c r="N509" s="400"/>
      <c r="O509" s="202" t="str">
        <f t="shared" si="175"/>
        <v/>
      </c>
      <c r="P509" s="202" t="str">
        <f t="shared" si="199"/>
        <v/>
      </c>
      <c r="Q509" s="203" t="str">
        <f t="shared" si="176"/>
        <v/>
      </c>
      <c r="R509" s="249" t="str">
        <f t="shared" si="177"/>
        <v/>
      </c>
      <c r="S509" s="276"/>
      <c r="T509" s="37"/>
      <c r="U509" s="273" t="str">
        <f t="shared" si="178"/>
        <v/>
      </c>
      <c r="V509" s="7" t="e">
        <f t="shared" si="179"/>
        <v>#N/A</v>
      </c>
      <c r="W509" s="7" t="e">
        <f t="shared" si="180"/>
        <v>#N/A</v>
      </c>
      <c r="X509" s="7" t="e">
        <f t="shared" si="181"/>
        <v>#N/A</v>
      </c>
      <c r="Y509" s="7" t="str">
        <f t="shared" si="182"/>
        <v/>
      </c>
      <c r="Z509" s="11">
        <f t="shared" si="183"/>
        <v>1</v>
      </c>
      <c r="AA509" s="7" t="e">
        <f t="shared" si="184"/>
        <v>#N/A</v>
      </c>
      <c r="AB509" s="7" t="e">
        <f t="shared" si="185"/>
        <v>#N/A</v>
      </c>
      <c r="AC509" s="7" t="e">
        <f t="shared" si="186"/>
        <v>#N/A</v>
      </c>
      <c r="AD509" s="7" t="e">
        <f>VLOOKUP(AF509,排出係数!$A$4:$I$1301,9,FALSE)</f>
        <v>#N/A</v>
      </c>
      <c r="AE509" s="12" t="str">
        <f t="shared" si="187"/>
        <v xml:space="preserve"> </v>
      </c>
      <c r="AF509" s="7" t="e">
        <f t="shared" si="198"/>
        <v>#N/A</v>
      </c>
      <c r="AG509" s="7" t="e">
        <f t="shared" si="188"/>
        <v>#N/A</v>
      </c>
      <c r="AH509" s="7" t="e">
        <f>VLOOKUP(AF509,排出係数!$A$4:$I$1301,6,FALSE)</f>
        <v>#N/A</v>
      </c>
      <c r="AI509" s="7" t="e">
        <f t="shared" si="189"/>
        <v>#N/A</v>
      </c>
      <c r="AJ509" s="7" t="e">
        <f t="shared" si="190"/>
        <v>#N/A</v>
      </c>
      <c r="AK509" s="7" t="e">
        <f>VLOOKUP(AF509,排出係数!$A$4:$I$1301,7,FALSE)</f>
        <v>#N/A</v>
      </c>
      <c r="AL509" s="7" t="e">
        <f t="shared" si="191"/>
        <v>#N/A</v>
      </c>
      <c r="AM509" s="7" t="e">
        <f t="shared" si="192"/>
        <v>#N/A</v>
      </c>
      <c r="AN509" s="7" t="e">
        <f t="shared" si="193"/>
        <v>#N/A</v>
      </c>
      <c r="AO509" s="7">
        <f t="shared" si="194"/>
        <v>0</v>
      </c>
      <c r="AP509" s="7" t="e">
        <f>VLOOKUP(AF509,排出係数!$A$4:$I$1301,8,FALSE)</f>
        <v>#N/A</v>
      </c>
      <c r="AQ509" s="7" t="str">
        <f t="shared" si="195"/>
        <v/>
      </c>
      <c r="AR509" s="7" t="str">
        <f t="shared" si="196"/>
        <v/>
      </c>
      <c r="AS509" s="7" t="str">
        <f t="shared" si="197"/>
        <v/>
      </c>
      <c r="AT509" s="88"/>
      <c r="AZ509" s="3" t="s">
        <v>1581</v>
      </c>
    </row>
    <row r="510" spans="1:52" s="13" customFormat="1" ht="13.5" customHeight="1">
      <c r="A510" s="139">
        <v>495</v>
      </c>
      <c r="B510" s="140"/>
      <c r="C510" s="141"/>
      <c r="D510" s="142"/>
      <c r="E510" s="141"/>
      <c r="F510" s="141"/>
      <c r="G510" s="182"/>
      <c r="H510" s="141"/>
      <c r="I510" s="143"/>
      <c r="J510" s="144"/>
      <c r="K510" s="141"/>
      <c r="L510" s="378"/>
      <c r="M510" s="379"/>
      <c r="N510" s="400"/>
      <c r="O510" s="202" t="str">
        <f t="shared" si="175"/>
        <v/>
      </c>
      <c r="P510" s="202" t="str">
        <f t="shared" si="199"/>
        <v/>
      </c>
      <c r="Q510" s="203" t="str">
        <f t="shared" si="176"/>
        <v/>
      </c>
      <c r="R510" s="249" t="str">
        <f t="shared" si="177"/>
        <v/>
      </c>
      <c r="S510" s="276"/>
      <c r="T510" s="37"/>
      <c r="U510" s="273" t="str">
        <f t="shared" si="178"/>
        <v/>
      </c>
      <c r="V510" s="7" t="e">
        <f t="shared" si="179"/>
        <v>#N/A</v>
      </c>
      <c r="W510" s="7" t="e">
        <f t="shared" si="180"/>
        <v>#N/A</v>
      </c>
      <c r="X510" s="7" t="e">
        <f t="shared" si="181"/>
        <v>#N/A</v>
      </c>
      <c r="Y510" s="7" t="str">
        <f t="shared" si="182"/>
        <v/>
      </c>
      <c r="Z510" s="11">
        <f t="shared" si="183"/>
        <v>1</v>
      </c>
      <c r="AA510" s="7" t="e">
        <f t="shared" si="184"/>
        <v>#N/A</v>
      </c>
      <c r="AB510" s="7" t="e">
        <f t="shared" si="185"/>
        <v>#N/A</v>
      </c>
      <c r="AC510" s="7" t="e">
        <f t="shared" si="186"/>
        <v>#N/A</v>
      </c>
      <c r="AD510" s="7" t="e">
        <f>VLOOKUP(AF510,排出係数!$A$4:$I$1301,9,FALSE)</f>
        <v>#N/A</v>
      </c>
      <c r="AE510" s="12" t="str">
        <f t="shared" si="187"/>
        <v xml:space="preserve"> </v>
      </c>
      <c r="AF510" s="7" t="e">
        <f t="shared" si="198"/>
        <v>#N/A</v>
      </c>
      <c r="AG510" s="7" t="e">
        <f t="shared" si="188"/>
        <v>#N/A</v>
      </c>
      <c r="AH510" s="7" t="e">
        <f>VLOOKUP(AF510,排出係数!$A$4:$I$1301,6,FALSE)</f>
        <v>#N/A</v>
      </c>
      <c r="AI510" s="7" t="e">
        <f t="shared" si="189"/>
        <v>#N/A</v>
      </c>
      <c r="AJ510" s="7" t="e">
        <f t="shared" si="190"/>
        <v>#N/A</v>
      </c>
      <c r="AK510" s="7" t="e">
        <f>VLOOKUP(AF510,排出係数!$A$4:$I$1301,7,FALSE)</f>
        <v>#N/A</v>
      </c>
      <c r="AL510" s="7" t="e">
        <f t="shared" si="191"/>
        <v>#N/A</v>
      </c>
      <c r="AM510" s="7" t="e">
        <f t="shared" si="192"/>
        <v>#N/A</v>
      </c>
      <c r="AN510" s="7" t="e">
        <f t="shared" si="193"/>
        <v>#N/A</v>
      </c>
      <c r="AO510" s="7">
        <f t="shared" si="194"/>
        <v>0</v>
      </c>
      <c r="AP510" s="7" t="e">
        <f>VLOOKUP(AF510,排出係数!$A$4:$I$1301,8,FALSE)</f>
        <v>#N/A</v>
      </c>
      <c r="AQ510" s="7" t="str">
        <f t="shared" si="195"/>
        <v/>
      </c>
      <c r="AR510" s="7" t="str">
        <f t="shared" si="196"/>
        <v/>
      </c>
      <c r="AS510" s="7" t="str">
        <f t="shared" si="197"/>
        <v/>
      </c>
      <c r="AT510" s="88"/>
      <c r="AZ510" s="465" t="s">
        <v>2784</v>
      </c>
    </row>
    <row r="511" spans="1:52" s="13" customFormat="1" ht="13.5" customHeight="1">
      <c r="A511" s="139">
        <v>496</v>
      </c>
      <c r="B511" s="140"/>
      <c r="C511" s="141"/>
      <c r="D511" s="142"/>
      <c r="E511" s="141"/>
      <c r="F511" s="141"/>
      <c r="G511" s="182"/>
      <c r="H511" s="141"/>
      <c r="I511" s="143"/>
      <c r="J511" s="144"/>
      <c r="K511" s="141"/>
      <c r="L511" s="378"/>
      <c r="M511" s="379"/>
      <c r="N511" s="400"/>
      <c r="O511" s="202" t="str">
        <f t="shared" si="175"/>
        <v/>
      </c>
      <c r="P511" s="202" t="str">
        <f t="shared" si="199"/>
        <v/>
      </c>
      <c r="Q511" s="203" t="str">
        <f t="shared" si="176"/>
        <v/>
      </c>
      <c r="R511" s="249" t="str">
        <f t="shared" si="177"/>
        <v/>
      </c>
      <c r="S511" s="276"/>
      <c r="T511" s="37"/>
      <c r="U511" s="273" t="str">
        <f t="shared" si="178"/>
        <v/>
      </c>
      <c r="V511" s="7" t="e">
        <f t="shared" si="179"/>
        <v>#N/A</v>
      </c>
      <c r="W511" s="7" t="e">
        <f t="shared" si="180"/>
        <v>#N/A</v>
      </c>
      <c r="X511" s="7" t="e">
        <f t="shared" si="181"/>
        <v>#N/A</v>
      </c>
      <c r="Y511" s="7" t="str">
        <f t="shared" si="182"/>
        <v/>
      </c>
      <c r="Z511" s="11">
        <f t="shared" si="183"/>
        <v>1</v>
      </c>
      <c r="AA511" s="7" t="e">
        <f t="shared" si="184"/>
        <v>#N/A</v>
      </c>
      <c r="AB511" s="7" t="e">
        <f t="shared" si="185"/>
        <v>#N/A</v>
      </c>
      <c r="AC511" s="7" t="e">
        <f t="shared" si="186"/>
        <v>#N/A</v>
      </c>
      <c r="AD511" s="7" t="e">
        <f>VLOOKUP(AF511,排出係数!$A$4:$I$1301,9,FALSE)</f>
        <v>#N/A</v>
      </c>
      <c r="AE511" s="12" t="str">
        <f t="shared" si="187"/>
        <v xml:space="preserve"> </v>
      </c>
      <c r="AF511" s="7" t="e">
        <f t="shared" si="198"/>
        <v>#N/A</v>
      </c>
      <c r="AG511" s="7" t="e">
        <f t="shared" si="188"/>
        <v>#N/A</v>
      </c>
      <c r="AH511" s="7" t="e">
        <f>VLOOKUP(AF511,排出係数!$A$4:$I$1301,6,FALSE)</f>
        <v>#N/A</v>
      </c>
      <c r="AI511" s="7" t="e">
        <f t="shared" si="189"/>
        <v>#N/A</v>
      </c>
      <c r="AJ511" s="7" t="e">
        <f t="shared" si="190"/>
        <v>#N/A</v>
      </c>
      <c r="AK511" s="7" t="e">
        <f>VLOOKUP(AF511,排出係数!$A$4:$I$1301,7,FALSE)</f>
        <v>#N/A</v>
      </c>
      <c r="AL511" s="7" t="e">
        <f t="shared" si="191"/>
        <v>#N/A</v>
      </c>
      <c r="AM511" s="7" t="e">
        <f t="shared" si="192"/>
        <v>#N/A</v>
      </c>
      <c r="AN511" s="7" t="e">
        <f t="shared" si="193"/>
        <v>#N/A</v>
      </c>
      <c r="AO511" s="7">
        <f t="shared" si="194"/>
        <v>0</v>
      </c>
      <c r="AP511" s="7" t="e">
        <f>VLOOKUP(AF511,排出係数!$A$4:$I$1301,8,FALSE)</f>
        <v>#N/A</v>
      </c>
      <c r="AQ511" s="7" t="str">
        <f t="shared" si="195"/>
        <v/>
      </c>
      <c r="AR511" s="7" t="str">
        <f t="shared" si="196"/>
        <v/>
      </c>
      <c r="AS511" s="7" t="str">
        <f t="shared" si="197"/>
        <v/>
      </c>
      <c r="AT511" s="88"/>
      <c r="AZ511" s="3" t="s">
        <v>1600</v>
      </c>
    </row>
    <row r="512" spans="1:52" s="13" customFormat="1" ht="13.5" customHeight="1">
      <c r="A512" s="139">
        <v>497</v>
      </c>
      <c r="B512" s="140"/>
      <c r="C512" s="141"/>
      <c r="D512" s="142"/>
      <c r="E512" s="141"/>
      <c r="F512" s="141"/>
      <c r="G512" s="182"/>
      <c r="H512" s="141"/>
      <c r="I512" s="143"/>
      <c r="J512" s="144"/>
      <c r="K512" s="141"/>
      <c r="L512" s="378"/>
      <c r="M512" s="379"/>
      <c r="N512" s="400"/>
      <c r="O512" s="202" t="str">
        <f t="shared" si="175"/>
        <v/>
      </c>
      <c r="P512" s="202" t="str">
        <f t="shared" si="199"/>
        <v/>
      </c>
      <c r="Q512" s="203" t="str">
        <f t="shared" si="176"/>
        <v/>
      </c>
      <c r="R512" s="249" t="str">
        <f t="shared" si="177"/>
        <v/>
      </c>
      <c r="S512" s="276"/>
      <c r="T512" s="37"/>
      <c r="U512" s="273" t="str">
        <f t="shared" si="178"/>
        <v/>
      </c>
      <c r="V512" s="7" t="e">
        <f t="shared" si="179"/>
        <v>#N/A</v>
      </c>
      <c r="W512" s="7" t="e">
        <f t="shared" si="180"/>
        <v>#N/A</v>
      </c>
      <c r="X512" s="7" t="e">
        <f t="shared" si="181"/>
        <v>#N/A</v>
      </c>
      <c r="Y512" s="7" t="str">
        <f t="shared" si="182"/>
        <v/>
      </c>
      <c r="Z512" s="11">
        <f t="shared" si="183"/>
        <v>1</v>
      </c>
      <c r="AA512" s="7" t="e">
        <f t="shared" si="184"/>
        <v>#N/A</v>
      </c>
      <c r="AB512" s="7" t="e">
        <f t="shared" si="185"/>
        <v>#N/A</v>
      </c>
      <c r="AC512" s="7" t="e">
        <f t="shared" si="186"/>
        <v>#N/A</v>
      </c>
      <c r="AD512" s="7" t="e">
        <f>VLOOKUP(AF512,排出係数!$A$4:$I$1301,9,FALSE)</f>
        <v>#N/A</v>
      </c>
      <c r="AE512" s="12" t="str">
        <f t="shared" si="187"/>
        <v xml:space="preserve"> </v>
      </c>
      <c r="AF512" s="7" t="e">
        <f t="shared" si="198"/>
        <v>#N/A</v>
      </c>
      <c r="AG512" s="7" t="e">
        <f t="shared" si="188"/>
        <v>#N/A</v>
      </c>
      <c r="AH512" s="7" t="e">
        <f>VLOOKUP(AF512,排出係数!$A$4:$I$1301,6,FALSE)</f>
        <v>#N/A</v>
      </c>
      <c r="AI512" s="7" t="e">
        <f t="shared" si="189"/>
        <v>#N/A</v>
      </c>
      <c r="AJ512" s="7" t="e">
        <f t="shared" si="190"/>
        <v>#N/A</v>
      </c>
      <c r="AK512" s="7" t="e">
        <f>VLOOKUP(AF512,排出係数!$A$4:$I$1301,7,FALSE)</f>
        <v>#N/A</v>
      </c>
      <c r="AL512" s="7" t="e">
        <f t="shared" si="191"/>
        <v>#N/A</v>
      </c>
      <c r="AM512" s="7" t="e">
        <f t="shared" si="192"/>
        <v>#N/A</v>
      </c>
      <c r="AN512" s="7" t="e">
        <f t="shared" si="193"/>
        <v>#N/A</v>
      </c>
      <c r="AO512" s="7">
        <f t="shared" si="194"/>
        <v>0</v>
      </c>
      <c r="AP512" s="7" t="e">
        <f>VLOOKUP(AF512,排出係数!$A$4:$I$1301,8,FALSE)</f>
        <v>#N/A</v>
      </c>
      <c r="AQ512" s="7" t="str">
        <f t="shared" si="195"/>
        <v/>
      </c>
      <c r="AR512" s="7" t="str">
        <f t="shared" si="196"/>
        <v/>
      </c>
      <c r="AS512" s="7" t="str">
        <f t="shared" si="197"/>
        <v/>
      </c>
      <c r="AT512" s="88"/>
      <c r="AZ512" s="3" t="s">
        <v>1578</v>
      </c>
    </row>
    <row r="513" spans="1:59" s="13" customFormat="1" ht="13.5" customHeight="1">
      <c r="A513" s="139">
        <v>498</v>
      </c>
      <c r="B513" s="140"/>
      <c r="C513" s="141"/>
      <c r="D513" s="142"/>
      <c r="E513" s="141"/>
      <c r="F513" s="141"/>
      <c r="G513" s="182"/>
      <c r="H513" s="141"/>
      <c r="I513" s="143"/>
      <c r="J513" s="144"/>
      <c r="K513" s="141"/>
      <c r="L513" s="378"/>
      <c r="M513" s="379"/>
      <c r="N513" s="400"/>
      <c r="O513" s="202" t="str">
        <f t="shared" si="175"/>
        <v/>
      </c>
      <c r="P513" s="202" t="str">
        <f t="shared" si="199"/>
        <v/>
      </c>
      <c r="Q513" s="203" t="str">
        <f t="shared" si="176"/>
        <v/>
      </c>
      <c r="R513" s="249" t="str">
        <f t="shared" si="177"/>
        <v/>
      </c>
      <c r="S513" s="276"/>
      <c r="T513" s="37"/>
      <c r="U513" s="273" t="str">
        <f t="shared" si="178"/>
        <v/>
      </c>
      <c r="V513" s="7" t="e">
        <f t="shared" si="179"/>
        <v>#N/A</v>
      </c>
      <c r="W513" s="7" t="e">
        <f t="shared" si="180"/>
        <v>#N/A</v>
      </c>
      <c r="X513" s="7" t="e">
        <f t="shared" si="181"/>
        <v>#N/A</v>
      </c>
      <c r="Y513" s="7" t="str">
        <f t="shared" si="182"/>
        <v/>
      </c>
      <c r="Z513" s="11">
        <f t="shared" si="183"/>
        <v>1</v>
      </c>
      <c r="AA513" s="7" t="e">
        <f t="shared" si="184"/>
        <v>#N/A</v>
      </c>
      <c r="AB513" s="7" t="e">
        <f t="shared" si="185"/>
        <v>#N/A</v>
      </c>
      <c r="AC513" s="7" t="e">
        <f t="shared" si="186"/>
        <v>#N/A</v>
      </c>
      <c r="AD513" s="7" t="e">
        <f>VLOOKUP(AF513,排出係数!$A$4:$I$1301,9,FALSE)</f>
        <v>#N/A</v>
      </c>
      <c r="AE513" s="12" t="str">
        <f t="shared" si="187"/>
        <v xml:space="preserve"> </v>
      </c>
      <c r="AF513" s="7" t="e">
        <f t="shared" si="198"/>
        <v>#N/A</v>
      </c>
      <c r="AG513" s="7" t="e">
        <f t="shared" si="188"/>
        <v>#N/A</v>
      </c>
      <c r="AH513" s="7" t="e">
        <f>VLOOKUP(AF513,排出係数!$A$4:$I$1301,6,FALSE)</f>
        <v>#N/A</v>
      </c>
      <c r="AI513" s="7" t="e">
        <f t="shared" si="189"/>
        <v>#N/A</v>
      </c>
      <c r="AJ513" s="7" t="e">
        <f t="shared" si="190"/>
        <v>#N/A</v>
      </c>
      <c r="AK513" s="7" t="e">
        <f>VLOOKUP(AF513,排出係数!$A$4:$I$1301,7,FALSE)</f>
        <v>#N/A</v>
      </c>
      <c r="AL513" s="7" t="e">
        <f t="shared" si="191"/>
        <v>#N/A</v>
      </c>
      <c r="AM513" s="7" t="e">
        <f t="shared" si="192"/>
        <v>#N/A</v>
      </c>
      <c r="AN513" s="7" t="e">
        <f t="shared" si="193"/>
        <v>#N/A</v>
      </c>
      <c r="AO513" s="7">
        <f t="shared" si="194"/>
        <v>0</v>
      </c>
      <c r="AP513" s="7" t="e">
        <f>VLOOKUP(AF513,排出係数!$A$4:$I$1301,8,FALSE)</f>
        <v>#N/A</v>
      </c>
      <c r="AQ513" s="7" t="str">
        <f t="shared" si="195"/>
        <v/>
      </c>
      <c r="AR513" s="7" t="str">
        <f t="shared" si="196"/>
        <v/>
      </c>
      <c r="AS513" s="7" t="str">
        <f t="shared" si="197"/>
        <v/>
      </c>
      <c r="AT513" s="88"/>
      <c r="AZ513" s="3" t="s">
        <v>1582</v>
      </c>
    </row>
    <row r="514" spans="1:59" s="13" customFormat="1" ht="13.5" customHeight="1">
      <c r="A514" s="139">
        <v>499</v>
      </c>
      <c r="B514" s="140"/>
      <c r="C514" s="141"/>
      <c r="D514" s="142"/>
      <c r="E514" s="141"/>
      <c r="F514" s="141"/>
      <c r="G514" s="182"/>
      <c r="H514" s="141"/>
      <c r="I514" s="143"/>
      <c r="J514" s="144"/>
      <c r="K514" s="141"/>
      <c r="L514" s="378"/>
      <c r="M514" s="379"/>
      <c r="N514" s="400"/>
      <c r="O514" s="202" t="str">
        <f t="shared" si="175"/>
        <v/>
      </c>
      <c r="P514" s="202" t="str">
        <f t="shared" si="199"/>
        <v/>
      </c>
      <c r="Q514" s="203" t="str">
        <f t="shared" si="176"/>
        <v/>
      </c>
      <c r="R514" s="249" t="str">
        <f t="shared" si="177"/>
        <v/>
      </c>
      <c r="S514" s="276"/>
      <c r="T514" s="37"/>
      <c r="U514" s="273" t="str">
        <f t="shared" si="178"/>
        <v/>
      </c>
      <c r="V514" s="7" t="e">
        <f t="shared" si="179"/>
        <v>#N/A</v>
      </c>
      <c r="W514" s="7" t="e">
        <f t="shared" si="180"/>
        <v>#N/A</v>
      </c>
      <c r="X514" s="7" t="e">
        <f t="shared" si="181"/>
        <v>#N/A</v>
      </c>
      <c r="Y514" s="7" t="str">
        <f t="shared" si="182"/>
        <v/>
      </c>
      <c r="Z514" s="11">
        <f t="shared" si="183"/>
        <v>1</v>
      </c>
      <c r="AA514" s="7" t="e">
        <f t="shared" si="184"/>
        <v>#N/A</v>
      </c>
      <c r="AB514" s="7" t="e">
        <f t="shared" si="185"/>
        <v>#N/A</v>
      </c>
      <c r="AC514" s="7" t="e">
        <f t="shared" si="186"/>
        <v>#N/A</v>
      </c>
      <c r="AD514" s="7" t="e">
        <f>VLOOKUP(AF514,排出係数!$A$4:$I$1301,9,FALSE)</f>
        <v>#N/A</v>
      </c>
      <c r="AE514" s="12" t="str">
        <f t="shared" si="187"/>
        <v xml:space="preserve"> </v>
      </c>
      <c r="AF514" s="7" t="e">
        <f t="shared" si="198"/>
        <v>#N/A</v>
      </c>
      <c r="AG514" s="7" t="e">
        <f t="shared" si="188"/>
        <v>#N/A</v>
      </c>
      <c r="AH514" s="7" t="e">
        <f>VLOOKUP(AF514,排出係数!$A$4:$I$1301,6,FALSE)</f>
        <v>#N/A</v>
      </c>
      <c r="AI514" s="7" t="e">
        <f t="shared" si="189"/>
        <v>#N/A</v>
      </c>
      <c r="AJ514" s="7" t="e">
        <f t="shared" si="190"/>
        <v>#N/A</v>
      </c>
      <c r="AK514" s="7" t="e">
        <f>VLOOKUP(AF514,排出係数!$A$4:$I$1301,7,FALSE)</f>
        <v>#N/A</v>
      </c>
      <c r="AL514" s="7" t="e">
        <f t="shared" si="191"/>
        <v>#N/A</v>
      </c>
      <c r="AM514" s="7" t="e">
        <f t="shared" si="192"/>
        <v>#N/A</v>
      </c>
      <c r="AN514" s="7" t="e">
        <f t="shared" si="193"/>
        <v>#N/A</v>
      </c>
      <c r="AO514" s="7">
        <f t="shared" si="194"/>
        <v>0</v>
      </c>
      <c r="AP514" s="7" t="e">
        <f>VLOOKUP(AF514,排出係数!$A$4:$I$1301,8,FALSE)</f>
        <v>#N/A</v>
      </c>
      <c r="AQ514" s="7" t="str">
        <f t="shared" si="195"/>
        <v/>
      </c>
      <c r="AR514" s="7" t="str">
        <f t="shared" si="196"/>
        <v/>
      </c>
      <c r="AS514" s="7" t="str">
        <f t="shared" si="197"/>
        <v/>
      </c>
      <c r="AT514" s="88"/>
      <c r="AZ514" s="520" t="s">
        <v>2786</v>
      </c>
    </row>
    <row r="515" spans="1:59" s="13" customFormat="1" ht="13.5" customHeight="1" thickBot="1">
      <c r="A515" s="274">
        <v>500</v>
      </c>
      <c r="B515" s="137"/>
      <c r="C515" s="33"/>
      <c r="D515" s="104"/>
      <c r="E515" s="33"/>
      <c r="F515" s="33"/>
      <c r="G515" s="183"/>
      <c r="H515" s="33"/>
      <c r="I515" s="34"/>
      <c r="J515" s="35"/>
      <c r="K515" s="33"/>
      <c r="L515" s="380"/>
      <c r="M515" s="381"/>
      <c r="N515" s="401"/>
      <c r="O515" s="204" t="str">
        <f t="shared" si="175"/>
        <v/>
      </c>
      <c r="P515" s="204" t="str">
        <f t="shared" si="199"/>
        <v/>
      </c>
      <c r="Q515" s="205" t="str">
        <f t="shared" si="176"/>
        <v/>
      </c>
      <c r="R515" s="275" t="str">
        <f t="shared" si="177"/>
        <v/>
      </c>
      <c r="S515" s="278"/>
      <c r="T515" s="37"/>
      <c r="U515" s="273" t="str">
        <f t="shared" si="178"/>
        <v/>
      </c>
      <c r="V515" s="7" t="e">
        <f t="shared" si="179"/>
        <v>#N/A</v>
      </c>
      <c r="W515" s="7" t="e">
        <f t="shared" si="180"/>
        <v>#N/A</v>
      </c>
      <c r="X515" s="7" t="e">
        <f t="shared" si="181"/>
        <v>#N/A</v>
      </c>
      <c r="Y515" s="7" t="str">
        <f t="shared" si="182"/>
        <v/>
      </c>
      <c r="Z515" s="11">
        <f t="shared" si="183"/>
        <v>1</v>
      </c>
      <c r="AA515" s="7" t="e">
        <f t="shared" si="184"/>
        <v>#N/A</v>
      </c>
      <c r="AB515" s="7" t="e">
        <f t="shared" si="185"/>
        <v>#N/A</v>
      </c>
      <c r="AC515" s="7" t="e">
        <f t="shared" si="186"/>
        <v>#N/A</v>
      </c>
      <c r="AD515" s="7" t="e">
        <f>VLOOKUP(AF515,排出係数!$A$4:$I$1301,9,FALSE)</f>
        <v>#N/A</v>
      </c>
      <c r="AE515" s="12" t="str">
        <f t="shared" si="187"/>
        <v xml:space="preserve"> </v>
      </c>
      <c r="AF515" s="7" t="e">
        <f t="shared" si="198"/>
        <v>#N/A</v>
      </c>
      <c r="AG515" s="7" t="e">
        <f t="shared" si="188"/>
        <v>#N/A</v>
      </c>
      <c r="AH515" s="7" t="e">
        <f>VLOOKUP(AF515,排出係数!$A$4:$I$1301,6,FALSE)</f>
        <v>#N/A</v>
      </c>
      <c r="AI515" s="7" t="e">
        <f t="shared" si="189"/>
        <v>#N/A</v>
      </c>
      <c r="AJ515" s="7" t="e">
        <f t="shared" si="190"/>
        <v>#N/A</v>
      </c>
      <c r="AK515" s="7" t="e">
        <f>VLOOKUP(AF515,排出係数!$A$4:$I$1301,7,FALSE)</f>
        <v>#N/A</v>
      </c>
      <c r="AL515" s="7" t="e">
        <f t="shared" si="191"/>
        <v>#N/A</v>
      </c>
      <c r="AM515" s="7" t="e">
        <f t="shared" si="192"/>
        <v>#N/A</v>
      </c>
      <c r="AN515" s="7" t="e">
        <f t="shared" si="193"/>
        <v>#N/A</v>
      </c>
      <c r="AO515" s="7">
        <f t="shared" si="194"/>
        <v>0</v>
      </c>
      <c r="AP515" s="7" t="e">
        <f>VLOOKUP(AF515,排出係数!$A$4:$I$1301,8,FALSE)</f>
        <v>#N/A</v>
      </c>
      <c r="AQ515" s="7" t="str">
        <f t="shared" si="195"/>
        <v/>
      </c>
      <c r="AR515" s="7" t="str">
        <f t="shared" si="196"/>
        <v/>
      </c>
      <c r="AS515" s="7" t="str">
        <f t="shared" si="197"/>
        <v/>
      </c>
      <c r="AT515" s="88"/>
      <c r="AZ515" s="3" t="s">
        <v>1496</v>
      </c>
    </row>
    <row r="516" spans="1:59">
      <c r="A516"/>
      <c r="Q516" s="16"/>
      <c r="R516" s="16"/>
      <c r="S516" s="16"/>
      <c r="T516" s="16"/>
      <c r="AT516" s="87"/>
      <c r="AU516" s="13"/>
      <c r="AV516" s="13"/>
      <c r="AW516" s="13"/>
      <c r="AX516" s="13"/>
      <c r="AY516" s="13"/>
      <c r="AZ516" s="3" t="s">
        <v>1497</v>
      </c>
      <c r="BB516" s="13"/>
      <c r="BC516" s="13"/>
      <c r="BD516" s="13"/>
      <c r="BE516" s="13"/>
      <c r="BF516" s="13"/>
      <c r="BG516" s="13"/>
    </row>
    <row r="517" spans="1:59">
      <c r="A517"/>
      <c r="M517" s="13"/>
      <c r="N517" s="13"/>
      <c r="AT517" s="87"/>
      <c r="AU517" s="13"/>
      <c r="AV517" s="13"/>
      <c r="AW517" s="13"/>
      <c r="AX517" s="13"/>
      <c r="AY517" s="13"/>
      <c r="AZ517" s="3" t="s">
        <v>1498</v>
      </c>
      <c r="BB517" s="13"/>
      <c r="BC517" s="13"/>
      <c r="BD517" s="13"/>
    </row>
    <row r="518" spans="1:59">
      <c r="A518"/>
      <c r="M518" s="13"/>
      <c r="N518" s="13"/>
      <c r="AT518" s="87"/>
      <c r="AU518" s="13"/>
      <c r="AV518" s="13"/>
      <c r="AW518" s="13"/>
      <c r="AX518" s="13"/>
      <c r="AY518" s="13"/>
      <c r="AZ518" s="465" t="s">
        <v>2796</v>
      </c>
    </row>
    <row r="519" spans="1:59">
      <c r="A519"/>
      <c r="M519" s="13"/>
      <c r="N519" s="13"/>
      <c r="AT519" s="87"/>
      <c r="AU519" s="13"/>
      <c r="AV519" s="13"/>
      <c r="AW519" s="13"/>
      <c r="AX519" s="13"/>
      <c r="AY519" s="13"/>
      <c r="AZ519" s="3" t="s">
        <v>1499</v>
      </c>
    </row>
    <row r="520" spans="1:59">
      <c r="AZ520" s="3" t="s">
        <v>1500</v>
      </c>
    </row>
    <row r="521" spans="1:59">
      <c r="AZ521" s="3" t="s">
        <v>1501</v>
      </c>
    </row>
    <row r="522" spans="1:59">
      <c r="AZ522" s="465" t="s">
        <v>2798</v>
      </c>
    </row>
    <row r="523" spans="1:59">
      <c r="AZ523" s="520" t="s">
        <v>2619</v>
      </c>
    </row>
    <row r="524" spans="1:59">
      <c r="AZ524" s="465" t="s">
        <v>2769</v>
      </c>
    </row>
    <row r="525" spans="1:59">
      <c r="AZ525" s="520" t="s">
        <v>2621</v>
      </c>
    </row>
    <row r="526" spans="1:59">
      <c r="AZ526" s="465" t="s">
        <v>2774</v>
      </c>
    </row>
    <row r="527" spans="1:59">
      <c r="AZ527" s="3" t="s">
        <v>1090</v>
      </c>
    </row>
    <row r="528" spans="1:59">
      <c r="AZ528" s="3" t="s">
        <v>1829</v>
      </c>
    </row>
    <row r="529" spans="52:52">
      <c r="AZ529" s="3" t="s">
        <v>1870</v>
      </c>
    </row>
    <row r="530" spans="52:52">
      <c r="AZ530" s="3" t="s">
        <v>1240</v>
      </c>
    </row>
    <row r="531" spans="52:52">
      <c r="AZ531" s="3" t="s">
        <v>1242</v>
      </c>
    </row>
    <row r="532" spans="52:52">
      <c r="AZ532" s="3" t="s">
        <v>2011</v>
      </c>
    </row>
    <row r="533" spans="52:52">
      <c r="AZ533" s="3" t="s">
        <v>2050</v>
      </c>
    </row>
    <row r="534" spans="52:52">
      <c r="AZ534" s="3" t="s">
        <v>1252</v>
      </c>
    </row>
    <row r="535" spans="52:52">
      <c r="AZ535" s="465" t="s">
        <v>2816</v>
      </c>
    </row>
    <row r="536" spans="52:52">
      <c r="AZ536" s="465" t="s">
        <v>2818</v>
      </c>
    </row>
    <row r="537" spans="52:52">
      <c r="AZ537" s="3" t="s">
        <v>1250</v>
      </c>
    </row>
    <row r="538" spans="52:52">
      <c r="AZ538" s="465" t="s">
        <v>2812</v>
      </c>
    </row>
    <row r="539" spans="52:52">
      <c r="AZ539" s="465" t="s">
        <v>2814</v>
      </c>
    </row>
    <row r="540" spans="52:52">
      <c r="AZ540" s="3" t="s">
        <v>1254</v>
      </c>
    </row>
    <row r="541" spans="52:52">
      <c r="AZ541" s="465" t="s">
        <v>2820</v>
      </c>
    </row>
    <row r="542" spans="52:52">
      <c r="AZ542" s="465" t="s">
        <v>2822</v>
      </c>
    </row>
    <row r="543" spans="52:52">
      <c r="AZ543" s="3" t="s">
        <v>1094</v>
      </c>
    </row>
    <row r="544" spans="52:52">
      <c r="AZ544" s="3" t="s">
        <v>257</v>
      </c>
    </row>
    <row r="545" spans="52:52">
      <c r="AZ545" s="3" t="s">
        <v>297</v>
      </c>
    </row>
    <row r="546" spans="52:52">
      <c r="AZ546" s="3" t="s">
        <v>369</v>
      </c>
    </row>
    <row r="547" spans="52:52">
      <c r="AZ547" s="3" t="s">
        <v>1092</v>
      </c>
    </row>
    <row r="548" spans="52:52">
      <c r="AZ548" s="3" t="s">
        <v>255</v>
      </c>
    </row>
    <row r="549" spans="52:52">
      <c r="AZ549" s="3" t="s">
        <v>295</v>
      </c>
    </row>
    <row r="550" spans="52:52">
      <c r="AZ550" s="3" t="s">
        <v>367</v>
      </c>
    </row>
    <row r="551" spans="52:52">
      <c r="AZ551" s="3" t="s">
        <v>1246</v>
      </c>
    </row>
    <row r="552" spans="52:52">
      <c r="AZ552" s="465" t="s">
        <v>2804</v>
      </c>
    </row>
    <row r="553" spans="52:52">
      <c r="AZ553" s="465" t="s">
        <v>2806</v>
      </c>
    </row>
    <row r="554" spans="52:52">
      <c r="AZ554" s="3" t="s">
        <v>529</v>
      </c>
    </row>
    <row r="555" spans="52:52">
      <c r="AZ555" s="3" t="s">
        <v>638</v>
      </c>
    </row>
    <row r="556" spans="52:52">
      <c r="AZ556" s="3" t="s">
        <v>786</v>
      </c>
    </row>
    <row r="557" spans="52:52">
      <c r="AZ557" s="3" t="s">
        <v>1244</v>
      </c>
    </row>
    <row r="558" spans="52:52">
      <c r="AZ558" s="465" t="s">
        <v>2800</v>
      </c>
    </row>
    <row r="559" spans="52:52">
      <c r="AZ559" s="465" t="s">
        <v>2802</v>
      </c>
    </row>
    <row r="560" spans="52:52">
      <c r="AZ560" s="3" t="s">
        <v>527</v>
      </c>
    </row>
    <row r="561" spans="52:52">
      <c r="AZ561" s="3" t="s">
        <v>636</v>
      </c>
    </row>
    <row r="562" spans="52:52">
      <c r="AZ562" s="3" t="s">
        <v>782</v>
      </c>
    </row>
    <row r="563" spans="52:52">
      <c r="AZ563" s="3" t="s">
        <v>1292</v>
      </c>
    </row>
    <row r="564" spans="52:52">
      <c r="AZ564" s="3" t="s">
        <v>857</v>
      </c>
    </row>
    <row r="565" spans="52:52">
      <c r="AZ565" s="3" t="s">
        <v>884</v>
      </c>
    </row>
    <row r="566" spans="52:52">
      <c r="AZ566" s="3" t="s">
        <v>935</v>
      </c>
    </row>
    <row r="567" spans="52:52">
      <c r="AZ567" s="3" t="s">
        <v>1290</v>
      </c>
    </row>
    <row r="568" spans="52:52">
      <c r="AZ568" s="3" t="s">
        <v>855</v>
      </c>
    </row>
    <row r="569" spans="52:52">
      <c r="AZ569" s="3" t="s">
        <v>882</v>
      </c>
    </row>
    <row r="570" spans="52:52">
      <c r="AZ570" s="3" t="s">
        <v>934</v>
      </c>
    </row>
    <row r="571" spans="52:52">
      <c r="AZ571" s="3" t="s">
        <v>1319</v>
      </c>
    </row>
    <row r="572" spans="52:52">
      <c r="AZ572" s="3" t="s">
        <v>968</v>
      </c>
    </row>
    <row r="573" spans="52:52">
      <c r="AZ573" s="3" t="s">
        <v>995</v>
      </c>
    </row>
    <row r="574" spans="52:52">
      <c r="AZ574" s="3" t="s">
        <v>1039</v>
      </c>
    </row>
    <row r="575" spans="52:52">
      <c r="AZ575" s="3" t="s">
        <v>1317</v>
      </c>
    </row>
    <row r="576" spans="52:52">
      <c r="AZ576" s="3" t="s">
        <v>966</v>
      </c>
    </row>
    <row r="577" spans="52:52">
      <c r="AZ577" s="3" t="s">
        <v>993</v>
      </c>
    </row>
    <row r="578" spans="52:52">
      <c r="AZ578" s="3" t="s">
        <v>1037</v>
      </c>
    </row>
    <row r="579" spans="52:52">
      <c r="AZ579" s="465" t="s">
        <v>2645</v>
      </c>
    </row>
    <row r="580" spans="52:52">
      <c r="AZ580" s="465" t="s">
        <v>2717</v>
      </c>
    </row>
    <row r="581" spans="52:52">
      <c r="AZ581" s="3" t="s">
        <v>787</v>
      </c>
    </row>
    <row r="582" spans="52:52">
      <c r="AZ582" s="465" t="s">
        <v>2639</v>
      </c>
    </row>
    <row r="583" spans="52:52">
      <c r="AZ583" s="465" t="s">
        <v>2711</v>
      </c>
    </row>
    <row r="584" spans="52:52">
      <c r="AZ584" s="3" t="s">
        <v>783</v>
      </c>
    </row>
    <row r="585" spans="52:52">
      <c r="AZ585" s="3" t="s">
        <v>1096</v>
      </c>
    </row>
    <row r="586" spans="52:52">
      <c r="AZ586" s="3" t="s">
        <v>1831</v>
      </c>
    </row>
    <row r="587" spans="52:52">
      <c r="AZ587" s="3" t="s">
        <v>1872</v>
      </c>
    </row>
    <row r="588" spans="52:52">
      <c r="AZ588" s="3" t="s">
        <v>1934</v>
      </c>
    </row>
    <row r="589" spans="52:52">
      <c r="AZ589" s="3" t="s">
        <v>1248</v>
      </c>
    </row>
    <row r="590" spans="52:52">
      <c r="AZ590" s="465" t="s">
        <v>2808</v>
      </c>
    </row>
    <row r="591" spans="52:52">
      <c r="AZ591" s="465" t="s">
        <v>2810</v>
      </c>
    </row>
    <row r="592" spans="52:52">
      <c r="AZ592" s="3" t="s">
        <v>2013</v>
      </c>
    </row>
    <row r="593" spans="52:52">
      <c r="AZ593" s="3" t="s">
        <v>2084</v>
      </c>
    </row>
    <row r="594" spans="52:52">
      <c r="AZ594" s="3" t="s">
        <v>2114</v>
      </c>
    </row>
    <row r="595" spans="52:52">
      <c r="AZ595" s="465" t="s">
        <v>2647</v>
      </c>
    </row>
    <row r="596" spans="52:52">
      <c r="AZ596" s="465" t="s">
        <v>2719</v>
      </c>
    </row>
    <row r="597" spans="52:52">
      <c r="AZ597" s="3" t="s">
        <v>788</v>
      </c>
    </row>
    <row r="598" spans="52:52">
      <c r="AZ598" s="465" t="s">
        <v>2641</v>
      </c>
    </row>
    <row r="599" spans="52:52">
      <c r="AZ599" s="465" t="s">
        <v>2713</v>
      </c>
    </row>
    <row r="600" spans="52:52">
      <c r="AZ600" s="3" t="s">
        <v>784</v>
      </c>
    </row>
    <row r="601" spans="52:52">
      <c r="AZ601" s="465" t="s">
        <v>2649</v>
      </c>
    </row>
    <row r="602" spans="52:52">
      <c r="AZ602" s="465" t="s">
        <v>2721</v>
      </c>
    </row>
    <row r="603" spans="52:52">
      <c r="AZ603" s="3" t="s">
        <v>789</v>
      </c>
    </row>
    <row r="604" spans="52:52">
      <c r="AZ604" s="465" t="s">
        <v>2643</v>
      </c>
    </row>
    <row r="605" spans="52:52">
      <c r="AZ605" s="465" t="s">
        <v>2715</v>
      </c>
    </row>
    <row r="606" spans="52:52">
      <c r="AZ606" s="3" t="s">
        <v>785</v>
      </c>
    </row>
    <row r="607" spans="52:52">
      <c r="AZ607" s="3" t="s">
        <v>2113</v>
      </c>
    </row>
    <row r="608" spans="52:52">
      <c r="AZ608" s="3" t="s">
        <v>2112</v>
      </c>
    </row>
    <row r="609" spans="52:52">
      <c r="AZ609" s="3" t="s">
        <v>1100</v>
      </c>
    </row>
    <row r="610" spans="52:52">
      <c r="AZ610" s="3" t="s">
        <v>261</v>
      </c>
    </row>
    <row r="611" spans="52:52">
      <c r="AZ611" s="3" t="s">
        <v>301</v>
      </c>
    </row>
    <row r="612" spans="52:52">
      <c r="AZ612" s="3" t="s">
        <v>373</v>
      </c>
    </row>
    <row r="613" spans="52:52">
      <c r="AZ613" s="3" t="s">
        <v>1098</v>
      </c>
    </row>
    <row r="614" spans="52:52">
      <c r="AZ614" s="3" t="s">
        <v>259</v>
      </c>
    </row>
    <row r="615" spans="52:52">
      <c r="AZ615" s="3" t="s">
        <v>299</v>
      </c>
    </row>
    <row r="616" spans="52:52">
      <c r="AZ616" s="3" t="s">
        <v>371</v>
      </c>
    </row>
    <row r="617" spans="52:52">
      <c r="AZ617" s="3" t="s">
        <v>1258</v>
      </c>
    </row>
    <row r="618" spans="52:52">
      <c r="AZ618" s="465" t="s">
        <v>2828</v>
      </c>
    </row>
    <row r="619" spans="52:52">
      <c r="AZ619" s="465" t="s">
        <v>2830</v>
      </c>
    </row>
    <row r="620" spans="52:52">
      <c r="AZ620" s="3" t="s">
        <v>533</v>
      </c>
    </row>
    <row r="621" spans="52:52">
      <c r="AZ621" s="3" t="s">
        <v>642</v>
      </c>
    </row>
    <row r="622" spans="52:52">
      <c r="AZ622" s="3" t="s">
        <v>794</v>
      </c>
    </row>
    <row r="623" spans="52:52">
      <c r="AZ623" s="3" t="s">
        <v>1256</v>
      </c>
    </row>
    <row r="624" spans="52:52">
      <c r="AZ624" s="465" t="s">
        <v>2824</v>
      </c>
    </row>
    <row r="625" spans="52:52">
      <c r="AZ625" s="465" t="s">
        <v>2826</v>
      </c>
    </row>
    <row r="626" spans="52:52">
      <c r="AZ626" s="3" t="s">
        <v>531</v>
      </c>
    </row>
    <row r="627" spans="52:52">
      <c r="AZ627" s="3" t="s">
        <v>640</v>
      </c>
    </row>
    <row r="628" spans="52:52">
      <c r="AZ628" s="3" t="s">
        <v>790</v>
      </c>
    </row>
    <row r="629" spans="52:52">
      <c r="AZ629" s="3" t="s">
        <v>1296</v>
      </c>
    </row>
    <row r="630" spans="52:52">
      <c r="AZ630" s="3" t="s">
        <v>861</v>
      </c>
    </row>
    <row r="631" spans="52:52">
      <c r="AZ631" s="3" t="s">
        <v>888</v>
      </c>
    </row>
    <row r="632" spans="52:52">
      <c r="AZ632" s="3" t="s">
        <v>937</v>
      </c>
    </row>
    <row r="633" spans="52:52">
      <c r="AZ633" s="3" t="s">
        <v>1294</v>
      </c>
    </row>
    <row r="634" spans="52:52">
      <c r="AZ634" s="3" t="s">
        <v>859</v>
      </c>
    </row>
    <row r="635" spans="52:52">
      <c r="AZ635" s="3" t="s">
        <v>886</v>
      </c>
    </row>
    <row r="636" spans="52:52">
      <c r="AZ636" s="3" t="s">
        <v>936</v>
      </c>
    </row>
    <row r="637" spans="52:52">
      <c r="AZ637" s="3" t="s">
        <v>1323</v>
      </c>
    </row>
    <row r="638" spans="52:52">
      <c r="AZ638" s="3" t="s">
        <v>972</v>
      </c>
    </row>
    <row r="639" spans="52:52">
      <c r="AZ639" s="3" t="s">
        <v>999</v>
      </c>
    </row>
    <row r="640" spans="52:52">
      <c r="AZ640" s="3" t="s">
        <v>1043</v>
      </c>
    </row>
    <row r="641" spans="52:52">
      <c r="AZ641" s="3" t="s">
        <v>1321</v>
      </c>
    </row>
    <row r="642" spans="52:52">
      <c r="AZ642" s="3" t="s">
        <v>970</v>
      </c>
    </row>
    <row r="643" spans="52:52">
      <c r="AZ643" s="3" t="s">
        <v>997</v>
      </c>
    </row>
    <row r="644" spans="52:52">
      <c r="AZ644" s="3" t="s">
        <v>1041</v>
      </c>
    </row>
    <row r="645" spans="52:52">
      <c r="AZ645" s="465" t="s">
        <v>2657</v>
      </c>
    </row>
    <row r="646" spans="52:52">
      <c r="AZ646" s="465" t="s">
        <v>2729</v>
      </c>
    </row>
    <row r="647" spans="52:52">
      <c r="AZ647" s="3" t="s">
        <v>795</v>
      </c>
    </row>
    <row r="648" spans="52:52">
      <c r="AZ648" s="465" t="s">
        <v>2651</v>
      </c>
    </row>
    <row r="649" spans="52:52">
      <c r="AZ649" s="465" t="s">
        <v>2723</v>
      </c>
    </row>
    <row r="650" spans="52:52">
      <c r="AZ650" s="3" t="s">
        <v>791</v>
      </c>
    </row>
    <row r="651" spans="52:52">
      <c r="AZ651" s="3" t="s">
        <v>1102</v>
      </c>
    </row>
    <row r="652" spans="52:52">
      <c r="AZ652" s="3" t="s">
        <v>1833</v>
      </c>
    </row>
    <row r="653" spans="52:52">
      <c r="AZ653" s="3" t="s">
        <v>1874</v>
      </c>
    </row>
    <row r="654" spans="52:52">
      <c r="AZ654" s="3" t="s">
        <v>1936</v>
      </c>
    </row>
    <row r="655" spans="52:52">
      <c r="AZ655" s="3" t="s">
        <v>1260</v>
      </c>
    </row>
    <row r="656" spans="52:52">
      <c r="AZ656" s="465" t="s">
        <v>2832</v>
      </c>
    </row>
    <row r="657" spans="52:52">
      <c r="AZ657" s="465" t="s">
        <v>2834</v>
      </c>
    </row>
    <row r="658" spans="52:52">
      <c r="AZ658" s="3" t="s">
        <v>2015</v>
      </c>
    </row>
    <row r="659" spans="52:52">
      <c r="AZ659" s="3" t="s">
        <v>2086</v>
      </c>
    </row>
    <row r="660" spans="52:52">
      <c r="AZ660" s="3" t="s">
        <v>2115</v>
      </c>
    </row>
    <row r="661" spans="52:52">
      <c r="AZ661" s="465" t="s">
        <v>2659</v>
      </c>
    </row>
    <row r="662" spans="52:52">
      <c r="AZ662" s="465" t="s">
        <v>2731</v>
      </c>
    </row>
    <row r="663" spans="52:52">
      <c r="AZ663" s="3" t="s">
        <v>796</v>
      </c>
    </row>
    <row r="664" spans="52:52">
      <c r="AZ664" s="465" t="s">
        <v>2653</v>
      </c>
    </row>
    <row r="665" spans="52:52">
      <c r="AZ665" s="465" t="s">
        <v>2725</v>
      </c>
    </row>
    <row r="666" spans="52:52">
      <c r="AZ666" s="3" t="s">
        <v>792</v>
      </c>
    </row>
    <row r="667" spans="52:52">
      <c r="AZ667" s="465" t="s">
        <v>2661</v>
      </c>
    </row>
    <row r="668" spans="52:52">
      <c r="AZ668" s="465" t="s">
        <v>2733</v>
      </c>
    </row>
    <row r="669" spans="52:52">
      <c r="AZ669" s="3" t="s">
        <v>797</v>
      </c>
    </row>
    <row r="670" spans="52:52">
      <c r="AZ670" s="465" t="s">
        <v>2655</v>
      </c>
    </row>
    <row r="671" spans="52:52">
      <c r="AZ671" s="465" t="s">
        <v>2727</v>
      </c>
    </row>
    <row r="672" spans="52:52">
      <c r="AZ672" s="3" t="s">
        <v>793</v>
      </c>
    </row>
    <row r="673" spans="52:52">
      <c r="AZ673" s="3" t="s">
        <v>363</v>
      </c>
    </row>
    <row r="674" spans="52:52">
      <c r="AZ674" s="3" t="s">
        <v>365</v>
      </c>
    </row>
    <row r="675" spans="52:52">
      <c r="AZ675" s="520" t="s">
        <v>2623</v>
      </c>
    </row>
    <row r="676" spans="52:52">
      <c r="AZ676" s="3" t="s">
        <v>767</v>
      </c>
    </row>
    <row r="677" spans="52:52">
      <c r="AZ677" s="520" t="s">
        <v>2627</v>
      </c>
    </row>
    <row r="678" spans="52:52">
      <c r="AZ678" s="3" t="s">
        <v>771</v>
      </c>
    </row>
    <row r="679" spans="52:52">
      <c r="AZ679" s="3" t="s">
        <v>927</v>
      </c>
    </row>
    <row r="680" spans="52:52">
      <c r="AZ680" s="3" t="s">
        <v>929</v>
      </c>
    </row>
    <row r="681" spans="52:52">
      <c r="AZ681" s="520" t="s">
        <v>2625</v>
      </c>
    </row>
    <row r="682" spans="52:52">
      <c r="AZ682" s="3" t="s">
        <v>769</v>
      </c>
    </row>
    <row r="683" spans="52:52">
      <c r="AZ683" s="520" t="s">
        <v>2629</v>
      </c>
    </row>
    <row r="684" spans="52:52">
      <c r="AZ684" s="3" t="s">
        <v>773</v>
      </c>
    </row>
    <row r="685" spans="52:52">
      <c r="AZ685" s="3" t="s">
        <v>1930</v>
      </c>
    </row>
    <row r="686" spans="52:52">
      <c r="AZ686" s="3" t="s">
        <v>2108</v>
      </c>
    </row>
    <row r="687" spans="52:52">
      <c r="AZ687" s="465" t="s">
        <v>2840</v>
      </c>
    </row>
    <row r="688" spans="52:52">
      <c r="AZ688" s="465" t="s">
        <v>2842</v>
      </c>
    </row>
    <row r="689" spans="52:52">
      <c r="AZ689" s="465" t="s">
        <v>2631</v>
      </c>
    </row>
    <row r="690" spans="52:52">
      <c r="AZ690" s="3" t="s">
        <v>775</v>
      </c>
    </row>
    <row r="691" spans="52:52">
      <c r="AZ691" s="465" t="s">
        <v>2836</v>
      </c>
    </row>
    <row r="692" spans="52:52">
      <c r="AZ692" s="465" t="s">
        <v>2838</v>
      </c>
    </row>
    <row r="693" spans="52:52">
      <c r="AZ693" s="465" t="s">
        <v>2635</v>
      </c>
    </row>
    <row r="694" spans="52:52">
      <c r="AZ694" s="3" t="s">
        <v>779</v>
      </c>
    </row>
    <row r="695" spans="52:52">
      <c r="AZ695" s="3" t="s">
        <v>931</v>
      </c>
    </row>
    <row r="696" spans="52:52">
      <c r="AZ696" s="3" t="s">
        <v>933</v>
      </c>
    </row>
    <row r="697" spans="52:52">
      <c r="AZ697" s="465" t="s">
        <v>2633</v>
      </c>
    </row>
    <row r="698" spans="52:52">
      <c r="AZ698" s="3" t="s">
        <v>777</v>
      </c>
    </row>
    <row r="699" spans="52:52">
      <c r="AZ699" s="465" t="s">
        <v>2637</v>
      </c>
    </row>
    <row r="700" spans="52:52">
      <c r="AZ700" s="3" t="s">
        <v>781</v>
      </c>
    </row>
    <row r="701" spans="52:52">
      <c r="AZ701" s="3" t="s">
        <v>1932</v>
      </c>
    </row>
    <row r="702" spans="52:52">
      <c r="AZ702" s="465" t="s">
        <v>2844</v>
      </c>
    </row>
    <row r="703" spans="52:52">
      <c r="AZ703" s="465" t="s">
        <v>2846</v>
      </c>
    </row>
    <row r="704" spans="52:52">
      <c r="AZ704" s="3" t="s">
        <v>2110</v>
      </c>
    </row>
    <row r="705" spans="52:52">
      <c r="AZ705" s="3" t="s">
        <v>1112</v>
      </c>
    </row>
    <row r="706" spans="52:52">
      <c r="AZ706" s="3" t="s">
        <v>269</v>
      </c>
    </row>
    <row r="707" spans="52:52">
      <c r="AZ707" s="3" t="s">
        <v>309</v>
      </c>
    </row>
    <row r="708" spans="52:52">
      <c r="AZ708" s="3" t="s">
        <v>381</v>
      </c>
    </row>
    <row r="709" spans="52:52">
      <c r="AZ709" s="3" t="s">
        <v>1110</v>
      </c>
    </row>
    <row r="710" spans="52:52">
      <c r="AZ710" s="3" t="s">
        <v>267</v>
      </c>
    </row>
    <row r="711" spans="52:52">
      <c r="AZ711" s="3" t="s">
        <v>307</v>
      </c>
    </row>
    <row r="712" spans="52:52">
      <c r="AZ712" s="3" t="s">
        <v>379</v>
      </c>
    </row>
    <row r="713" spans="52:52">
      <c r="AZ713" s="3" t="s">
        <v>1270</v>
      </c>
    </row>
    <row r="714" spans="52:52">
      <c r="AZ714" s="465" t="s">
        <v>2852</v>
      </c>
    </row>
    <row r="715" spans="52:52">
      <c r="AZ715" s="465" t="s">
        <v>2854</v>
      </c>
    </row>
    <row r="716" spans="52:52">
      <c r="AZ716" s="3" t="s">
        <v>541</v>
      </c>
    </row>
    <row r="717" spans="52:52">
      <c r="AZ717" s="3" t="s">
        <v>650</v>
      </c>
    </row>
    <row r="718" spans="52:52">
      <c r="AZ718" s="3" t="s">
        <v>1696</v>
      </c>
    </row>
    <row r="719" spans="52:52">
      <c r="AZ719" s="3" t="s">
        <v>1268</v>
      </c>
    </row>
    <row r="720" spans="52:52">
      <c r="AZ720" s="465" t="s">
        <v>2848</v>
      </c>
    </row>
    <row r="721" spans="52:52">
      <c r="AZ721" s="465" t="s">
        <v>2850</v>
      </c>
    </row>
    <row r="722" spans="52:52">
      <c r="AZ722" s="3" t="s">
        <v>539</v>
      </c>
    </row>
    <row r="723" spans="52:52">
      <c r="AZ723" s="3" t="s">
        <v>648</v>
      </c>
    </row>
    <row r="724" spans="52:52">
      <c r="AZ724" s="3" t="s">
        <v>1692</v>
      </c>
    </row>
    <row r="725" spans="52:52">
      <c r="AZ725" s="3" t="s">
        <v>1304</v>
      </c>
    </row>
    <row r="726" spans="52:52">
      <c r="AZ726" s="3" t="s">
        <v>869</v>
      </c>
    </row>
    <row r="727" spans="52:52">
      <c r="AZ727" s="3" t="s">
        <v>896</v>
      </c>
    </row>
    <row r="728" spans="52:52">
      <c r="AZ728" s="3" t="s">
        <v>1701</v>
      </c>
    </row>
    <row r="729" spans="52:52">
      <c r="AZ729" s="3" t="s">
        <v>1302</v>
      </c>
    </row>
    <row r="730" spans="52:52">
      <c r="AZ730" s="3" t="s">
        <v>867</v>
      </c>
    </row>
    <row r="731" spans="52:52">
      <c r="AZ731" s="3" t="s">
        <v>894</v>
      </c>
    </row>
    <row r="732" spans="52:52">
      <c r="AZ732" s="3" t="s">
        <v>1700</v>
      </c>
    </row>
    <row r="733" spans="52:52">
      <c r="AZ733" s="3" t="s">
        <v>1331</v>
      </c>
    </row>
    <row r="734" spans="52:52">
      <c r="AZ734" s="3" t="s">
        <v>980</v>
      </c>
    </row>
    <row r="735" spans="52:52">
      <c r="AZ735" s="3" t="s">
        <v>1007</v>
      </c>
    </row>
    <row r="736" spans="52:52">
      <c r="AZ736" s="3" t="s">
        <v>1051</v>
      </c>
    </row>
    <row r="737" spans="52:52">
      <c r="AZ737" s="3" t="s">
        <v>1329</v>
      </c>
    </row>
    <row r="738" spans="52:52">
      <c r="AZ738" s="3" t="s">
        <v>978</v>
      </c>
    </row>
    <row r="739" spans="52:52">
      <c r="AZ739" s="3" t="s">
        <v>1005</v>
      </c>
    </row>
    <row r="740" spans="52:52">
      <c r="AZ740" s="3" t="s">
        <v>1049</v>
      </c>
    </row>
    <row r="741" spans="52:52">
      <c r="AZ741" s="521" t="s">
        <v>2681</v>
      </c>
    </row>
    <row r="742" spans="52:52">
      <c r="AZ742" s="465" t="s">
        <v>2753</v>
      </c>
    </row>
    <row r="743" spans="52:52">
      <c r="AZ743" s="3" t="s">
        <v>1697</v>
      </c>
    </row>
    <row r="744" spans="52:52">
      <c r="AZ744" s="465" t="s">
        <v>2675</v>
      </c>
    </row>
    <row r="745" spans="52:52">
      <c r="AZ745" s="465" t="s">
        <v>2747</v>
      </c>
    </row>
    <row r="746" spans="52:52">
      <c r="AZ746" s="3" t="s">
        <v>1693</v>
      </c>
    </row>
    <row r="747" spans="52:52">
      <c r="AZ747" s="3" t="s">
        <v>1114</v>
      </c>
    </row>
    <row r="748" spans="52:52">
      <c r="AZ748" s="3" t="s">
        <v>1837</v>
      </c>
    </row>
    <row r="749" spans="52:52">
      <c r="AZ749" s="3" t="s">
        <v>1878</v>
      </c>
    </row>
    <row r="750" spans="52:52">
      <c r="AZ750" s="3" t="s">
        <v>1940</v>
      </c>
    </row>
    <row r="751" spans="52:52">
      <c r="AZ751" s="3" t="s">
        <v>1272</v>
      </c>
    </row>
    <row r="752" spans="52:52">
      <c r="AZ752" s="465" t="s">
        <v>2856</v>
      </c>
    </row>
    <row r="753" spans="52:52">
      <c r="AZ753" s="465" t="s">
        <v>2858</v>
      </c>
    </row>
    <row r="754" spans="52:52">
      <c r="AZ754" s="3" t="s">
        <v>2019</v>
      </c>
    </row>
    <row r="755" spans="52:52">
      <c r="AZ755" s="3" t="s">
        <v>2090</v>
      </c>
    </row>
    <row r="756" spans="52:52">
      <c r="AZ756" s="3" t="s">
        <v>2119</v>
      </c>
    </row>
    <row r="757" spans="52:52">
      <c r="AZ757" s="465" t="s">
        <v>2683</v>
      </c>
    </row>
    <row r="758" spans="52:52">
      <c r="AZ758" s="465" t="s">
        <v>2755</v>
      </c>
    </row>
    <row r="759" spans="52:52">
      <c r="AZ759" s="3" t="s">
        <v>1698</v>
      </c>
    </row>
    <row r="760" spans="52:52">
      <c r="AZ760" s="465" t="s">
        <v>2677</v>
      </c>
    </row>
    <row r="761" spans="52:52">
      <c r="AZ761" s="465" t="s">
        <v>2749</v>
      </c>
    </row>
    <row r="762" spans="52:52">
      <c r="AZ762" s="3" t="s">
        <v>1694</v>
      </c>
    </row>
    <row r="763" spans="52:52">
      <c r="AZ763" s="520" t="s">
        <v>2685</v>
      </c>
    </row>
    <row r="764" spans="52:52">
      <c r="AZ764" s="465" t="s">
        <v>2757</v>
      </c>
    </row>
    <row r="765" spans="52:52">
      <c r="AZ765" s="3" t="s">
        <v>1699</v>
      </c>
    </row>
    <row r="766" spans="52:52">
      <c r="AZ766" s="521" t="s">
        <v>2679</v>
      </c>
    </row>
    <row r="767" spans="52:52">
      <c r="AZ767" s="465" t="s">
        <v>2751</v>
      </c>
    </row>
    <row r="768" spans="52:52">
      <c r="AZ768" s="3" t="s">
        <v>1695</v>
      </c>
    </row>
    <row r="769" spans="52:52">
      <c r="AZ769" s="3" t="s">
        <v>2118</v>
      </c>
    </row>
    <row r="770" spans="52:52">
      <c r="AZ770" s="3" t="s">
        <v>2117</v>
      </c>
    </row>
    <row r="771" spans="52:52">
      <c r="AZ771" s="3" t="s">
        <v>1106</v>
      </c>
    </row>
    <row r="772" spans="52:52">
      <c r="AZ772" s="3" t="s">
        <v>265</v>
      </c>
    </row>
    <row r="773" spans="52:52">
      <c r="AZ773" s="3" t="s">
        <v>305</v>
      </c>
    </row>
    <row r="774" spans="52:52">
      <c r="AZ774" s="3" t="s">
        <v>377</v>
      </c>
    </row>
    <row r="775" spans="52:52">
      <c r="AZ775" s="3" t="s">
        <v>1104</v>
      </c>
    </row>
    <row r="776" spans="52:52">
      <c r="AZ776" s="3" t="s">
        <v>263</v>
      </c>
    </row>
    <row r="777" spans="52:52">
      <c r="AZ777" s="3" t="s">
        <v>303</v>
      </c>
    </row>
    <row r="778" spans="52:52">
      <c r="AZ778" s="3" t="s">
        <v>375</v>
      </c>
    </row>
    <row r="779" spans="52:52">
      <c r="AZ779" s="3" t="s">
        <v>1264</v>
      </c>
    </row>
    <row r="780" spans="52:52">
      <c r="AZ780" s="3" t="s">
        <v>537</v>
      </c>
    </row>
    <row r="781" spans="52:52">
      <c r="AZ781" s="3" t="s">
        <v>646</v>
      </c>
    </row>
    <row r="782" spans="52:52">
      <c r="AZ782" s="3" t="s">
        <v>802</v>
      </c>
    </row>
    <row r="783" spans="52:52">
      <c r="AZ783" s="3" t="s">
        <v>1262</v>
      </c>
    </row>
    <row r="784" spans="52:52">
      <c r="AZ784" s="3" t="s">
        <v>535</v>
      </c>
    </row>
    <row r="785" spans="52:52">
      <c r="AZ785" s="3" t="s">
        <v>644</v>
      </c>
    </row>
    <row r="786" spans="52:52">
      <c r="AZ786" s="3" t="s">
        <v>798</v>
      </c>
    </row>
    <row r="787" spans="52:52">
      <c r="AZ787" s="3" t="s">
        <v>1300</v>
      </c>
    </row>
    <row r="788" spans="52:52">
      <c r="AZ788" s="3" t="s">
        <v>865</v>
      </c>
    </row>
    <row r="789" spans="52:52">
      <c r="AZ789" s="3" t="s">
        <v>892</v>
      </c>
    </row>
    <row r="790" spans="52:52">
      <c r="AZ790" s="3" t="s">
        <v>939</v>
      </c>
    </row>
    <row r="791" spans="52:52">
      <c r="AZ791" s="3" t="s">
        <v>1298</v>
      </c>
    </row>
    <row r="792" spans="52:52">
      <c r="AZ792" s="3" t="s">
        <v>863</v>
      </c>
    </row>
    <row r="793" spans="52:52">
      <c r="AZ793" s="3" t="s">
        <v>890</v>
      </c>
    </row>
    <row r="794" spans="52:52">
      <c r="AZ794" s="3" t="s">
        <v>938</v>
      </c>
    </row>
    <row r="795" spans="52:52">
      <c r="AZ795" s="3" t="s">
        <v>1327</v>
      </c>
    </row>
    <row r="796" spans="52:52">
      <c r="AZ796" s="3" t="s">
        <v>976</v>
      </c>
    </row>
    <row r="797" spans="52:52">
      <c r="AZ797" s="3" t="s">
        <v>1003</v>
      </c>
    </row>
    <row r="798" spans="52:52">
      <c r="AZ798" s="3" t="s">
        <v>1047</v>
      </c>
    </row>
    <row r="799" spans="52:52">
      <c r="AZ799" s="3" t="s">
        <v>1325</v>
      </c>
    </row>
    <row r="800" spans="52:52">
      <c r="AZ800" s="3" t="s">
        <v>974</v>
      </c>
    </row>
    <row r="801" spans="52:52">
      <c r="AZ801" s="3" t="s">
        <v>1001</v>
      </c>
    </row>
    <row r="802" spans="52:52">
      <c r="AZ802" s="3" t="s">
        <v>1045</v>
      </c>
    </row>
    <row r="803" spans="52:52">
      <c r="AZ803" s="465" t="s">
        <v>2669</v>
      </c>
    </row>
    <row r="804" spans="52:52">
      <c r="AZ804" s="465" t="s">
        <v>2741</v>
      </c>
    </row>
    <row r="805" spans="52:52">
      <c r="AZ805" s="3" t="s">
        <v>803</v>
      </c>
    </row>
    <row r="806" spans="52:52">
      <c r="AZ806" s="465" t="s">
        <v>2663</v>
      </c>
    </row>
    <row r="807" spans="52:52">
      <c r="AZ807" s="465" t="s">
        <v>2735</v>
      </c>
    </row>
    <row r="808" spans="52:52">
      <c r="AZ808" s="3" t="s">
        <v>799</v>
      </c>
    </row>
    <row r="809" spans="52:52">
      <c r="AZ809" s="3" t="s">
        <v>1108</v>
      </c>
    </row>
    <row r="810" spans="52:52">
      <c r="AZ810" s="3" t="s">
        <v>1835</v>
      </c>
    </row>
    <row r="811" spans="52:52">
      <c r="AZ811" s="3" t="s">
        <v>1876</v>
      </c>
    </row>
    <row r="812" spans="52:52">
      <c r="AZ812" s="3" t="s">
        <v>1938</v>
      </c>
    </row>
    <row r="813" spans="52:52">
      <c r="AZ813" s="3" t="s">
        <v>1266</v>
      </c>
    </row>
    <row r="814" spans="52:52">
      <c r="AZ814" s="3" t="s">
        <v>2017</v>
      </c>
    </row>
    <row r="815" spans="52:52">
      <c r="AZ815" s="3" t="s">
        <v>2088</v>
      </c>
    </row>
    <row r="816" spans="52:52">
      <c r="AZ816" s="3" t="s">
        <v>2116</v>
      </c>
    </row>
    <row r="817" spans="52:52">
      <c r="AZ817" s="465" t="s">
        <v>2671</v>
      </c>
    </row>
    <row r="818" spans="52:52">
      <c r="AZ818" s="465" t="s">
        <v>2743</v>
      </c>
    </row>
    <row r="819" spans="52:52">
      <c r="AZ819" s="3" t="s">
        <v>804</v>
      </c>
    </row>
    <row r="820" spans="52:52">
      <c r="AZ820" s="465" t="s">
        <v>2665</v>
      </c>
    </row>
    <row r="821" spans="52:52">
      <c r="AZ821" s="465" t="s">
        <v>2737</v>
      </c>
    </row>
    <row r="822" spans="52:52">
      <c r="AZ822" s="3" t="s">
        <v>800</v>
      </c>
    </row>
    <row r="823" spans="52:52">
      <c r="AZ823" s="465" t="s">
        <v>2673</v>
      </c>
    </row>
    <row r="824" spans="52:52">
      <c r="AZ824" s="465" t="s">
        <v>2745</v>
      </c>
    </row>
    <row r="825" spans="52:52">
      <c r="AZ825" s="3" t="s">
        <v>805</v>
      </c>
    </row>
    <row r="826" spans="52:52">
      <c r="AZ826" s="465" t="s">
        <v>2667</v>
      </c>
    </row>
    <row r="827" spans="52:52">
      <c r="AZ827" s="465" t="s">
        <v>2739</v>
      </c>
    </row>
    <row r="828" spans="52:52">
      <c r="AZ828" s="3" t="s">
        <v>801</v>
      </c>
    </row>
    <row r="829" spans="52:52">
      <c r="AZ829" s="3" t="s">
        <v>595</v>
      </c>
    </row>
    <row r="830" spans="52:52">
      <c r="AZ830" s="3" t="s">
        <v>815</v>
      </c>
    </row>
    <row r="831" spans="52:52">
      <c r="AZ831" s="3" t="s">
        <v>593</v>
      </c>
    </row>
    <row r="832" spans="52:52">
      <c r="AZ832" s="3" t="s">
        <v>807</v>
      </c>
    </row>
    <row r="833" spans="52:52">
      <c r="AZ833" s="3" t="s">
        <v>943</v>
      </c>
    </row>
    <row r="834" spans="52:52">
      <c r="AZ834" s="3" t="s">
        <v>941</v>
      </c>
    </row>
    <row r="835" spans="52:52">
      <c r="AZ835" s="3" t="s">
        <v>1055</v>
      </c>
    </row>
    <row r="836" spans="52:52">
      <c r="AZ836" s="3" t="s">
        <v>1053</v>
      </c>
    </row>
    <row r="837" spans="52:52">
      <c r="AZ837" s="465" t="s">
        <v>2693</v>
      </c>
    </row>
    <row r="838" spans="52:52">
      <c r="AZ838" s="3" t="s">
        <v>817</v>
      </c>
    </row>
    <row r="839" spans="52:52">
      <c r="AZ839" s="465" t="s">
        <v>2687</v>
      </c>
    </row>
    <row r="840" spans="52:52">
      <c r="AZ840" s="3" t="s">
        <v>809</v>
      </c>
    </row>
    <row r="841" spans="52:52">
      <c r="AZ841" s="3" t="s">
        <v>2052</v>
      </c>
    </row>
    <row r="842" spans="52:52">
      <c r="AZ842" s="3" t="s">
        <v>2125</v>
      </c>
    </row>
    <row r="843" spans="52:52">
      <c r="AZ843" s="520" t="s">
        <v>2695</v>
      </c>
    </row>
    <row r="844" spans="52:52">
      <c r="AZ844" s="3" t="s">
        <v>819</v>
      </c>
    </row>
    <row r="845" spans="52:52">
      <c r="AZ845" s="520" t="s">
        <v>2689</v>
      </c>
    </row>
    <row r="846" spans="52:52">
      <c r="AZ846" s="3" t="s">
        <v>811</v>
      </c>
    </row>
    <row r="847" spans="52:52">
      <c r="AZ847" s="520" t="s">
        <v>2697</v>
      </c>
    </row>
    <row r="848" spans="52:52">
      <c r="AZ848" s="3" t="s">
        <v>821</v>
      </c>
    </row>
    <row r="849" spans="52:52">
      <c r="AZ849" s="465" t="s">
        <v>2691</v>
      </c>
    </row>
    <row r="850" spans="52:52">
      <c r="AZ850" s="3" t="s">
        <v>813</v>
      </c>
    </row>
    <row r="851" spans="52:52">
      <c r="AZ851" s="3" t="s">
        <v>2123</v>
      </c>
    </row>
    <row r="852" spans="52:52">
      <c r="AZ852" s="3" t="s">
        <v>2121</v>
      </c>
    </row>
    <row r="853" spans="52:52">
      <c r="AZ853" s="3" t="s">
        <v>599</v>
      </c>
    </row>
    <row r="854" spans="52:52">
      <c r="AZ854" s="3" t="s">
        <v>831</v>
      </c>
    </row>
    <row r="855" spans="52:52">
      <c r="AZ855" s="3" t="s">
        <v>597</v>
      </c>
    </row>
    <row r="856" spans="52:52">
      <c r="AZ856" s="3" t="s">
        <v>823</v>
      </c>
    </row>
    <row r="857" spans="52:52">
      <c r="AZ857" s="3" t="s">
        <v>947</v>
      </c>
    </row>
    <row r="858" spans="52:52">
      <c r="AZ858" s="3" t="s">
        <v>945</v>
      </c>
    </row>
    <row r="859" spans="52:52">
      <c r="AZ859" s="3" t="s">
        <v>1059</v>
      </c>
    </row>
    <row r="860" spans="52:52">
      <c r="AZ860" s="3" t="s">
        <v>1057</v>
      </c>
    </row>
    <row r="861" spans="52:52">
      <c r="AZ861" s="520" t="s">
        <v>2705</v>
      </c>
    </row>
    <row r="862" spans="52:52">
      <c r="AZ862" s="3" t="s">
        <v>833</v>
      </c>
    </row>
    <row r="863" spans="52:52">
      <c r="AZ863" s="520" t="s">
        <v>2699</v>
      </c>
    </row>
    <row r="864" spans="52:52">
      <c r="AZ864" s="3" t="s">
        <v>825</v>
      </c>
    </row>
    <row r="865" spans="52:52">
      <c r="AZ865" s="3" t="s">
        <v>2054</v>
      </c>
    </row>
    <row r="866" spans="52:52">
      <c r="AZ866" s="3" t="s">
        <v>2131</v>
      </c>
    </row>
    <row r="867" spans="52:52">
      <c r="AZ867" s="520" t="s">
        <v>2707</v>
      </c>
    </row>
    <row r="868" spans="52:52">
      <c r="AZ868" s="3" t="s">
        <v>835</v>
      </c>
    </row>
    <row r="869" spans="52:52">
      <c r="AZ869" s="520" t="s">
        <v>2701</v>
      </c>
    </row>
    <row r="870" spans="52:52">
      <c r="AZ870" s="3" t="s">
        <v>827</v>
      </c>
    </row>
    <row r="871" spans="52:52">
      <c r="AZ871" s="520" t="s">
        <v>2709</v>
      </c>
    </row>
    <row r="872" spans="52:52">
      <c r="AZ872" s="3" t="s">
        <v>837</v>
      </c>
    </row>
    <row r="873" spans="52:52">
      <c r="AZ873" s="520" t="s">
        <v>2703</v>
      </c>
    </row>
    <row r="874" spans="52:52">
      <c r="AZ874" s="3" t="s">
        <v>829</v>
      </c>
    </row>
    <row r="875" spans="52:52">
      <c r="AZ875" s="3" t="s">
        <v>2129</v>
      </c>
    </row>
    <row r="876" spans="52:52">
      <c r="AZ876" s="3" t="s">
        <v>2127</v>
      </c>
    </row>
    <row r="877" spans="52:52">
      <c r="AZ877" s="3" t="s">
        <v>1342</v>
      </c>
    </row>
    <row r="878" spans="52:52">
      <c r="AZ878" s="3" t="s">
        <v>1344</v>
      </c>
    </row>
    <row r="879" spans="52:52">
      <c r="AZ879" s="3" t="s">
        <v>1349</v>
      </c>
    </row>
    <row r="880" spans="52:52">
      <c r="AZ880" s="3" t="s">
        <v>1354</v>
      </c>
    </row>
    <row r="881" spans="52:52">
      <c r="AZ881" s="3" t="s">
        <v>1356</v>
      </c>
    </row>
    <row r="882" spans="52:52">
      <c r="AZ882" s="3" t="s">
        <v>1361</v>
      </c>
    </row>
  </sheetData>
  <sheetProtection password="E798" sheet="1"/>
  <mergeCells count="13">
    <mergeCell ref="AT14:AT15"/>
    <mergeCell ref="J14:J15"/>
    <mergeCell ref="K14:K15"/>
    <mergeCell ref="O14:P14"/>
    <mergeCell ref="S14:S15"/>
    <mergeCell ref="L14:N15"/>
    <mergeCell ref="Q14:R15"/>
    <mergeCell ref="A14:A15"/>
    <mergeCell ref="B14:B15"/>
    <mergeCell ref="C14:F14"/>
    <mergeCell ref="G14:G15"/>
    <mergeCell ref="H14:H15"/>
    <mergeCell ref="I14:I15"/>
  </mergeCells>
  <phoneticPr fontId="3"/>
  <conditionalFormatting sqref="N16:N515">
    <cfRule type="cellIs" dxfId="5" priority="1" stopIfTrue="1" operator="greaterThan">
      <formula>100000</formula>
    </cfRule>
  </conditionalFormatting>
  <dataValidations count="18">
    <dataValidation type="whole" imeMode="off" operator="greaterThanOrEqual" allowBlank="1" showInputMessage="1" showErrorMessage="1" sqref="J16:J515">
      <formula1>100</formula1>
    </dataValidation>
    <dataValidation type="textLength" imeMode="hiragana" operator="greaterThanOrEqual" allowBlank="1" showInputMessage="1" showErrorMessage="1" sqref="C16:C515">
      <formula1>1</formula1>
    </dataValidation>
    <dataValidation type="textLength" imeMode="hiragana" operator="lessThanOrEqual" allowBlank="1" showInputMessage="1" showErrorMessage="1" sqref="E16:E515">
      <formula1>1</formula1>
    </dataValidation>
    <dataValidation type="whole" imeMode="off" allowBlank="1" showInputMessage="1" showErrorMessage="1" sqref="F16:F515">
      <formula1>1</formula1>
      <formula2>9999</formula2>
    </dataValidation>
    <dataValidation type="whole" imeMode="off" allowBlank="1" showInputMessage="1" showErrorMessage="1" sqref="D16:D515">
      <formula1>1</formula1>
      <formula2>999</formula2>
    </dataValidation>
    <dataValidation imeMode="hiragana" allowBlank="1" showInputMessage="1" showErrorMessage="1" sqref="G16:G515"/>
    <dataValidation type="list" allowBlank="1" showInputMessage="1" showErrorMessage="1" sqref="AR16:AR515">
      <formula1>ナンバー分類</formula1>
    </dataValidation>
    <dataValidation type="list" imeMode="hiragana" allowBlank="1" showInputMessage="1" showErrorMessage="1" sqref="M16:M515">
      <formula1>$BH$17:$BH$19</formula1>
    </dataValidation>
    <dataValidation type="list" imeMode="hiragana" allowBlank="1" showInputMessage="1" showErrorMessage="1" sqref="L16:L515">
      <formula1>$BK$17:$BK$18</formula1>
    </dataValidation>
    <dataValidation type="list" imeMode="off" allowBlank="1" showInputMessage="1" showErrorMessage="1" sqref="B16:B515">
      <formula1>$BJ$17:$BJ$46</formula1>
    </dataValidation>
    <dataValidation type="whole" imeMode="halfAlpha" operator="greaterThan" allowBlank="1" showInputMessage="1" showErrorMessage="1" sqref="Z16:Z515">
      <formula1>0</formula1>
    </dataValidation>
    <dataValidation imeMode="halfAlpha" allowBlank="1" showInputMessage="1" showErrorMessage="1" sqref="O16:P515 Y16:Y515 AE16:AP515"/>
    <dataValidation type="decimal" allowBlank="1" showInputMessage="1" showErrorMessage="1" sqref="N16:N515">
      <formula1>0</formula1>
      <formula2>999999</formula2>
    </dataValidation>
    <dataValidation type="list" allowBlank="1" showInputMessage="1" showErrorMessage="1" sqref="S16:S515">
      <formula1>$CE$17:$CE$18</formula1>
    </dataValidation>
    <dataValidation type="list" allowBlank="1" showInputMessage="1" showErrorMessage="1" sqref="H16:H515">
      <formula1>INDIRECT(AR16)</formula1>
    </dataValidation>
    <dataValidation allowBlank="1" showErrorMessage="1" sqref="AZ415 AZ413 AZ428 AZ440 AZ430 AZ442 AZ675 AZ681 AZ677 AZ683 AZ687:AZ689 AZ697 AZ691:AZ693 AZ699 AZ839 AZ845 AZ849 AZ837 AZ843 AZ847 AZ863 AZ869 AZ873 AZ861 AZ867 AZ871 AZ582:AZ583 AZ598:AZ599 AZ604:AZ605 AZ579:AZ580 AZ595:AZ596 AZ601:AZ602 AZ648:AZ649 AZ664:AZ665 AZ670:AZ671 AZ645:AZ646 AZ661:AZ662 AZ667:AZ668 AZ806:AZ807 AZ820:AZ821 AZ826:AZ827 AZ803:AZ804 AZ817:AZ818 AZ823:AZ824 AZ744:AZ745 AZ760:AZ761 AZ766:AZ767 AZ741:AZ742 AZ757:AZ758 AZ763:AZ764 AZ458 AZ463 AZ479:AZ483 AZ500 AZ506 AZ522:AZ526 AZ432 AZ434 AZ467 AZ471 AZ510 AZ514 AZ436 AZ438 AZ475 AZ518 AZ558:AZ559 AZ552:AZ553 AZ590:AZ591 AZ538:AZ539 AZ535:AZ536 AZ541:AZ542 AZ624:AZ625 AZ618:AZ619 AZ656:AZ657 AZ702:AZ703 AZ720:AZ721 AZ714:AZ715 AZ752:AZ753"/>
    <dataValidation type="list" imeMode="off" allowBlank="1" showInputMessage="1" showErrorMessage="1" sqref="I16:I515">
      <formula1>$AZ$17:$AZ$882</formula1>
    </dataValidation>
    <dataValidation type="list" imeMode="hiragana" allowBlank="1" showInputMessage="1" showErrorMessage="1" sqref="K16:K515">
      <formula1>$BC$17:$BC$25</formula1>
    </dataValidation>
  </dataValidations>
  <pageMargins left="0.70866141732283472" right="0.70866141732283472" top="0.74803149606299213" bottom="0.74803149606299213" header="0.31496062992125984" footer="0.31496062992125984"/>
  <pageSetup paperSize="9" scale="92" fitToHeight="0" orientation="portrait" cellComments="asDisplayed" horizontalDpi="300" verticalDpi="300" r:id="rId1"/>
  <colBreaks count="1" manualBreakCount="1">
    <brk id="19"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66"/>
    <pageSetUpPr fitToPage="1"/>
  </sheetPr>
  <dimension ref="A1:J63"/>
  <sheetViews>
    <sheetView showGridLines="0" zoomScale="75" zoomScaleNormal="75" workbookViewId="0"/>
  </sheetViews>
  <sheetFormatPr defaultRowHeight="17.25"/>
  <cols>
    <col min="1" max="1" width="4.125" style="66" customWidth="1"/>
    <col min="2" max="2" width="40.625" style="66" customWidth="1"/>
    <col min="3" max="3" width="8.625" style="66" customWidth="1"/>
    <col min="4" max="4" width="6.125" style="66" customWidth="1"/>
    <col min="5" max="5" width="78" style="66" bestFit="1" customWidth="1"/>
    <col min="6" max="6" width="0" style="66" hidden="1" customWidth="1"/>
    <col min="7" max="10" width="9" style="66" hidden="1" customWidth="1"/>
    <col min="11" max="16384" width="9" style="66"/>
  </cols>
  <sheetData>
    <row r="1" spans="1:10" ht="21" customHeight="1" thickBot="1">
      <c r="A1" s="246" t="s">
        <v>1781</v>
      </c>
      <c r="C1" s="72" t="s">
        <v>1481</v>
      </c>
    </row>
    <row r="2" spans="1:10" ht="48.75" customHeight="1" thickBot="1">
      <c r="A2" s="636" t="s">
        <v>1482</v>
      </c>
      <c r="B2" s="637"/>
      <c r="C2" s="130" t="s">
        <v>1483</v>
      </c>
      <c r="D2" s="129" t="s">
        <v>1484</v>
      </c>
      <c r="E2" s="128" t="s">
        <v>205</v>
      </c>
    </row>
    <row r="3" spans="1:10">
      <c r="A3" s="638" t="s">
        <v>1455</v>
      </c>
      <c r="B3" s="640" t="s">
        <v>204</v>
      </c>
      <c r="C3" s="642"/>
      <c r="D3" s="206"/>
      <c r="E3" s="131" t="s">
        <v>1430</v>
      </c>
      <c r="I3" s="66" t="s">
        <v>1428</v>
      </c>
      <c r="J3" s="66" t="s">
        <v>1435</v>
      </c>
    </row>
    <row r="4" spans="1:10">
      <c r="A4" s="639"/>
      <c r="B4" s="641"/>
      <c r="C4" s="643"/>
      <c r="D4" s="208"/>
      <c r="E4" s="186" t="s">
        <v>1431</v>
      </c>
      <c r="I4" s="66" t="s">
        <v>1429</v>
      </c>
    </row>
    <row r="5" spans="1:10">
      <c r="A5" s="639"/>
      <c r="B5" s="641"/>
      <c r="C5" s="643"/>
      <c r="D5" s="208"/>
      <c r="E5" s="186" t="s">
        <v>1420</v>
      </c>
    </row>
    <row r="6" spans="1:10">
      <c r="A6" s="639"/>
      <c r="B6" s="641"/>
      <c r="C6" s="643"/>
      <c r="D6" s="208"/>
      <c r="E6" s="186" t="s">
        <v>1423</v>
      </c>
    </row>
    <row r="7" spans="1:10">
      <c r="A7" s="639"/>
      <c r="B7" s="641"/>
      <c r="C7" s="643"/>
      <c r="D7" s="208"/>
      <c r="E7" s="186" t="s">
        <v>1432</v>
      </c>
    </row>
    <row r="8" spans="1:10">
      <c r="A8" s="639"/>
      <c r="B8" s="641"/>
      <c r="C8" s="643"/>
      <c r="D8" s="208"/>
      <c r="E8" s="186" t="s">
        <v>1433</v>
      </c>
    </row>
    <row r="9" spans="1:10">
      <c r="A9" s="639"/>
      <c r="B9" s="641"/>
      <c r="C9" s="643"/>
      <c r="D9" s="209"/>
      <c r="E9" s="161" t="s">
        <v>1434</v>
      </c>
    </row>
    <row r="10" spans="1:10">
      <c r="A10" s="639"/>
      <c r="B10" s="644" t="s">
        <v>1436</v>
      </c>
      <c r="C10" s="645"/>
      <c r="D10" s="207"/>
      <c r="E10" s="133" t="s">
        <v>1437</v>
      </c>
    </row>
    <row r="11" spans="1:10">
      <c r="A11" s="639"/>
      <c r="B11" s="641"/>
      <c r="C11" s="643"/>
      <c r="D11" s="208"/>
      <c r="E11" s="186" t="s">
        <v>1438</v>
      </c>
    </row>
    <row r="12" spans="1:10">
      <c r="A12" s="639"/>
      <c r="B12" s="641"/>
      <c r="C12" s="643"/>
      <c r="D12" s="208"/>
      <c r="E12" s="186" t="s">
        <v>1439</v>
      </c>
    </row>
    <row r="13" spans="1:10">
      <c r="A13" s="639"/>
      <c r="B13" s="641"/>
      <c r="C13" s="643"/>
      <c r="D13" s="208"/>
      <c r="E13" s="186" t="s">
        <v>1440</v>
      </c>
    </row>
    <row r="14" spans="1:10">
      <c r="A14" s="639"/>
      <c r="B14" s="641"/>
      <c r="C14" s="643"/>
      <c r="D14" s="208"/>
      <c r="E14" s="186" t="s">
        <v>1441</v>
      </c>
    </row>
    <row r="15" spans="1:10">
      <c r="A15" s="639"/>
      <c r="B15" s="641"/>
      <c r="C15" s="643"/>
      <c r="D15" s="209"/>
      <c r="E15" s="161" t="s">
        <v>1434</v>
      </c>
    </row>
    <row r="16" spans="1:10">
      <c r="A16" s="639"/>
      <c r="B16" s="644" t="s">
        <v>1442</v>
      </c>
      <c r="C16" s="645"/>
      <c r="D16" s="207"/>
      <c r="E16" s="133" t="s">
        <v>1456</v>
      </c>
    </row>
    <row r="17" spans="1:5">
      <c r="A17" s="639"/>
      <c r="B17" s="641"/>
      <c r="C17" s="643"/>
      <c r="D17" s="208"/>
      <c r="E17" s="186" t="s">
        <v>1457</v>
      </c>
    </row>
    <row r="18" spans="1:5">
      <c r="A18" s="639"/>
      <c r="B18" s="646"/>
      <c r="C18" s="647"/>
      <c r="D18" s="210"/>
      <c r="E18" s="161" t="s">
        <v>1434</v>
      </c>
    </row>
    <row r="19" spans="1:5">
      <c r="A19" s="639"/>
      <c r="B19" s="644" t="s">
        <v>1443</v>
      </c>
      <c r="C19" s="645"/>
      <c r="D19" s="207"/>
      <c r="E19" s="133" t="s">
        <v>1458</v>
      </c>
    </row>
    <row r="20" spans="1:5">
      <c r="A20" s="639"/>
      <c r="B20" s="641"/>
      <c r="C20" s="643"/>
      <c r="D20" s="211"/>
      <c r="E20" s="187" t="s">
        <v>1434</v>
      </c>
    </row>
    <row r="21" spans="1:5">
      <c r="A21" s="639"/>
      <c r="B21" s="644" t="s">
        <v>1444</v>
      </c>
      <c r="C21" s="645"/>
      <c r="D21" s="207"/>
      <c r="E21" s="133" t="s">
        <v>1459</v>
      </c>
    </row>
    <row r="22" spans="1:5">
      <c r="A22" s="639"/>
      <c r="B22" s="646"/>
      <c r="C22" s="647"/>
      <c r="D22" s="211"/>
      <c r="E22" s="187" t="s">
        <v>1434</v>
      </c>
    </row>
    <row r="23" spans="1:5">
      <c r="A23" s="639"/>
      <c r="B23" s="644" t="s">
        <v>1445</v>
      </c>
      <c r="C23" s="645"/>
      <c r="D23" s="207"/>
      <c r="E23" s="133" t="s">
        <v>1460</v>
      </c>
    </row>
    <row r="24" spans="1:5">
      <c r="A24" s="639"/>
      <c r="B24" s="641"/>
      <c r="C24" s="643"/>
      <c r="D24" s="208"/>
      <c r="E24" s="186" t="s">
        <v>1461</v>
      </c>
    </row>
    <row r="25" spans="1:5">
      <c r="A25" s="639"/>
      <c r="B25" s="646"/>
      <c r="C25" s="647"/>
      <c r="D25" s="210"/>
      <c r="E25" s="162" t="s">
        <v>1434</v>
      </c>
    </row>
    <row r="26" spans="1:5">
      <c r="A26" s="639"/>
      <c r="B26" s="648" t="s">
        <v>1446</v>
      </c>
      <c r="C26" s="649"/>
      <c r="D26" s="209"/>
      <c r="E26" s="132" t="s">
        <v>1462</v>
      </c>
    </row>
    <row r="27" spans="1:5">
      <c r="A27" s="639"/>
      <c r="B27" s="641"/>
      <c r="C27" s="643"/>
      <c r="D27" s="211"/>
      <c r="E27" s="187" t="s">
        <v>1434</v>
      </c>
    </row>
    <row r="28" spans="1:5">
      <c r="A28" s="639"/>
      <c r="B28" s="644" t="s">
        <v>1447</v>
      </c>
      <c r="C28" s="645"/>
      <c r="D28" s="207"/>
      <c r="E28" s="133" t="s">
        <v>1463</v>
      </c>
    </row>
    <row r="29" spans="1:5">
      <c r="A29" s="639"/>
      <c r="B29" s="641"/>
      <c r="C29" s="643"/>
      <c r="D29" s="208"/>
      <c r="E29" s="186" t="s">
        <v>1464</v>
      </c>
    </row>
    <row r="30" spans="1:5">
      <c r="A30" s="639"/>
      <c r="B30" s="646"/>
      <c r="C30" s="647"/>
      <c r="D30" s="210"/>
      <c r="E30" s="162" t="s">
        <v>1434</v>
      </c>
    </row>
    <row r="31" spans="1:5">
      <c r="A31" s="639"/>
      <c r="B31" s="648" t="s">
        <v>1448</v>
      </c>
      <c r="C31" s="649"/>
      <c r="D31" s="209"/>
      <c r="E31" s="132" t="s">
        <v>1465</v>
      </c>
    </row>
    <row r="32" spans="1:5">
      <c r="A32" s="639"/>
      <c r="B32" s="641"/>
      <c r="C32" s="643"/>
      <c r="D32" s="211"/>
      <c r="E32" s="187" t="s">
        <v>1434</v>
      </c>
    </row>
    <row r="33" spans="1:5">
      <c r="A33" s="650" t="s">
        <v>1449</v>
      </c>
      <c r="B33" s="651"/>
      <c r="C33" s="645"/>
      <c r="D33" s="207"/>
      <c r="E33" s="133" t="s">
        <v>1466</v>
      </c>
    </row>
    <row r="34" spans="1:5">
      <c r="A34" s="652"/>
      <c r="B34" s="653"/>
      <c r="C34" s="643"/>
      <c r="D34" s="208"/>
      <c r="E34" s="186" t="s">
        <v>1467</v>
      </c>
    </row>
    <row r="35" spans="1:5">
      <c r="A35" s="652"/>
      <c r="B35" s="653"/>
      <c r="C35" s="643"/>
      <c r="D35" s="209"/>
      <c r="E35" s="161" t="s">
        <v>1434</v>
      </c>
    </row>
    <row r="36" spans="1:5" ht="17.25" customHeight="1">
      <c r="A36" s="650" t="s">
        <v>1450</v>
      </c>
      <c r="B36" s="651"/>
      <c r="C36" s="667"/>
      <c r="D36" s="207"/>
      <c r="E36" s="133" t="s">
        <v>1468</v>
      </c>
    </row>
    <row r="37" spans="1:5">
      <c r="A37" s="652"/>
      <c r="B37" s="653"/>
      <c r="C37" s="668"/>
      <c r="D37" s="208"/>
      <c r="E37" s="186" t="s">
        <v>1469</v>
      </c>
    </row>
    <row r="38" spans="1:5">
      <c r="A38" s="652"/>
      <c r="B38" s="653"/>
      <c r="C38" s="668"/>
      <c r="D38" s="208"/>
      <c r="E38" s="186" t="s">
        <v>1470</v>
      </c>
    </row>
    <row r="39" spans="1:5">
      <c r="A39" s="652"/>
      <c r="B39" s="653"/>
      <c r="C39" s="668"/>
      <c r="D39" s="208"/>
      <c r="E39" s="186" t="s">
        <v>1421</v>
      </c>
    </row>
    <row r="40" spans="1:5">
      <c r="A40" s="652"/>
      <c r="B40" s="653"/>
      <c r="C40" s="669"/>
      <c r="D40" s="209"/>
      <c r="E40" s="161" t="s">
        <v>1434</v>
      </c>
    </row>
    <row r="41" spans="1:5">
      <c r="A41" s="650" t="s">
        <v>1451</v>
      </c>
      <c r="B41" s="651"/>
      <c r="C41" s="645"/>
      <c r="D41" s="207"/>
      <c r="E41" s="133" t="s">
        <v>1471</v>
      </c>
    </row>
    <row r="42" spans="1:5">
      <c r="A42" s="652"/>
      <c r="B42" s="653"/>
      <c r="C42" s="643"/>
      <c r="D42" s="208"/>
      <c r="E42" s="186" t="s">
        <v>1472</v>
      </c>
    </row>
    <row r="43" spans="1:5">
      <c r="A43" s="652"/>
      <c r="B43" s="653"/>
      <c r="C43" s="643"/>
      <c r="D43" s="208"/>
      <c r="E43" s="186" t="s">
        <v>1422</v>
      </c>
    </row>
    <row r="44" spans="1:5">
      <c r="A44" s="652"/>
      <c r="B44" s="653"/>
      <c r="C44" s="643"/>
      <c r="D44" s="208"/>
      <c r="E44" s="186" t="s">
        <v>1486</v>
      </c>
    </row>
    <row r="45" spans="1:5">
      <c r="A45" s="652"/>
      <c r="B45" s="653"/>
      <c r="C45" s="643"/>
      <c r="D45" s="209"/>
      <c r="E45" s="161" t="s">
        <v>1434</v>
      </c>
    </row>
    <row r="46" spans="1:5" ht="17.25" customHeight="1">
      <c r="A46" s="650" t="s">
        <v>1452</v>
      </c>
      <c r="B46" s="651"/>
      <c r="C46" s="645"/>
      <c r="D46" s="207"/>
      <c r="E46" s="133" t="s">
        <v>1473</v>
      </c>
    </row>
    <row r="47" spans="1:5">
      <c r="A47" s="652"/>
      <c r="B47" s="653"/>
      <c r="C47" s="643"/>
      <c r="D47" s="208"/>
      <c r="E47" s="186" t="s">
        <v>1474</v>
      </c>
    </row>
    <row r="48" spans="1:5">
      <c r="A48" s="652"/>
      <c r="B48" s="653"/>
      <c r="C48" s="643"/>
      <c r="D48" s="208"/>
      <c r="E48" s="186" t="s">
        <v>1475</v>
      </c>
    </row>
    <row r="49" spans="1:5">
      <c r="A49" s="652"/>
      <c r="B49" s="653"/>
      <c r="C49" s="643"/>
      <c r="D49" s="208"/>
      <c r="E49" s="186" t="s">
        <v>1476</v>
      </c>
    </row>
    <row r="50" spans="1:5">
      <c r="A50" s="652"/>
      <c r="B50" s="653"/>
      <c r="C50" s="643"/>
      <c r="D50" s="209"/>
      <c r="E50" s="161" t="s">
        <v>1434</v>
      </c>
    </row>
    <row r="51" spans="1:5">
      <c r="A51" s="650" t="s">
        <v>1453</v>
      </c>
      <c r="B51" s="651"/>
      <c r="C51" s="645"/>
      <c r="D51" s="207"/>
      <c r="E51" s="133" t="s">
        <v>1477</v>
      </c>
    </row>
    <row r="52" spans="1:5">
      <c r="A52" s="652"/>
      <c r="B52" s="653"/>
      <c r="C52" s="643"/>
      <c r="D52" s="208"/>
      <c r="E52" s="186" t="s">
        <v>1478</v>
      </c>
    </row>
    <row r="53" spans="1:5">
      <c r="A53" s="652"/>
      <c r="B53" s="653"/>
      <c r="C53" s="643"/>
      <c r="D53" s="208"/>
      <c r="E53" s="186" t="s">
        <v>1479</v>
      </c>
    </row>
    <row r="54" spans="1:5">
      <c r="A54" s="652"/>
      <c r="B54" s="653"/>
      <c r="C54" s="643"/>
      <c r="D54" s="208"/>
      <c r="E54" s="186" t="s">
        <v>1480</v>
      </c>
    </row>
    <row r="55" spans="1:5" ht="18" thickBot="1">
      <c r="A55" s="654"/>
      <c r="B55" s="655"/>
      <c r="C55" s="656"/>
      <c r="D55" s="212"/>
      <c r="E55" s="163" t="s">
        <v>1434</v>
      </c>
    </row>
    <row r="56" spans="1:5" ht="18" thickBot="1"/>
    <row r="57" spans="1:5" ht="17.25" customHeight="1">
      <c r="A57" s="638" t="s">
        <v>1454</v>
      </c>
      <c r="B57" s="657"/>
      <c r="C57" s="658"/>
      <c r="D57" s="659"/>
      <c r="E57" s="660"/>
    </row>
    <row r="58" spans="1:5">
      <c r="A58" s="652"/>
      <c r="B58" s="653"/>
      <c r="C58" s="661"/>
      <c r="D58" s="662"/>
      <c r="E58" s="663"/>
    </row>
    <row r="59" spans="1:5">
      <c r="A59" s="652"/>
      <c r="B59" s="653"/>
      <c r="C59" s="661"/>
      <c r="D59" s="662"/>
      <c r="E59" s="663"/>
    </row>
    <row r="60" spans="1:5">
      <c r="A60" s="652"/>
      <c r="B60" s="653"/>
      <c r="C60" s="661"/>
      <c r="D60" s="662"/>
      <c r="E60" s="663"/>
    </row>
    <row r="61" spans="1:5">
      <c r="A61" s="652"/>
      <c r="B61" s="653"/>
      <c r="C61" s="661"/>
      <c r="D61" s="662"/>
      <c r="E61" s="663"/>
    </row>
    <row r="62" spans="1:5">
      <c r="A62" s="652"/>
      <c r="B62" s="653"/>
      <c r="C62" s="661"/>
      <c r="D62" s="662"/>
      <c r="E62" s="663"/>
    </row>
    <row r="63" spans="1:5" ht="18" thickBot="1">
      <c r="A63" s="654"/>
      <c r="B63" s="655"/>
      <c r="C63" s="664"/>
      <c r="D63" s="665"/>
      <c r="E63" s="666"/>
    </row>
  </sheetData>
  <sheetProtection password="E798" sheet="1"/>
  <mergeCells count="32">
    <mergeCell ref="A51:B55"/>
    <mergeCell ref="C51:C55"/>
    <mergeCell ref="A57:B63"/>
    <mergeCell ref="C57:E63"/>
    <mergeCell ref="A36:B40"/>
    <mergeCell ref="C36:C40"/>
    <mergeCell ref="A41:B45"/>
    <mergeCell ref="C41:C45"/>
    <mergeCell ref="A46:B50"/>
    <mergeCell ref="C46:C50"/>
    <mergeCell ref="B28:B30"/>
    <mergeCell ref="C28:C30"/>
    <mergeCell ref="B31:B32"/>
    <mergeCell ref="C31:C32"/>
    <mergeCell ref="A33:B35"/>
    <mergeCell ref="C33:C35"/>
    <mergeCell ref="B21:B22"/>
    <mergeCell ref="C21:C22"/>
    <mergeCell ref="B23:B25"/>
    <mergeCell ref="C23:C25"/>
    <mergeCell ref="B26:B27"/>
    <mergeCell ref="C26:C27"/>
    <mergeCell ref="A2:B2"/>
    <mergeCell ref="A3:A32"/>
    <mergeCell ref="B3:B9"/>
    <mergeCell ref="C3:C9"/>
    <mergeCell ref="B10:B15"/>
    <mergeCell ref="C10:C15"/>
    <mergeCell ref="B16:B18"/>
    <mergeCell ref="C16:C18"/>
    <mergeCell ref="B19:B20"/>
    <mergeCell ref="C19:C20"/>
  </mergeCells>
  <phoneticPr fontId="3"/>
  <dataValidations count="4">
    <dataValidation imeMode="hiragana" allowBlank="1" showInputMessage="1" showErrorMessage="1" sqref="E9 E15 E18 E20 E22 E25 E27 E30 E32 E35 E40 E45 E50 E55 C57:E63"/>
    <dataValidation type="list" imeMode="hiragana" allowBlank="1" showInputMessage="1" showErrorMessage="1" sqref="C41:C55 C3:C35 C36:C40">
      <formula1>$I$3:$I$4</formula1>
    </dataValidation>
    <dataValidation type="list" imeMode="hiragana" allowBlank="1" showInputMessage="1" showErrorMessage="1" sqref="D3:D5 D7:D55">
      <formula1>$J$3:$J$4</formula1>
    </dataValidation>
    <dataValidation type="list" errorStyle="warning" imeMode="hiragana" allowBlank="1" showInputMessage="1" showErrorMessage="1" error="エラー" sqref="D6">
      <formula1>$J$3:$J$4</formula1>
    </dataValidation>
  </dataValidations>
  <pageMargins left="0.70866141732283472" right="0.70866141732283472" top="0.74803149606299213" bottom="0.74803149606299213" header="0.31496062992125984" footer="0.31496062992125984"/>
  <pageSetup paperSize="9" scale="63"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66"/>
    <pageSetUpPr fitToPage="1"/>
  </sheetPr>
  <dimension ref="A1:AG44"/>
  <sheetViews>
    <sheetView showGridLines="0" zoomScale="112" zoomScaleNormal="112" zoomScaleSheetLayoutView="100" workbookViewId="0"/>
  </sheetViews>
  <sheetFormatPr defaultRowHeight="12"/>
  <cols>
    <col min="1" max="2" width="3.125" style="1" customWidth="1"/>
    <col min="3" max="3" width="3.875" style="1" bestFit="1" customWidth="1"/>
    <col min="4" max="4" width="8.25" style="1" customWidth="1"/>
    <col min="5" max="5" width="8.375" style="1" customWidth="1"/>
    <col min="6" max="6" width="5.125" style="1" customWidth="1"/>
    <col min="7" max="7" width="6.375" style="1" customWidth="1"/>
    <col min="8" max="8" width="5.125" style="1" customWidth="1"/>
    <col min="9" max="9" width="6.375" style="1" customWidth="1"/>
    <col min="10" max="10" width="5.125" style="1" customWidth="1"/>
    <col min="11" max="11" width="6.375" style="1" customWidth="1"/>
    <col min="12" max="12" width="5.125" style="1" customWidth="1"/>
    <col min="13" max="13" width="6.375" style="1" customWidth="1"/>
    <col min="14" max="14" width="5.125" style="1" customWidth="1"/>
    <col min="15" max="15" width="6.375" style="1" customWidth="1"/>
    <col min="16" max="16" width="5.125" style="1" customWidth="1"/>
    <col min="17" max="17" width="6.375" style="1" customWidth="1"/>
    <col min="18" max="18" width="11.25" style="1" customWidth="1"/>
    <col min="19" max="19" width="4.125" style="1" customWidth="1"/>
    <col min="20" max="20" width="4.125" style="1" hidden="1" customWidth="1"/>
    <col min="21" max="31" width="4.125" style="1" customWidth="1"/>
    <col min="32" max="32" width="0.75" style="1" customWidth="1"/>
    <col min="33" max="16384" width="9" style="1"/>
  </cols>
  <sheetData>
    <row r="1" spans="1:20" ht="21" customHeight="1" thickBot="1">
      <c r="A1" s="246" t="s">
        <v>1780</v>
      </c>
      <c r="B1" s="100"/>
      <c r="C1" s="100"/>
      <c r="D1" s="100"/>
      <c r="E1" s="73" t="s">
        <v>2433</v>
      </c>
      <c r="F1" s="100"/>
      <c r="G1" s="101"/>
      <c r="H1" s="19"/>
      <c r="I1" s="19"/>
      <c r="J1" s="19"/>
      <c r="K1" s="19"/>
      <c r="L1" s="19"/>
      <c r="M1" s="19"/>
      <c r="N1" s="19"/>
      <c r="O1" s="19"/>
      <c r="P1" s="19"/>
      <c r="Q1" s="19"/>
      <c r="R1" s="19"/>
      <c r="S1" s="19"/>
    </row>
    <row r="2" spans="1:20" ht="10.5" customHeight="1">
      <c r="A2" s="97"/>
      <c r="B2" s="98"/>
      <c r="C2" s="98"/>
      <c r="D2" s="99"/>
      <c r="E2" s="671" t="s">
        <v>1685</v>
      </c>
      <c r="F2" s="673" t="s">
        <v>1805</v>
      </c>
      <c r="G2" s="674"/>
      <c r="H2" s="677" t="s">
        <v>1809</v>
      </c>
      <c r="I2" s="674"/>
      <c r="J2" s="677" t="s">
        <v>1810</v>
      </c>
      <c r="K2" s="674"/>
      <c r="L2" s="679" t="s">
        <v>1811</v>
      </c>
      <c r="M2" s="680"/>
      <c r="N2" s="677" t="s">
        <v>2341</v>
      </c>
      <c r="O2" s="682"/>
      <c r="P2" s="684" t="s">
        <v>206</v>
      </c>
      <c r="Q2" s="680"/>
      <c r="R2" s="674"/>
    </row>
    <row r="3" spans="1:20" ht="18.75" customHeight="1">
      <c r="A3" s="89"/>
      <c r="B3" s="90"/>
      <c r="C3" s="90"/>
      <c r="D3" s="91"/>
      <c r="E3" s="672"/>
      <c r="F3" s="675"/>
      <c r="G3" s="676"/>
      <c r="H3" s="678"/>
      <c r="I3" s="676"/>
      <c r="J3" s="678"/>
      <c r="K3" s="676"/>
      <c r="L3" s="681"/>
      <c r="M3" s="681"/>
      <c r="N3" s="678"/>
      <c r="O3" s="683"/>
      <c r="P3" s="675"/>
      <c r="Q3" s="681"/>
      <c r="R3" s="676"/>
    </row>
    <row r="4" spans="1:20" ht="13.5" customHeight="1">
      <c r="A4" s="89"/>
      <c r="B4" s="90"/>
      <c r="C4" s="90"/>
      <c r="D4" s="91"/>
      <c r="E4" s="685" t="s">
        <v>1812</v>
      </c>
      <c r="F4" s="687" t="s">
        <v>1686</v>
      </c>
      <c r="G4" s="689" t="s">
        <v>207</v>
      </c>
      <c r="H4" s="691" t="s">
        <v>1686</v>
      </c>
      <c r="I4" s="693" t="s">
        <v>207</v>
      </c>
      <c r="J4" s="691" t="s">
        <v>1686</v>
      </c>
      <c r="K4" s="693" t="s">
        <v>207</v>
      </c>
      <c r="L4" s="691" t="s">
        <v>1686</v>
      </c>
      <c r="M4" s="693" t="s">
        <v>207</v>
      </c>
      <c r="N4" s="691" t="s">
        <v>1686</v>
      </c>
      <c r="O4" s="695" t="s">
        <v>207</v>
      </c>
      <c r="P4" s="697" t="s">
        <v>208</v>
      </c>
      <c r="Q4" s="695" t="s">
        <v>207</v>
      </c>
      <c r="R4" s="699" t="s">
        <v>1707</v>
      </c>
    </row>
    <row r="5" spans="1:20" ht="29.25" customHeight="1" thickBot="1">
      <c r="A5" s="92"/>
      <c r="B5" s="93"/>
      <c r="C5" s="93"/>
      <c r="D5" s="94"/>
      <c r="E5" s="686"/>
      <c r="F5" s="688"/>
      <c r="G5" s="690"/>
      <c r="H5" s="692"/>
      <c r="I5" s="694"/>
      <c r="J5" s="692"/>
      <c r="K5" s="694"/>
      <c r="L5" s="692"/>
      <c r="M5" s="694"/>
      <c r="N5" s="692"/>
      <c r="O5" s="696"/>
      <c r="P5" s="698"/>
      <c r="Q5" s="696"/>
      <c r="R5" s="700"/>
    </row>
    <row r="6" spans="1:20" ht="48" customHeight="1" thickTop="1">
      <c r="A6" s="701" t="s">
        <v>209</v>
      </c>
      <c r="B6" s="702"/>
      <c r="C6" s="702"/>
      <c r="D6" s="703"/>
      <c r="E6" s="96">
        <f>T6-COUNTIFS('様式1-2（計画自動車）'!$AD$16:$AD$515,"C",'様式1-2（計画自動車）'!$S$16:$S$515,"廃止")</f>
        <v>0</v>
      </c>
      <c r="F6" s="164"/>
      <c r="G6" s="165"/>
      <c r="H6" s="166"/>
      <c r="I6" s="165"/>
      <c r="J6" s="166"/>
      <c r="K6" s="165"/>
      <c r="L6" s="166"/>
      <c r="M6" s="165"/>
      <c r="N6" s="166"/>
      <c r="O6" s="167"/>
      <c r="P6" s="213">
        <f>F6+H6+J6+L6+N6</f>
        <v>0</v>
      </c>
      <c r="Q6" s="214">
        <f>G6+I6+K6+M6+O6</f>
        <v>0</v>
      </c>
      <c r="R6" s="219">
        <f>E6-P6+Q6</f>
        <v>0</v>
      </c>
      <c r="T6" s="96">
        <f>COUNTIF('様式1-2（計画自動車）'!$AD$16:$AD$515,"C")</f>
        <v>0</v>
      </c>
    </row>
    <row r="7" spans="1:20" ht="48" customHeight="1">
      <c r="A7" s="704" t="s">
        <v>1648</v>
      </c>
      <c r="B7" s="705"/>
      <c r="C7" s="705"/>
      <c r="D7" s="706"/>
      <c r="E7" s="95">
        <f>T7-COUNTIFS('様式1-2（計画自動車）'!$AD$16:$AD$515,"ハ",'様式1-2（計画自動車）'!$S$16:$S$515,"廃止")</f>
        <v>0</v>
      </c>
      <c r="F7" s="164"/>
      <c r="G7" s="165"/>
      <c r="H7" s="166"/>
      <c r="I7" s="165"/>
      <c r="J7" s="166"/>
      <c r="K7" s="165"/>
      <c r="L7" s="166"/>
      <c r="M7" s="165"/>
      <c r="N7" s="166"/>
      <c r="O7" s="165"/>
      <c r="P7" s="213">
        <f t="shared" ref="P7:Q20" si="0">F7+H7+J7+L7+N7</f>
        <v>0</v>
      </c>
      <c r="Q7" s="214">
        <f t="shared" si="0"/>
        <v>0</v>
      </c>
      <c r="R7" s="219">
        <f t="shared" ref="R7:R20" si="1">E7-P7+Q7</f>
        <v>0</v>
      </c>
      <c r="T7" s="95">
        <f>COUNTIF('様式1-2（計画自動車）'!$AD$16:$AD$515,"ハ")</f>
        <v>0</v>
      </c>
    </row>
    <row r="8" spans="1:20" ht="48" customHeight="1">
      <c r="A8" s="707" t="s">
        <v>1705</v>
      </c>
      <c r="B8" s="708"/>
      <c r="C8" s="708"/>
      <c r="D8" s="709"/>
      <c r="E8" s="95">
        <f>T8-COUNTIFS('様式1-2（計画自動車）'!$AD$16:$AD$515,"Pハ",'様式1-2（計画自動車）'!$S$16:$S$515,"廃止")</f>
        <v>0</v>
      </c>
      <c r="F8" s="164"/>
      <c r="G8" s="165"/>
      <c r="H8" s="166"/>
      <c r="I8" s="165"/>
      <c r="J8" s="166"/>
      <c r="K8" s="165"/>
      <c r="L8" s="166"/>
      <c r="M8" s="165"/>
      <c r="N8" s="166"/>
      <c r="O8" s="165"/>
      <c r="P8" s="213">
        <f>F8+H8+J8+L8+N8</f>
        <v>0</v>
      </c>
      <c r="Q8" s="214">
        <f>G8+I8+K8+M8+O8</f>
        <v>0</v>
      </c>
      <c r="R8" s="219">
        <f>E8-P8+Q8</f>
        <v>0</v>
      </c>
      <c r="T8" s="95">
        <f>COUNTIF('様式1-2（計画自動車）'!$AD$16:$AD$515,"Pハ")</f>
        <v>0</v>
      </c>
    </row>
    <row r="9" spans="1:20" ht="56.1" customHeight="1">
      <c r="A9" s="710" t="s">
        <v>2350</v>
      </c>
      <c r="B9" s="711"/>
      <c r="C9" s="716" t="s">
        <v>2438</v>
      </c>
      <c r="D9" s="717"/>
      <c r="E9" s="95">
        <f>T9-COUNTIFS('様式1-2（計画自動車）'!$AD$16:$AD$515,"ガL1",'様式1-2（計画自動車）'!$S$16:$S$515,"廃止")</f>
        <v>0</v>
      </c>
      <c r="F9" s="164"/>
      <c r="G9" s="165"/>
      <c r="H9" s="166"/>
      <c r="I9" s="165"/>
      <c r="J9" s="166"/>
      <c r="K9" s="165"/>
      <c r="L9" s="166"/>
      <c r="M9" s="165"/>
      <c r="N9" s="166"/>
      <c r="O9" s="165"/>
      <c r="P9" s="213">
        <f t="shared" si="0"/>
        <v>0</v>
      </c>
      <c r="Q9" s="214">
        <f t="shared" si="0"/>
        <v>0</v>
      </c>
      <c r="R9" s="219">
        <f t="shared" si="1"/>
        <v>0</v>
      </c>
      <c r="T9" s="95">
        <f>COUNTIF('様式1-2（計画自動車）'!$AD$16:$AD$515,"ガL1")</f>
        <v>0</v>
      </c>
    </row>
    <row r="10" spans="1:20" ht="56.1" customHeight="1">
      <c r="A10" s="712"/>
      <c r="B10" s="713"/>
      <c r="C10" s="716" t="s">
        <v>2439</v>
      </c>
      <c r="D10" s="717"/>
      <c r="E10" s="95">
        <f>T10-COUNTIFS('様式1-2（計画自動車）'!$AD$16:$AD$515,"ガL2",'様式1-2（計画自動車）'!$S$16:$S$515,"廃止")</f>
        <v>0</v>
      </c>
      <c r="F10" s="164"/>
      <c r="G10" s="165"/>
      <c r="H10" s="166"/>
      <c r="I10" s="165"/>
      <c r="J10" s="166"/>
      <c r="K10" s="165"/>
      <c r="L10" s="166"/>
      <c r="M10" s="165"/>
      <c r="N10" s="166"/>
      <c r="O10" s="165"/>
      <c r="P10" s="213">
        <f t="shared" si="0"/>
        <v>0</v>
      </c>
      <c r="Q10" s="214">
        <f t="shared" si="0"/>
        <v>0</v>
      </c>
      <c r="R10" s="219">
        <f t="shared" si="1"/>
        <v>0</v>
      </c>
      <c r="T10" s="95">
        <f>COUNTIF('様式1-2（計画自動車）'!$AD$16:$AD$515,"ガL2")</f>
        <v>0</v>
      </c>
    </row>
    <row r="11" spans="1:20" ht="48" customHeight="1">
      <c r="A11" s="712"/>
      <c r="B11" s="713"/>
      <c r="C11" s="716" t="s">
        <v>2434</v>
      </c>
      <c r="D11" s="717"/>
      <c r="E11" s="95">
        <f>T11-COUNTIFS('様式1-2（計画自動車）'!$AD$16:$AD$515,"ガL4",'様式1-2（計画自動車）'!$S$16:$S$515,"廃止")</f>
        <v>0</v>
      </c>
      <c r="F11" s="164"/>
      <c r="G11" s="165"/>
      <c r="H11" s="166"/>
      <c r="I11" s="165"/>
      <c r="J11" s="166"/>
      <c r="K11" s="165"/>
      <c r="L11" s="166"/>
      <c r="M11" s="165"/>
      <c r="N11" s="166"/>
      <c r="O11" s="165"/>
      <c r="P11" s="213">
        <f>F11+H11+J11+L11+N11</f>
        <v>0</v>
      </c>
      <c r="Q11" s="214">
        <f>G11+I11+K11+M11+O11</f>
        <v>0</v>
      </c>
      <c r="R11" s="219">
        <f>E11-P11+Q11</f>
        <v>0</v>
      </c>
      <c r="T11" s="95">
        <f>COUNTIF('様式1-2（計画自動車）'!$AD$16:$AD$515,"ガL4")</f>
        <v>0</v>
      </c>
    </row>
    <row r="12" spans="1:20" ht="48" customHeight="1">
      <c r="A12" s="714"/>
      <c r="B12" s="715"/>
      <c r="C12" s="718" t="s">
        <v>210</v>
      </c>
      <c r="D12" s="717"/>
      <c r="E12" s="95">
        <f>T12-COUNTIFS('様式1-2（計画自動車）'!$AD$16:$AD$515,"ガL3",'様式1-2（計画自動車）'!$S$16:$S$515,"廃止")</f>
        <v>0</v>
      </c>
      <c r="F12" s="164"/>
      <c r="G12" s="165"/>
      <c r="H12" s="166"/>
      <c r="I12" s="165"/>
      <c r="J12" s="166"/>
      <c r="K12" s="165"/>
      <c r="L12" s="166"/>
      <c r="M12" s="165"/>
      <c r="N12" s="166"/>
      <c r="O12" s="165"/>
      <c r="P12" s="213">
        <f t="shared" si="0"/>
        <v>0</v>
      </c>
      <c r="Q12" s="214">
        <f t="shared" si="0"/>
        <v>0</v>
      </c>
      <c r="R12" s="219">
        <f t="shared" si="1"/>
        <v>0</v>
      </c>
      <c r="T12" s="95">
        <f>COUNTIF('様式1-2（計画自動車）'!$AD$16:$AD$515,"ガL3")</f>
        <v>0</v>
      </c>
    </row>
    <row r="13" spans="1:20" ht="48" customHeight="1">
      <c r="A13" s="710" t="s">
        <v>1706</v>
      </c>
      <c r="B13" s="719"/>
      <c r="C13" s="718" t="s">
        <v>60</v>
      </c>
      <c r="D13" s="717"/>
      <c r="E13" s="95">
        <f>T13-COUNTIFS('様式1-2（計画自動車）'!$AD$16:$AD$515,"軽新長",'様式1-2（計画自動車）'!$S$16:$S$515,"廃止")</f>
        <v>0</v>
      </c>
      <c r="F13" s="164"/>
      <c r="G13" s="165"/>
      <c r="H13" s="166"/>
      <c r="I13" s="165"/>
      <c r="J13" s="166"/>
      <c r="K13" s="165"/>
      <c r="L13" s="166"/>
      <c r="M13" s="165"/>
      <c r="N13" s="166"/>
      <c r="O13" s="165"/>
      <c r="P13" s="213">
        <f t="shared" si="0"/>
        <v>0</v>
      </c>
      <c r="Q13" s="214">
        <f t="shared" si="0"/>
        <v>0</v>
      </c>
      <c r="R13" s="219">
        <f t="shared" si="1"/>
        <v>0</v>
      </c>
      <c r="T13" s="95">
        <f>COUNTIF('様式1-2（計画自動車）'!$AD$16:$AD$515,"軽新長")</f>
        <v>0</v>
      </c>
    </row>
    <row r="14" spans="1:20" ht="48" customHeight="1">
      <c r="A14" s="712"/>
      <c r="B14" s="720"/>
      <c r="C14" s="716" t="s">
        <v>1712</v>
      </c>
      <c r="D14" s="723"/>
      <c r="E14" s="95">
        <f>T14-COUNTIFS('様式1-2（計画自動車）'!$AD$16:$AD$515,"軽新長1",'様式1-2（計画自動車）'!$S$16:$S$515,"廃止")</f>
        <v>0</v>
      </c>
      <c r="F14" s="164"/>
      <c r="G14" s="165"/>
      <c r="H14" s="166"/>
      <c r="I14" s="165"/>
      <c r="J14" s="166"/>
      <c r="K14" s="165"/>
      <c r="L14" s="166"/>
      <c r="M14" s="165"/>
      <c r="N14" s="166"/>
      <c r="O14" s="165"/>
      <c r="P14" s="213">
        <f t="shared" ref="P14:Q16" si="2">F14+H14+J14+L14+N14</f>
        <v>0</v>
      </c>
      <c r="Q14" s="214">
        <f t="shared" si="2"/>
        <v>0</v>
      </c>
      <c r="R14" s="219">
        <f>E14-P14+Q14</f>
        <v>0</v>
      </c>
      <c r="T14" s="95">
        <f>COUNTIF('様式1-2（計画自動車）'!$AD$16:$AD$515,"軽新長1")</f>
        <v>0</v>
      </c>
    </row>
    <row r="15" spans="1:20" ht="48" customHeight="1">
      <c r="A15" s="712"/>
      <c r="B15" s="720"/>
      <c r="C15" s="724" t="s">
        <v>1703</v>
      </c>
      <c r="D15" s="709"/>
      <c r="E15" s="95">
        <f>T15-COUNTIFS('様式1-2（計画自動車）'!$AD$16:$AD$515,"軽ポ",'様式1-2（計画自動車）'!$S$16:$S$515,"廃止")</f>
        <v>0</v>
      </c>
      <c r="F15" s="164"/>
      <c r="G15" s="165"/>
      <c r="H15" s="166"/>
      <c r="I15" s="165"/>
      <c r="J15" s="166"/>
      <c r="K15" s="165"/>
      <c r="L15" s="166"/>
      <c r="M15" s="165"/>
      <c r="N15" s="166"/>
      <c r="O15" s="165"/>
      <c r="P15" s="213">
        <f t="shared" si="2"/>
        <v>0</v>
      </c>
      <c r="Q15" s="214">
        <f t="shared" si="2"/>
        <v>0</v>
      </c>
      <c r="R15" s="219">
        <f>E15-P15+Q15</f>
        <v>0</v>
      </c>
      <c r="T15" s="95">
        <f>COUNTIF('様式1-2（計画自動車）'!$AD$16:$AD$515,"軽ポ")</f>
        <v>0</v>
      </c>
    </row>
    <row r="16" spans="1:20" ht="48" customHeight="1">
      <c r="A16" s="712"/>
      <c r="B16" s="720"/>
      <c r="C16" s="724" t="s">
        <v>2340</v>
      </c>
      <c r="D16" s="709"/>
      <c r="E16" s="95">
        <f>T16-COUNTIFS('様式1-2（計画自動車）'!$AD$16:$AD$515,"軽ポポ",'様式1-2（計画自動車）'!$S$16:$S$515,"廃止")</f>
        <v>0</v>
      </c>
      <c r="F16" s="164"/>
      <c r="G16" s="165"/>
      <c r="H16" s="166"/>
      <c r="I16" s="165"/>
      <c r="J16" s="166"/>
      <c r="K16" s="165"/>
      <c r="L16" s="166"/>
      <c r="M16" s="165"/>
      <c r="N16" s="166"/>
      <c r="O16" s="165"/>
      <c r="P16" s="213">
        <f t="shared" si="2"/>
        <v>0</v>
      </c>
      <c r="Q16" s="214">
        <f t="shared" si="2"/>
        <v>0</v>
      </c>
      <c r="R16" s="219">
        <f>E16-P16+Q16</f>
        <v>0</v>
      </c>
      <c r="T16" s="95">
        <f>COUNTIF('様式1-2（計画自動車）'!$AD$16:$AD$515,"軽ポポ")</f>
        <v>0</v>
      </c>
    </row>
    <row r="17" spans="1:33" ht="48" customHeight="1">
      <c r="A17" s="721"/>
      <c r="B17" s="722"/>
      <c r="C17" s="725" t="s">
        <v>213</v>
      </c>
      <c r="D17" s="726"/>
      <c r="E17" s="95">
        <f>T17-COUNTIFS('様式1-2（計画自動車）'!$AD$16:$AD$515,"軽3",'様式1-2（計画自動車）'!$S$16:$S$515,"廃止")</f>
        <v>0</v>
      </c>
      <c r="F17" s="164"/>
      <c r="G17" s="165"/>
      <c r="H17" s="166"/>
      <c r="I17" s="165"/>
      <c r="J17" s="166"/>
      <c r="K17" s="165"/>
      <c r="L17" s="166"/>
      <c r="M17" s="165"/>
      <c r="N17" s="166"/>
      <c r="O17" s="165"/>
      <c r="P17" s="213">
        <f t="shared" si="0"/>
        <v>0</v>
      </c>
      <c r="Q17" s="214">
        <f t="shared" si="0"/>
        <v>0</v>
      </c>
      <c r="R17" s="219">
        <f>E17-P17+Q17</f>
        <v>0</v>
      </c>
      <c r="T17" s="95">
        <f>COUNTIF('様式1-2（計画自動車）'!$AD$16:$AD$515,"軽3")</f>
        <v>0</v>
      </c>
    </row>
    <row r="18" spans="1:33" ht="48" customHeight="1">
      <c r="A18" s="704" t="s">
        <v>194</v>
      </c>
      <c r="B18" s="705"/>
      <c r="C18" s="705"/>
      <c r="D18" s="706"/>
      <c r="E18" s="164"/>
      <c r="F18" s="164"/>
      <c r="G18" s="165"/>
      <c r="H18" s="166"/>
      <c r="I18" s="165"/>
      <c r="J18" s="166"/>
      <c r="K18" s="165"/>
      <c r="L18" s="166"/>
      <c r="M18" s="165"/>
      <c r="N18" s="166"/>
      <c r="O18" s="165"/>
      <c r="P18" s="213">
        <f t="shared" si="0"/>
        <v>0</v>
      </c>
      <c r="Q18" s="214">
        <f t="shared" si="0"/>
        <v>0</v>
      </c>
      <c r="R18" s="219">
        <f t="shared" si="1"/>
        <v>0</v>
      </c>
      <c r="T18" s="95"/>
    </row>
    <row r="19" spans="1:33" ht="48" customHeight="1">
      <c r="A19" s="704" t="s">
        <v>1389</v>
      </c>
      <c r="B19" s="705"/>
      <c r="C19" s="705"/>
      <c r="D19" s="706"/>
      <c r="E19" s="95">
        <f>T19-COUNTIFS('様式1-2（計画自動車）'!$AD$16:$AD$515,"メ",'様式1-2（計画自動車）'!$S$16:$S$515,"廃止")</f>
        <v>0</v>
      </c>
      <c r="F19" s="164"/>
      <c r="G19" s="165"/>
      <c r="H19" s="166"/>
      <c r="I19" s="165"/>
      <c r="J19" s="166"/>
      <c r="K19" s="165"/>
      <c r="L19" s="166"/>
      <c r="M19" s="165"/>
      <c r="N19" s="166"/>
      <c r="O19" s="165"/>
      <c r="P19" s="213">
        <f t="shared" si="0"/>
        <v>0</v>
      </c>
      <c r="Q19" s="214">
        <f t="shared" si="0"/>
        <v>0</v>
      </c>
      <c r="R19" s="219">
        <f t="shared" si="1"/>
        <v>0</v>
      </c>
      <c r="T19" s="95">
        <f>COUNTIF('様式1-2（計画自動車）'!$AD$16:$AD$515,"メ")</f>
        <v>0</v>
      </c>
    </row>
    <row r="20" spans="1:33" ht="48" customHeight="1" thickBot="1">
      <c r="A20" s="727" t="s">
        <v>1521</v>
      </c>
      <c r="B20" s="728"/>
      <c r="C20" s="728"/>
      <c r="D20" s="729"/>
      <c r="E20" s="164"/>
      <c r="F20" s="168"/>
      <c r="G20" s="169"/>
      <c r="H20" s="170"/>
      <c r="I20" s="169"/>
      <c r="J20" s="170"/>
      <c r="K20" s="171"/>
      <c r="L20" s="170"/>
      <c r="M20" s="171"/>
      <c r="N20" s="170"/>
      <c r="O20" s="171"/>
      <c r="P20" s="215">
        <f t="shared" si="0"/>
        <v>0</v>
      </c>
      <c r="Q20" s="216">
        <f t="shared" si="0"/>
        <v>0</v>
      </c>
      <c r="R20" s="219">
        <f t="shared" si="1"/>
        <v>0</v>
      </c>
      <c r="T20" s="95"/>
    </row>
    <row r="21" spans="1:33" ht="48" customHeight="1">
      <c r="A21" s="730" t="s">
        <v>211</v>
      </c>
      <c r="B21" s="731"/>
      <c r="C21" s="731"/>
      <c r="D21" s="732"/>
      <c r="E21" s="229">
        <f>SUM(E6:E20)</f>
        <v>0</v>
      </c>
      <c r="F21" s="230">
        <f t="shared" ref="F21:Q21" si="3">SUM(F6:F20)</f>
        <v>0</v>
      </c>
      <c r="G21" s="231">
        <f t="shared" si="3"/>
        <v>0</v>
      </c>
      <c r="H21" s="232">
        <f t="shared" si="3"/>
        <v>0</v>
      </c>
      <c r="I21" s="231">
        <f t="shared" si="3"/>
        <v>0</v>
      </c>
      <c r="J21" s="232">
        <f t="shared" si="3"/>
        <v>0</v>
      </c>
      <c r="K21" s="233">
        <f t="shared" si="3"/>
        <v>0</v>
      </c>
      <c r="L21" s="232">
        <f t="shared" si="3"/>
        <v>0</v>
      </c>
      <c r="M21" s="233">
        <f t="shared" si="3"/>
        <v>0</v>
      </c>
      <c r="N21" s="232">
        <f t="shared" si="3"/>
        <v>0</v>
      </c>
      <c r="O21" s="233">
        <f t="shared" si="3"/>
        <v>0</v>
      </c>
      <c r="P21" s="230">
        <f t="shared" si="3"/>
        <v>0</v>
      </c>
      <c r="Q21" s="234">
        <f t="shared" si="3"/>
        <v>0</v>
      </c>
      <c r="R21" s="235">
        <f>SUM(R6:R20)</f>
        <v>0</v>
      </c>
    </row>
    <row r="22" spans="1:33" ht="48" customHeight="1" thickBot="1">
      <c r="A22" s="704" t="s">
        <v>212</v>
      </c>
      <c r="B22" s="705"/>
      <c r="C22" s="705"/>
      <c r="D22" s="706"/>
      <c r="E22" s="236">
        <f>E6+E7+E8+E9+E10+E11+E13+E14+E15+E16+E18+E19+E20</f>
        <v>0</v>
      </c>
      <c r="F22" s="502">
        <f>F6+F7+F8+F9+F10+F11+F13+F14+F15+F16+F18+F19+F20</f>
        <v>0</v>
      </c>
      <c r="G22" s="503">
        <f t="shared" ref="G22:Q22" si="4">G6+G7+G8+G9+G10+G11+G13+G14+G15+G16+G18+G19+G20</f>
        <v>0</v>
      </c>
      <c r="H22" s="238">
        <f t="shared" si="4"/>
        <v>0</v>
      </c>
      <c r="I22" s="503">
        <f t="shared" si="4"/>
        <v>0</v>
      </c>
      <c r="J22" s="237">
        <f t="shared" si="4"/>
        <v>0</v>
      </c>
      <c r="K22" s="503">
        <f t="shared" si="4"/>
        <v>0</v>
      </c>
      <c r="L22" s="238">
        <f t="shared" si="4"/>
        <v>0</v>
      </c>
      <c r="M22" s="503">
        <f t="shared" si="4"/>
        <v>0</v>
      </c>
      <c r="N22" s="238">
        <f t="shared" si="4"/>
        <v>0</v>
      </c>
      <c r="O22" s="238">
        <f t="shared" si="4"/>
        <v>0</v>
      </c>
      <c r="P22" s="236">
        <f t="shared" si="4"/>
        <v>0</v>
      </c>
      <c r="Q22" s="237">
        <f t="shared" si="4"/>
        <v>0</v>
      </c>
      <c r="R22" s="504">
        <f>R6+R7+R8+R9+R10+R11+R13+R14+R15+R16+R18+R19+R20</f>
        <v>0</v>
      </c>
      <c r="S22" s="486"/>
      <c r="T22" s="134"/>
    </row>
    <row r="23" spans="1:33" ht="48" customHeight="1" thickBot="1">
      <c r="A23" s="735" t="s">
        <v>2362</v>
      </c>
      <c r="B23" s="736"/>
      <c r="C23" s="736"/>
      <c r="D23" s="737"/>
      <c r="E23" s="388">
        <f>SUM(E6:E17,E19)</f>
        <v>0</v>
      </c>
      <c r="F23" s="433">
        <f t="shared" ref="F23:R23" si="5">SUM(F6:F17,F19)</f>
        <v>0</v>
      </c>
      <c r="G23" s="434">
        <f t="shared" si="5"/>
        <v>0</v>
      </c>
      <c r="H23" s="435">
        <f t="shared" si="5"/>
        <v>0</v>
      </c>
      <c r="I23" s="434">
        <f t="shared" si="5"/>
        <v>0</v>
      </c>
      <c r="J23" s="435">
        <f t="shared" si="5"/>
        <v>0</v>
      </c>
      <c r="K23" s="436">
        <f t="shared" si="5"/>
        <v>0</v>
      </c>
      <c r="L23" s="433">
        <f t="shared" si="5"/>
        <v>0</v>
      </c>
      <c r="M23" s="436">
        <f t="shared" si="5"/>
        <v>0</v>
      </c>
      <c r="N23" s="435">
        <f t="shared" si="5"/>
        <v>0</v>
      </c>
      <c r="O23" s="434">
        <f t="shared" si="5"/>
        <v>0</v>
      </c>
      <c r="P23" s="437">
        <f t="shared" si="5"/>
        <v>0</v>
      </c>
      <c r="Q23" s="434">
        <f t="shared" si="5"/>
        <v>0</v>
      </c>
      <c r="R23" s="388">
        <f t="shared" si="5"/>
        <v>0</v>
      </c>
      <c r="T23" s="134"/>
    </row>
    <row r="24" spans="1:33" ht="12.75" customHeight="1">
      <c r="C24" s="438"/>
      <c r="T24" s="145">
        <f>IF(SUM('様式1-2（計画自動車）'!$AO$16:$AO$515)&gt;0,SUM('様式1-2（計画自動車）'!$AO$16:$AO$515),0)</f>
        <v>0</v>
      </c>
    </row>
    <row r="25" spans="1:33">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row>
    <row r="26" spans="1:33" ht="48.75" customHeight="1">
      <c r="A26" s="670" t="s">
        <v>2859</v>
      </c>
      <c r="B26" s="733"/>
      <c r="C26" s="733"/>
      <c r="D26" s="733"/>
      <c r="E26" s="733"/>
      <c r="F26" s="733"/>
      <c r="G26" s="733"/>
      <c r="H26" s="733"/>
      <c r="I26" s="733"/>
      <c r="J26" s="733"/>
      <c r="K26" s="733"/>
      <c r="L26" s="733"/>
      <c r="M26" s="733"/>
      <c r="N26" s="733"/>
      <c r="O26" s="733"/>
      <c r="P26" s="733"/>
      <c r="Q26" s="733"/>
      <c r="R26" s="734"/>
    </row>
    <row r="27" spans="1:33">
      <c r="A27" s="19"/>
      <c r="B27" s="19"/>
      <c r="C27" s="19"/>
      <c r="D27" s="19"/>
      <c r="E27" s="19"/>
      <c r="F27" s="19"/>
      <c r="G27" s="19"/>
      <c r="H27" s="19"/>
      <c r="I27" s="19"/>
      <c r="J27" s="19"/>
      <c r="K27" s="19"/>
      <c r="L27" s="19"/>
      <c r="M27" s="19"/>
      <c r="N27" s="19"/>
      <c r="O27" s="19"/>
      <c r="P27" s="19"/>
      <c r="Q27" s="19"/>
    </row>
    <row r="28" spans="1:33">
      <c r="A28" s="670" t="s">
        <v>2363</v>
      </c>
      <c r="B28" s="670"/>
      <c r="C28" s="670"/>
      <c r="D28" s="670"/>
      <c r="E28" s="670"/>
      <c r="F28" s="670"/>
      <c r="G28" s="670"/>
      <c r="H28" s="670"/>
      <c r="I28" s="670"/>
      <c r="J28" s="670"/>
      <c r="K28" s="670"/>
      <c r="L28" s="670"/>
      <c r="M28" s="670"/>
      <c r="N28" s="670"/>
      <c r="O28" s="670"/>
      <c r="P28" s="670"/>
      <c r="Q28" s="670"/>
      <c r="R28" s="670"/>
    </row>
    <row r="29" spans="1:33" ht="21" customHeight="1">
      <c r="A29" s="670"/>
      <c r="B29" s="670"/>
      <c r="C29" s="670"/>
      <c r="D29" s="670"/>
      <c r="E29" s="670"/>
      <c r="F29" s="670"/>
      <c r="G29" s="670"/>
      <c r="H29" s="670"/>
      <c r="I29" s="670"/>
      <c r="J29" s="670"/>
      <c r="K29" s="670"/>
      <c r="L29" s="670"/>
      <c r="M29" s="670"/>
      <c r="N29" s="670"/>
      <c r="O29" s="670"/>
      <c r="P29" s="670"/>
      <c r="Q29" s="670"/>
      <c r="R29" s="670"/>
    </row>
    <row r="30" spans="1:33" ht="14.25" customHeight="1">
      <c r="A30" s="19"/>
      <c r="B30" s="19"/>
      <c r="C30" s="19"/>
      <c r="D30" s="19"/>
      <c r="E30" s="19"/>
      <c r="F30" s="19"/>
      <c r="G30" s="19"/>
      <c r="H30" s="19"/>
      <c r="I30" s="19"/>
      <c r="J30" s="19"/>
      <c r="K30" s="19"/>
      <c r="L30" s="19"/>
      <c r="M30" s="19"/>
      <c r="N30" s="19"/>
      <c r="O30" s="19"/>
      <c r="P30" s="19"/>
      <c r="Q30" s="19"/>
      <c r="R30" s="19"/>
    </row>
    <row r="31" spans="1:33" ht="15.75" customHeight="1">
      <c r="A31" s="19"/>
      <c r="B31" s="19"/>
      <c r="C31" s="19"/>
      <c r="D31" s="19"/>
      <c r="E31" s="19"/>
      <c r="F31" s="19"/>
      <c r="G31" s="19"/>
      <c r="H31" s="19"/>
      <c r="I31" s="19"/>
      <c r="J31" s="19"/>
      <c r="K31" s="19"/>
      <c r="L31" s="19"/>
      <c r="M31" s="19"/>
      <c r="N31" s="19"/>
      <c r="O31" s="19"/>
      <c r="P31" s="19"/>
      <c r="Q31" s="19"/>
      <c r="R31" s="19"/>
    </row>
    <row r="32" spans="1:33">
      <c r="A32" s="19"/>
      <c r="B32" s="19"/>
      <c r="C32" s="19"/>
      <c r="D32" s="19"/>
      <c r="E32" s="19"/>
      <c r="F32" s="19"/>
      <c r="G32" s="19"/>
      <c r="H32" s="19"/>
      <c r="I32" s="19"/>
      <c r="J32" s="19"/>
      <c r="K32" s="19"/>
      <c r="L32" s="19"/>
      <c r="M32" s="19"/>
      <c r="N32" s="19"/>
      <c r="O32" s="19"/>
      <c r="P32" s="19"/>
      <c r="Q32" s="19"/>
    </row>
    <row r="33" spans="1:17">
      <c r="A33" s="19"/>
      <c r="B33" s="19"/>
      <c r="C33" s="19"/>
      <c r="D33" s="19"/>
      <c r="E33" s="19"/>
      <c r="F33" s="19"/>
      <c r="G33" s="19"/>
      <c r="H33" s="19"/>
      <c r="I33" s="19"/>
      <c r="J33" s="19"/>
      <c r="K33" s="19"/>
      <c r="L33" s="19"/>
      <c r="M33" s="19"/>
      <c r="N33" s="19"/>
      <c r="O33" s="19"/>
      <c r="P33" s="19"/>
      <c r="Q33" s="19"/>
    </row>
    <row r="34" spans="1:17">
      <c r="A34" s="19"/>
      <c r="B34" s="19"/>
      <c r="C34" s="19"/>
      <c r="D34" s="19"/>
      <c r="E34" s="19"/>
      <c r="F34" s="19"/>
      <c r="G34" s="19"/>
      <c r="H34" s="19"/>
      <c r="I34" s="19"/>
      <c r="J34" s="19"/>
      <c r="K34" s="19"/>
      <c r="L34" s="19"/>
      <c r="M34" s="19"/>
      <c r="N34" s="19"/>
      <c r="O34" s="19"/>
      <c r="P34" s="19"/>
      <c r="Q34" s="19"/>
    </row>
    <row r="35" spans="1:17">
      <c r="A35" s="19"/>
      <c r="B35" s="19"/>
      <c r="C35" s="19"/>
      <c r="D35" s="19"/>
      <c r="E35" s="19"/>
      <c r="F35" s="19"/>
      <c r="G35" s="19"/>
      <c r="H35" s="19"/>
      <c r="I35" s="19"/>
      <c r="J35" s="19"/>
      <c r="K35" s="19"/>
      <c r="L35" s="19"/>
      <c r="M35" s="19"/>
      <c r="N35" s="19"/>
      <c r="O35" s="19"/>
      <c r="P35" s="19"/>
      <c r="Q35" s="19"/>
    </row>
    <row r="36" spans="1:17">
      <c r="A36" s="19"/>
      <c r="B36" s="19"/>
      <c r="C36" s="19"/>
      <c r="D36" s="19"/>
      <c r="E36" s="19"/>
      <c r="F36" s="19"/>
      <c r="G36" s="19"/>
      <c r="H36" s="19"/>
      <c r="I36" s="19"/>
      <c r="J36" s="19"/>
      <c r="K36" s="19"/>
      <c r="L36" s="19"/>
      <c r="M36" s="19"/>
      <c r="N36" s="19"/>
      <c r="O36" s="19"/>
      <c r="P36" s="19"/>
      <c r="Q36" s="19"/>
    </row>
    <row r="37" spans="1:17">
      <c r="A37" s="19"/>
      <c r="B37" s="19"/>
      <c r="C37" s="19"/>
      <c r="D37" s="19"/>
      <c r="E37" s="19"/>
      <c r="F37" s="19"/>
      <c r="G37" s="19"/>
      <c r="H37" s="19"/>
      <c r="I37" s="19"/>
      <c r="J37" s="19"/>
      <c r="K37" s="19"/>
      <c r="L37" s="19"/>
      <c r="M37" s="19"/>
      <c r="N37" s="19"/>
      <c r="O37" s="19"/>
      <c r="P37" s="19"/>
      <c r="Q37" s="19"/>
    </row>
    <row r="38" spans="1:17">
      <c r="A38" s="19"/>
      <c r="B38" s="19"/>
      <c r="C38" s="19"/>
      <c r="D38" s="19"/>
      <c r="E38" s="19"/>
      <c r="F38" s="19"/>
      <c r="G38" s="19"/>
      <c r="H38" s="19"/>
      <c r="I38" s="19"/>
      <c r="J38" s="19"/>
      <c r="K38" s="19"/>
      <c r="L38" s="19"/>
      <c r="M38" s="19"/>
      <c r="N38" s="19"/>
      <c r="O38" s="19"/>
      <c r="P38" s="19"/>
      <c r="Q38" s="19"/>
    </row>
    <row r="39" spans="1:17">
      <c r="A39" s="19"/>
      <c r="B39" s="19"/>
      <c r="C39" s="19"/>
      <c r="D39" s="19"/>
      <c r="E39" s="19"/>
      <c r="F39" s="19"/>
      <c r="G39" s="19"/>
      <c r="H39" s="19"/>
      <c r="I39" s="19"/>
      <c r="J39" s="19"/>
      <c r="K39" s="19"/>
      <c r="L39" s="19"/>
      <c r="M39" s="19"/>
      <c r="N39" s="19"/>
      <c r="O39" s="19"/>
      <c r="P39" s="19"/>
      <c r="Q39" s="19"/>
    </row>
    <row r="40" spans="1:17">
      <c r="A40" s="19"/>
      <c r="B40" s="19"/>
      <c r="C40" s="19"/>
      <c r="D40" s="19"/>
      <c r="E40" s="19"/>
      <c r="F40" s="19"/>
      <c r="G40" s="19"/>
      <c r="H40" s="19"/>
      <c r="I40" s="19"/>
      <c r="J40" s="19"/>
      <c r="K40" s="19"/>
      <c r="L40" s="19"/>
      <c r="M40" s="19"/>
      <c r="N40" s="19"/>
      <c r="O40" s="19"/>
      <c r="P40" s="19"/>
      <c r="Q40" s="19"/>
    </row>
    <row r="41" spans="1:17">
      <c r="A41" s="19"/>
      <c r="B41" s="19"/>
      <c r="C41" s="19"/>
      <c r="D41" s="19"/>
      <c r="E41" s="19"/>
      <c r="F41" s="19"/>
      <c r="G41" s="19"/>
      <c r="H41" s="19"/>
      <c r="I41" s="19"/>
      <c r="J41" s="19"/>
      <c r="K41" s="19"/>
      <c r="L41" s="19"/>
      <c r="M41" s="19"/>
      <c r="N41" s="19"/>
      <c r="O41" s="19"/>
      <c r="P41" s="19"/>
      <c r="Q41" s="19"/>
    </row>
    <row r="42" spans="1:17">
      <c r="A42" s="19"/>
      <c r="B42" s="19"/>
      <c r="C42" s="19"/>
      <c r="D42" s="19"/>
      <c r="E42" s="19"/>
      <c r="F42" s="19"/>
      <c r="G42" s="19"/>
      <c r="H42" s="19"/>
      <c r="I42" s="19"/>
      <c r="J42" s="19"/>
      <c r="K42" s="19"/>
      <c r="L42" s="19"/>
      <c r="M42" s="19"/>
      <c r="N42" s="19"/>
      <c r="O42" s="19"/>
      <c r="P42" s="19"/>
      <c r="Q42" s="19"/>
    </row>
    <row r="43" spans="1:17">
      <c r="A43" s="19"/>
      <c r="B43" s="19"/>
      <c r="C43" s="19"/>
      <c r="D43" s="19"/>
      <c r="E43" s="19"/>
      <c r="F43" s="19"/>
      <c r="G43" s="19"/>
      <c r="H43" s="19"/>
      <c r="I43" s="19"/>
      <c r="J43" s="19"/>
      <c r="K43" s="19"/>
      <c r="L43" s="19"/>
      <c r="M43" s="19"/>
      <c r="N43" s="19"/>
      <c r="O43" s="19"/>
      <c r="P43" s="19"/>
      <c r="Q43" s="19"/>
    </row>
    <row r="44" spans="1:17">
      <c r="A44" s="19"/>
      <c r="B44" s="19"/>
      <c r="C44" s="19"/>
      <c r="D44" s="19"/>
      <c r="E44" s="19"/>
      <c r="F44" s="19"/>
      <c r="G44" s="19"/>
      <c r="H44" s="19"/>
      <c r="I44" s="19"/>
      <c r="J44" s="19"/>
      <c r="K44" s="19"/>
      <c r="L44" s="19"/>
      <c r="M44" s="19"/>
      <c r="N44" s="19"/>
      <c r="O44" s="19"/>
      <c r="P44" s="19"/>
      <c r="Q44" s="19"/>
    </row>
  </sheetData>
  <sheetProtection password="E798" sheet="1"/>
  <mergeCells count="43">
    <mergeCell ref="A19:D19"/>
    <mergeCell ref="A20:D20"/>
    <mergeCell ref="A21:D21"/>
    <mergeCell ref="A22:D22"/>
    <mergeCell ref="A26:R26"/>
    <mergeCell ref="A23:D23"/>
    <mergeCell ref="A13:B17"/>
    <mergeCell ref="C13:D13"/>
    <mergeCell ref="C14:D14"/>
    <mergeCell ref="C15:D15"/>
    <mergeCell ref="C17:D17"/>
    <mergeCell ref="A18:D18"/>
    <mergeCell ref="C16:D16"/>
    <mergeCell ref="A6:D6"/>
    <mergeCell ref="A7:D7"/>
    <mergeCell ref="A8:D8"/>
    <mergeCell ref="A9:B12"/>
    <mergeCell ref="C9:D9"/>
    <mergeCell ref="C10:D10"/>
    <mergeCell ref="C12:D12"/>
    <mergeCell ref="C11:D11"/>
    <mergeCell ref="M4:M5"/>
    <mergeCell ref="N4:N5"/>
    <mergeCell ref="O4:O5"/>
    <mergeCell ref="P4:P5"/>
    <mergeCell ref="Q4:Q5"/>
    <mergeCell ref="R4:R5"/>
    <mergeCell ref="G4:G5"/>
    <mergeCell ref="H4:H5"/>
    <mergeCell ref="I4:I5"/>
    <mergeCell ref="J4:J5"/>
    <mergeCell ref="K4:K5"/>
    <mergeCell ref="L4:L5"/>
    <mergeCell ref="A28:R29"/>
    <mergeCell ref="E2:E3"/>
    <mergeCell ref="F2:G3"/>
    <mergeCell ref="H2:I3"/>
    <mergeCell ref="J2:K3"/>
    <mergeCell ref="L2:M3"/>
    <mergeCell ref="N2:O3"/>
    <mergeCell ref="P2:R3"/>
    <mergeCell ref="E4:E5"/>
    <mergeCell ref="F4:F5"/>
  </mergeCells>
  <phoneticPr fontId="3"/>
  <dataValidations count="1">
    <dataValidation type="whole" imeMode="off" operator="greaterThanOrEqual" allowBlank="1" showInputMessage="1" showErrorMessage="1" sqref="F6:O20">
      <formula1>0</formula1>
    </dataValidation>
  </dataValidations>
  <pageMargins left="0.70866141732283472" right="0.70866141732283472" top="0.74803149606299213" bottom="0.74803149606299213" header="0.31496062992125984" footer="0.31496062992125984"/>
  <pageSetup paperSize="9" scale="71" orientation="portrait" cellComments="asDisplayed"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66"/>
    <pageSetUpPr fitToPage="1"/>
  </sheetPr>
  <dimension ref="A1:EX1073"/>
  <sheetViews>
    <sheetView showGridLines="0" zoomScaleNormal="100" workbookViewId="0">
      <pane ySplit="2" topLeftCell="A3" activePane="bottomLeft" state="frozen"/>
      <selection pane="bottomLeft"/>
    </sheetView>
  </sheetViews>
  <sheetFormatPr defaultRowHeight="12"/>
  <cols>
    <col min="1" max="2" width="2.625" style="1" customWidth="1"/>
    <col min="3" max="4" width="6.5" style="1" bestFit="1" customWidth="1"/>
    <col min="5" max="154" width="15.625" style="1" customWidth="1"/>
    <col min="155" max="16384" width="9" style="1"/>
  </cols>
  <sheetData>
    <row r="1" spans="1:154" ht="21" customHeight="1" thickBot="1">
      <c r="A1" s="246" t="s">
        <v>1779</v>
      </c>
      <c r="B1" s="245"/>
      <c r="C1" s="245"/>
      <c r="D1" s="245"/>
      <c r="F1" s="245" t="s">
        <v>1562</v>
      </c>
      <c r="I1" t="str">
        <f>'様式1-4（計画代替）'!E4</f>
        <v>令和　年　月　日
現在　　　　　</v>
      </c>
      <c r="J1" s="188"/>
      <c r="L1" s="189"/>
      <c r="M1" s="13"/>
    </row>
    <row r="2" spans="1:154" ht="21" customHeight="1" thickBot="1">
      <c r="A2" s="740" t="s">
        <v>1561</v>
      </c>
      <c r="B2" s="741"/>
      <c r="C2" s="759"/>
      <c r="D2" s="192"/>
      <c r="E2" s="190">
        <v>1</v>
      </c>
      <c r="F2" s="124">
        <v>2</v>
      </c>
      <c r="G2" s="124">
        <v>3</v>
      </c>
      <c r="H2" s="124">
        <v>4</v>
      </c>
      <c r="I2" s="124">
        <v>5</v>
      </c>
      <c r="J2" s="125">
        <v>6</v>
      </c>
      <c r="K2" s="125">
        <v>7</v>
      </c>
      <c r="L2" s="124">
        <v>8</v>
      </c>
      <c r="M2" s="124">
        <v>9</v>
      </c>
      <c r="N2" s="297">
        <v>10</v>
      </c>
      <c r="O2" s="319">
        <v>11</v>
      </c>
      <c r="P2" s="319">
        <v>12</v>
      </c>
      <c r="Q2" s="319">
        <v>13</v>
      </c>
      <c r="R2" s="319">
        <v>14</v>
      </c>
      <c r="S2" s="319">
        <v>15</v>
      </c>
      <c r="T2" s="319">
        <v>16</v>
      </c>
      <c r="U2" s="319">
        <v>17</v>
      </c>
      <c r="V2" s="319">
        <v>18</v>
      </c>
      <c r="W2" s="319">
        <v>19</v>
      </c>
      <c r="X2" s="319">
        <v>20</v>
      </c>
      <c r="Y2" s="319">
        <v>21</v>
      </c>
      <c r="Z2" s="319">
        <v>22</v>
      </c>
      <c r="AA2" s="319">
        <v>23</v>
      </c>
      <c r="AB2" s="319">
        <v>24</v>
      </c>
      <c r="AC2" s="319">
        <v>25</v>
      </c>
      <c r="AD2" s="319">
        <v>26</v>
      </c>
      <c r="AE2" s="319">
        <v>27</v>
      </c>
      <c r="AF2" s="319">
        <v>28</v>
      </c>
      <c r="AG2" s="319">
        <v>29</v>
      </c>
      <c r="AH2" s="320">
        <v>30</v>
      </c>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row>
    <row r="3" spans="1:154" ht="30" customHeight="1">
      <c r="A3" s="760" t="s">
        <v>1773</v>
      </c>
      <c r="B3" s="761"/>
      <c r="C3" s="762"/>
      <c r="D3" s="192"/>
      <c r="E3" s="490"/>
      <c r="F3" s="491"/>
      <c r="G3" s="491"/>
      <c r="H3" s="491"/>
      <c r="I3" s="491"/>
      <c r="J3" s="492"/>
      <c r="K3" s="492"/>
      <c r="L3" s="491"/>
      <c r="M3" s="491"/>
      <c r="N3" s="493"/>
      <c r="O3" s="498"/>
      <c r="P3" s="498"/>
      <c r="Q3" s="498"/>
      <c r="R3" s="498"/>
      <c r="S3" s="498"/>
      <c r="T3" s="498"/>
      <c r="U3" s="498"/>
      <c r="V3" s="498"/>
      <c r="W3" s="498"/>
      <c r="X3" s="498"/>
      <c r="Y3" s="498"/>
      <c r="Z3" s="498"/>
      <c r="AA3" s="498"/>
      <c r="AB3" s="498"/>
      <c r="AC3" s="498"/>
      <c r="AD3" s="498"/>
      <c r="AE3" s="498"/>
      <c r="AF3" s="498"/>
      <c r="AG3" s="498"/>
      <c r="AH3" s="499"/>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row>
    <row r="4" spans="1:154" ht="60" customHeight="1" thickBot="1">
      <c r="A4" s="763" t="s">
        <v>1774</v>
      </c>
      <c r="B4" s="764"/>
      <c r="C4" s="765"/>
      <c r="D4" s="193"/>
      <c r="E4" s="494"/>
      <c r="F4" s="495"/>
      <c r="G4" s="495"/>
      <c r="H4" s="495"/>
      <c r="I4" s="495"/>
      <c r="J4" s="496"/>
      <c r="K4" s="496"/>
      <c r="L4" s="495"/>
      <c r="M4" s="495"/>
      <c r="N4" s="497"/>
      <c r="O4" s="500"/>
      <c r="P4" s="500"/>
      <c r="Q4" s="500"/>
      <c r="R4" s="500"/>
      <c r="S4" s="500"/>
      <c r="T4" s="500"/>
      <c r="U4" s="500"/>
      <c r="V4" s="500"/>
      <c r="W4" s="500"/>
      <c r="X4" s="500"/>
      <c r="Y4" s="500"/>
      <c r="Z4" s="500"/>
      <c r="AA4" s="500"/>
      <c r="AB4" s="500"/>
      <c r="AC4" s="500"/>
      <c r="AD4" s="500"/>
      <c r="AE4" s="500"/>
      <c r="AF4" s="500"/>
      <c r="AG4" s="500"/>
      <c r="AH4" s="501"/>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row>
    <row r="5" spans="1:154" ht="30" hidden="1" customHeight="1" thickBot="1">
      <c r="A5" s="766"/>
      <c r="B5" s="767"/>
      <c r="C5" s="768"/>
      <c r="D5" s="194"/>
      <c r="E5" s="402"/>
      <c r="F5" s="403"/>
      <c r="G5" s="403"/>
      <c r="H5" s="403"/>
      <c r="I5" s="403"/>
      <c r="J5" s="404"/>
      <c r="K5" s="404"/>
      <c r="L5" s="403"/>
      <c r="M5" s="403"/>
      <c r="N5" s="405"/>
      <c r="O5" s="406"/>
      <c r="P5" s="406"/>
      <c r="Q5" s="406"/>
      <c r="R5" s="406"/>
      <c r="S5" s="406"/>
      <c r="T5" s="406"/>
      <c r="U5" s="406"/>
      <c r="V5" s="406"/>
      <c r="W5" s="406"/>
      <c r="X5" s="406"/>
      <c r="Y5" s="406"/>
      <c r="Z5" s="406"/>
      <c r="AA5" s="406"/>
      <c r="AB5" s="406"/>
      <c r="AC5" s="406"/>
      <c r="AD5" s="406"/>
      <c r="AE5" s="406"/>
      <c r="AF5" s="406"/>
      <c r="AG5" s="406"/>
      <c r="AH5" s="407"/>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row>
    <row r="6" spans="1:154" ht="14.25" hidden="1" thickBot="1">
      <c r="A6" s="769"/>
      <c r="B6" s="770"/>
      <c r="C6" s="771"/>
      <c r="D6" s="70"/>
      <c r="E6" s="408"/>
      <c r="F6" s="409"/>
      <c r="G6" s="409"/>
      <c r="H6" s="409"/>
      <c r="I6" s="409"/>
      <c r="J6" s="410"/>
      <c r="K6" s="410"/>
      <c r="L6" s="409"/>
      <c r="M6" s="409"/>
      <c r="N6" s="411"/>
      <c r="O6" s="406"/>
      <c r="P6" s="406"/>
      <c r="Q6" s="406"/>
      <c r="R6" s="406"/>
      <c r="S6" s="406"/>
      <c r="T6" s="406"/>
      <c r="U6" s="406"/>
      <c r="V6" s="406"/>
      <c r="W6" s="406"/>
      <c r="X6" s="406"/>
      <c r="Y6" s="406"/>
      <c r="Z6" s="406"/>
      <c r="AA6" s="406"/>
      <c r="AB6" s="406"/>
      <c r="AC6" s="406"/>
      <c r="AD6" s="406"/>
      <c r="AE6" s="406"/>
      <c r="AF6" s="406"/>
      <c r="AG6" s="406"/>
      <c r="AH6" s="407"/>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row>
    <row r="7" spans="1:154" ht="27.75" thickBot="1">
      <c r="A7" s="742" t="s">
        <v>195</v>
      </c>
      <c r="B7" s="743"/>
      <c r="C7" s="75" t="s">
        <v>196</v>
      </c>
      <c r="D7" s="76" t="s">
        <v>1750</v>
      </c>
      <c r="E7" s="191" t="s">
        <v>197</v>
      </c>
      <c r="F7" s="77" t="s">
        <v>197</v>
      </c>
      <c r="G7" s="77" t="s">
        <v>197</v>
      </c>
      <c r="H7" s="78" t="s">
        <v>197</v>
      </c>
      <c r="I7" s="77" t="s">
        <v>197</v>
      </c>
      <c r="J7" s="74" t="s">
        <v>197</v>
      </c>
      <c r="K7" s="74" t="s">
        <v>197</v>
      </c>
      <c r="L7" s="77" t="s">
        <v>197</v>
      </c>
      <c r="M7" s="78" t="s">
        <v>197</v>
      </c>
      <c r="N7" s="301" t="s">
        <v>197</v>
      </c>
      <c r="O7" s="301" t="s">
        <v>197</v>
      </c>
      <c r="P7" s="301" t="s">
        <v>197</v>
      </c>
      <c r="Q7" s="301" t="s">
        <v>197</v>
      </c>
      <c r="R7" s="301" t="s">
        <v>197</v>
      </c>
      <c r="S7" s="301" t="s">
        <v>197</v>
      </c>
      <c r="T7" s="301" t="s">
        <v>197</v>
      </c>
      <c r="U7" s="301" t="s">
        <v>197</v>
      </c>
      <c r="V7" s="301" t="s">
        <v>197</v>
      </c>
      <c r="W7" s="301" t="s">
        <v>197</v>
      </c>
      <c r="X7" s="301" t="s">
        <v>197</v>
      </c>
      <c r="Y7" s="301" t="s">
        <v>197</v>
      </c>
      <c r="Z7" s="301" t="s">
        <v>197</v>
      </c>
      <c r="AA7" s="301" t="s">
        <v>197</v>
      </c>
      <c r="AB7" s="301" t="s">
        <v>197</v>
      </c>
      <c r="AC7" s="301" t="s">
        <v>197</v>
      </c>
      <c r="AD7" s="301" t="s">
        <v>197</v>
      </c>
      <c r="AE7" s="301" t="s">
        <v>197</v>
      </c>
      <c r="AF7" s="301" t="s">
        <v>197</v>
      </c>
      <c r="AG7" s="301" t="s">
        <v>197</v>
      </c>
      <c r="AH7" s="302" t="s">
        <v>197</v>
      </c>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row>
    <row r="8" spans="1:154" ht="27">
      <c r="A8" s="753" t="s">
        <v>198</v>
      </c>
      <c r="B8" s="754"/>
      <c r="C8" s="68" t="s">
        <v>1734</v>
      </c>
      <c r="D8" s="279">
        <f>SUM(E8:AH8)</f>
        <v>0</v>
      </c>
      <c r="E8" s="280" t="str">
        <f>IF($B$64=0,"",IF(SUMIF($A$34:$A$63,E$2,$B$34:$B$63)=0,"",(SUMIF($A$34:$A$63,E$2,$B$34:$B$63)-$B$70)))</f>
        <v/>
      </c>
      <c r="F8" s="281" t="str">
        <f>IF($B$64=0,"",IF(SUMIF($A$34:$A$63,F$2,$B$34:$B$63)=0,"",(SUMIF($A$34:$A$63,F$2,$B$34:$B$63)-$B$71)))</f>
        <v/>
      </c>
      <c r="G8" s="281" t="str">
        <f>IF($B$64=0,"",IF(SUMIF($A$34:$A$63,G$2,$B$34:$B$63)=0,"",(SUMIF($A$34:$A$63,G$2,$B$34:$B$63)-$B$72)))</f>
        <v/>
      </c>
      <c r="H8" s="281" t="str">
        <f>IF($B$64=0,"",IF(SUMIF($A$34:$A$63,H$2,$B$34:$B$63)=0,"",(SUMIF($A$34:$A$63,H$2,$B$34:$B$63)-$B$73)))</f>
        <v/>
      </c>
      <c r="I8" s="281" t="str">
        <f>IF($B$64=0,"",IF(SUMIF($A$34:$A$63,I$2,$B$34:$B$63)=0,"",(SUMIF($A$34:$A$63,I$2,$B$34:$B$63)-$B$74)))</f>
        <v/>
      </c>
      <c r="J8" s="282" t="str">
        <f>IF($B$64=0,"",IF(SUMIF($A$34:$A$63,J$2,$B$34:$B$63)=0,"",(SUMIF($A$34:$A$63,J$2,$B$34:$B$63)-$B$75)))</f>
        <v/>
      </c>
      <c r="K8" s="282" t="str">
        <f>IF($B$64=0,"",IF(SUMIF($A$34:$A$63,K$2,$B$34:$B$63)=0,"",(SUMIF($A$34:$A$63,K$2,$B$34:$B$63)-$B$76)))</f>
        <v/>
      </c>
      <c r="L8" s="281" t="str">
        <f>IF($B$64=0,"",IF(SUMIF($A$34:$A$63,L$2,$B$34:$B$63)=0,"",(SUMIF($A$34:$A$63,L$2,$B$34:$B$63)-$B$77)))</f>
        <v/>
      </c>
      <c r="M8" s="281" t="str">
        <f>IF($B$64=0,"",IF(SUMIF($A$34:$A$63,M$2,$B$34:$B$63)=0,"",(SUMIF($A$34:$A$63,M$2,$B$34:$B$63)-$B78)))</f>
        <v/>
      </c>
      <c r="N8" s="281" t="str">
        <f>IF($B$64=0,"",IF(SUMIF($A$34:$A$63,N$2,$B$34:$B$63)=0,"",(SUMIF($A$34:$A$63,N$2,$B$34:$B$63)-$B$79)))</f>
        <v/>
      </c>
      <c r="O8" s="298" t="str">
        <f>IF($B$64=0,"",IF(SUMIF($A$34:$A$63,O$2,$B$34:$B$63)=0,"",(SUMIF($A$34:$A$63,O$2,$B$34:$B$63)-$B$80)))</f>
        <v/>
      </c>
      <c r="P8" s="298" t="str">
        <f>IF($B$64=0,"",IF(SUMIF($A$34:$A$63,P$2,$B$34:$B$63)=0,"",(SUMIF($A$34:$A$63,P$2,$B$34:$B$63)-$B$81)))</f>
        <v/>
      </c>
      <c r="Q8" s="298" t="str">
        <f>IF($B$64=0,"",IF(SUMIF($A$34:$A$63,Q$2,$B$34:$B$63)=0,"",(SUMIF($A$34:$A$63,Q$2,$B$34:$B$63)-$B$82)))</f>
        <v/>
      </c>
      <c r="R8" s="298" t="str">
        <f>IF($B$64=0,"",IF(SUMIF($A$34:$A$63,R$2,$B$34:$B$63)=0,"",(SUMIF($A$34:$A$63,R$2,$B$34:$B$63)-$B$83)))</f>
        <v/>
      </c>
      <c r="S8" s="298" t="str">
        <f>IF($B$64=0,"",IF(SUMIF($A$34:$A$63,S$2,$B$34:$B$63)=0,"",(SUMIF($A$34:$A$63,S$2,$B$34:$B$63)-$B$84)))</f>
        <v/>
      </c>
      <c r="T8" s="298" t="str">
        <f>IF($B$64=0,"",IF(SUMIF($A$34:$A$63,T$2,$B$34:$B$63)=0,"",(SUMIF($A$34:$A$63,T$2,$B$34:$B$63)-$B$85)))</f>
        <v/>
      </c>
      <c r="U8" s="298" t="str">
        <f>IF($B$64=0,"",IF(SUMIF($A$34:$A$63,U$2,$B$34:$B$63)=0,"",(SUMIF($A$34:$A$63,U$2,$B$34:$B$63)-$B$86)))</f>
        <v/>
      </c>
      <c r="V8" s="298" t="str">
        <f>IF($B$64=0,"",IF(SUMIF($A$34:$A$63,V$2,$B$34:$B$63)=0,"",(SUMIF($A$34:$A$63,V$2,$B$34:$B$63)-$B$87)))</f>
        <v/>
      </c>
      <c r="W8" s="298" t="str">
        <f>IF($B$64=0,"",IF(SUMIF($A$34:$A$63,W$2,$B$34:$B$63)=0,"",(SUMIF($A$34:$A$63,W$2,$B$34:$B$63)-$B$88)))</f>
        <v/>
      </c>
      <c r="X8" s="298" t="str">
        <f>IF($B$64=0,"",IF(SUMIF($A$34:$A$63,X$2,$B$34:$B$63)=0,"",(SUMIF($A$34:$A$63,X$2,$B$34:$B$63)-$B$89)))</f>
        <v/>
      </c>
      <c r="Y8" s="298" t="str">
        <f>IF($B$64=0,"",IF(SUMIF($A$34:$A$63,Y$2,$B$34:$B$63)=0,"",(SUMIF($A$34:$A$63,Y$2,$B$34:$B$63)-$B$90)))</f>
        <v/>
      </c>
      <c r="Z8" s="298" t="str">
        <f>IF($B$64=0,"",IF(SUMIF($A$34:$A$63,Z$2,$B$34:$B$63)=0,"",(SUMIF($A$34:$A$63,Z$2,$B$34:$B$63)-$B$91)))</f>
        <v/>
      </c>
      <c r="AA8" s="298" t="str">
        <f>IF($B$64=0,"",IF(SUMIF($A$34:$A$63,AA$2,$B$34:$B$63)=0,"",(SUMIF($A$34:$A$63,AA$2,$B$34:$B$63)-$B$92)))</f>
        <v/>
      </c>
      <c r="AB8" s="298" t="str">
        <f>IF($B$64=0,"",IF(SUMIF($A$34:$A$63,AB$2,$B$34:$B$63)=0,"",(SUMIF($A$34:$A$63,AB$2,$B$34:$B$63)-$B$93)))</f>
        <v/>
      </c>
      <c r="AC8" s="298" t="str">
        <f>IF($B$64=0,"",IF(SUMIF($A$34:$A$63,AC$2,$B$34:$B$63)=0,"",(SUMIF($A$34:$A$63,AC$2,$B$34:$B$63)-$B$94)))</f>
        <v/>
      </c>
      <c r="AD8" s="298" t="str">
        <f>IF($B$64=0,"",IF(SUMIF($A$34:$A$63,AD$2,$B$34:$B$63)=0,"",(SUMIF($A$34:$A$63,AD$2,$B$34:$B$63)-$B$95)))</f>
        <v/>
      </c>
      <c r="AE8" s="298" t="str">
        <f>IF($B$64=0,"",IF(SUMIF($A$34:$A$63,AE$2,$B$34:$B$63)=0,"",(SUMIF($A$34:$A$63,AE$2,$B$34:$B$63)-$B$96)))</f>
        <v/>
      </c>
      <c r="AF8" s="298" t="str">
        <f>IF($B$64=0,"",IF(SUMIF($A$34:$A$63,AF$2,$B$34:$B$63)=0,"",(SUMIF($A$34:$A$63,AF$2,$B$34:$B$63)-$B$97)))</f>
        <v/>
      </c>
      <c r="AG8" s="298" t="str">
        <f>IF($B$64=0,"",IF(SUMIF($A$34:$A$63,AG$2,$B$34:$B$63)=0,"",(SUMIF($A$34:$A$63,AG$2,$B$34:$B$63)-$B$98)))</f>
        <v/>
      </c>
      <c r="AH8" s="283" t="str">
        <f>IF($B$64=0,"",IF(SUMIF($A$34:$A$63,AH$2,$B$34:$B$63)=0,"",(SUMIF($A$34:$A$63,AH$2,$B$34:$B$63)-$B$99)))</f>
        <v/>
      </c>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row>
    <row r="9" spans="1:154" ht="40.5">
      <c r="A9" s="755"/>
      <c r="B9" s="756"/>
      <c r="C9" s="69" t="s">
        <v>1735</v>
      </c>
      <c r="D9" s="284">
        <f>SUM(E9:AH9)</f>
        <v>0</v>
      </c>
      <c r="E9" s="285" t="str">
        <f>IF($C$64=0,"",IF(SUMIF($A$34:$A$63,E$2,$C$34:$C$63)=0,"",(SUMIF($A$34:$A$63,E$2,$C$34:$C$63)-$C$70)))</f>
        <v/>
      </c>
      <c r="F9" s="286" t="str">
        <f>IF($C$64=0,"",IF(SUMIF($A$34:$A$63,F$2,$C$34:$C$63)=0,"",(SUMIF($A$34:$A$63,F$2,$C$34:$C$63)-$C$71)))</f>
        <v/>
      </c>
      <c r="G9" s="287" t="str">
        <f>IF($C$64=0,"",IF(SUMIF($A$34:$A$63,G$2,$C$34:$C$63)=0,"",(SUMIF($A$34:$A$63,G$2,$C$34:$C$63)-$C$72)))</f>
        <v/>
      </c>
      <c r="H9" s="287" t="str">
        <f>IF($C$64=0,"",IF(SUMIF($A$34:$A$63,H$2,$C$34:$C$63)=0,"",(SUMIF($A$34:$A$63,H$2,$C$34:$C$63)-$C$73)))</f>
        <v/>
      </c>
      <c r="I9" s="287" t="str">
        <f>IF($C$64=0,"",IF(SUMIF($A$34:$A$63,I$2,$C$34:$C$63)=0,"",(SUMIF($A$34:$A$63,I$2,$C$34:$C$63)-$C$74)))</f>
        <v/>
      </c>
      <c r="J9" s="288" t="str">
        <f>IF($C$64=0,"",IF(SUMIF($A$34:$A$63,J$2,$C$34:$C$63)=0,"",(SUMIF($A$34:$A$63,J$2,$C$34:$C$63)-$C$75)))</f>
        <v/>
      </c>
      <c r="K9" s="286" t="str">
        <f>IF($C$64=0,"",IF(SUMIF($A$34:$A$63,K$2,$C$34:$C$63)=0,"",(SUMIF($A$34:$A$63,K$2,$C$34:$C$63)-$C$76)))</f>
        <v/>
      </c>
      <c r="L9" s="287" t="str">
        <f>IF($C$64=0,"",IF(SUMIF($A$34:$A$63,L$2,$C$34:$C$63)=0,"",(SUMIF($A$34:$A$63,L$2,$C$34:$C$63)-$C$77)))</f>
        <v/>
      </c>
      <c r="M9" s="287" t="str">
        <f>IF($C$64=0,"",IF(SUMIF($A$34:$A$63,M$2,$C$34:$C$63)=0,"",(SUMIF($A$34:$A$63,M$2,$C$34:$C$63)-$C$78)))</f>
        <v/>
      </c>
      <c r="N9" s="299" t="str">
        <f>IF($C$64=0,"",IF(SUMIF($A$34:$A$63,N$2,$C$34:$C$63)=0,"",(SUMIF($A$34:$A$63,N$2,$C$34:$C$63)-$C$79)))</f>
        <v/>
      </c>
      <c r="O9" s="299" t="str">
        <f>IF($C$64=0,"",IF(SUMIF($A$34:$A$63,O$2,$C$34:$C$63)=0,"",(SUMIF($A$34:$A$63,O$2,$C$34:$C$63)-$C$80)))</f>
        <v/>
      </c>
      <c r="P9" s="299" t="str">
        <f>IF($C$64=0,"",IF(SUMIF($A$34:$A$63,P$2,$C$34:$C$63)=0,"",(SUMIF($A$34:$A$63,P$2,$C$34:$C$63)-$C$81)))</f>
        <v/>
      </c>
      <c r="Q9" s="299" t="str">
        <f>IF($C$64=0,"",IF(SUMIF($A$34:$A$63,Q$2,$C$34:$C$63)=0,"",(SUMIF($A$34:$A$63,Q$2,$C$34:$C$63)-$C$82)))</f>
        <v/>
      </c>
      <c r="R9" s="299" t="str">
        <f>IF($C$64=0,"",IF(SUMIF($A$34:$A$63,R$2,$C$34:$C$63)=0,"",(SUMIF($A$34:$A$63,R$2,$C$34:$C$63)-$C$83)))</f>
        <v/>
      </c>
      <c r="S9" s="299" t="str">
        <f>IF($C$64=0,"",IF(SUMIF($A$34:$A$63,S$2,$C$34:$C$63)=0,"",(SUMIF($A$34:$A$63,S$2,$C$34:$C$63)-$C$84)))</f>
        <v/>
      </c>
      <c r="T9" s="299" t="str">
        <f>IF($C$64=0,"",IF(SUMIF($A$34:$A$63,T$2,$C$34:$C$63)=0,"",(SUMIF($A$34:$A$63,T$2,$C$34:$C$63)-$C$85)))</f>
        <v/>
      </c>
      <c r="U9" s="299" t="str">
        <f>IF($C$64=0,"",IF(SUMIF($A$34:$A$63,U$2,$C$34:$C$63)=0,"",(SUMIF($A$34:$A$63,U$2,$C$34:$C$63)-$C$86)))</f>
        <v/>
      </c>
      <c r="V9" s="299" t="str">
        <f>IF($C$64=0,"",IF(SUMIF($A$34:$A$63,V$2,$C$34:$C$63)=0,"",(SUMIF($A$34:$A$63,V$2,$C$34:$C$63)-$C$87)))</f>
        <v/>
      </c>
      <c r="W9" s="299" t="str">
        <f>IF($C$64=0,"",IF(SUMIF($A$34:$A$63,W$2,$C$34:$C$63)=0,"",(SUMIF($A$34:$A$63,W$2,$C$34:$C$63)-$C$88)))</f>
        <v/>
      </c>
      <c r="X9" s="299" t="str">
        <f>IF($C$64=0,"",IF(SUMIF($A$34:$A$63,X$2,$C$34:$C$63)=0,"",(SUMIF($A$34:$A$63,X$2,$C$34:$C$63)-$C$89)))</f>
        <v/>
      </c>
      <c r="Y9" s="299" t="str">
        <f>IF($C$64=0,"",IF(SUMIF($A$34:$A$63,Y$2,$C$34:$C$63)=0,"",(SUMIF($A$34:$A$63,Y$2,$C$34:$C$63)-$C$90)))</f>
        <v/>
      </c>
      <c r="Z9" s="299" t="str">
        <f>IF($C$64=0,"",IF(SUMIF($A$34:$A$63,Z$2,$C$34:$C$63)=0,"",(SUMIF($A$34:$A$63,Z$2,$C$34:$C$63)-$C$91)))</f>
        <v/>
      </c>
      <c r="AA9" s="299" t="str">
        <f>IF($C$64=0,"",IF(SUMIF($A$34:$A$63,AA$2,$C$34:$C$63)=0,"",(SUMIF($A$34:$A$63,AA$2,$C$34:$C$63)-$C$92)))</f>
        <v/>
      </c>
      <c r="AB9" s="299" t="str">
        <f>IF($C$64=0,"",IF(SUMIF($A$34:$A$63,AB$2,$C$34:$C$63)=0,"",(SUMIF($A$34:$A$63,AB$2,$C$34:$C$63)-$C$93)))</f>
        <v/>
      </c>
      <c r="AC9" s="299" t="str">
        <f>IF($C$64=0,"",IF(SUMIF($A$34:$A$63,AC$2,$C$34:$C$63)=0,"",(SUMIF($A$34:$A$63,AC$2,$C$34:$C$63)-$C$94)))</f>
        <v/>
      </c>
      <c r="AD9" s="299" t="str">
        <f>IF($C$64=0,"",IF(SUMIF($A$34:$A$63,AD$2,$C$34:$C$63)=0,"",(SUMIF($A$34:$A$63,AD$2,$C$34:$C$63)-$C$95)))</f>
        <v/>
      </c>
      <c r="AE9" s="299" t="str">
        <f>IF($C$64=0,"",IF(SUMIF($A$34:$A$63,AE$2,$C$34:$C$63)=0,"",(SUMIF($A$34:$A$63,AE$2,$C$34:$C$63)-$C$96)))</f>
        <v/>
      </c>
      <c r="AF9" s="299" t="str">
        <f>IF($C$64=0,"",IF(SUMIF($A$34:$A$63,AF$2,$C$34:$C$63)=0,"",(SUMIF($A$34:$A$63,AF$2,$C$34:$C$63)-$C$97)))</f>
        <v/>
      </c>
      <c r="AG9" s="299" t="str">
        <f>IF($C$64=0,"",IF(SUMIF($A$34:$A$63,AG$2,$C$34:$C$63)=0,"",(SUMIF($A$34:$A$63,AG$2,$C$34:$C$63)-$C$98)))</f>
        <v/>
      </c>
      <c r="AH9" s="289" t="str">
        <f>IF($C$64=0,"",IF(SUMIF($A$34:$A$63,AH$2,$C$34:$C$63)=0,"",(SUMIF($A$34:$A$63,AH$2,$C$34:$C$63)-$C$99)))</f>
        <v/>
      </c>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row>
    <row r="10" spans="1:154" ht="40.5">
      <c r="A10" s="755"/>
      <c r="B10" s="756"/>
      <c r="C10" s="69" t="s">
        <v>1736</v>
      </c>
      <c r="D10" s="284">
        <f t="shared" ref="D10:D29" si="0">SUM(E10:AH10)</f>
        <v>0</v>
      </c>
      <c r="E10" s="285" t="str">
        <f>IF($D$64=0,"",IF(SUMIF($A$34:$A$63,E$2,$D$34:$D$63)=0,"",(SUMIF($A$34:$A$63,E$2,$D$34:$D$63)-$D$70)))</f>
        <v/>
      </c>
      <c r="F10" s="286" t="str">
        <f>IF($D$64=0,"",IF(SUMIF($A$34:$A$63,F$2,$D$34:$D$63)=0,"",(SUMIF($A$34:$A$63,F$2,$D$34:$D$63)-$D$71)))</f>
        <v/>
      </c>
      <c r="G10" s="344" t="str">
        <f>IF($D$64=0,"",IF(SUMIF($A$34:$A$63,G$2,$D$34:$D$63)=0,"",(SUMIF($A$34:$A$63,G$2,$D$34:$D$63)-$D$72)))</f>
        <v/>
      </c>
      <c r="H10" s="287" t="str">
        <f>IF($D$64=0,"",IF(SUMIF($A$34:$A$63,H$2,$D$34:$D$63)=0,"",(SUMIF($A$34:$A$63,H$2,$D$34:$D$63)-$D$73)))</f>
        <v/>
      </c>
      <c r="I10" s="287" t="str">
        <f>IF($D$64=0,"",IF(SUMIF($A$34:$A$63,I$2,$D$34:$D$63)=0,"",(SUMIF($A$34:$A$63,I$2,$D$34:$D$63)-$D$74)))</f>
        <v/>
      </c>
      <c r="J10" s="288" t="str">
        <f>IF($D$64=0,"",IF(SUMIF($A$34:$A$63,J$2,$D$34:$D$63)=0,"",(SUMIF($A$34:$A$63,J$2,$D$34:$D$63)-$D$75)))</f>
        <v/>
      </c>
      <c r="K10" s="286" t="str">
        <f>IF($D$64=0,"",IF(SUMIF($A$34:$A$63,K$2,$D$34:$D$63)=0,"",(SUMIF($A$34:$A$63,K$2,$D$34:$D$63)-$D$76)))</f>
        <v/>
      </c>
      <c r="L10" s="287" t="str">
        <f>IF($D$64=0,"",IF(SUMIF($A$34:$A$63,L$2,$D$34:$D$63)=0,"",(SUMIF($A$34:$A$63,L$2,$D$34:$D$63)-$D$77)))</f>
        <v/>
      </c>
      <c r="M10" s="287" t="str">
        <f>IF($D$64=0,"",IF(SUMIF($A$34:$A$63,M$2,$D$34:$D$63)=0,"",(SUMIF($A$34:$A$63,M$2,$D$34:$D$63)-$D$78)))</f>
        <v/>
      </c>
      <c r="N10" s="299" t="str">
        <f>IF($D$64=0,"",IF(SUMIF($A$34:$A$63,N$2,$D$34:$D$63)=0,"",(SUMIF($A$34:$A$63,N$2,$D$34:$D$63)-$D$79)))</f>
        <v/>
      </c>
      <c r="O10" s="299" t="str">
        <f>IF($D$64=0,"",IF(SUMIF($A$34:$A$63,O$2,$D$34:$D$63)=0,"",(SUMIF($A$34:$A$63,O$2,$D$34:$D$63)-$D$80)))</f>
        <v/>
      </c>
      <c r="P10" s="299" t="str">
        <f>IF($D$64=0,"",IF(SUMIF($A$34:$A$63,P$2,$D$34:$D$63)=0,"",(SUMIF($A$34:$A$63,P$2,$D$34:$D$63)-$D$81)))</f>
        <v/>
      </c>
      <c r="Q10" s="299" t="str">
        <f>IF($D$64=0,"",IF(SUMIF($A$34:$A$63,Q$2,$D$34:$D$63)=0,"",(SUMIF($A$34:$A$63,Q$2,$D$34:$D$63)-$D$82)))</f>
        <v/>
      </c>
      <c r="R10" s="299" t="str">
        <f>IF($D$64=0,"",IF(SUMIF($A$34:$A$63,R$2,$D$34:$D$63)=0,"",(SUMIF($A$34:$A$63,R$2,$D$34:$D$63)-$D$83)))</f>
        <v/>
      </c>
      <c r="S10" s="299" t="str">
        <f>IF($D$64=0,"",IF(SUMIF($A$34:$A$63,S$2,$D$34:$D$63)=0,"",(SUMIF($A$34:$A$63,S$2,$D$34:$D$63)-$D$84)))</f>
        <v/>
      </c>
      <c r="T10" s="299" t="str">
        <f>IF($D$64=0,"",IF(SUMIF($A$34:$A$63,T$2,$D$34:$D$63)=0,"",(SUMIF($A$34:$A$63,T$2,$D$34:$D$63)-$D$85)))</f>
        <v/>
      </c>
      <c r="U10" s="299" t="str">
        <f>IF($D$64=0,"",IF(SUMIF($A$34:$A$63,U$2,$D$34:$D$63)=0,"",(SUMIF($A$34:$A$63,U$2,$D$34:$D$63)-$D$86)))</f>
        <v/>
      </c>
      <c r="V10" s="299" t="str">
        <f>IF($D$64=0,"",IF(SUMIF($A$34:$A$63,V$2,$D$34:$D$63)=0,"",(SUMIF($A$34:$A$63,V$2,$D$34:$D$63)-$D$87)))</f>
        <v/>
      </c>
      <c r="W10" s="299" t="str">
        <f>IF($D$64=0,"",IF(SUMIF($A$34:$A$63,W$2,$D$34:$D$63)=0,"",(SUMIF($A$34:$A$63,W$2,$D$34:$D$63)-$D$88)))</f>
        <v/>
      </c>
      <c r="X10" s="299" t="str">
        <f>IF($D$64=0,"",IF(SUMIF($A$34:$A$63,X$2,$D$34:$D$63)=0,"",(SUMIF($A$34:$A$63,X$2,$D$34:$D$63)-$D$89)))</f>
        <v/>
      </c>
      <c r="Y10" s="299" t="str">
        <f>IF($D$64=0,"",IF(SUMIF($A$34:$A$63,Y$2,$D$34:$D$63)=0,"",(SUMIF($A$34:$A$63,Y$2,$D$34:$D$63)-$D$90)))</f>
        <v/>
      </c>
      <c r="Z10" s="299" t="str">
        <f>IF($D$64=0,"",IF(SUMIF($A$34:$A$63,Z$2,$D$34:$D$63)=0,"",(SUMIF($A$34:$A$63,Z$2,$D$34:$D$63)-$D$91)))</f>
        <v/>
      </c>
      <c r="AA10" s="299" t="str">
        <f>IF($D$64=0,"",IF(SUMIF($A$34:$A$63,AA$2,$D$34:$D$63)=0,"",(SUMIF($A$34:$A$63,AA$2,$D$34:$D$63)-$D$92)))</f>
        <v/>
      </c>
      <c r="AB10" s="299" t="str">
        <f>IF($D$64=0,"",IF(SUMIF($A$34:$A$63,AB$2,$D$34:$D$63)=0,"",(SUMIF($A$34:$A$63,AB$2,$D$34:$D$63)-$D$93)))</f>
        <v/>
      </c>
      <c r="AC10" s="299" t="str">
        <f>IF($D$64=0,"",IF(SUMIF($A$34:$A$63,AC$2,$D$34:$D$63)=0,"",(SUMIF($A$34:$A$63,AC$2,$D$34:$D$63)-$D$94)))</f>
        <v/>
      </c>
      <c r="AD10" s="299" t="str">
        <f>IF($D$64=0,"",IF(SUMIF($A$34:$A$63,AD$2,$D$34:$D$63)=0,"",(SUMIF($A$34:$A$63,AD$2,$D$34:$D$63)-$D$95)))</f>
        <v/>
      </c>
      <c r="AE10" s="299" t="str">
        <f>IF($D$64=0,"",IF(SUMIF($A$34:$A$63,AE$2,$D$34:$D$63)=0,"",(SUMIF($A$34:$A$63,AE$2,$D$34:$D$63)-$D$96)))</f>
        <v/>
      </c>
      <c r="AF10" s="299" t="str">
        <f>IF($D$64=0,"",IF(SUMIF($A$34:$A$63,AF$2,$D$34:$D$63)=0,"",(SUMIF($A$34:$A$63,AF$2,$D$34:$D$63)-$D$97)))</f>
        <v/>
      </c>
      <c r="AG10" s="299" t="str">
        <f>IF($D$64=0,"",IF(SUMIF($A$34:$A$63,AG$2,$D$34:$D$63)=0,"",(SUMIF($A$34:$A$63,AG$2,$D$34:$D$63)-$D$98)))</f>
        <v/>
      </c>
      <c r="AH10" s="289" t="str">
        <f>IF($D$64=0,"",IF(SUMIF($A$34:$A$63,AH$2,$D$34:$D$63)=0,"",(SUMIF($A$34:$A$63,AH$2,$D$34:$D$63)-$D$99)))</f>
        <v/>
      </c>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row>
    <row r="11" spans="1:154" ht="14.25" thickBot="1">
      <c r="A11" s="757"/>
      <c r="B11" s="758"/>
      <c r="C11" s="69" t="s">
        <v>1737</v>
      </c>
      <c r="D11" s="284">
        <f t="shared" si="0"/>
        <v>0</v>
      </c>
      <c r="E11" s="290" t="str">
        <f>IF($E$64=0,"",IF(SUMIF($A$34:$A$63,E$2,$E$34:$E$63)=0,"",(SUMIF($A$34:$A$63,E$2,$E$34:$E$63)-$E$70)))</f>
        <v/>
      </c>
      <c r="F11" s="286" t="str">
        <f>IF($E$64=0,"",IF(SUMIF($A$34:$A$63,F$2,$E$34:$E$63)=0,"",(SUMIF($A$34:$A$63,F$2,$E$34:$E$63)-$E$71)))</f>
        <v/>
      </c>
      <c r="G11" s="287" t="str">
        <f>IF($E$64=0,"",IF(SUMIF($A$34:$A$63,G$2,$E$34:$E$63)=0,"",(SUMIF($A$34:$A$63,G$2,$E$34:$E$63)-$E$72)))</f>
        <v/>
      </c>
      <c r="H11" s="287" t="str">
        <f>IF($E$64=0,"",IF(SUMIF($A$34:$A$63,H$2,$E$34:$E$63)=0,"",(SUMIF($A$34:$A$63,H$2,$E$34:$E$63)-$E$73)))</f>
        <v/>
      </c>
      <c r="I11" s="287" t="str">
        <f>IF($E$64=0,"",IF(SUMIF($A$34:$A$63,I$2,$E$34:$E$63)=0,"",(SUMIF($A$34:$A$63,I$2,$E$34:$E$63)-$E$74)))</f>
        <v/>
      </c>
      <c r="J11" s="288" t="str">
        <f>IF($E$64=0,"",IF(SUMIF($A$34:$A$63,J$2,$E$34:$E$63)=0,"",(SUMIF($A$34:$A$63,J$2,$E$34:$E$63)-$E$75)))</f>
        <v/>
      </c>
      <c r="K11" s="286" t="str">
        <f>IF($E$64=0,"",IF(SUMIF($A$34:$A$63,K$2,$E$34:$E$63)=0,"",(SUMIF($A$34:$A$63,K$2,$E$34:$E$63)-$E$76)))</f>
        <v/>
      </c>
      <c r="L11" s="287" t="str">
        <f>IF($E$64=0,"",IF(SUMIF($A$34:$A$63,L$2,$E$34:$E$63)=0,"",(SUMIF($A$34:$A$63,L$2,$E$34:$E$63)-$E$77)))</f>
        <v/>
      </c>
      <c r="M11" s="287" t="str">
        <f>IF($E$64=0,"",IF(SUMIF($A$34:$A$63,M$2,$E$34:$E$63)=0,"",(SUMIF($A$34:$A$63,M$2,$E$34:$E$63)-$E$78)))</f>
        <v/>
      </c>
      <c r="N11" s="299" t="str">
        <f>IF($E$64=0,"",IF(SUMIF($A$34:$A$63,N$2,$E$34:$E$63)=0,"",(SUMIF($A$34:$A$63,N$2,$E$34:$E$63)-$E$79)))</f>
        <v/>
      </c>
      <c r="O11" s="299" t="str">
        <f>IF($E$64=0,"",IF(SUMIF($A$34:$A$63,O$2,$E$34:$E$63)=0,"",(SUMIF($A$34:$A$63,O$2,$E$34:$E$63)-$E$80)))</f>
        <v/>
      </c>
      <c r="P11" s="299" t="str">
        <f>IF($E$64=0,"",IF(SUMIF($A$34:$A$63,P$2,$E$34:$E$63)=0,"",(SUMIF($A$34:$A$63,P$2,$E$34:$E$63)-$E$81)))</f>
        <v/>
      </c>
      <c r="Q11" s="299" t="str">
        <f>IF($E$64=0,"",IF(SUMIF($A$34:$A$63,Q$2,$E$34:$E$63)=0,"",(SUMIF($A$34:$A$63,Q$2,$E$34:$E$63)-$E$82)))</f>
        <v/>
      </c>
      <c r="R11" s="299" t="str">
        <f>IF($E$64=0,"",IF(SUMIF($A$34:$A$63,R$2,$E$34:$E$63)=0,"",(SUMIF($A$34:$A$63,R$2,$E$34:$E$63)-$E$83)))</f>
        <v/>
      </c>
      <c r="S11" s="299" t="str">
        <f>IF($E$64=0,"",IF(SUMIF($A$34:$A$63,S$2,$E$34:$E$63)=0,"",(SUMIF($A$34:$A$63,S$2,$E$34:$E$63)-$E$84)))</f>
        <v/>
      </c>
      <c r="T11" s="299" t="str">
        <f>IF($E$64=0,"",IF(SUMIF($A$34:$A$63,T$2,$E$34:$E$63)=0,"",(SUMIF($A$34:$A$63,T$2,$E$34:$E$63)-$E$85)))</f>
        <v/>
      </c>
      <c r="U11" s="299" t="str">
        <f>IF($E$64=0,"",IF(SUMIF($A$34:$A$63,U$2,$E$34:$E$63)=0,"",(SUMIF($A$34:$A$63,U$2,$E$34:$E$63)-$E$86)))</f>
        <v/>
      </c>
      <c r="V11" s="299" t="str">
        <f>IF($E$64=0,"",IF(SUMIF($A$34:$A$63,V$2,$E$34:$E$63)=0,"",(SUMIF($A$34:$A$63,V$2,$E$34:$E$63)-$E$87)))</f>
        <v/>
      </c>
      <c r="W11" s="299" t="str">
        <f>IF($E$64=0,"",IF(SUMIF($A$34:$A$63,W$2,$E$34:$E$63)=0,"",(SUMIF($A$34:$A$63,W$2,$E$34:$E$63)-$E$88)))</f>
        <v/>
      </c>
      <c r="X11" s="299" t="str">
        <f>IF($E$64=0,"",IF(SUMIF($A$34:$A$63,X$2,$E$34:$E$63)=0,"",(SUMIF($A$34:$A$63,X$2,$E$34:$E$63)-$E$89)))</f>
        <v/>
      </c>
      <c r="Y11" s="299" t="str">
        <f>IF($E$64=0,"",IF(SUMIF($A$34:$A$63,Y$2,$E$34:$E$63)=0,"",(SUMIF($A$34:$A$63,Y$2,$E$34:$E$63)-$E$90)))</f>
        <v/>
      </c>
      <c r="Z11" s="299" t="str">
        <f>IF($E$64=0,"",IF(SUMIF($A$34:$A$63,Z$2,$E$34:$E$63)=0,"",(SUMIF($A$34:$A$63,Z$2,$E$34:$E$63)-$E$91)))</f>
        <v/>
      </c>
      <c r="AA11" s="299" t="str">
        <f>IF($E$64=0,"",IF(SUMIF($A$34:$A$63,AA$2,$E$34:$E$63)=0,"",(SUMIF($A$34:$A$63,AA$2,$E$34:$E$63)-$E$92)))</f>
        <v/>
      </c>
      <c r="AB11" s="299" t="str">
        <f>IF($E$64=0,"",IF(SUMIF($A$34:$A$63,AB$2,$E$34:$E$63)=0,"",(SUMIF($A$34:$A$63,AB$2,$E$34:$E$63)-$E$93)))</f>
        <v/>
      </c>
      <c r="AC11" s="299" t="str">
        <f>IF($E$64=0,"",IF(SUMIF($A$34:$A$63,AC$2,$E$34:$E$63)=0,"",(SUMIF($A$34:$A$63,AC$2,$E$34:$E$63)-$E$94)))</f>
        <v/>
      </c>
      <c r="AD11" s="299" t="str">
        <f>IF($E$64=0,"",IF(SUMIF($A$34:$A$63,AD$2,$E$34:$E$63)=0,"",(SUMIF($A$34:$A$63,AD$2,$E$34:$E$63)-$E$95)))</f>
        <v/>
      </c>
      <c r="AE11" s="299" t="str">
        <f>IF($E$64=0,"",IF(SUMIF($A$34:$A$63,AE$2,$E$34:$E$63)=0,"",(SUMIF($A$34:$A$63,AE$2,$E$34:$E$63)-$E$96)))</f>
        <v/>
      </c>
      <c r="AF11" s="299" t="str">
        <f>IF($E$64=0,"",IF(SUMIF($A$34:$A$63,AF$2,$E$34:$E$63)=0,"",(SUMIF($A$34:$A$63,AF$2,$E$34:$E$63)-$E$97)))</f>
        <v/>
      </c>
      <c r="AG11" s="299" t="str">
        <f>IF($E$64=0,"",IF(SUMIF($A$34:$A$63,AG$2,$E$34:$E$63)=0,"",(SUMIF($A$34:$A$63,AG$2,$E$34:$E$63)-$E$98)))</f>
        <v/>
      </c>
      <c r="AH11" s="289" t="str">
        <f>IF($E$64=0,"",IF(SUMIF($A$34:$A$63,AH$2,$E$34:$E$63)=0,"",(SUMIF($A$34:$A$63,AH$2,$E$34:$E$63)-$E$99)))</f>
        <v/>
      </c>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row>
    <row r="12" spans="1:154" ht="27">
      <c r="A12" s="753" t="s">
        <v>199</v>
      </c>
      <c r="B12" s="754"/>
      <c r="C12" s="68" t="s">
        <v>1734</v>
      </c>
      <c r="D12" s="280">
        <f t="shared" si="0"/>
        <v>0</v>
      </c>
      <c r="E12" s="280" t="str">
        <f>IF($F$64=0,"",IF(SUMIF($A$34:$A$63,E$2,$F$34:$F$63)=0,"",(SUMIF($A$34:$A$63,E$2,$F$34:$F$63)-$F$70)))</f>
        <v/>
      </c>
      <c r="F12" s="282" t="str">
        <f>IF($F$64=0,"",IF(SUMIF($A$34:$A$63,F$2,$F$34:$F$63)=0,"",(SUMIF($A$34:$A$63,F$2,$F$34:$F$63)-$F$71)))</f>
        <v/>
      </c>
      <c r="G12" s="281" t="str">
        <f>IF($F$64=0,"",IF(SUMIF($A$34:$A$63,G$2,$F$34:$F$63)=0,"",(SUMIF($A$34:$A$63,G$2,$F$34:$F$63)-$F$72)))</f>
        <v/>
      </c>
      <c r="H12" s="281" t="str">
        <f>IF($F$64=0,"",IF(SUMIF($A$34:$A$63,H$2,$F$34:$F$63)=0,"",(SUMIF($A$34:$A$63,H$2,$F$34:$F$63)-$F$73)))</f>
        <v/>
      </c>
      <c r="I12" s="281" t="str">
        <f>IF($F$64=0,"",IF(SUMIF($A$34:$A$63,I$2,$F$34:$F$63)=0,"",(SUMIF($A$34:$A$63,I$2,$F$34:$F$63)-$F$74)))</f>
        <v/>
      </c>
      <c r="J12" s="282" t="str">
        <f>IF($F$64=0,"",IF(SUMIF($A$34:$A$63,J$2,$F$34:$F$63)=0,"",(SUMIF($A$34:$A$63,J$2,$F$34:$F$63)-$F$75)))</f>
        <v/>
      </c>
      <c r="K12" s="282" t="str">
        <f>IF($F$64=0,"",IF(SUMIF($A$34:$A$63,K$2,$F$34:$F$63)=0,"",(SUMIF($A$34:$A$63,K$2,$F$34:$F$63)-$F$76)))</f>
        <v/>
      </c>
      <c r="L12" s="281" t="str">
        <f>IF($F$64=0,"",IF(SUMIF($A$34:$A$63,L$2,$F$34:$F$63)=0,"",(SUMIF($A$34:$A$63,L$2,$F$34:$F$63)-$F$77)))</f>
        <v/>
      </c>
      <c r="M12" s="281" t="str">
        <f>IF($F$64=0,"",IF(SUMIF($A$34:$A$63,M$2,$F$34:$F$63)=0,"",(SUMIF($A$34:$A$63,M$2,$F$34:$F$63)-$F$78)))</f>
        <v/>
      </c>
      <c r="N12" s="298" t="str">
        <f>IF($F$64=0,"",IF(SUMIF($A$34:$A$63,N$2,$F$34:$F$63)=0,"",(SUMIF($A$34:$A$63,N$2,$F$34:$F$63)-$F$79)))</f>
        <v/>
      </c>
      <c r="O12" s="298" t="str">
        <f>IF($F$64=0,"",IF(SUMIF($A$34:$A$63,O$2,$F$34:$F$63)=0,"",(SUMIF($A$34:$A$63,O$2,$F$34:$F$63)-$F$80)))</f>
        <v/>
      </c>
      <c r="P12" s="298" t="str">
        <f>IF($F$64=0,"",IF(SUMIF($A$34:$A$63,P$2,$F$34:$F$63)=0,"",(SUMIF($A$34:$A$63,P$2,$F$34:$F$63)-$F$81)))</f>
        <v/>
      </c>
      <c r="Q12" s="298" t="str">
        <f>IF($F$64=0,"",IF(SUMIF($A$34:$A$63,Q$2,$F$34:$F$63)=0,"",(SUMIF($A$34:$A$63,Q$2,$F$34:$F$63)-$F$82)))</f>
        <v/>
      </c>
      <c r="R12" s="298" t="str">
        <f>IF($F$64=0,"",IF(SUMIF($A$34:$A$63,R$2,$F$34:$F$63)=0,"",(SUMIF($A$34:$A$63,R$2,$F$34:$F$63)-$F$83)))</f>
        <v/>
      </c>
      <c r="S12" s="298" t="str">
        <f>IF($F$64=0,"",IF(SUMIF($A$34:$A$63,S$2,$F$34:$F$63)=0,"",(SUMIF($A$34:$A$63,S$2,$F$34:$F$63)-$F$84)))</f>
        <v/>
      </c>
      <c r="T12" s="298" t="str">
        <f>IF($F$64=0,"",IF(SUMIF($A$34:$A$63,T$2,$F$34:$F$63)=0,"",(SUMIF($A$34:$A$63,T$2,$F$34:$F$63)-$F$85)))</f>
        <v/>
      </c>
      <c r="U12" s="298" t="str">
        <f>IF($F$64=0,"",IF(SUMIF($A$34:$A$63,U$2,$F$34:$F$63)=0,"",(SUMIF($A$34:$A$63,U$2,$F$34:$F$63)-$F$86)))</f>
        <v/>
      </c>
      <c r="V12" s="298" t="str">
        <f>IF($F$64=0,"",IF(SUMIF($A$34:$A$63,V$2,$F$34:$F$63)=0,"",(SUMIF($A$34:$A$63,V$2,$F$34:$F$63)-$F$87)))</f>
        <v/>
      </c>
      <c r="W12" s="298" t="str">
        <f>IF($F$64=0,"",IF(SUMIF($A$34:$A$63,W$2,$F$34:$F$63)=0,"",(SUMIF($A$34:$A$63,W$2,$F$34:$F$63)-$F$88)))</f>
        <v/>
      </c>
      <c r="X12" s="298" t="str">
        <f>IF($F$64=0,"",IF(SUMIF($A$34:$A$63,X$2,$F$34:$F$63)=0,"",(SUMIF($A$34:$A$63,X$2,$F$34:$F$63)-$F$89)))</f>
        <v/>
      </c>
      <c r="Y12" s="298" t="str">
        <f>IF($F$64=0,"",IF(SUMIF($A$34:$A$63,Y$2,$F$34:$F$63)=0,"",(SUMIF($A$34:$A$63,Y$2,$F$34:$F$63)-$F$90)))</f>
        <v/>
      </c>
      <c r="Z12" s="298" t="str">
        <f>IF($F$64=0,"",IF(SUMIF($A$34:$A$63,Z$2,$F$34:$F$63)=0,"",(SUMIF($A$34:$A$63,Z$2,$F$34:$F$63)-$F$91)))</f>
        <v/>
      </c>
      <c r="AA12" s="298" t="str">
        <f>IF($F$64=0,"",IF(SUMIF($A$34:$A$63,AA$2,$F$34:$F$63)=0,"",(SUMIF($A$34:$A$63,AA$2,$F$34:$F$63)-$F$92)))</f>
        <v/>
      </c>
      <c r="AB12" s="298" t="str">
        <f>IF($F$64=0,"",IF(SUMIF($A$34:$A$63,AB$2,$F$34:$F$63)=0,"",(SUMIF($A$34:$A$63,AB$2,$F$34:$F$63)-$F$93)))</f>
        <v/>
      </c>
      <c r="AC12" s="298" t="str">
        <f>IF($F$64=0,"",IF(SUMIF($A$34:$A$63,AC$2,$F$34:$F$63)=0,"",(SUMIF($A$34:$A$63,AC$2,$F$34:$F$63)-$F$94)))</f>
        <v/>
      </c>
      <c r="AD12" s="298" t="str">
        <f>IF($F$64=0,"",IF(SUMIF($A$34:$A$63,AD$2,$F$34:$F$63)=0,"",(SUMIF($A$34:$A$63,AD$2,$F$34:$F$63)-$F$95)))</f>
        <v/>
      </c>
      <c r="AE12" s="298" t="str">
        <f>IF($F$64=0,"",IF(SUMIF($A$34:$A$63,AE$2,$F$34:$F$63)=0,"",(SUMIF($A$34:$A$63,AE$2,$F$34:$F$63)-$F$96)))</f>
        <v/>
      </c>
      <c r="AF12" s="298" t="str">
        <f>IF($F$64=0,"",IF(SUMIF($A$34:$A$63,AF$2,$F$34:$F$63)=0,"",(SUMIF($A$34:$A$63,AF$2,$F$34:$F$63)-$F$97)))</f>
        <v/>
      </c>
      <c r="AG12" s="298" t="str">
        <f>IF($F$64=0,"",IF(SUMIF($A$34:$A$63,AG$2,$F$34:$F$63)=0,"",(SUMIF($A$34:$A$63,AG$2,$F$34:$F$63)-$F$98)))</f>
        <v/>
      </c>
      <c r="AH12" s="283" t="str">
        <f>IF($F$64=0,"",IF(SUMIF($A$34:$A$63,AH$2,$F$34:$F$63)=0,"",(SUMIF($A$34:$A$63,AH$2,$F$34:$F$63)-$F$99)))</f>
        <v/>
      </c>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row>
    <row r="13" spans="1:154" ht="40.5">
      <c r="A13" s="755"/>
      <c r="B13" s="756"/>
      <c r="C13" s="69" t="s">
        <v>1735</v>
      </c>
      <c r="D13" s="291">
        <f t="shared" si="0"/>
        <v>0</v>
      </c>
      <c r="E13" s="291" t="str">
        <f>IF($G$64=0,"",IF(SUMIF($A$34:$A$63,E$2,$G$34:$G$63)=0,"",(SUMIF($A$34:$A$63,E$2,$G$34:$G$63)-$G$70)))</f>
        <v/>
      </c>
      <c r="F13" s="286" t="str">
        <f>IF($G$64=0,"",IF(SUMIF($A$34:$A$63,F$2,$G$34:$G$63)=0,"",(SUMIF($A$34:$A$63,F$2,$G$34:$G$63)-$G$71)))</f>
        <v/>
      </c>
      <c r="G13" s="287" t="str">
        <f>IF($G$64=0,"",IF(SUMIF($A$34:$A$63,G$2,$G$34:$G$63)=0,"",(SUMIF($A$34:$A$63,G$2,$G$34:$G$63)-$G$72)))</f>
        <v/>
      </c>
      <c r="H13" s="287" t="str">
        <f>IF($G$64=0,"",IF(SUMIF($A$34:$A$63,H$2,$G$34:$G$63)=0,"",(SUMIF($A$34:$A$63,H$2,$G$34:$G$63)-$G$73)))</f>
        <v/>
      </c>
      <c r="I13" s="287" t="str">
        <f>IF($G$64=0,"",IF(SUMIF($A$34:$A$63,I$2,$G$34:$G$63)=0,"",(SUMIF($A$34:$A$63,I$2,$G$34:$G$63)-$G$74)))</f>
        <v/>
      </c>
      <c r="J13" s="288" t="str">
        <f>IF($G$64=0,"",IF(SUMIF($A$34:$A$63,J$2,$G$34:$G$63)=0,"",(SUMIF($A$34:$A$63,J$2,$G$34:$G$63)-$G$75)))</f>
        <v/>
      </c>
      <c r="K13" s="286" t="str">
        <f>IF($G$64=0,"",IF(SUMIF($A$34:$A$63,K$2,$G$34:$G$63)=0,"",(SUMIF($A$34:$A$63,K$2,$G$34:$G$63)-$G$76)))</f>
        <v/>
      </c>
      <c r="L13" s="287" t="str">
        <f>IF($G$64=0,"",IF(SUMIF($A$34:$A$63,L$2,$G$34:$G$63)=0,"",(SUMIF($A$34:$A$63,L$2,$G$34:$G$63)-$G$77)))</f>
        <v/>
      </c>
      <c r="M13" s="287" t="str">
        <f>IF($G$64=0,"",IF(SUMIF($A$34:$A$63,M$2,$G$34:$G$63)=0,"",(SUMIF($A$34:$A$63,M$2,$G$34:$G$63)-$G$78)))</f>
        <v/>
      </c>
      <c r="N13" s="299" t="str">
        <f>IF($G$64=0,"",IF(SUMIF($A$34:$A$63,N$2,$G$34:$G$63)=0,"",(SUMIF($A$34:$A$63,N$2,$G$34:$G$63)-$G$79)))</f>
        <v/>
      </c>
      <c r="O13" s="299" t="str">
        <f>IF($G$64=0,"",IF(SUMIF($A$34:$A$63,O$2,$G$34:$G$63)=0,"",(SUMIF($A$34:$A$63,O$2,$G$34:$G$63)-$G$80)))</f>
        <v/>
      </c>
      <c r="P13" s="299" t="str">
        <f>IF($G$64=0,"",IF(SUMIF($A$34:$A$63,P$2,$G$34:$G$63)=0,"",(SUMIF($A$34:$A$63,P$2,$G$34:$G$63)-$G$81)))</f>
        <v/>
      </c>
      <c r="Q13" s="299" t="str">
        <f>IF($G$64=0,"",IF(SUMIF($A$34:$A$63,Q$2,$G$34:$G$63)=0,"",(SUMIF($A$34:$A$63,Q$2,$G$34:$G$63)-$G$82)))</f>
        <v/>
      </c>
      <c r="R13" s="299" t="str">
        <f>IF($G$64=0,"",IF(SUMIF($A$34:$A$63,R$2,$G$34:$G$63)=0,"",(SUMIF($A$34:$A$63,R$2,$G$34:$G$63)-$G$83)))</f>
        <v/>
      </c>
      <c r="S13" s="299" t="str">
        <f>IF($G$64=0,"",IF(SUMIF($A$34:$A$63,S$2,$G$34:$G$63)=0,"",(SUMIF($A$34:$A$63,S$2,$G$34:$G$63)-$G$84)))</f>
        <v/>
      </c>
      <c r="T13" s="299" t="str">
        <f>IF($G$64=0,"",IF(SUMIF($A$34:$A$63,T$2,$G$34:$G$63)=0,"",(SUMIF($A$34:$A$63,T$2,$G$34:$G$63)-$G$85)))</f>
        <v/>
      </c>
      <c r="U13" s="299" t="str">
        <f>IF($G$64=0,"",IF(SUMIF($A$34:$A$63,U$2,$G$34:$G$63)=0,"",(SUMIF($A$34:$A$63,U$2,$G$34:$G$63)-$G$86)))</f>
        <v/>
      </c>
      <c r="V13" s="299" t="str">
        <f>IF($G$64=0,"",IF(SUMIF($A$34:$A$63,V$2,$G$34:$G$63)=0,"",(SUMIF($A$34:$A$63,V$2,$G$34:$G$63)-$G$87)))</f>
        <v/>
      </c>
      <c r="W13" s="299" t="str">
        <f>IF($G$64=0,"",IF(SUMIF($A$34:$A$63,W$2,$G$34:$G$63)=0,"",(SUMIF($A$34:$A$63,W$2,$G$34:$G$63)-$G$88)))</f>
        <v/>
      </c>
      <c r="X13" s="299" t="str">
        <f>IF($G$64=0,"",IF(SUMIF($A$34:$A$63,X$2,$G$34:$G$63)=0,"",(SUMIF($A$34:$A$63,X$2,$G$34:$G$63)-$G$89)))</f>
        <v/>
      </c>
      <c r="Y13" s="299" t="str">
        <f>IF($G$64=0,"",IF(SUMIF($A$34:$A$63,Y$2,$G$34:$G$63)=0,"",(SUMIF($A$34:$A$63,Y$2,$G$34:$G$63)-$G$90)))</f>
        <v/>
      </c>
      <c r="Z13" s="299" t="str">
        <f>IF($G$64=0,"",IF(SUMIF($A$34:$A$63,Z$2,$G$34:$G$63)=0,"",(SUMIF($A$34:$A$63,Z$2,$G$34:$G$63)-$G$91)))</f>
        <v/>
      </c>
      <c r="AA13" s="299" t="str">
        <f>IF($G$64=0,"",IF(SUMIF($A$34:$A$63,AA$2,$G$34:$G$63)=0,"",(SUMIF($A$34:$A$63,AA$2,$G$34:$G$63)-$G$92)))</f>
        <v/>
      </c>
      <c r="AB13" s="299" t="str">
        <f>IF($G$64=0,"",IF(SUMIF($A$34:$A$63,AB$2,$G$34:$G$63)=0,"",(SUMIF($A$34:$A$63,AB$2,$G$34:$G$63)-$G$93)))</f>
        <v/>
      </c>
      <c r="AC13" s="299" t="str">
        <f>IF($G$64=0,"",IF(SUMIF($A$34:$A$63,AC$2,$G$34:$G$63)=0,"",(SUMIF($A$34:$A$63,AC$2,$G$34:$G$63)-$G$94)))</f>
        <v/>
      </c>
      <c r="AD13" s="299" t="str">
        <f>IF($G$64=0,"",IF(SUMIF($A$34:$A$63,AD$2,$G$34:$G$63)=0,"",(SUMIF($A$34:$A$63,AD$2,$G$34:$G$63)-$G$95)))</f>
        <v/>
      </c>
      <c r="AE13" s="299" t="str">
        <f>IF($G$64=0,"",IF(SUMIF($A$34:$A$63,AE$2,$G$34:$G$63)=0,"",(SUMIF($A$34:$A$63,AE$2,$G$34:$G$63)-$G$96)))</f>
        <v/>
      </c>
      <c r="AF13" s="299" t="str">
        <f>IF($G$64=0,"",IF(SUMIF($A$34:$A$63,AF$2,$G$34:$G$63)=0,"",(SUMIF($A$34:$A$63,AF$2,$G$34:$G$63)-$G$97)))</f>
        <v/>
      </c>
      <c r="AG13" s="299" t="str">
        <f>IF($G$64=0,"",IF(SUMIF($A$34:$A$63,AG$2,$G$34:$G$63)=0,"",(SUMIF($A$34:$A$63,AG$2,$G$34:$G$63)-$G$98)))</f>
        <v/>
      </c>
      <c r="AH13" s="289" t="str">
        <f>IF($G$64=0,"",IF(SUMIF($A$34:$A$63,AH$2,$G$34:$G$63)=0,"",(SUMIF($A$34:$A$63,AH$2,$G$34:$G$63)-$G$99)))</f>
        <v/>
      </c>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row>
    <row r="14" spans="1:154" ht="40.5">
      <c r="A14" s="755"/>
      <c r="B14" s="756"/>
      <c r="C14" s="69" t="s">
        <v>1736</v>
      </c>
      <c r="D14" s="291">
        <f t="shared" si="0"/>
        <v>0</v>
      </c>
      <c r="E14" s="291" t="str">
        <f>IF($H$64=0,"",IF(SUMIF($A$34:$A$63,E$2,$H$34:$H$63)=0,"",(SUMIF($A$34:$A$63,E$2,$H$34:$H$63)-$H$70)))</f>
        <v/>
      </c>
      <c r="F14" s="286" t="str">
        <f>IF($H$64=0,"",IF(SUMIF($A$34:$A$63,F$2,$H$34:$H$63)=0,"",(SUMIF($A$34:$A$63,F$2,$H$34:$H$63)-$H$71)))</f>
        <v/>
      </c>
      <c r="G14" s="287" t="str">
        <f>IF($H$64=0,"",IF(SUMIF($A$34:$A$63,G$2,$H$34:$H$63)=0,"",(SUMIF($A$34:$A$63,G$2,$H$34:$H$63)-$H$72)))</f>
        <v/>
      </c>
      <c r="H14" s="287" t="str">
        <f>IF($H$64=0,"",IF(SUMIF($A$34:$A$63,H$2,$H$34:$H$63)=0,"",(SUMIF($A$34:$A$63,H$2,$H$34:$H$63)-$H$73)))</f>
        <v/>
      </c>
      <c r="I14" s="287" t="str">
        <f>IF($H$64=0,"",IF(SUMIF($A$34:$A$63,I$2,$H$34:$H$63)=0,"",(SUMIF($A$34:$A$63,I$2,$H$34:$H$63)-$H$74)))</f>
        <v/>
      </c>
      <c r="J14" s="288" t="str">
        <f>IF($H$64=0,"",IF(SUMIF($A$34:$A$63,J$2,$H$34:$H$63)=0,"",(SUMIF($A$34:$A$63,J$2,$H$34:$H$63)-$H$75)))</f>
        <v/>
      </c>
      <c r="K14" s="286" t="str">
        <f>IF($H$64=0,"",IF(SUMIF($A$34:$A$63,K$2,$H$34:$H$63)=0,"",(SUMIF($A$34:$A$63,K$2,$H$34:$H$63)-$H$76)))</f>
        <v/>
      </c>
      <c r="L14" s="287" t="str">
        <f>IF($H$64=0,"",IF(SUMIF($A$34:$A$63,L$2,$H$34:$H$63)=0,"",(SUMIF($A$34:$A$63,L$2,$H$34:$H$63)-$H$77)))</f>
        <v/>
      </c>
      <c r="M14" s="287" t="str">
        <f>IF($H$64=0,"",IF(SUMIF($A$34:$A$63,M$2,$H$34:$H$63)=0,"",(SUMIF($A$34:$A$63,M$2,$H$34:$H$63)-$H$78)))</f>
        <v/>
      </c>
      <c r="N14" s="299" t="str">
        <f>IF($H$64=0,"",IF(SUMIF($A$34:$A$63,N$2,$H$34:$H$63)=0,"",(SUMIF($A$34:$A$63,N$2,$H$34:$H$63)-$H$79)))</f>
        <v/>
      </c>
      <c r="O14" s="299" t="str">
        <f>IF($H$64=0,"",IF(SUMIF($A$34:$A$63,O$2,$H$34:$H$63)=0,"",(SUMIF($A$34:$A$63,O$2,$H$34:$H$63)-$H$80)))</f>
        <v/>
      </c>
      <c r="P14" s="299" t="str">
        <f>IF($H$64=0,"",IF(SUMIF($A$34:$A$63,P$2,$H$34:$H$63)=0,"",(SUMIF($A$34:$A$63,P$2,$H$34:$H$63)-$H$81)))</f>
        <v/>
      </c>
      <c r="Q14" s="299" t="str">
        <f>IF($H$64=0,"",IF(SUMIF($A$34:$A$63,Q$2,$H$34:$H$63)=0,"",(SUMIF($A$34:$A$63,Q$2,$H$34:$H$63)-$H$82)))</f>
        <v/>
      </c>
      <c r="R14" s="299" t="str">
        <f>IF($H$64=0,"",IF(SUMIF($A$34:$A$63,R$2,$H$34:$H$63)=0,"",(SUMIF($A$34:$A$63,R$2,$H$34:$H$63)-$H$83)))</f>
        <v/>
      </c>
      <c r="S14" s="299" t="str">
        <f>IF($H$64=0,"",IF(SUMIF($A$34:$A$63,S$2,$H$34:$H$63)=0,"",(SUMIF($A$34:$A$63,S$2,$H$34:$H$63)-$H$84)))</f>
        <v/>
      </c>
      <c r="T14" s="299" t="str">
        <f>IF($H$64=0,"",IF(SUMIF($A$34:$A$63,T$2,$H$34:$H$63)=0,"",(SUMIF($A$34:$A$63,T$2,$H$34:$H$63)-$H$85)))</f>
        <v/>
      </c>
      <c r="U14" s="299" t="str">
        <f>IF($H$64=0,"",IF(SUMIF($A$34:$A$63,U$2,$H$34:$H$63)=0,"",(SUMIF($A$34:$A$63,U$2,$H$34:$H$63)-$H$86)))</f>
        <v/>
      </c>
      <c r="V14" s="299" t="str">
        <f>IF($H$64=0,"",IF(SUMIF($A$34:$A$63,V$2,$H$34:$H$63)=0,"",(SUMIF($A$34:$A$63,V$2,$H$34:$H$63)-$H$87)))</f>
        <v/>
      </c>
      <c r="W14" s="299" t="str">
        <f>IF($H$64=0,"",IF(SUMIF($A$34:$A$63,W$2,$H$34:$H$63)=0,"",(SUMIF($A$34:$A$63,W$2,$H$34:$H$63)-$H$88)))</f>
        <v/>
      </c>
      <c r="X14" s="299" t="str">
        <f>IF($H$64=0,"",IF(SUMIF($A$34:$A$63,X$2,$H$34:$H$63)=0,"",(SUMIF($A$34:$A$63,X$2,$H$34:$H$63)-$H$89)))</f>
        <v/>
      </c>
      <c r="Y14" s="299" t="str">
        <f>IF($H$64=0,"",IF(SUMIF($A$34:$A$63,Y$2,$H$34:$H$63)=0,"",(SUMIF($A$34:$A$63,Y$2,$H$34:$H$63)-$H$90)))</f>
        <v/>
      </c>
      <c r="Z14" s="299" t="str">
        <f>IF($H$64=0,"",IF(SUMIF($A$34:$A$63,Z$2,$H$34:$H$63)=0,"",(SUMIF($A$34:$A$63,Z$2,$H$34:$H$63)-$H$91)))</f>
        <v/>
      </c>
      <c r="AA14" s="299" t="str">
        <f>IF($H$64=0,"",IF(SUMIF($A$34:$A$63,AA$2,$H$34:$H$63)=0,"",(SUMIF($A$34:$A$63,AA$2,$H$34:$H$63)-$H$92)))</f>
        <v/>
      </c>
      <c r="AB14" s="299" t="str">
        <f>IF($H$64=0,"",IF(SUMIF($A$34:$A$63,AB$2,$H$34:$H$63)=0,"",(SUMIF($A$34:$A$63,AB$2,$H$34:$H$63)-$H$93)))</f>
        <v/>
      </c>
      <c r="AC14" s="299" t="str">
        <f>IF($H$64=0,"",IF(SUMIF($A$34:$A$63,AC$2,$H$34:$H$63)=0,"",(SUMIF($A$34:$A$63,AC$2,$H$34:$H$63)-$H$94)))</f>
        <v/>
      </c>
      <c r="AD14" s="299" t="str">
        <f>IF($H$64=0,"",IF(SUMIF($A$34:$A$63,AD$2,$H$34:$H$63)=0,"",(SUMIF($A$34:$A$63,AD$2,$H$34:$H$63)-$H$95)))</f>
        <v/>
      </c>
      <c r="AE14" s="299" t="str">
        <f>IF($H$64=0,"",IF(SUMIF($A$34:$A$63,AE$2,$H$34:$H$63)=0,"",(SUMIF($A$34:$A$63,AE$2,$H$34:$H$63)-$H$96)))</f>
        <v/>
      </c>
      <c r="AF14" s="299" t="str">
        <f>IF($H$64=0,"",IF(SUMIF($A$34:$A$63,AF$2,$H$34:$H$63)=0,"",(SUMIF($A$34:$A$63,AF$2,$H$34:$H$63)-$H$97)))</f>
        <v/>
      </c>
      <c r="AG14" s="299" t="str">
        <f>IF($H$64=0,"",IF(SUMIF($A$34:$A$63,AG$2,$H$34:$H$63)=0,"",(SUMIF($A$34:$A$63,AG$2,$H$34:$H$63)-$H$98)))</f>
        <v/>
      </c>
      <c r="AH14" s="289" t="str">
        <f>IF($H$64=0,"",IF(SUMIF($A$34:$A$63,AH$2,$H$34:$H$63)=0,"",(SUMIF($A$34:$A$63,AH$2,$H$34:$H$63)-$H$99)))</f>
        <v/>
      </c>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row>
    <row r="15" spans="1:154" ht="14.25" thickBot="1">
      <c r="A15" s="757"/>
      <c r="B15" s="758"/>
      <c r="C15" s="69" t="s">
        <v>1737</v>
      </c>
      <c r="D15" s="291">
        <f t="shared" si="0"/>
        <v>0</v>
      </c>
      <c r="E15" s="291" t="str">
        <f>IF($I$64=0,"",IF(SUMIF($A$34:$A$63,E$2,$I$34:$I$63)=0,"",(SUMIF($A$34:$A$63,E$2,$I$34:$I$63)-$I$70)))</f>
        <v/>
      </c>
      <c r="F15" s="286" t="str">
        <f>IF($I$64=0,"",IF(SUMIF($A$34:$A$63,F$2,$I$34:$I$63)=0,"",(SUMIF($A$34:$A$63,F$2,$I$34:$I$63)-$I$71)))</f>
        <v/>
      </c>
      <c r="G15" s="287" t="str">
        <f>IF($I$64=0,"",IF(SUMIF($A$34:$A$63,G$2,$I$34:$I$63)=0,"",(SUMIF($A$34:$A$63,G$2,$I$34:$I$63)-$I$72)))</f>
        <v/>
      </c>
      <c r="H15" s="287" t="str">
        <f>IF($I$64=0,"",IF(SUMIF($A$34:$A$63,H$2,$I$34:$I$63)=0,"",(SUMIF($A$34:$A$63,H$2,$I$34:$I$63)-$I$73)))</f>
        <v/>
      </c>
      <c r="I15" s="287" t="str">
        <f>IF($I$64=0,"",IF(SUMIF($A$34:$A$63,I$2,$I$34:$I$63)=0,"",(SUMIF($A$34:$A$63,I$2,$I$34:$I$63)-$I$74)))</f>
        <v/>
      </c>
      <c r="J15" s="288" t="str">
        <f>IF($I$64=0,"",IF(SUMIF($A$34:$A$63,J$2,$I$34:$I$63)=0,"",(SUMIF($A$34:$A$63,J$2,$I$34:$I$63)-$I$75)))</f>
        <v/>
      </c>
      <c r="K15" s="286" t="str">
        <f>IF($I$64=0,"",IF(SUMIF($A$34:$A$63,K$2,$I$34:$I$63)=0,"",(SUMIF($A$34:$A$63,K$2,$I$34:$I$63)-$I$76)))</f>
        <v/>
      </c>
      <c r="L15" s="287" t="str">
        <f>IF($I$64=0,"",IF(SUMIF($A$34:$A$63,L$2,$I$34:$I$63)=0,"",(SUMIF($A$34:$A$63,L$2,$I$34:$I$63)-$I$77)))</f>
        <v/>
      </c>
      <c r="M15" s="287" t="str">
        <f>IF($I$64=0,"",IF(SUMIF($A$34:$A$63,M$2,$I$34:$I$63)=0,"",(SUMIF($A$34:$A$63,M$2,$I$34:$I$63)-$I$78)))</f>
        <v/>
      </c>
      <c r="N15" s="299" t="str">
        <f>IF($I$64=0,"",IF(SUMIF($A$34:$A$63,N$2,$I$34:$I$63)=0,"",(SUMIF($A$34:$A$63,N$2,$I$34:$I$63)-$I$79)))</f>
        <v/>
      </c>
      <c r="O15" s="299" t="str">
        <f>IF($I$64=0,"",IF(SUMIF($A$34:$A$63,O$2,$I$34:$I$63)=0,"",(SUMIF($A$34:$A$63,O$2,$I$34:$I$63)-$I$80)))</f>
        <v/>
      </c>
      <c r="P15" s="299" t="str">
        <f>IF($I$64=0,"",IF(SUMIF($A$34:$A$63,P$2,$I$34:$I$63)=0,"",(SUMIF($A$34:$A$63,P$2,$I$34:$I$63)-$I$81)))</f>
        <v/>
      </c>
      <c r="Q15" s="299" t="str">
        <f>IF($I$64=0,"",IF(SUMIF($A$34:$A$63,Q$2,$I$34:$I$63)=0,"",(SUMIF($A$34:$A$63,Q$2,$I$34:$I$63)-$I$82)))</f>
        <v/>
      </c>
      <c r="R15" s="299" t="str">
        <f>IF($I$64=0,"",IF(SUMIF($A$34:$A$63,R$2,$I$34:$I$63)=0,"",(SUMIF($A$34:$A$63,R$2,$I$34:$I$63)-$I$83)))</f>
        <v/>
      </c>
      <c r="S15" s="299" t="str">
        <f>IF($I$64=0,"",IF(SUMIF($A$34:$A$63,S$2,$I$34:$I$63)=0,"",(SUMIF($A$34:$A$63,S$2,$I$34:$I$63)-$I$84)))</f>
        <v/>
      </c>
      <c r="T15" s="299" t="str">
        <f>IF($I$64=0,"",IF(SUMIF($A$34:$A$63,T$2,$I$34:$I$63)=0,"",(SUMIF($A$34:$A$63,T$2,$I$34:$I$63)-$I$85)))</f>
        <v/>
      </c>
      <c r="U15" s="299" t="str">
        <f>IF($I$64=0,"",IF(SUMIF($A$34:$A$63,U$2,$I$34:$I$63)=0,"",(SUMIF($A$34:$A$63,U$2,$I$34:$I$63)-$I$86)))</f>
        <v/>
      </c>
      <c r="V15" s="299" t="str">
        <f>IF($I$64=0,"",IF(SUMIF($A$34:$A$63,V$2,$I$34:$I$63)=0,"",(SUMIF($A$34:$A$63,V$2,$I$34:$I$63)-$I$87)))</f>
        <v/>
      </c>
      <c r="W15" s="299" t="str">
        <f>IF($I$64=0,"",IF(SUMIF($A$34:$A$63,W$2,$I$34:$I$63)=0,"",(SUMIF($A$34:$A$63,W$2,$I$34:$I$63)-$I$88)))</f>
        <v/>
      </c>
      <c r="X15" s="299" t="str">
        <f>IF($I$64=0,"",IF(SUMIF($A$34:$A$63,X$2,$I$34:$I$63)=0,"",(SUMIF($A$34:$A$63,X$2,$I$34:$I$63)-$I$89)))</f>
        <v/>
      </c>
      <c r="Y15" s="299" t="str">
        <f>IF($I$64=0,"",IF(SUMIF($A$34:$A$63,Y$2,$I$34:$I$63)=0,"",(SUMIF($A$34:$A$63,Y$2,$I$34:$I$63)-$I$90)))</f>
        <v/>
      </c>
      <c r="Z15" s="299" t="str">
        <f>IF($I$64=0,"",IF(SUMIF($A$34:$A$63,Z$2,$I$34:$I$63)=0,"",(SUMIF($A$34:$A$63,Z$2,$I$34:$I$63)-$I$91)))</f>
        <v/>
      </c>
      <c r="AA15" s="299" t="str">
        <f>IF($I$64=0,"",IF(SUMIF($A$34:$A$63,AA$2,$I$34:$I$63)=0,"",(SUMIF($A$34:$A$63,AA$2,$I$34:$I$63)-$I$92)))</f>
        <v/>
      </c>
      <c r="AB15" s="299" t="str">
        <f>IF($I$64=0,"",IF(SUMIF($A$34:$A$63,AB$2,$I$34:$I$63)=0,"",(SUMIF($A$34:$A$63,AB$2,$I$34:$I$63)-$I$93)))</f>
        <v/>
      </c>
      <c r="AC15" s="299" t="str">
        <f>IF($I$64=0,"",IF(SUMIF($A$34:$A$63,AC$2,$I$34:$I$63)=0,"",(SUMIF($A$34:$A$63,AC$2,$I$34:$I$63)-$I$94)))</f>
        <v/>
      </c>
      <c r="AD15" s="299" t="str">
        <f>IF($I$64=0,"",IF(SUMIF($A$34:$A$63,AD$2,$I$34:$I$63)=0,"",(SUMIF($A$34:$A$63,AD$2,$I$34:$I$63)-$I$95)))</f>
        <v/>
      </c>
      <c r="AE15" s="299" t="str">
        <f>IF($I$64=0,"",IF(SUMIF($A$34:$A$63,AE$2,$I$34:$I$63)=0,"",(SUMIF($A$34:$A$63,AE$2,$I$34:$I$63)-$I$96)))</f>
        <v/>
      </c>
      <c r="AF15" s="299" t="str">
        <f>IF($I$64=0,"",IF(SUMIF($A$34:$A$63,AF$2,$I$34:$I$63)=0,"",(SUMIF($A$34:$A$63,AF$2,$I$34:$I$63)-$I$97)))</f>
        <v/>
      </c>
      <c r="AG15" s="299" t="str">
        <f>IF($I$64=0,"",IF(SUMIF($A$34:$A$63,AG$2,$I$34:$I$63)=0,"",(SUMIF($A$34:$A$63,AG$2,$I$34:$I$63)-$I$98)))</f>
        <v/>
      </c>
      <c r="AH15" s="289" t="str">
        <f>IF($I$64=0,"",IF(SUMIF($A$34:$A$63,AH$2,$I$34:$I$63)=0,"",(SUMIF($A$34:$A$63,AH$2,$I$34:$I$63)-$I$99)))</f>
        <v/>
      </c>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row>
    <row r="16" spans="1:154" ht="27">
      <c r="A16" s="753" t="s">
        <v>200</v>
      </c>
      <c r="B16" s="754"/>
      <c r="C16" s="68" t="s">
        <v>1734</v>
      </c>
      <c r="D16" s="280">
        <f t="shared" si="0"/>
        <v>0</v>
      </c>
      <c r="E16" s="280" t="str">
        <f>IF($J$64=0,"",IF(SUMIF($A$34:$A$63,E$2,$J$34:$J$63)=0,"",(SUMIF($A$34:$A$63,E$2,$J$34:$J$63)-$J$70)))</f>
        <v/>
      </c>
      <c r="F16" s="282" t="str">
        <f>IF($J$64=0,"",IF(SUMIF($A$34:$A$63,F$2,$J$34:$J$63)=0,"",(SUMIF($A$34:$A$63,F$2,$J$34:$J$63)-$J$71)))</f>
        <v/>
      </c>
      <c r="G16" s="281" t="str">
        <f>IF($J$64=0,"",IF(SUMIF($A$34:$A$63,G$2,$J$34:$J$63)=0,"",(SUMIF($A$34:$A$63,G$2,$J$34:$J$63)-$J$72)))</f>
        <v/>
      </c>
      <c r="H16" s="281" t="str">
        <f>IF($J$64=0,"",IF(SUMIF($A$34:$A$63,H$2,$J$34:$J$63)=0,"",(SUMIF($A$34:$A$63,H$2,$J$34:$J$63)-$J$73)))</f>
        <v/>
      </c>
      <c r="I16" s="281" t="str">
        <f>IF($J$64=0,"",IF(SUMIF($A$34:$A$63,I$2,$J$34:$J$63)=0,"",(SUMIF($A$34:$A$63,I$2,$J$34:$J$63)-$J$74)))</f>
        <v/>
      </c>
      <c r="J16" s="282" t="str">
        <f>IF($J$64=0,"",IF(SUMIF($A$34:$A$63,J$2,$J$34:$J$63)=0,"",(SUMIF($A$34:$A$63,J$2,$J$34:$J$63)-$J$75)))</f>
        <v/>
      </c>
      <c r="K16" s="282" t="str">
        <f>IF($J$64=0,"",IF(SUMIF($A$34:$A$63,K$2,$J$34:$J$63)=0,"",(SUMIF($A$34:$A$63,K$2,$J$34:$J$63)-$J$76)))</f>
        <v/>
      </c>
      <c r="L16" s="281" t="str">
        <f>IF($J$64=0,"",IF(SUMIF($A$34:$A$63,L$2,$J$34:$J$63)=0,"",(SUMIF($A$34:$A$63,L$2,$J$34:$J$63)-$J$77)))</f>
        <v/>
      </c>
      <c r="M16" s="281" t="str">
        <f>IF($J$64=0,"",IF(SUMIF($A$34:$A$63,M$2,$J$34:$J$63)=0,"",(SUMIF($A$34:$A$63,M$2,$J$34:$J$63)-$J$78)))</f>
        <v/>
      </c>
      <c r="N16" s="298" t="str">
        <f>IF($J$64=0,"",IF(SUMIF($A$34:$A$63,N$2,$J$34:$J$63)=0,"",(SUMIF($A$34:$A$63,N$2,$J$34:$J$63)-$J$79)))</f>
        <v/>
      </c>
      <c r="O16" s="298" t="str">
        <f>IF($J$64=0,"",IF(SUMIF($A$34:$A$63,O$2,$J$34:$J$63)=0,"",(SUMIF($A$34:$A$63,O$2,$J$34:$J$63)-$J$80)))</f>
        <v/>
      </c>
      <c r="P16" s="298" t="str">
        <f>IF($J$64=0,"",IF(SUMIF($A$34:$A$63,P$2,$J$34:$J$63)=0,"",(SUMIF($A$34:$A$63,P$2,$J$34:$J$63)-$J$81)))</f>
        <v/>
      </c>
      <c r="Q16" s="298" t="str">
        <f>IF($J$64=0,"",IF(SUMIF($A$34:$A$63,Q$2,$J$34:$J$63)=0,"",(SUMIF($A$34:$A$63,Q$2,$J$34:$J$63)-$J$82)))</f>
        <v/>
      </c>
      <c r="R16" s="298" t="str">
        <f>IF($J$64=0,"",IF(SUMIF($A$34:$A$63,R$2,$J$34:$J$63)=0,"",(SUMIF($A$34:$A$63,R$2,$J$34:$J$63)-$J$83)))</f>
        <v/>
      </c>
      <c r="S16" s="298" t="str">
        <f>IF($J$64=0,"",IF(SUMIF($A$34:$A$63,S$2,$J$34:$J$63)=0,"",(SUMIF($A$34:$A$63,S$2,$J$34:$J$63)-$J$84)))</f>
        <v/>
      </c>
      <c r="T16" s="298" t="str">
        <f>IF($J$64=0,"",IF(SUMIF($A$34:$A$63,T$2,$J$34:$J$63)=0,"",(SUMIF($A$34:$A$63,T$2,$J$34:$J$63)-$J$85)))</f>
        <v/>
      </c>
      <c r="U16" s="298" t="str">
        <f>IF($J$64=0,"",IF(SUMIF($A$34:$A$63,U$2,$J$34:$J$63)=0,"",(SUMIF($A$34:$A$63,U$2,$J$34:$J$63)-$J$86)))</f>
        <v/>
      </c>
      <c r="V16" s="298" t="str">
        <f>IF($J$64=0,"",IF(SUMIF($A$34:$A$63,V$2,$J$34:$J$63)=0,"",(SUMIF($A$34:$A$63,V$2,$J$34:$J$63)-$J$87)))</f>
        <v/>
      </c>
      <c r="W16" s="298" t="str">
        <f>IF($J$64=0,"",IF(SUMIF($A$34:$A$63,W$2,$J$34:$J$63)=0,"",(SUMIF($A$34:$A$63,W$2,$J$34:$J$63)-$J$88)))</f>
        <v/>
      </c>
      <c r="X16" s="298" t="str">
        <f>IF($J$64=0,"",IF(SUMIF($A$34:$A$63,X$2,$J$34:$J$63)=0,"",(SUMIF($A$34:$A$63,X$2,$J$34:$J$63)-$J$89)))</f>
        <v/>
      </c>
      <c r="Y16" s="298" t="str">
        <f>IF($J$64=0,"",IF(SUMIF($A$34:$A$63,Y$2,$J$34:$J$63)=0,"",(SUMIF($A$34:$A$63,Y$2,$J$34:$J$63)-$J$90)))</f>
        <v/>
      </c>
      <c r="Z16" s="298" t="str">
        <f>IF($J$64=0,"",IF(SUMIF($A$34:$A$63,Z$2,$J$34:$J$63)=0,"",(SUMIF($A$34:$A$63,Z$2,$J$34:$J$63)-$J$91)))</f>
        <v/>
      </c>
      <c r="AA16" s="298" t="str">
        <f>IF($J$64=0,"",IF(SUMIF($A$34:$A$63,AA$2,$J$34:$J$63)=0,"",(SUMIF($A$34:$A$63,AA$2,$J$34:$J$63)-$J$92)))</f>
        <v/>
      </c>
      <c r="AB16" s="298" t="str">
        <f>IF($J$64=0,"",IF(SUMIF($A$34:$A$63,AB$2,$J$34:$J$63)=0,"",(SUMIF($A$34:$A$63,AB$2,$J$34:$J$63)-$J$93)))</f>
        <v/>
      </c>
      <c r="AC16" s="298" t="str">
        <f>IF($J$64=0,"",IF(SUMIF($A$34:$A$63,AC$2,$J$34:$J$63)=0,"",(SUMIF($A$34:$A$63,AC$2,$J$34:$J$63)-$J$94)))</f>
        <v/>
      </c>
      <c r="AD16" s="298" t="str">
        <f>IF($J$64=0,"",IF(SUMIF($A$34:$A$63,AD$2,$J$34:$J$63)=0,"",(SUMIF($A$34:$A$63,AD$2,$J$34:$J$63)-$J$95)))</f>
        <v/>
      </c>
      <c r="AE16" s="298" t="str">
        <f>IF($J$64=0,"",IF(SUMIF($A$34:$A$63,AE$2,$J$34:$J$63)=0,"",(SUMIF($A$34:$A$63,AE$2,$J$34:$J$63)-$J$96)))</f>
        <v/>
      </c>
      <c r="AF16" s="298" t="str">
        <f>IF($J$64=0,"",IF(SUMIF($A$34:$A$63,AF$2,$J$34:$J$63)=0,"",(SUMIF($A$34:$A$63,AF$2,$J$34:$J$63)-$J$97)))</f>
        <v/>
      </c>
      <c r="AG16" s="298" t="str">
        <f>IF($J$64=0,"",IF(SUMIF($A$34:$A$63,AG$2,$J$34:$J$63)=0,"",(SUMIF($A$34:$A$63,AG$2,$J$34:$J$63)-$J$98)))</f>
        <v/>
      </c>
      <c r="AH16" s="283" t="str">
        <f>IF($J$64=0,"",IF(SUMIF($A$34:$A$63,AH$2,$J$34:$J$63)=0,"",(SUMIF($A$34:$A$63,AH$2,$J$34:$J$63)-$J$99)))</f>
        <v/>
      </c>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row>
    <row r="17" spans="1:154" ht="40.5">
      <c r="A17" s="755"/>
      <c r="B17" s="756"/>
      <c r="C17" s="69" t="s">
        <v>1735</v>
      </c>
      <c r="D17" s="291">
        <f t="shared" si="0"/>
        <v>0</v>
      </c>
      <c r="E17" s="291" t="str">
        <f>IF($K$64=0,"",IF(SUMIF($A$34:$A$63,E$2,$K$34:$K$63)=0,"",(SUMIF($A$34:$A$63,E$2,$K$34:$K$63)-$K$70)))</f>
        <v/>
      </c>
      <c r="F17" s="286" t="str">
        <f>IF($K$64=0,"",IF(SUMIF($A$34:$A$63,F$2,$K$34:$K$63)=0,"",(SUMIF($A$34:$A$63,F$2,$K$34:$K$63)-$K$71)))</f>
        <v/>
      </c>
      <c r="G17" s="287" t="str">
        <f>IF($K$64=0,"",IF(SUMIF($A$34:$A$63,G$2,$K$34:$K$63)=0,"",(SUMIF($A$34:$A$63,G$2,$K$34:$K$63)-$K$72)))</f>
        <v/>
      </c>
      <c r="H17" s="287" t="str">
        <f>IF($K$64=0,"",IF(SUMIF($A$34:$A$63,H$2,$K$34:$K$63)=0,"",(SUMIF($A$34:$A$63,H$2,$K$34:$K$63)-$K$73)))</f>
        <v/>
      </c>
      <c r="I17" s="287" t="str">
        <f>IF($K$64=0,"",IF(SUMIF($A$34:$A$63,I$2,$K$34:$K$63)=0,"",(SUMIF($A$34:$A$63,I$2,$K$34:$K$63)-$K$74)))</f>
        <v/>
      </c>
      <c r="J17" s="288" t="str">
        <f>IF($K$64=0,"",IF(SUMIF($A$34:$A$63,J$2,$K$34:$K$63)=0,"",(SUMIF($A$34:$A$63,J$2,$K$34:$K$63)-$K$75)))</f>
        <v/>
      </c>
      <c r="K17" s="286" t="str">
        <f>IF($K$64=0,"",IF(SUMIF($A$34:$A$63,K$2,$K$34:$K$63)=0,"",(SUMIF($A$34:$A$63,K$2,$K$34:$K$63)-$K$76)))</f>
        <v/>
      </c>
      <c r="L17" s="287" t="str">
        <f>IF($K$64=0,"",IF(SUMIF($A$34:$A$63,L$2,$K$34:$K$63)=0,"",(SUMIF($A$34:$A$63,L$2,$K$34:$K$63)-$K$77)))</f>
        <v/>
      </c>
      <c r="M17" s="287" t="str">
        <f>IF($K$64=0,"",IF(SUMIF($A$34:$A$63,M$2,$K$34:$K$63)=0,"",(SUMIF($A$34:$A$63,M$2,$K$34:$K$63)-$K$78)))</f>
        <v/>
      </c>
      <c r="N17" s="299" t="str">
        <f>IF($K$64=0,"",IF(SUMIF($A$34:$A$63,N$2,$K$34:$K$63)=0,"",(SUMIF($A$34:$A$63,N$2,$K$34:$K$63)-$K$79)))</f>
        <v/>
      </c>
      <c r="O17" s="299" t="str">
        <f>IF($K$64=0,"",IF(SUMIF($A$34:$A$63,O$2,$K$34:$K$63)=0,"",(SUMIF($A$34:$A$63,O$2,$K$34:$K$63)-$K$80)))</f>
        <v/>
      </c>
      <c r="P17" s="299" t="str">
        <f>IF($K$64=0,"",IF(SUMIF($A$34:$A$63,P$2,$K$34:$K$63)=0,"",(SUMIF($A$34:$A$63,P$2,$K$34:$K$63)-$K$81)))</f>
        <v/>
      </c>
      <c r="Q17" s="299" t="str">
        <f>IF($K$64=0,"",IF(SUMIF($A$34:$A$63,Q$2,$K$34:$K$63)=0,"",(SUMIF($A$34:$A$63,Q$2,$K$34:$K$63)-$K$82)))</f>
        <v/>
      </c>
      <c r="R17" s="299" t="str">
        <f>IF($K$64=0,"",IF(SUMIF($A$34:$A$63,R$2,$K$34:$K$63)=0,"",(SUMIF($A$34:$A$63,R$2,$K$34:$K$63)-$K$83)))</f>
        <v/>
      </c>
      <c r="S17" s="299" t="str">
        <f>IF($K$64=0,"",IF(SUMIF($A$34:$A$63,S$2,$K$34:$K$63)=0,"",(SUMIF($A$34:$A$63,S$2,$K$34:$K$63)-$K$84)))</f>
        <v/>
      </c>
      <c r="T17" s="299" t="str">
        <f>IF($K$64=0,"",IF(SUMIF($A$34:$A$63,T$2,$K$34:$K$63)=0,"",(SUMIF($A$34:$A$63,T$2,$K$34:$K$63)-$K$85)))</f>
        <v/>
      </c>
      <c r="U17" s="299" t="str">
        <f>IF($K$64=0,"",IF(SUMIF($A$34:$A$63,U$2,$K$34:$K$63)=0,"",(SUMIF($A$34:$A$63,U$2,$K$34:$K$63)-$K$86)))</f>
        <v/>
      </c>
      <c r="V17" s="299" t="str">
        <f>IF($K$64=0,"",IF(SUMIF($A$34:$A$63,V$2,$K$34:$K$63)=0,"",(SUMIF($A$34:$A$63,V$2,$K$34:$K$63)-$K$87)))</f>
        <v/>
      </c>
      <c r="W17" s="299" t="str">
        <f>IF($K$64=0,"",IF(SUMIF($A$34:$A$63,W$2,$K$34:$K$63)=0,"",(SUMIF($A$34:$A$63,W$2,$K$34:$K$63)-$K$88)))</f>
        <v/>
      </c>
      <c r="X17" s="299" t="str">
        <f>IF($K$64=0,"",IF(SUMIF($A$34:$A$63,X$2,$K$34:$K$63)=0,"",(SUMIF($A$34:$A$63,X$2,$K$34:$K$63)-$K$89)))</f>
        <v/>
      </c>
      <c r="Y17" s="299" t="str">
        <f>IF($K$64=0,"",IF(SUMIF($A$34:$A$63,Y$2,$K$34:$K$63)=0,"",(SUMIF($A$34:$A$63,Y$2,$K$34:$K$63)-$K$90)))</f>
        <v/>
      </c>
      <c r="Z17" s="299" t="str">
        <f>IF($K$64=0,"",IF(SUMIF($A$34:$A$63,Z$2,$K$34:$K$63)=0,"",(SUMIF($A$34:$A$63,Z$2,$K$34:$K$63)-$K$91)))</f>
        <v/>
      </c>
      <c r="AA17" s="299" t="str">
        <f>IF($K$64=0,"",IF(SUMIF($A$34:$A$63,AA$2,$K$34:$K$63)=0,"",(SUMIF($A$34:$A$63,AA$2,$K$34:$K$63)-$K$92)))</f>
        <v/>
      </c>
      <c r="AB17" s="299" t="str">
        <f>IF($K$64=0,"",IF(SUMIF($A$34:$A$63,AB$2,$K$34:$K$63)=0,"",(SUMIF($A$34:$A$63,AB$2,$K$34:$K$63)-$K$93)))</f>
        <v/>
      </c>
      <c r="AC17" s="299" t="str">
        <f>IF($K$64=0,"",IF(SUMIF($A$34:$A$63,AC$2,$K$34:$K$63)=0,"",(SUMIF($A$34:$A$63,AC$2,$K$34:$K$63)-$K$94)))</f>
        <v/>
      </c>
      <c r="AD17" s="299" t="str">
        <f>IF($K$64=0,"",IF(SUMIF($A$34:$A$63,AD$2,$K$34:$K$63)=0,"",(SUMIF($A$34:$A$63,AD$2,$K$34:$K$63)-$K$95)))</f>
        <v/>
      </c>
      <c r="AE17" s="299" t="str">
        <f>IF($K$64=0,"",IF(SUMIF($A$34:$A$63,AE$2,$K$34:$K$63)=0,"",(SUMIF($A$34:$A$63,AE$2,$K$34:$K$63)-$K$96)))</f>
        <v/>
      </c>
      <c r="AF17" s="299" t="str">
        <f>IF($K$64=0,"",IF(SUMIF($A$34:$A$63,AF$2,$K$34:$K$63)=0,"",(SUMIF($A$34:$A$63,AF$2,$K$34:$K$63)-$K$97)))</f>
        <v/>
      </c>
      <c r="AG17" s="299" t="str">
        <f>IF($K$64=0,"",IF(SUMIF($A$34:$A$63,AG$2,$K$34:$K$63)=0,"",(SUMIF($A$34:$A$63,AG$2,$K$34:$K$63)-$K$98)))</f>
        <v/>
      </c>
      <c r="AH17" s="289" t="str">
        <f>IF($K$64=0,"",IF(SUMIF($A$34:$A$63,AH$2,$K$34:$K$63)=0,"",(SUMIF($A$34:$A$63,AH$2,$K$34:$K$63)-$K$99)))</f>
        <v/>
      </c>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row>
    <row r="18" spans="1:154" ht="40.5">
      <c r="A18" s="755"/>
      <c r="B18" s="756"/>
      <c r="C18" s="69" t="s">
        <v>1736</v>
      </c>
      <c r="D18" s="291">
        <f t="shared" si="0"/>
        <v>0</v>
      </c>
      <c r="E18" s="291" t="str">
        <f>IF($L$64=0,"",IF(SUMIF($A$34:$A$63,E$2,$L$34:$L$63)=0,"",(SUMIF($A$34:$A$63,E$2,$L$34:$L$63)-$L$70)))</f>
        <v/>
      </c>
      <c r="F18" s="286" t="str">
        <f>IF($L$64=0,"",IF(SUMIF($A$34:$A$63,F$2,$L$34:$L$63)=0,"",(SUMIF($A$34:$A$63,F$2,$L$34:$L$63)-$L$71)))</f>
        <v/>
      </c>
      <c r="G18" s="287" t="str">
        <f>IF($L$64=0,"",IF(SUMIF($A$34:$A$63,G$2,$L$34:$L$63)=0,"",(SUMIF($A$34:$A$63,G$2,$L$34:$L$63)-$L$72)))</f>
        <v/>
      </c>
      <c r="H18" s="287" t="str">
        <f>IF($L$64=0,"",IF(SUMIF($A$34:$A$63,H$2,$L$34:$L$63)=0,"",(SUMIF($A$34:$A$63,H$2,$L$34:$L$63)-$L$73)))</f>
        <v/>
      </c>
      <c r="I18" s="287" t="str">
        <f>IF($L$64=0,"",IF(SUMIF($A$34:$A$63,I$2,$L$34:$L$63)=0,"",(SUMIF($A$34:$A$63,I$2,$L$34:$L$63)-$L$74)))</f>
        <v/>
      </c>
      <c r="J18" s="288" t="str">
        <f>IF($L$64=0,"",IF(SUMIF($A$34:$A$63,J$2,$L$34:$L$63)=0,"",(SUMIF($A$34:$A$63,J$2,$L$34:$L$63)-$L$75)))</f>
        <v/>
      </c>
      <c r="K18" s="286" t="str">
        <f>IF($L$64=0,"",IF(SUMIF($A$34:$A$63,K$2,$L$34:$L$63)=0,"",(SUMIF($A$34:$A$63,K$2,$L$34:$L$63)-$L$76)))</f>
        <v/>
      </c>
      <c r="L18" s="287" t="str">
        <f>IF($L$64=0,"",IF(SUMIF($A$34:$A$63,L$2,$L$34:$L$63)=0,"",(SUMIF($A$34:$A$63,L$2,$L$34:$L$63)-$L$77)))</f>
        <v/>
      </c>
      <c r="M18" s="287" t="str">
        <f>IF($L$64=0,"",IF(SUMIF($A$34:$A$63,M$2,$L$34:$L$63)=0,"",(SUMIF($A$34:$A$63,M$2,$L$34:$L$63)-$L$78)))</f>
        <v/>
      </c>
      <c r="N18" s="299" t="str">
        <f>IF($L$64=0,"",IF(SUMIF($A$34:$A$63,N$2,$L$34:$L$63)=0,"",(SUMIF($A$34:$A$63,N$2,$L$34:$L$63)-$L$79)))</f>
        <v/>
      </c>
      <c r="O18" s="299" t="str">
        <f>IF($L$64=0,"",IF(SUMIF($A$34:$A$63,O$2,$L$34:$L$63)=0,"",(SUMIF($A$34:$A$63,O$2,$L$34:$L$63)-$L$80)))</f>
        <v/>
      </c>
      <c r="P18" s="299" t="str">
        <f>IF($L$64=0,"",IF(SUMIF($A$34:$A$63,P$2,$L$34:$L$63)=0,"",(SUMIF($A$34:$A$63,P$2,$L$34:$L$63)-$L$81)))</f>
        <v/>
      </c>
      <c r="Q18" s="299" t="str">
        <f>IF($L$64=0,"",IF(SUMIF($A$34:$A$63,Q$2,$L$34:$L$63)=0,"",(SUMIF($A$34:$A$63,Q$2,$L$34:$L$63)-$L$82)))</f>
        <v/>
      </c>
      <c r="R18" s="299" t="str">
        <f>IF($L$64=0,"",IF(SUMIF($A$34:$A$63,R$2,$L$34:$L$63)=0,"",(SUMIF($A$34:$A$63,R$2,$L$34:$L$63)-$L$83)))</f>
        <v/>
      </c>
      <c r="S18" s="299" t="str">
        <f>IF($L$64=0,"",IF(SUMIF($A$34:$A$63,S$2,$L$34:$L$63)=0,"",(SUMIF($A$34:$A$63,S$2,$L$34:$L$63)-$L$84)))</f>
        <v/>
      </c>
      <c r="T18" s="299" t="str">
        <f>IF($L$64=0,"",IF(SUMIF($A$34:$A$63,T$2,$L$34:$L$63)=0,"",(SUMIF($A$34:$A$63,T$2,$L$34:$L$63)-$L$85)))</f>
        <v/>
      </c>
      <c r="U18" s="299" t="str">
        <f>IF($L$64=0,"",IF(SUMIF($A$34:$A$63,U$2,$L$34:$L$63)=0,"",(SUMIF($A$34:$A$63,U$2,$L$34:$L$63)-$L$86)))</f>
        <v/>
      </c>
      <c r="V18" s="299" t="str">
        <f>IF($L$64=0,"",IF(SUMIF($A$34:$A$63,V$2,$L$34:$L$63)=0,"",(SUMIF($A$34:$A$63,V$2,$L$34:$L$63)-$L$87)))</f>
        <v/>
      </c>
      <c r="W18" s="299" t="str">
        <f>IF($L$64=0,"",IF(SUMIF($A$34:$A$63,W$2,$L$34:$L$63)=0,"",(SUMIF($A$34:$A$63,W$2,$L$34:$L$63)-$L$88)))</f>
        <v/>
      </c>
      <c r="X18" s="299" t="str">
        <f>IF($L$64=0,"",IF(SUMIF($A$34:$A$63,X$2,$L$34:$L$63)=0,"",(SUMIF($A$34:$A$63,X$2,$L$34:$L$63)-$L$89)))</f>
        <v/>
      </c>
      <c r="Y18" s="299" t="str">
        <f>IF($L$64=0,"",IF(SUMIF($A$34:$A$63,Y$2,$L$34:$L$63)=0,"",(SUMIF($A$34:$A$63,Y$2,$L$34:$L$63)-$L$90)))</f>
        <v/>
      </c>
      <c r="Z18" s="299" t="str">
        <f>IF($L$64=0,"",IF(SUMIF($A$34:$A$63,Z$2,$L$34:$L$63)=0,"",(SUMIF($A$34:$A$63,Z$2,$L$34:$L$63)-$L$91)))</f>
        <v/>
      </c>
      <c r="AA18" s="299" t="str">
        <f>IF($L$64=0,"",IF(SUMIF($A$34:$A$63,AA$2,$L$34:$L$63)=0,"",(SUMIF($A$34:$A$63,AA$2,$L$34:$L$63)-$L$92)))</f>
        <v/>
      </c>
      <c r="AB18" s="299" t="str">
        <f>IF($L$64=0,"",IF(SUMIF($A$34:$A$63,AB$2,$L$34:$L$63)=0,"",(SUMIF($A$34:$A$63,AB$2,$L$34:$L$63)-$L$93)))</f>
        <v/>
      </c>
      <c r="AC18" s="299" t="str">
        <f>IF($L$64=0,"",IF(SUMIF($A$34:$A$63,AC$2,$L$34:$L$63)=0,"",(SUMIF($A$34:$A$63,AC$2,$L$34:$L$63)-$L$94)))</f>
        <v/>
      </c>
      <c r="AD18" s="299" t="str">
        <f>IF($L$64=0,"",IF(SUMIF($A$34:$A$63,AD$2,$L$34:$L$63)=0,"",(SUMIF($A$34:$A$63,AD$2,$L$34:$L$63)-$L$95)))</f>
        <v/>
      </c>
      <c r="AE18" s="299" t="str">
        <f>IF($L$64=0,"",IF(SUMIF($A$34:$A$63,AE$2,$L$34:$L$63)=0,"",(SUMIF($A$34:$A$63,AE$2,$L$34:$L$63)-$L$96)))</f>
        <v/>
      </c>
      <c r="AF18" s="299" t="str">
        <f>IF($L$64=0,"",IF(SUMIF($A$34:$A$63,AF$2,$L$34:$L$63)=0,"",(SUMIF($A$34:$A$63,AF$2,$L$34:$L$63)-$L$97)))</f>
        <v/>
      </c>
      <c r="AG18" s="299" t="str">
        <f>IF($L$64=0,"",IF(SUMIF($A$34:$A$63,AG$2,$L$34:$L$63)=0,"",(SUMIF($A$34:$A$63,AG$2,$L$34:$L$63)-$L$98)))</f>
        <v/>
      </c>
      <c r="AH18" s="289" t="str">
        <f>IF($L$64=0,"",IF(SUMIF($A$34:$A$63,AH$2,$L$34:$L$63)=0,"",(SUMIF($A$34:$A$63,AH$2,$L$34:$L$63)-$L$99)))</f>
        <v/>
      </c>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row>
    <row r="19" spans="1:154" ht="14.25" thickBot="1">
      <c r="A19" s="757"/>
      <c r="B19" s="758"/>
      <c r="C19" s="69" t="s">
        <v>1737</v>
      </c>
      <c r="D19" s="291">
        <f t="shared" si="0"/>
        <v>0</v>
      </c>
      <c r="E19" s="291" t="str">
        <f>IF($M$64=0,"",IF(SUMIF($A$34:$A$63,E$2,$M$34:$M$63)=0,"",(SUMIF($A$34:$A$63,E$2,$M$34:$M$63)-$M$70)))</f>
        <v/>
      </c>
      <c r="F19" s="286" t="str">
        <f>IF($M$64=0,"",IF(SUMIF($A$34:$A$63,F$2,$M$34:$M$63)=0,"",(SUMIF($A$34:$A$63,F$2,$M$34:$M$63)-$M$71)))</f>
        <v/>
      </c>
      <c r="G19" s="287" t="str">
        <f>IF($M$64=0,"",IF(SUMIF($A$34:$A$63,G$2,$M$34:$M$63)=0,"",(SUMIF($A$34:$A$63,G$2,$M$34:$M$63)-$M$72)))</f>
        <v/>
      </c>
      <c r="H19" s="287" t="str">
        <f>IF($M$64=0,"",IF(SUMIF($A$34:$A$63,H$2,$M$34:$M$63)=0,"",(SUMIF($A$34:$A$63,H$2,$M$34:$M$63)-$M$73)))</f>
        <v/>
      </c>
      <c r="I19" s="287" t="str">
        <f>IF($M$64=0,"",IF(SUMIF($A$34:$A$63,I$2,$M$34:$M$63)=0,"",(SUMIF($A$34:$A$63,I$2,$M$34:$M$63)-$M$74)))</f>
        <v/>
      </c>
      <c r="J19" s="288" t="str">
        <f>IF($M$64=0,"",IF(SUMIF($A$34:$A$63,J$2,$M$34:$M$63)=0,"",(SUMIF($A$34:$A$63,J$2,$M$34:$M$63)-$M$75)))</f>
        <v/>
      </c>
      <c r="K19" s="286" t="str">
        <f>IF($M$64=0,"",IF(SUMIF($A$34:$A$63,K$2,$M$34:$M$63)=0,"",(SUMIF($A$34:$A$63,K$2,$M$34:$M$63)-$M$76)))</f>
        <v/>
      </c>
      <c r="L19" s="287" t="str">
        <f>IF($M$64=0,"",IF(SUMIF($A$34:$A$63,L$2,$M$34:$M$63)=0,"",(SUMIF($A$34:$A$63,L$2,$M$34:$M$63)-$M$77)))</f>
        <v/>
      </c>
      <c r="M19" s="287" t="str">
        <f>IF($M$64=0,"",IF(SUMIF($A$34:$A$63,M$2,$M$34:$M$63)=0,"",(SUMIF($A$34:$A$63,M$2,$M$34:$M$63)-$M$78)))</f>
        <v/>
      </c>
      <c r="N19" s="299" t="str">
        <f>IF($M$64=0,"",IF(SUMIF($A$34:$A$63,N$2,$M$34:$M$63)=0,"",(SUMIF($A$34:$A$63,N$2,$M$34:$M$63)-$M$79)))</f>
        <v/>
      </c>
      <c r="O19" s="299" t="str">
        <f>IF($M$64=0,"",IF(SUMIF($A$34:$A$63,O$2,$M$34:$M$63)=0,"",(SUMIF($A$34:$A$63,O$2,$M$34:$M$63)-$M$80)))</f>
        <v/>
      </c>
      <c r="P19" s="299" t="str">
        <f>IF($M$64=0,"",IF(SUMIF($A$34:$A$63,P$2,$M$34:$M$63)=0,"",(SUMIF($A$34:$A$63,P$2,$M$34:$M$63)-$M$81)))</f>
        <v/>
      </c>
      <c r="Q19" s="299" t="str">
        <f>IF($M$64=0,"",IF(SUMIF($A$34:$A$63,Q$2,$M$34:$M$63)=0,"",(SUMIF($A$34:$A$63,Q$2,$M$34:$M$63)-$M$82)))</f>
        <v/>
      </c>
      <c r="R19" s="299" t="str">
        <f>IF($M$64=0,"",IF(SUMIF($A$34:$A$63,R$2,$M$34:$M$63)=0,"",(SUMIF($A$34:$A$63,R$2,$M$34:$M$63)-$M$83)))</f>
        <v/>
      </c>
      <c r="S19" s="299" t="str">
        <f>IF($M$64=0,"",IF(SUMIF($A$34:$A$63,S$2,$M$34:$M$63)=0,"",(SUMIF($A$34:$A$63,S$2,$M$34:$M$63)-$M$84)))</f>
        <v/>
      </c>
      <c r="T19" s="299" t="str">
        <f>IF($M$64=0,"",IF(SUMIF($A$34:$A$63,T$2,$M$34:$M$63)=0,"",(SUMIF($A$34:$A$63,T$2,$M$34:$M$63)-$M$85)))</f>
        <v/>
      </c>
      <c r="U19" s="299" t="str">
        <f>IF($M$64=0,"",IF(SUMIF($A$34:$A$63,U$2,$M$34:$M$63)=0,"",(SUMIF($A$34:$A$63,U$2,$M$34:$M$63)-$M$86)))</f>
        <v/>
      </c>
      <c r="V19" s="299" t="str">
        <f>IF($M$64=0,"",IF(SUMIF($A$34:$A$63,V$2,$M$34:$M$63)=0,"",(SUMIF($A$34:$A$63,V$2,$M$34:$M$63)-$M$87)))</f>
        <v/>
      </c>
      <c r="W19" s="299" t="str">
        <f>IF($M$64=0,"",IF(SUMIF($A$34:$A$63,W$2,$M$34:$M$63)=0,"",(SUMIF($A$34:$A$63,W$2,$M$34:$M$63)-$M$88)))</f>
        <v/>
      </c>
      <c r="X19" s="299" t="str">
        <f>IF($M$64=0,"",IF(SUMIF($A$34:$A$63,X$2,$M$34:$M$63)=0,"",(SUMIF($A$34:$A$63,X$2,$M$34:$M$63)-$M$89)))</f>
        <v/>
      </c>
      <c r="Y19" s="299" t="str">
        <f>IF($M$64=0,"",IF(SUMIF($A$34:$A$63,Y$2,$M$34:$M$63)=0,"",(SUMIF($A$34:$A$63,Y$2,$M$34:$M$63)-$M$90)))</f>
        <v/>
      </c>
      <c r="Z19" s="299" t="str">
        <f>IF($M$64=0,"",IF(SUMIF($A$34:$A$63,Z$2,$M$34:$M$63)=0,"",(SUMIF($A$34:$A$63,Z$2,$M$34:$M$63)-$M$91)))</f>
        <v/>
      </c>
      <c r="AA19" s="299" t="str">
        <f>IF($M$64=0,"",IF(SUMIF($A$34:$A$63,AA$2,$M$34:$M$63)=0,"",(SUMIF($A$34:$A$63,AA$2,$M$34:$M$63)-$M$92)))</f>
        <v/>
      </c>
      <c r="AB19" s="299" t="str">
        <f>IF($M$64=0,"",IF(SUMIF($A$34:$A$63,AB$2,$M$34:$M$63)=0,"",(SUMIF($A$34:$A$63,AB$2,$M$34:$M$63)-$M$93)))</f>
        <v/>
      </c>
      <c r="AC19" s="299" t="str">
        <f>IF($M$64=0,"",IF(SUMIF($A$34:$A$63,AC$2,$M$34:$M$63)=0,"",(SUMIF($A$34:$A$63,AC$2,$M$34:$M$63)-$M$94)))</f>
        <v/>
      </c>
      <c r="AD19" s="299" t="str">
        <f>IF($M$64=0,"",IF(SUMIF($A$34:$A$63,AD$2,$M$34:$M$63)=0,"",(SUMIF($A$34:$A$63,AD$2,$M$34:$M$63)-$M$95)))</f>
        <v/>
      </c>
      <c r="AE19" s="299" t="str">
        <f>IF($M$64=0,"",IF(SUMIF($A$34:$A$63,AE$2,$M$34:$M$63)=0,"",(SUMIF($A$34:$A$63,AE$2,$M$34:$M$63)-$M$96)))</f>
        <v/>
      </c>
      <c r="AF19" s="299" t="str">
        <f>IF($M$64=0,"",IF(SUMIF($A$34:$A$63,AF$2,$M$34:$M$63)=0,"",(SUMIF($A$34:$A$63,AF$2,$M$34:$M$63)-$M$97)))</f>
        <v/>
      </c>
      <c r="AG19" s="299" t="str">
        <f>IF($M$64=0,"",IF(SUMIF($A$34:$A$63,AG$2,$M$34:$M$63)=0,"",(SUMIF($A$34:$A$63,AG$2,$M$34:$M$63)-$M$98)))</f>
        <v/>
      </c>
      <c r="AH19" s="289" t="str">
        <f>IF($M$64=0,"",IF(SUMIF($A$34:$A$63,AH$2,$M$34:$M$63)=0,"",(SUMIF($A$34:$A$63,AH$2,$M$34:$M$63)-$M$99)))</f>
        <v/>
      </c>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row>
    <row r="20" spans="1:154" ht="27">
      <c r="A20" s="753" t="s">
        <v>1563</v>
      </c>
      <c r="B20" s="754"/>
      <c r="C20" s="68" t="s">
        <v>1734</v>
      </c>
      <c r="D20" s="280">
        <f t="shared" si="0"/>
        <v>0</v>
      </c>
      <c r="E20" s="280" t="str">
        <f>IF($N$64=0,"",IF(SUMIF($A$34:$A$63,E$2,$N$34:$N$63)=0,"",(SUMIF($A$34:$A$63,E$2,$N$34:$N$63)-$N$70)))</f>
        <v/>
      </c>
      <c r="F20" s="282" t="str">
        <f>IF($N$64=0,"",IF(SUMIF($A$34:$A$63,F$2,$N$34:$N$63)=0,"",(SUMIF($A$34:$A$63,F$2,$N$34:$N$63)-$N$71)))</f>
        <v/>
      </c>
      <c r="G20" s="281" t="str">
        <f>IF($N$64=0,"",IF(SUMIF($A$34:$A$63,G$2,$N$34:$N$63)=0,"",(SUMIF($A$34:$A$63,G$2,$N$34:$N$63)-$N$72)))</f>
        <v/>
      </c>
      <c r="H20" s="281" t="str">
        <f>IF($N$64=0,"",IF(SUMIF($A$34:$A$63,H$2,$N$34:$N$63)=0,"",(SUMIF($A$34:$A$63,H$2,$N$34:$N$63)-$N$73)))</f>
        <v/>
      </c>
      <c r="I20" s="281" t="str">
        <f>IF($N$64=0,"",IF(SUMIF($A$34:$A$63,I$2,$N$34:$N$63)=0,"",(SUMIF($A$34:$A$63,I$2,$N$34:$N$63)-$N$74)))</f>
        <v/>
      </c>
      <c r="J20" s="282" t="str">
        <f>IF($N$64=0,"",IF(SUMIF($A$34:$A$63,J$2,$N$34:$N$63)=0,"",(SUMIF($A$34:$A$63,J$2,$N$34:$N$63)-$N$75)))</f>
        <v/>
      </c>
      <c r="K20" s="282" t="str">
        <f>IF($N$64=0,"",IF(SUMIF($A$34:$A$63,K$2,$N$34:$N$63)=0,"",(SUMIF($A$34:$A$63,K$2,$N$34:$N$63)-$N$76)))</f>
        <v/>
      </c>
      <c r="L20" s="281" t="str">
        <f>IF($N$64=0,"",IF(SUMIF($A$34:$A$63,L$2,$N$34:$N$63)=0,"",(SUMIF($A$34:$A$63,L$2,$N$34:$N$63)-$N$77)))</f>
        <v/>
      </c>
      <c r="M20" s="281" t="str">
        <f>IF($N$64=0,"",IF(SUMIF($A$34:$A$63,M$2,$N$34:$N$63)=0,"",(SUMIF($A$34:$A$63,M$2,$N$34:$N$63)-$N$78)))</f>
        <v/>
      </c>
      <c r="N20" s="298" t="str">
        <f>IF($N$64=0,"",IF(SUMIF($A$34:$A$63,N$2,$N$34:$N$63)=0,"",(SUMIF($A$34:$A$63,N$2,$N$34:$N$63)-$N$79)))</f>
        <v/>
      </c>
      <c r="O20" s="298" t="str">
        <f>IF($N$64=0,"",IF(SUMIF($A$34:$A$63,O$2,$N$34:$N$63)=0,"",(SUMIF($A$34:$A$63,O$2,$N$34:$N$63)-$N$80)))</f>
        <v/>
      </c>
      <c r="P20" s="298" t="str">
        <f>IF($N$64=0,"",IF(SUMIF($A$34:$A$63,P$2,$N$34:$N$63)=0,"",(SUMIF($A$34:$A$63,P$2,$N$34:$N$63)-$N$81)))</f>
        <v/>
      </c>
      <c r="Q20" s="298" t="str">
        <f>IF($N$64=0,"",IF(SUMIF($A$34:$A$63,Q$2,$N$34:$N$63)=0,"",(SUMIF($A$34:$A$63,Q$2,$N$34:$N$63)-$N$82)))</f>
        <v/>
      </c>
      <c r="R20" s="298" t="str">
        <f>IF($N$64=0,"",IF(SUMIF($A$34:$A$63,R$2,$N$34:$N$63)=0,"",(SUMIF($A$34:$A$63,R$2,$N$34:$N$63)-$N$83)))</f>
        <v/>
      </c>
      <c r="S20" s="298" t="str">
        <f>IF($N$64=0,"",IF(SUMIF($A$34:$A$63,S$2,$N$34:$N$63)=0,"",(SUMIF($A$34:$A$63,S$2,$N$34:$N$63)-$N$84)))</f>
        <v/>
      </c>
      <c r="T20" s="298" t="str">
        <f>IF($N$64=0,"",IF(SUMIF($A$34:$A$63,T$2,$N$34:$N$63)=0,"",(SUMIF($A$34:$A$63,T$2,$N$34:$N$63)-$N$85)))</f>
        <v/>
      </c>
      <c r="U20" s="298" t="str">
        <f>IF($N$64=0,"",IF(SUMIF($A$34:$A$63,U$2,$N$34:$N$63)=0,"",(SUMIF($A$34:$A$63,U$2,$N$34:$N$63)-$N$86)))</f>
        <v/>
      </c>
      <c r="V20" s="298" t="str">
        <f>IF($N$64=0,"",IF(SUMIF($A$34:$A$63,V$2,$N$34:$N$63)=0,"",(SUMIF($A$34:$A$63,V$2,$N$34:$N$63)-$N$87)))</f>
        <v/>
      </c>
      <c r="W20" s="298" t="str">
        <f>IF($N$64=0,"",IF(SUMIF($A$34:$A$63,W$2,$N$34:$N$63)=0,"",(SUMIF($A$34:$A$63,W$2,$N$34:$N$63)-$N$88)))</f>
        <v/>
      </c>
      <c r="X20" s="298" t="str">
        <f>IF($N$64=0,"",IF(SUMIF($A$34:$A$63,X$2,$N$34:$N$63)=0,"",(SUMIF($A$34:$A$63,X$2,$N$34:$N$63)-$N$89)))</f>
        <v/>
      </c>
      <c r="Y20" s="298" t="str">
        <f>IF($N$64=0,"",IF(SUMIF($A$34:$A$63,Y$2,$N$34:$N$63)=0,"",(SUMIF($A$34:$A$63,Y$2,$N$34:$N$63)-$N$90)))</f>
        <v/>
      </c>
      <c r="Z20" s="298" t="str">
        <f>IF($N$64=0,"",IF(SUMIF($A$34:$A$63,Z$2,$N$34:$N$63)=0,"",(SUMIF($A$34:$A$63,Z$2,$N$34:$N$63)-$N$91)))</f>
        <v/>
      </c>
      <c r="AA20" s="298" t="str">
        <f>IF($N$64=0,"",IF(SUMIF($A$34:$A$63,AA$2,$N$34:$N$63)=0,"",(SUMIF($A$34:$A$63,AA$2,$N$34:$N$63)-$N$92)))</f>
        <v/>
      </c>
      <c r="AB20" s="298" t="str">
        <f>IF($N$64=0,"",IF(SUMIF($A$34:$A$63,AB$2,$N$34:$N$63)=0,"",(SUMIF($A$34:$A$63,AB$2,$N$34:$N$63)-$N$93)))</f>
        <v/>
      </c>
      <c r="AC20" s="298" t="str">
        <f>IF($N$64=0,"",IF(SUMIF($A$34:$A$63,AC$2,$N$34:$N$63)=0,"",(SUMIF($A$34:$A$63,AC$2,$N$34:$N$63)-$N$94)))</f>
        <v/>
      </c>
      <c r="AD20" s="298" t="str">
        <f>IF($N$64=0,"",IF(SUMIF($A$34:$A$63,AD$2,$N$34:$N$63)=0,"",(SUMIF($A$34:$A$63,AD$2,$N$34:$N$63)-$N$95)))</f>
        <v/>
      </c>
      <c r="AE20" s="298" t="str">
        <f>IF($N$64=0,"",IF(SUMIF($A$34:$A$63,AE$2,$N$34:$N$63)=0,"",(SUMIF($A$34:$A$63,AE$2,$N$34:$N$63)-$N$96)))</f>
        <v/>
      </c>
      <c r="AF20" s="298" t="str">
        <f>IF($N$64=0,"",IF(SUMIF($A$34:$A$63,AF$2,$N$34:$N$63)=0,"",(SUMIF($A$34:$A$63,AF$2,$N$34:$N$63)-$N$97)))</f>
        <v/>
      </c>
      <c r="AG20" s="298" t="str">
        <f>IF($N$64=0,"",IF(SUMIF($A$34:$A$63,AG$2,$N$34:$N$63)=0,"",(SUMIF($A$34:$A$63,AG$2,$N$34:$N$63)-$N$98)))</f>
        <v/>
      </c>
      <c r="AH20" s="283" t="str">
        <f>IF($N$64=0,"",IF(SUMIF($A$34:$A$63,AH$2,$N$34:$N$63)=0,"",(SUMIF($A$34:$A$63,AH$2,$N$34:$N$63)-$N$99)))</f>
        <v/>
      </c>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row>
    <row r="21" spans="1:154" ht="40.5">
      <c r="A21" s="755"/>
      <c r="B21" s="756"/>
      <c r="C21" s="69" t="s">
        <v>1735</v>
      </c>
      <c r="D21" s="291">
        <f t="shared" si="0"/>
        <v>0</v>
      </c>
      <c r="E21" s="291" t="str">
        <f>IF($O$64=0,"",IF(SUMIF($A$34:$A$63,E$2,$O$34:$O$63)=0,"",(SUMIF($A$34:$A$63,E$2,$O$34:$O$63)-$O$70)))</f>
        <v/>
      </c>
      <c r="F21" s="286" t="str">
        <f>IF($O$64=0,"",IF(SUMIF($A$34:$A$63,F$2,$O$34:$O$63)=0,"",(SUMIF($A$34:$A$63,F$2,$O$34:$O$63)-$O$71)))</f>
        <v/>
      </c>
      <c r="G21" s="287" t="str">
        <f>IF($O$64=0,"",IF(SUMIF($A$34:$A$63,G$2,$O$34:$O$63)=0,"",(SUMIF($A$34:$A$63,G$2,$O$34:$O$63)-$O$72)))</f>
        <v/>
      </c>
      <c r="H21" s="287" t="str">
        <f>IF($O$64=0,"",IF(SUMIF($A$34:$A$63,H$2,$O$34:$O$63)=0,"",(SUMIF($A$34:$A$63,H$2,$O$34:$O$63)-$O$73)))</f>
        <v/>
      </c>
      <c r="I21" s="287" t="str">
        <f>IF($O$64=0,"",IF(SUMIF($A$34:$A$63,I$2,$O$34:$O$63)=0,"",(SUMIF($A$34:$A$63,I$2,$O$34:$O$63)-$O$74)))</f>
        <v/>
      </c>
      <c r="J21" s="288" t="str">
        <f>IF($O$64=0,"",IF(SUMIF($A$34:$A$63,J$2,$O$34:$O$63)=0,"",(SUMIF($A$34:$A$63,J$2,$O$34:$O$63)-$O$75)))</f>
        <v/>
      </c>
      <c r="K21" s="286" t="str">
        <f>IF($O$64=0,"",IF(SUMIF($A$34:$A$63,K$2,$O$34:$O$63)=0,"",(SUMIF($A$34:$A$63,K$2,$O$34:$O$63)-$O$76)))</f>
        <v/>
      </c>
      <c r="L21" s="287" t="str">
        <f>IF($O$64=0,"",IF(SUMIF($A$34:$A$63,L$2,$O$34:$O$63)=0,"",(SUMIF($A$34:$A$63,L$2,$O$34:$O$63)-$O$77)))</f>
        <v/>
      </c>
      <c r="M21" s="287" t="str">
        <f>IF($O$64=0,"",IF(SUMIF($A$34:$A$63,M$2,$O$34:$O$63)=0,"",(SUMIF($A$34:$A$63,M$2,$O$34:$O$63)-$O$78)))</f>
        <v/>
      </c>
      <c r="N21" s="299" t="str">
        <f>IF($O$64=0,"",IF(SUMIF($A$34:$A$63,N$2,$O$34:$O$63)=0,"",(SUMIF($A$34:$A$63,N$2,$O$34:$O$63)-$O$79)))</f>
        <v/>
      </c>
      <c r="O21" s="299" t="str">
        <f>IF($O$64=0,"",IF(SUMIF($A$34:$A$63,O$2,$O$34:$O$63)=0,"",(SUMIF($A$34:$A$63,O$2,$O$34:$O$63)-$O$80)))</f>
        <v/>
      </c>
      <c r="P21" s="299" t="str">
        <f>IF($O$64=0,"",IF(SUMIF($A$34:$A$63,P$2,$O$34:$O$63)=0,"",(SUMIF($A$34:$A$63,P$2,$O$34:$O$63)-$O$81)))</f>
        <v/>
      </c>
      <c r="Q21" s="299" t="str">
        <f>IF($O$64=0,"",IF(SUMIF($A$34:$A$63,Q$2,$O$34:$O$63)=0,"",(SUMIF($A$34:$A$63,Q$2,$O$34:$O$63)-$O$82)))</f>
        <v/>
      </c>
      <c r="R21" s="299" t="str">
        <f>IF($O$64=0,"",IF(SUMIF($A$34:$A$63,R$2,$O$34:$O$63)=0,"",(SUMIF($A$34:$A$63,R$2,$O$34:$O$63)-$O$83)))</f>
        <v/>
      </c>
      <c r="S21" s="299" t="str">
        <f>IF($O$64=0,"",IF(SUMIF($A$34:$A$63,S$2,$O$34:$O$63)=0,"",(SUMIF($A$34:$A$63,S$2,$O$34:$O$63)-$O$84)))</f>
        <v/>
      </c>
      <c r="T21" s="299" t="str">
        <f>IF($O$64=0,"",IF(SUMIF($A$34:$A$63,T$2,$O$34:$O$63)=0,"",(SUMIF($A$34:$A$63,T$2,$O$34:$O$63)-$O$85)))</f>
        <v/>
      </c>
      <c r="U21" s="299" t="str">
        <f>IF($O$64=0,"",IF(SUMIF($A$34:$A$63,U$2,$O$34:$O$63)=0,"",(SUMIF($A$34:$A$63,U$2,$O$34:$O$63)-$O$86)))</f>
        <v/>
      </c>
      <c r="V21" s="299" t="str">
        <f>IF($O$64=0,"",IF(SUMIF($A$34:$A$63,V$2,$O$34:$O$63)=0,"",(SUMIF($A$34:$A$63,V$2,$O$34:$O$63)-$O$87)))</f>
        <v/>
      </c>
      <c r="W21" s="299" t="str">
        <f>IF($O$64=0,"",IF(SUMIF($A$34:$A$63,W$2,$O$34:$O$63)=0,"",(SUMIF($A$34:$A$63,W$2,$O$34:$O$63)-$O$88)))</f>
        <v/>
      </c>
      <c r="X21" s="299" t="str">
        <f>IF($O$64=0,"",IF(SUMIF($A$34:$A$63,X$2,$O$34:$O$63)=0,"",(SUMIF($A$34:$A$63,X$2,$O$34:$O$63)-$O$89)))</f>
        <v/>
      </c>
      <c r="Y21" s="299" t="str">
        <f>IF($O$64=0,"",IF(SUMIF($A$34:$A$63,Y$2,$O$34:$O$63)=0,"",(SUMIF($A$34:$A$63,Y$2,$O$34:$O$63)-$O$90)))</f>
        <v/>
      </c>
      <c r="Z21" s="299" t="str">
        <f>IF($O$64=0,"",IF(SUMIF($A$34:$A$63,Z$2,$O$34:$O$63)=0,"",(SUMIF($A$34:$A$63,Z$2,$O$34:$O$63)-$O$91)))</f>
        <v/>
      </c>
      <c r="AA21" s="299" t="str">
        <f>IF($O$64=0,"",IF(SUMIF($A$34:$A$63,AA$2,$O$34:$O$63)=0,"",(SUMIF($A$34:$A$63,AA$2,$O$34:$O$63)-$O$92)))</f>
        <v/>
      </c>
      <c r="AB21" s="299" t="str">
        <f>IF($O$64=0,"",IF(SUMIF($A$34:$A$63,AB$2,$O$34:$O$63)=0,"",(SUMIF($A$34:$A$63,AB$2,$O$34:$O$63)-$O$93)))</f>
        <v/>
      </c>
      <c r="AC21" s="299" t="str">
        <f>IF($O$64=0,"",IF(SUMIF($A$34:$A$63,AC$2,$O$34:$O$63)=0,"",(SUMIF($A$34:$A$63,AC$2,$O$34:$O$63)-$O$94)))</f>
        <v/>
      </c>
      <c r="AD21" s="299" t="str">
        <f>IF($O$64=0,"",IF(SUMIF($A$34:$A$63,AD$2,$O$34:$O$63)=0,"",(SUMIF($A$34:$A$63,AD$2,$O$34:$O$63)-$O$95)))</f>
        <v/>
      </c>
      <c r="AE21" s="299" t="str">
        <f>IF($O$64=0,"",IF(SUMIF($A$34:$A$63,AE$2,$O$34:$O$63)=0,"",(SUMIF($A$34:$A$63,AE$2,$O$34:$O$63)-$O$96)))</f>
        <v/>
      </c>
      <c r="AF21" s="299" t="str">
        <f>IF($O$64=0,"",IF(SUMIF($A$34:$A$63,AF$2,$O$34:$O$63)=0,"",(SUMIF($A$34:$A$63,AF$2,$O$34:$O$63)-$O$97)))</f>
        <v/>
      </c>
      <c r="AG21" s="299" t="str">
        <f>IF($O$64=0,"",IF(SUMIF($A$34:$A$63,AG$2,$O$34:$O$63)=0,"",(SUMIF($A$34:$A$63,AG$2,$O$34:$O$63)-$O$98)))</f>
        <v/>
      </c>
      <c r="AH21" s="289" t="str">
        <f>IF($O$64=0,"",IF(SUMIF($A$34:$A$63,AH$2,$O$34:$O$63)=0,"",(SUMIF($A$34:$A$63,AH$2,$O$34:$O$63)-$O$99)))</f>
        <v/>
      </c>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row>
    <row r="22" spans="1:154" ht="40.5">
      <c r="A22" s="755"/>
      <c r="B22" s="756"/>
      <c r="C22" s="69" t="s">
        <v>1736</v>
      </c>
      <c r="D22" s="291">
        <f t="shared" si="0"/>
        <v>0</v>
      </c>
      <c r="E22" s="291" t="str">
        <f>IF($P$64=0,"",IF(SUMIF($A$34:$A$63,E$2,$P$34:$P$63)=0,"",(SUMIF($A$34:$A$63,E$2,$P$34:$P$63)-$P$70)))</f>
        <v/>
      </c>
      <c r="F22" s="286" t="str">
        <f>IF($P$64=0,"",IF(SUMIF($A$34:$A$63,F$2,$P$34:$P$63)=0,"",(SUMIF($A$34:$A$63,F$2,$P$34:$P$63)-$P$71)))</f>
        <v/>
      </c>
      <c r="G22" s="287" t="str">
        <f>IF($P$64=0,"",IF(SUMIF($A$34:$A$63,G$2,$P$34:$P$63)=0,"",(SUMIF($A$34:$A$63,G$2,$P$34:$P$63)-$P$72)))</f>
        <v/>
      </c>
      <c r="H22" s="287" t="str">
        <f>IF($P$64=0,"",IF(SUMIF($A$34:$A$63,H$2,$P$34:$P$63)=0,"",(SUMIF($A$34:$A$63,H$2,$P$34:$P$63)-$P$73)))</f>
        <v/>
      </c>
      <c r="I22" s="287" t="str">
        <f>IF($P$64=0,"",IF(SUMIF($A$34:$A$63,I$2,$P$34:$P$63)=0,"",(SUMIF($A$34:$A$63,I$2,$P$34:$P$63)-$P$74)))</f>
        <v/>
      </c>
      <c r="J22" s="288" t="str">
        <f>IF($P$64=0,"",IF(SUMIF($A$34:$A$63,J$2,$P$34:$P$63)=0,"",(SUMIF($A$34:$A$63,J$2,$P$34:$P$63)-$P$75)))</f>
        <v/>
      </c>
      <c r="K22" s="286" t="str">
        <f>IF($P$64=0,"",IF(SUMIF($A$34:$A$63,K$2,$P$34:$P$63)=0,"",(SUMIF($A$34:$A$63,K$2,$P$34:$P$63)-$P$76)))</f>
        <v/>
      </c>
      <c r="L22" s="287" t="str">
        <f>IF($P$64=0,"",IF(SUMIF($A$34:$A$63,L$2,$P$34:$P$63)=0,"",(SUMIF($A$34:$A$63,L$2,$P$34:$P$63)-$P$77)))</f>
        <v/>
      </c>
      <c r="M22" s="287" t="str">
        <f>IF($P$64=0,"",IF(SUMIF($A$34:$A$63,M$2,$P$34:$P$63)=0,"",(SUMIF($A$34:$A$63,M$2,$P$34:$P$63)-$P$78)))</f>
        <v/>
      </c>
      <c r="N22" s="299" t="str">
        <f>IF($P$64=0,"",IF(SUMIF($A$34:$A$63,N$2,$P$34:$P$63)=0,"",(SUMIF($A$34:$A$63,N$2,$P$34:$P$63)-$P$79)))</f>
        <v/>
      </c>
      <c r="O22" s="299" t="str">
        <f>IF($P$64=0,"",IF(SUMIF($A$34:$A$63,O$2,$P$34:$P$63)=0,"",(SUMIF($A$34:$A$63,O$2,$P$34:$P$63)-$P$80)))</f>
        <v/>
      </c>
      <c r="P22" s="299" t="str">
        <f>IF($P$64=0,"",IF(SUMIF($A$34:$A$63,P$2,$P$34:$P$63)=0,"",(SUMIF($A$34:$A$63,P$2,$P$34:$P$63)-$P$81)))</f>
        <v/>
      </c>
      <c r="Q22" s="299" t="str">
        <f>IF($P$64=0,"",IF(SUMIF($A$34:$A$63,Q$2,$P$34:$P$63)=0,"",(SUMIF($A$34:$A$63,Q$2,$P$34:$P$63)-$P$82)))</f>
        <v/>
      </c>
      <c r="R22" s="299" t="str">
        <f>IF($P$64=0,"",IF(SUMIF($A$34:$A$63,R$2,$P$34:$P$63)=0,"",(SUMIF($A$34:$A$63,R$2,$P$34:$P$63)-$P$83)))</f>
        <v/>
      </c>
      <c r="S22" s="299" t="str">
        <f>IF($P$64=0,"",IF(SUMIF($A$34:$A$63,S$2,$P$34:$P$63)=0,"",(SUMIF($A$34:$A$63,S$2,$P$34:$P$63)-$P$84)))</f>
        <v/>
      </c>
      <c r="T22" s="299" t="str">
        <f>IF($P$64=0,"",IF(SUMIF($A$34:$A$63,T$2,$P$34:$P$63)=0,"",(SUMIF($A$34:$A$63,T$2,$P$34:$P$63)-$P$85)))</f>
        <v/>
      </c>
      <c r="U22" s="299" t="str">
        <f>IF($P$64=0,"",IF(SUMIF($A$34:$A$63,U$2,$P$34:$P$63)=0,"",(SUMIF($A$34:$A$63,U$2,$P$34:$P$63)-$P$86)))</f>
        <v/>
      </c>
      <c r="V22" s="299" t="str">
        <f>IF($P$64=0,"",IF(SUMIF($A$34:$A$63,V$2,$P$34:$P$63)=0,"",(SUMIF($A$34:$A$63,V$2,$P$34:$P$63)-$P$87)))</f>
        <v/>
      </c>
      <c r="W22" s="299" t="str">
        <f>IF($P$64=0,"",IF(SUMIF($A$34:$A$63,W$2,$P$34:$P$63)=0,"",(SUMIF($A$34:$A$63,W$2,$P$34:$P$63)-$P$88)))</f>
        <v/>
      </c>
      <c r="X22" s="299" t="str">
        <f>IF($P$64=0,"",IF(SUMIF($A$34:$A$63,X$2,$P$34:$P$63)=0,"",(SUMIF($A$34:$A$63,X$2,$P$34:$P$63)-$P$89)))</f>
        <v/>
      </c>
      <c r="Y22" s="299" t="str">
        <f>IF($P$64=0,"",IF(SUMIF($A$34:$A$63,Y$2,$P$34:$P$63)=0,"",(SUMIF($A$34:$A$63,Y$2,$P$34:$P$63)-$P$90)))</f>
        <v/>
      </c>
      <c r="Z22" s="299" t="str">
        <f>IF($P$64=0,"",IF(SUMIF($A$34:$A$63,Z$2,$P$34:$P$63)=0,"",(SUMIF($A$34:$A$63,Z$2,$P$34:$P$63)-$P$91)))</f>
        <v/>
      </c>
      <c r="AA22" s="299" t="str">
        <f>IF($P$64=0,"",IF(SUMIF($A$34:$A$63,AA$2,$P$34:$P$63)=0,"",(SUMIF($A$34:$A$63,AA$2,$P$34:$P$63)-$P$92)))</f>
        <v/>
      </c>
      <c r="AB22" s="299" t="str">
        <f>IF($P$64=0,"",IF(SUMIF($A$34:$A$63,AB$2,$P$34:$P$63)=0,"",(SUMIF($A$34:$A$63,AB$2,$P$34:$P$63)-$P$93)))</f>
        <v/>
      </c>
      <c r="AC22" s="299" t="str">
        <f>IF($P$64=0,"",IF(SUMIF($A$34:$A$63,AC$2,$P$34:$P$63)=0,"",(SUMIF($A$34:$A$63,AC$2,$P$34:$P$63)-$P$94)))</f>
        <v/>
      </c>
      <c r="AD22" s="299" t="str">
        <f>IF($P$64=0,"",IF(SUMIF($A$34:$A$63,AD$2,$P$34:$P$63)=0,"",(SUMIF($A$34:$A$63,AD$2,$P$34:$P$63)-$P$95)))</f>
        <v/>
      </c>
      <c r="AE22" s="299" t="str">
        <f>IF($P$64=0,"",IF(SUMIF($A$34:$A$63,AE$2,$P$34:$P$63)=0,"",(SUMIF($A$34:$A$63,AE$2,$P$34:$P$63)-$P$96)))</f>
        <v/>
      </c>
      <c r="AF22" s="299" t="str">
        <f>IF($P$64=0,"",IF(SUMIF($A$34:$A$63,AF$2,$P$34:$P$63)=0,"",(SUMIF($A$34:$A$63,AF$2,$P$34:$P$63)-$P$97)))</f>
        <v/>
      </c>
      <c r="AG22" s="299" t="str">
        <f>IF($P$64=0,"",IF(SUMIF($A$34:$A$63,AG$2,$P$34:$P$63)=0,"",(SUMIF($A$34:$A$63,AG$2,$P$34:$P$63)-$P$98)))</f>
        <v/>
      </c>
      <c r="AH22" s="289" t="str">
        <f>IF($P$64=0,"",IF(SUMIF($A$34:$A$63,AH$2,$P$34:$P$63)=0,"",(SUMIF($A$34:$A$63,AH$2,$P$34:$P$63)-$P$99)))</f>
        <v/>
      </c>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row>
    <row r="23" spans="1:154" ht="14.25" thickBot="1">
      <c r="A23" s="757"/>
      <c r="B23" s="758"/>
      <c r="C23" s="69" t="s">
        <v>1737</v>
      </c>
      <c r="D23" s="291">
        <f t="shared" si="0"/>
        <v>0</v>
      </c>
      <c r="E23" s="291" t="str">
        <f>IF($Q$64=0,"",IF(SUMIF($A$34:$A$63,E$2,$Q$34:$Q$63)=0,"",(SUMIF($A$34:$A$63,E$2,$Q$34:$Q$63)-$Q$70)))</f>
        <v/>
      </c>
      <c r="F23" s="286" t="str">
        <f>IF($Q$64=0,"",IF(SUMIF($A$34:$A$63,F$2,$Q$34:$Q$63)=0,"",(SUMIF($A$34:$A$63,F$2,$Q$34:$Q$63)-$Q$71)))</f>
        <v/>
      </c>
      <c r="G23" s="287" t="str">
        <f>IF($Q$64=0,"",IF(SUMIF($A$34:$A$63,G$2,$Q$34:$Q$63)=0,"",(SUMIF($A$34:$A$63,G$2,$Q$34:$Q$63)-$Q$72)))</f>
        <v/>
      </c>
      <c r="H23" s="287" t="str">
        <f>IF($Q$64=0,"",IF(SUMIF($A$34:$A$63,H$2,$Q$34:$Q$63)=0,"",(SUMIF($A$34:$A$63,H$2,$Q$34:$Q$63)-$Q$73)))</f>
        <v/>
      </c>
      <c r="I23" s="287" t="str">
        <f>IF($Q$64=0,"",IF(SUMIF($A$34:$A$63,I$2,$Q$34:$Q$63)=0,"",(SUMIF($A$34:$A$63,I$2,$Q$34:$Q$63)-$Q$74)))</f>
        <v/>
      </c>
      <c r="J23" s="288" t="str">
        <f>IF($Q$64=0,"",IF(SUMIF($A$34:$A$63,J$2,$Q$34:$Q$63)=0,"",(SUMIF($A$34:$A$63,J$2,$Q$34:$Q$63)-$Q$75)))</f>
        <v/>
      </c>
      <c r="K23" s="286" t="str">
        <f>IF($Q$64=0,"",IF(SUMIF($A$34:$A$63,K$2,$Q$34:$Q$63)=0,"",(SUMIF($A$34:$A$63,K$2,$Q$34:$Q$63)-$Q$76)))</f>
        <v/>
      </c>
      <c r="L23" s="287" t="str">
        <f>IF($Q$64=0,"",IF(SUMIF($A$34:$A$63,L$2,$Q$34:$Q$63)=0,"",(SUMIF($A$34:$A$63,L$2,$Q$34:$Q$63)-Q77)))</f>
        <v/>
      </c>
      <c r="M23" s="287" t="str">
        <f>IF($Q$64=0,"",IF(SUMIF($A$34:$A$63,M$2,$Q$34:$Q$63)=0,"",(SUMIF($A$34:$A$63,M$2,$Q$34:$Q$63)-$Q$78)))</f>
        <v/>
      </c>
      <c r="N23" s="299" t="str">
        <f>IF($Q$64=0,"",IF(SUMIF($A$34:$A$63,N$2,$Q$34:$Q$63)=0,"",(SUMIF($A$34:$A$63,N$2,$Q$34:$Q$63)-$Q$79)))</f>
        <v/>
      </c>
      <c r="O23" s="299" t="str">
        <f>IF($Q$64=0,"",IF(SUMIF($A$34:$A$63,O$2,$Q$34:$Q$63)=0,"",(SUMIF($A$34:$A$63,O$2,$Q$34:$Q$63)-$Q$80)))</f>
        <v/>
      </c>
      <c r="P23" s="299" t="str">
        <f>IF($Q$64=0,"",IF(SUMIF($A$34:$A$63,P$2,$Q$34:$Q$63)=0,"",(SUMIF($A$34:$A$63,P$2,$Q$34:$Q$63)-$Q$81)))</f>
        <v/>
      </c>
      <c r="Q23" s="299" t="str">
        <f>IF($Q$64=0,"",IF(SUMIF($A$34:$A$63,Q$2,$Q$34:$Q$63)=0,"",(SUMIF($A$34:$A$63,Q$2,$Q$34:$Q$63)-$Q$82)))</f>
        <v/>
      </c>
      <c r="R23" s="299" t="str">
        <f>IF($Q$64=0,"",IF(SUMIF($A$34:$A$63,R$2,$Q$34:$Q$63)=0,"",(SUMIF($A$34:$A$63,R$2,$Q$34:$Q$63)-$Q$83)))</f>
        <v/>
      </c>
      <c r="S23" s="299" t="str">
        <f>IF($Q$64=0,"",IF(SUMIF($A$34:$A$63,S$2,$Q$34:$Q$63)=0,"",(SUMIF($A$34:$A$63,S$2,$Q$34:$Q$63)-$Q$84)))</f>
        <v/>
      </c>
      <c r="T23" s="299" t="str">
        <f>IF($Q$64=0,"",IF(SUMIF($A$34:$A$63,T$2,$Q$34:$Q$63)=0,"",(SUMIF($A$34:$A$63,T$2,$Q$34:$Q$63)-$Q$85)))</f>
        <v/>
      </c>
      <c r="U23" s="299" t="str">
        <f>IF($Q$64=0,"",IF(SUMIF($A$34:$A$63,U$2,$Q$34:$Q$63)=0,"",(SUMIF($A$34:$A$63,U$2,$Q$34:$Q$63)-$Q$86)))</f>
        <v/>
      </c>
      <c r="V23" s="299" t="str">
        <f>IF($Q$64=0,"",IF(SUMIF($A$34:$A$63,V$2,$Q$34:$Q$63)=0,"",(SUMIF($A$34:$A$63,V$2,$Q$34:$Q$63)-$Q$87)))</f>
        <v/>
      </c>
      <c r="W23" s="299" t="str">
        <f>IF($Q$64=0,"",IF(SUMIF($A$34:$A$63,W$2,$Q$34:$Q$63)=0,"",(SUMIF($A$34:$A$63,W$2,$Q$34:$Q$63)-$Q$88)))</f>
        <v/>
      </c>
      <c r="X23" s="299" t="str">
        <f>IF($Q$64=0,"",IF(SUMIF($A$34:$A$63,X$2,$Q$34:$Q$63)=0,"",(SUMIF($A$34:$A$63,X$2,$Q$34:$Q$63)-$Q$89)))</f>
        <v/>
      </c>
      <c r="Y23" s="299" t="str">
        <f>IF($Q$64=0,"",IF(SUMIF($A$34:$A$63,Y$2,$Q$34:$Q$63)=0,"",(SUMIF($A$34:$A$63,Y$2,$Q$34:$Q$63)-$Q$90)))</f>
        <v/>
      </c>
      <c r="Z23" s="299" t="str">
        <f>IF($Q$64=0,"",IF(SUMIF($A$34:$A$63,Z$2,$Q$34:$Q$63)=0,"",(SUMIF($A$34:$A$63,Z$2,$Q$34:$Q$63)-$Q$91)))</f>
        <v/>
      </c>
      <c r="AA23" s="299" t="str">
        <f>IF($Q$64=0,"",IF(SUMIF($A$34:$A$63,AA$2,$Q$34:$Q$63)=0,"",(SUMIF($A$34:$A$63,AA$2,$Q$34:$Q$63)-$Q$92)))</f>
        <v/>
      </c>
      <c r="AB23" s="299" t="str">
        <f>IF($Q$64=0,"",IF(SUMIF($A$34:$A$63,AB$2,$Q$34:$Q$63)=0,"",(SUMIF($A$34:$A$63,AB$2,$Q$34:$Q$63)-$Q$93)))</f>
        <v/>
      </c>
      <c r="AC23" s="299" t="str">
        <f>IF($Q$64=0,"",IF(SUMIF($A$34:$A$63,AC$2,$Q$34:$Q$63)=0,"",(SUMIF($A$34:$A$63,AC$2,$Q$34:$Q$63)-$Q$94)))</f>
        <v/>
      </c>
      <c r="AD23" s="299" t="str">
        <f>IF($Q$64=0,"",IF(SUMIF($A$34:$A$63,AD$2,$Q$34:$Q$63)=0,"",(SUMIF($A$34:$A$63,AD$2,$Q$34:$Q$63)-$Q$95)))</f>
        <v/>
      </c>
      <c r="AE23" s="299" t="str">
        <f>IF($Q$64=0,"",IF(SUMIF($A$34:$A$63,AE$2,$Q$34:$Q$63)=0,"",(SUMIF($A$34:$A$63,AE$2,$Q$34:$Q$63)-$Q$96)))</f>
        <v/>
      </c>
      <c r="AF23" s="299" t="str">
        <f>IF($Q$64=0,"",IF(SUMIF($A$34:$A$63,AF$2,$Q$34:$Q$63)=0,"",(SUMIF($A$34:$A$63,AF$2,$Q$34:$Q$63)-$Q$97)))</f>
        <v/>
      </c>
      <c r="AG23" s="299" t="str">
        <f>IF($Q$64=0,"",IF(SUMIF($A$34:$A$63,AG$2,$Q$34:$Q$63)=0,"",(SUMIF($A$34:$A$63,AG$2,$Q$34:$Q$63)-$Q$98)))</f>
        <v/>
      </c>
      <c r="AH23" s="289" t="str">
        <f>IF($Q$64=0,"",IF(SUMIF($A$34:$A$63,AH$2,$Q$34:$Q$63)=0,"",(SUMIF($A$34:$A$63,AH$2,$Q$34:$Q$63)-$Q$99)))</f>
        <v/>
      </c>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row>
    <row r="24" spans="1:154" ht="27">
      <c r="A24" s="753" t="s">
        <v>201</v>
      </c>
      <c r="B24" s="754"/>
      <c r="C24" s="68" t="s">
        <v>1734</v>
      </c>
      <c r="D24" s="280">
        <f t="shared" si="0"/>
        <v>0</v>
      </c>
      <c r="E24" s="280" t="str">
        <f>IF($R$64=0,"",IF(SUMIF($A$34:$A$63,E$2,$R$34:$R$63)=0,"",(SUMIF($A$34:$A$63,E$2,$R$34:$R$63)-$R$70)))</f>
        <v/>
      </c>
      <c r="F24" s="282" t="str">
        <f>IF($R$64=0,"",IF(SUMIF($A$34:$A$63,F$2,$R$34:$R$63)=0,"",(SUMIF($A$34:$A$63,F$2,$R$34:$R$63)-$R$71)))</f>
        <v/>
      </c>
      <c r="G24" s="281" t="str">
        <f>IF($R$64=0,"",IF(SUMIF($A$34:$A$63,G$2,$R$34:$R$63)=0,"",(SUMIF($A$34:$A$63,G$2,$R$34:$R$63)-$R$72)))</f>
        <v/>
      </c>
      <c r="H24" s="281" t="str">
        <f>IF($R$64=0,"",IF(SUMIF($A$34:$A$63,H$2,$R$34:$R$63)=0,"",(SUMIF($A$34:$A$63,H$2,$R$34:$R$63)-$R$73)))</f>
        <v/>
      </c>
      <c r="I24" s="281" t="str">
        <f>IF($R$64=0,"",IF(SUMIF($A$34:$A$63,I$2,$R$34:$R$63)=0,"",(SUMIF($A$34:$A$63,I$2,$R$34:$R$63)-$R$74)))</f>
        <v/>
      </c>
      <c r="J24" s="282" t="str">
        <f>IF($R$64=0,"",IF(SUMIF($A$34:$A$63,J$2,$R$34:$R$63)=0,"",(SUMIF($A$34:$A$63,J$2,$R$34:$R$63)-$R$75)))</f>
        <v/>
      </c>
      <c r="K24" s="282" t="str">
        <f>IF($R$64=0,"",IF(SUMIF($A$34:$A$63,K$2,$R$34:$R$63)=0,"",(SUMIF($A$34:$A$63,K$2,$R$34:$R$63)-$R$76)))</f>
        <v/>
      </c>
      <c r="L24" s="281" t="str">
        <f>IF($R$64=0,"",IF(SUMIF($A$34:$A$63,L$2,$R$34:$R$63)=0,"",(SUMIF($A$34:$A$63,L$2,$R$34:$R$63)-$R$77)))</f>
        <v/>
      </c>
      <c r="M24" s="281" t="str">
        <f>IF($R$64=0,"",IF(SUMIF($A$34:$A$63,M$2,$R$34:$R$63)=0,"",(SUMIF($A$34:$A$63,M$2,$R$34:$R$63)-$R$78)))</f>
        <v/>
      </c>
      <c r="N24" s="298" t="str">
        <f>IF($R$64=0,"",IF(SUMIF($A$34:$A$63,N$2,$R$34:$R$63)=0,"",(SUMIF($A$34:$A$63,N$2,$R$34:$R$63)-$R$79)))</f>
        <v/>
      </c>
      <c r="O24" s="298" t="str">
        <f>IF($R$64=0,"",IF(SUMIF($A$34:$A$63,O$2,$R$34:$R$63)=0,"",(SUMIF($A$34:$A$63,O$2,$R$34:$R$63)-$R$80)))</f>
        <v/>
      </c>
      <c r="P24" s="298" t="str">
        <f>IF($R$64=0,"",IF(SUMIF($A$34:$A$63,P$2,$R$34:$R$63)=0,"",(SUMIF($A$34:$A$63,P$2,$R$34:$R$63)-$R$81)))</f>
        <v/>
      </c>
      <c r="Q24" s="298" t="str">
        <f>IF($R$64=0,"",IF(SUMIF($A$34:$A$63,Q$2,$R$34:$R$63)=0,"",(SUMIF($A$34:$A$63,Q$2,$R$34:$R$63)-$R$82)))</f>
        <v/>
      </c>
      <c r="R24" s="298" t="str">
        <f>IF($R$64=0,"",IF(SUMIF($A$34:$A$63,R$2,$R$34:$R$63)=0,"",(SUMIF($A$34:$A$63,R$2,$R$34:$R$63)-$R$83)))</f>
        <v/>
      </c>
      <c r="S24" s="298" t="str">
        <f>IF($R$64=0,"",IF(SUMIF($A$34:$A$63,S$2,$R$34:$R$63)=0,"",(SUMIF($A$34:$A$63,S$2,$R$34:$R$63)-$R$84)))</f>
        <v/>
      </c>
      <c r="T24" s="298" t="str">
        <f>IF($R$64=0,"",IF(SUMIF($A$34:$A$63,T$2,$R$34:$R$63)=0,"",(SUMIF($A$34:$A$63,T$2,$R$34:$R$63)-$R$85)))</f>
        <v/>
      </c>
      <c r="U24" s="298" t="str">
        <f>IF($R$64=0,"",IF(SUMIF($A$34:$A$63,U$2,$R$34:$R$63)=0,"",(SUMIF($A$34:$A$63,U$2,$R$34:$R$63)-$R$86)))</f>
        <v/>
      </c>
      <c r="V24" s="298" t="str">
        <f>IF($R$64=0,"",IF(SUMIF($A$34:$A$63,V$2,$R$34:$R$63)=0,"",(SUMIF($A$34:$A$63,V$2,$R$34:$R$63)-$R$87)))</f>
        <v/>
      </c>
      <c r="W24" s="298" t="str">
        <f>IF($R$64=0,"",IF(SUMIF($A$34:$A$63,W$2,$R$34:$R$63)=0,"",(SUMIF($A$34:$A$63,W$2,$R$34:$R$63)-$R$88)))</f>
        <v/>
      </c>
      <c r="X24" s="298" t="str">
        <f>IF($R$64=0,"",IF(SUMIF($A$34:$A$63,X$2,$R$34:$R$63)=0,"",(SUMIF($A$34:$A$63,X$2,$R$34:$R$63)-$R$89)))</f>
        <v/>
      </c>
      <c r="Y24" s="298" t="str">
        <f>IF($R$64=0,"",IF(SUMIF($A$34:$A$63,Y$2,$R$34:$R$63)=0,"",(SUMIF($A$34:$A$63,Y$2,$R$34:$R$63)-$R$90)))</f>
        <v/>
      </c>
      <c r="Z24" s="298" t="str">
        <f>IF($R$64=0,"",IF(SUMIF($A$34:$A$63,Z$2,$R$34:$R$63)=0,"",(SUMIF($A$34:$A$63,Z$2,$R$34:$R$63)-$R$91)))</f>
        <v/>
      </c>
      <c r="AA24" s="298" t="str">
        <f>IF($R$64=0,"",IF(SUMIF($A$34:$A$63,AA$2,$R$34:$R$63)=0,"",(SUMIF($A$34:$A$63,AA$2,$R$34:$R$63)-$R$92)))</f>
        <v/>
      </c>
      <c r="AB24" s="298" t="str">
        <f>IF($R$64=0,"",IF(SUMIF($A$34:$A$63,AB$2,$R$34:$R$63)=0,"",(SUMIF($A$34:$A$63,AB$2,$R$34:$R$63)-$R$93)))</f>
        <v/>
      </c>
      <c r="AC24" s="298" t="str">
        <f>IF($R$64=0,"",IF(SUMIF($A$34:$A$63,AC$2,$R$34:$R$63)=0,"",(SUMIF($A$34:$A$63,AC$2,$R$34:$R$63)-$R$94)))</f>
        <v/>
      </c>
      <c r="AD24" s="298" t="str">
        <f>IF($R$64=0,"",IF(SUMIF($A$34:$A$63,AD$2,$R$34:$R$63)=0,"",(SUMIF($A$34:$A$63,AD$2,$R$34:$R$63)-$R$95)))</f>
        <v/>
      </c>
      <c r="AE24" s="298" t="str">
        <f>IF($R$64=0,"",IF(SUMIF($A$34:$A$63,AE$2,$R$34:$R$63)=0,"",(SUMIF($A$34:$A$63,AE$2,$R$34:$R$63)-$R$96)))</f>
        <v/>
      </c>
      <c r="AF24" s="298" t="str">
        <f>IF($R$64=0,"",IF(SUMIF($A$34:$A$63,AF$2,$R$34:$R$63)=0,"",(SUMIF($A$34:$A$63,AF$2,$R$34:$R$63)-$R$97)))</f>
        <v/>
      </c>
      <c r="AG24" s="298" t="str">
        <f>IF($R$64=0,"",IF(SUMIF($A$34:$A$63,AG$2,$R$34:$R$63)=0,"",(SUMIF($A$34:$A$63,AG$2,$R$34:$R$63)-$R$98)))</f>
        <v/>
      </c>
      <c r="AH24" s="283" t="str">
        <f>IF($R$64=0,"",IF(SUMIF($A$34:$A$63,AH$2,$R$34:$R$63)=0,"",(SUMIF($A$34:$A$63,AH$2,$R$34:$R$63)-$R$99)))</f>
        <v/>
      </c>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row>
    <row r="25" spans="1:154" ht="40.5">
      <c r="A25" s="755"/>
      <c r="B25" s="756"/>
      <c r="C25" s="69" t="s">
        <v>1735</v>
      </c>
      <c r="D25" s="291">
        <f t="shared" si="0"/>
        <v>0</v>
      </c>
      <c r="E25" s="291" t="str">
        <f>IF($S$64=0,"",IF(SUMIF($A$34:$A$63,E$2,$S$34:$S$63)=0,"",(SUMIF($A$34:$A$63,E$2,$S$34:$S$63)-$S$70)))</f>
        <v/>
      </c>
      <c r="F25" s="286" t="str">
        <f>IF($S$64=0,"",IF(SUMIF($A$34:$A$63,F$2,$S$34:$S$63)=0,"",(SUMIF($A$34:$A$63,F$2,$S$34:$S$63)-$S$71)))</f>
        <v/>
      </c>
      <c r="G25" s="287" t="str">
        <f>IF($S$64=0,"",IF(SUMIF($A$34:$A$63,G$2,$S$34:$S$63)=0,"",(SUMIF($A$34:$A$63,G$2,$S$34:$S$63)-$S$72)))</f>
        <v/>
      </c>
      <c r="H25" s="287" t="str">
        <f>IF($S$64=0,"",IF(SUMIF($A$34:$A$63,H$2,$S$34:$S$63)=0,"",(SUMIF($A$34:$A$63,H$2,$S$34:$S$63)-$S$73)))</f>
        <v/>
      </c>
      <c r="I25" s="287" t="str">
        <f>IF($S$64=0,"",IF(SUMIF($A$34:$A$63,I$2,$S$34:$S$63)=0,"",(SUMIF($A$34:$A$63,I$2,$S$34:$S$63)-$S$74)))</f>
        <v/>
      </c>
      <c r="J25" s="288" t="str">
        <f>IF($S$64=0,"",IF(SUMIF($A$34:$A$63,J$2,$S$34:$S$63)=0,"",(SUMIF($A$34:$A$63,J$2,$S$34:$S$63)-$S$75)))</f>
        <v/>
      </c>
      <c r="K25" s="286" t="str">
        <f>IF($S$64=0,"",IF(SUMIF($A$34:$A$63,K$2,$S$34:$S$63)=0,"",(SUMIF($A$34:$A$63,K$2,$S$34:$S$63)-$S$76)))</f>
        <v/>
      </c>
      <c r="L25" s="287" t="str">
        <f>IF($S$64=0,"",IF(SUMIF($A$34:$A$63,L$2,$S$34:$S$63)=0,"",(SUMIF($A$34:$A$63,L$2,$S$34:$S$63)-$S$77)))</f>
        <v/>
      </c>
      <c r="M25" s="287" t="str">
        <f>IF($S$64=0,"",IF(SUMIF($A$34:$A$63,M$2,$S$34:$S$63)=0,"",(SUMIF($A$34:$A$63,M$2,$S$34:$S$63)-$S$78)))</f>
        <v/>
      </c>
      <c r="N25" s="299" t="str">
        <f>IF($S$64=0,"",IF(SUMIF($A$34:$A$63,N$2,$S$34:$S$63)=0,"",(SUMIF($A$34:$A$63,N$2,$S$34:$S$63)-$S$79)))</f>
        <v/>
      </c>
      <c r="O25" s="299" t="str">
        <f>IF($S$64=0,"",IF(SUMIF($A$34:$A$63,O$2,$S$34:$S$63)=0,"",(SUMIF($A$34:$A$63,O$2,$S$34:$S$63)-$S$80)))</f>
        <v/>
      </c>
      <c r="P25" s="299" t="str">
        <f>IF($S$64=0,"",IF(SUMIF($A$34:$A$63,P$2,$S$34:$S$63)=0,"",(SUMIF($A$34:$A$63,P$2,$S$34:$S$63)-$S$81)))</f>
        <v/>
      </c>
      <c r="Q25" s="299" t="str">
        <f>IF($S$64=0,"",IF(SUMIF($A$34:$A$63,Q$2,$S$34:$S$63)=0,"",(SUMIF($A$34:$A$63,Q$2,$S$34:$S$63)-$S$82)))</f>
        <v/>
      </c>
      <c r="R25" s="299" t="str">
        <f>IF($S$64=0,"",IF(SUMIF($A$34:$A$63,R$2,$S$34:$S$63)=0,"",(SUMIF($A$34:$A$63,R$2,$S$34:$S$63)-$S$83)))</f>
        <v/>
      </c>
      <c r="S25" s="299" t="str">
        <f>IF($S$64=0,"",IF(SUMIF($A$34:$A$63,S$2,$S$34:$S$63)=0,"",(SUMIF($A$34:$A$63,S$2,$S$34:$S$63)-$S$84)))</f>
        <v/>
      </c>
      <c r="T25" s="299" t="str">
        <f>IF($S$64=0,"",IF(SUMIF($A$34:$A$63,T$2,$S$34:$S$63)=0,"",(SUMIF($A$34:$A$63,T$2,$S$34:$S$63)-$S$85)))</f>
        <v/>
      </c>
      <c r="U25" s="299" t="str">
        <f>IF($S$64=0,"",IF(SUMIF($A$34:$A$63,U$2,$S$34:$S$63)=0,"",(SUMIF($A$34:$A$63,U$2,$S$34:$S$63)-$S$86)))</f>
        <v/>
      </c>
      <c r="V25" s="299" t="str">
        <f>IF($S$64=0,"",IF(SUMIF($A$34:$A$63,V$2,$S$34:$S$63)=0,"",(SUMIF($A$34:$A$63,V$2,$S$34:$S$63)-$S$87)))</f>
        <v/>
      </c>
      <c r="W25" s="299" t="str">
        <f>IF($S$64=0,"",IF(SUMIF($A$34:$A$63,W$2,$S$34:$S$63)=0,"",(SUMIF($A$34:$A$63,W$2,$S$34:$S$63)-$S$88)))</f>
        <v/>
      </c>
      <c r="X25" s="299" t="str">
        <f>IF($S$64=0,"",IF(SUMIF($A$34:$A$63,X$2,$S$34:$S$63)=0,"",(SUMIF($A$34:$A$63,X$2,$S$34:$S$63)-$S$89)))</f>
        <v/>
      </c>
      <c r="Y25" s="299" t="str">
        <f>IF($S$64=0,"",IF(SUMIF($A$34:$A$63,Y$2,$S$34:$S$63)=0,"",(SUMIF($A$34:$A$63,Y$2,$S$34:$S$63)-$S$90)))</f>
        <v/>
      </c>
      <c r="Z25" s="299" t="str">
        <f>IF($S$64=0,"",IF(SUMIF($A$34:$A$63,Z$2,$S$34:$S$63)=0,"",(SUMIF($A$34:$A$63,Z$2,$S$34:$S$63)-$S$91)))</f>
        <v/>
      </c>
      <c r="AA25" s="299" t="str">
        <f>IF($S$64=0,"",IF(SUMIF($A$34:$A$63,AA$2,$S$34:$S$63)=0,"",(SUMIF($A$34:$A$63,AA$2,$S$34:$S$63)-$S$92)))</f>
        <v/>
      </c>
      <c r="AB25" s="299" t="str">
        <f>IF($S$64=0,"",IF(SUMIF($A$34:$A$63,AB$2,$S$34:$S$63)=0,"",(SUMIF($A$34:$A$63,AB$2,$S$34:$S$63)-$S$93)))</f>
        <v/>
      </c>
      <c r="AC25" s="299" t="str">
        <f>IF($S$64=0,"",IF(SUMIF($A$34:$A$63,AC$2,$S$34:$S$63)=0,"",(SUMIF($A$34:$A$63,AC$2,$S$34:$S$63)-$S$94)))</f>
        <v/>
      </c>
      <c r="AD25" s="299" t="str">
        <f>IF($S$64=0,"",IF(SUMIF($A$34:$A$63,AD$2,$S$34:$S$63)=0,"",(SUMIF($A$34:$A$63,AD$2,$S$34:$S$63)-$S$95)))</f>
        <v/>
      </c>
      <c r="AE25" s="299" t="str">
        <f>IF($S$64=0,"",IF(SUMIF($A$34:$A$63,AE$2,$S$34:$S$63)=0,"",(SUMIF($A$34:$A$63,AE$2,$S$34:$S$63)-$S$96)))</f>
        <v/>
      </c>
      <c r="AF25" s="299" t="str">
        <f>IF($S$64=0,"",IF(SUMIF($A$34:$A$63,AF$2,$S$34:$S$63)=0,"",(SUMIF($A$34:$A$63,AF$2,$S$34:$S$63)-$S$97)))</f>
        <v/>
      </c>
      <c r="AG25" s="299" t="str">
        <f>IF($S$64=0,"",IF(SUMIF($A$34:$A$63,AG$2,$S$34:$S$63)=0,"",(SUMIF($A$34:$A$63,AG$2,$S$34:$S$63)-$S$98)))</f>
        <v/>
      </c>
      <c r="AH25" s="289" t="str">
        <f>IF($S$64=0,"",IF(SUMIF($A$34:$A$63,AH$2,$S$34:$S$63)=0,"",(SUMIF($A$34:$A$63,AH$2,$S$34:$S$63)-$S$99)))</f>
        <v/>
      </c>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row>
    <row r="26" spans="1:154" ht="40.5">
      <c r="A26" s="755"/>
      <c r="B26" s="756"/>
      <c r="C26" s="69" t="s">
        <v>1736</v>
      </c>
      <c r="D26" s="291">
        <f t="shared" si="0"/>
        <v>0</v>
      </c>
      <c r="E26" s="291" t="str">
        <f>IF($T$64=0,"",IF(SUMIF($A$34:$A$63,E$2,$T$34:$T$63)=0,"",(SUMIF($A$34:$A$63,E$2,$T$34:$T$63)-$T$70)))</f>
        <v/>
      </c>
      <c r="F26" s="286" t="str">
        <f>IF($T$64=0,"",IF(SUMIF($A$34:$A$63,F$2,$T$34:$T$63)=0,"",(SUMIF($A$34:$A$63,F$2,$T$34:$T$63)-$T$71)))</f>
        <v/>
      </c>
      <c r="G26" s="287" t="str">
        <f>IF($T$64=0,"",IF(SUMIF($A$34:$A$63,G$2,$T$34:$T$63)=0,"",(SUMIF($A$34:$A$63,G$2,$T$34:$T$63)-$T$72)))</f>
        <v/>
      </c>
      <c r="H26" s="287" t="str">
        <f>IF($T$64=0,"",IF(SUMIF($A$34:$A$63,H$2,$T$34:$T$63)=0,"",(SUMIF($A$34:$A$63,H$2,$T$34:$T$63)-$T$73)))</f>
        <v/>
      </c>
      <c r="I26" s="287" t="str">
        <f>IF($T$64=0,"",IF(SUMIF($A$34:$A$63,I$2,$T$34:$T$63)=0,"",(SUMIF($A$34:$A$63,I$2,$T$34:$T$63)-$T$74)))</f>
        <v/>
      </c>
      <c r="J26" s="288" t="str">
        <f>IF($T$64=0,"",IF(SUMIF($A$34:$A$63,J$2,$T$34:$T$63)=0,"",(SUMIF($A$34:$A$63,J$2,$T$34:$T$63)-$T$75)))</f>
        <v/>
      </c>
      <c r="K26" s="286" t="str">
        <f>IF($T$64=0,"",IF(SUMIF($A$34:$A$63,K$2,$T$34:$T$63)=0,"",(SUMIF($A$34:$A$63,K$2,$T$34:$T$63)-$T$76)))</f>
        <v/>
      </c>
      <c r="L26" s="287" t="str">
        <f>IF($T$64=0,"",IF(SUMIF($A$34:$A$63,L$2,$T$34:$T$63)=0,"",(SUMIF($A$34:$A$63,L$2,$T$34:$T$63)-$T$77)))</f>
        <v/>
      </c>
      <c r="M26" s="287" t="str">
        <f>IF($T$64=0,"",IF(SUMIF($A$34:$A$63,M$2,$T$34:$T$63)=0,"",(SUMIF($A$34:$A$63,M$2,$T$34:$T$63)-$T$78)))</f>
        <v/>
      </c>
      <c r="N26" s="299" t="str">
        <f>IF($T$64=0,"",IF(SUMIF($A$34:$A$63,N$2,$T$34:$T$63)=0,"",(SUMIF($A$34:$A$63,N$2,$T$34:$T$63)-$T$79)))</f>
        <v/>
      </c>
      <c r="O26" s="299" t="str">
        <f>IF($T$64=0,"",IF(SUMIF($A$34:$A$63,O$2,$T$34:$T$63)=0,"",(SUMIF($A$34:$A$63,O$2,$T$34:$T$63)-$T$80)))</f>
        <v/>
      </c>
      <c r="P26" s="299" t="str">
        <f>IF($T$64=0,"",IF(SUMIF($A$34:$A$63,P$2,$T$34:$T$63)=0,"",(SUMIF($A$34:$A$63,P$2,$T$34:$T$63)-$T$81)))</f>
        <v/>
      </c>
      <c r="Q26" s="299" t="str">
        <f>IF($T$64=0,"",IF(SUMIF($A$34:$A$63,Q$2,$T$34:$T$63)=0,"",(SUMIF($A$34:$A$63,Q$2,$T$34:$T$63)-$T$82)))</f>
        <v/>
      </c>
      <c r="R26" s="299" t="str">
        <f>IF($T$64=0,"",IF(SUMIF($A$34:$A$63,R$2,$T$34:$T$63)=0,"",(SUMIF($A$34:$A$63,R$2,$T$34:$T$63)-$T$83)))</f>
        <v/>
      </c>
      <c r="S26" s="299" t="str">
        <f>IF($T$64=0,"",IF(SUMIF($A$34:$A$63,S$2,$T$34:$T$63)=0,"",(SUMIF($A$34:$A$63,S$2,$T$34:$T$63)-$T$84)))</f>
        <v/>
      </c>
      <c r="T26" s="299" t="str">
        <f>IF($T$64=0,"",IF(SUMIF($A$34:$A$63,T$2,$T$34:$T$63)=0,"",(SUMIF($A$34:$A$63,T$2,$T$34:$T$63)-$T$85)))</f>
        <v/>
      </c>
      <c r="U26" s="299" t="str">
        <f>IF($T$64=0,"",IF(SUMIF($A$34:$A$63,U$2,$T$34:$T$63)=0,"",(SUMIF($A$34:$A$63,U$2,$T$34:$T$63)-$T$86)))</f>
        <v/>
      </c>
      <c r="V26" s="299" t="str">
        <f>IF($T$64=0,"",IF(SUMIF($A$34:$A$63,V$2,$T$34:$T$63)=0,"",(SUMIF($A$34:$A$63,V$2,$T$34:$T$63)-$T$87)))</f>
        <v/>
      </c>
      <c r="W26" s="299" t="str">
        <f>IF($T$64=0,"",IF(SUMIF($A$34:$A$63,W$2,$T$34:$T$63)=0,"",(SUMIF($A$34:$A$63,W$2,$T$34:$T$63)-$T$88)))</f>
        <v/>
      </c>
      <c r="X26" s="299" t="str">
        <f>IF($T$64=0,"",IF(SUMIF($A$34:$A$63,X$2,$T$34:$T$63)=0,"",(SUMIF($A$34:$A$63,X$2,$T$34:$T$63)-$T$89)))</f>
        <v/>
      </c>
      <c r="Y26" s="299" t="str">
        <f>IF($T$64=0,"",IF(SUMIF($A$34:$A$63,Y$2,$T$34:$T$63)=0,"",(SUMIF($A$34:$A$63,Y$2,$T$34:$T$63)-$T$90)))</f>
        <v/>
      </c>
      <c r="Z26" s="299" t="str">
        <f>IF($T$64=0,"",IF(SUMIF($A$34:$A$63,Z$2,$T$34:$T$63)=0,"",(SUMIF($A$34:$A$63,Z$2,$T$34:$T$63)-$T$91)))</f>
        <v/>
      </c>
      <c r="AA26" s="299" t="str">
        <f>IF($T$64=0,"",IF(SUMIF($A$34:$A$63,AA$2,$T$34:$T$63)=0,"",(SUMIF($A$34:$A$63,AA$2,$T$34:$T$63)-$T$92)))</f>
        <v/>
      </c>
      <c r="AB26" s="299" t="str">
        <f>IF($T$64=0,"",IF(SUMIF($A$34:$A$63,AB$2,$T$34:$T$63)=0,"",(SUMIF($A$34:$A$63,AB$2,$T$34:$T$63)-$T$93)))</f>
        <v/>
      </c>
      <c r="AC26" s="299" t="str">
        <f>IF($T$64=0,"",IF(SUMIF($A$34:$A$63,AC$2,$T$34:$T$63)=0,"",(SUMIF($A$34:$A$63,AC$2,$T$34:$T$63)-$T$94)))</f>
        <v/>
      </c>
      <c r="AD26" s="299" t="str">
        <f>IF($T$64=0,"",IF(SUMIF($A$34:$A$63,AD$2,$T$34:$T$63)=0,"",(SUMIF($A$34:$A$63,AD$2,$T$34:$T$63)-$T$95)))</f>
        <v/>
      </c>
      <c r="AE26" s="299" t="str">
        <f>IF($T$64=0,"",IF(SUMIF($A$34:$A$63,AE$2,$T$34:$T$63)=0,"",(SUMIF($A$34:$A$63,AE$2,$T$34:$T$63)-$T$96)))</f>
        <v/>
      </c>
      <c r="AF26" s="299" t="str">
        <f>IF($T$64=0,"",IF(SUMIF($A$34:$A$63,AF$2,$T$34:$T$63)=0,"",(SUMIF($A$34:$A$63,AF$2,$T$34:$T$63)-$T$97)))</f>
        <v/>
      </c>
      <c r="AG26" s="299" t="str">
        <f>IF($T$64=0,"",IF(SUMIF($A$34:$A$63,AG$2,$T$34:$T$63)=0,"",(SUMIF($A$34:$A$63,AG$2,$T$34:$T$63)-$T$98)))</f>
        <v/>
      </c>
      <c r="AH26" s="289" t="str">
        <f>IF($T$64=0,"",IF(SUMIF($A$34:$A$63,AH$2,$T$34:$T$63)=0,"",(SUMIF($A$34:$A$63,AH$2,$T$34:$T$63)-$T$99)))</f>
        <v/>
      </c>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row>
    <row r="27" spans="1:154" ht="14.25" thickBot="1">
      <c r="A27" s="757"/>
      <c r="B27" s="758"/>
      <c r="C27" s="69" t="s">
        <v>1737</v>
      </c>
      <c r="D27" s="291">
        <f t="shared" si="0"/>
        <v>0</v>
      </c>
      <c r="E27" s="291" t="str">
        <f>IF($U$64=0,"",IF(SUMIF($A$34:$A$63,E$2,$U$34:$U$63)=0,"",(SUMIF($A$34:$A$63,E$2,$U$34:$U$63)-$U$70)))</f>
        <v/>
      </c>
      <c r="F27" s="286" t="str">
        <f>IF($U$64=0,"",IF(SUMIF($A$34:$A$63,F$2,$U$34:$U$63)=0,"",(SUMIF($A$34:$A$63,F$2,$U$34:$U$63)-$U$71)))</f>
        <v/>
      </c>
      <c r="G27" s="287" t="str">
        <f>IF($U$64=0,"",IF(SUMIF($A$34:$A$63,G$2,$U$34:$U$63)=0,"",(SUMIF($A$34:$A$63,G$2,$U$34:$U$63)-$U$72)))</f>
        <v/>
      </c>
      <c r="H27" s="287" t="str">
        <f>IF($U$64=0,"",IF(SUMIF($A$34:$A$63,H$2,$U$34:$U$63)=0,"",(SUMIF($A$34:$A$63,H$2,$U$34:$U$63)-$U$73)))</f>
        <v/>
      </c>
      <c r="I27" s="287" t="str">
        <f>IF($U$64=0,"",IF(SUMIF($A$34:$A$63,I$2,$U$34:$U$63)=0,"",(SUMIF($A$34:$A$63,I$2,$U$34:$U$63)-$U$74)))</f>
        <v/>
      </c>
      <c r="J27" s="288" t="str">
        <f>IF($U$64=0,"",IF(SUMIF($A$34:$A$63,J$2,$U$34:$U$63)=0,"",(SUMIF($A$34:$A$63,J$2,$U$34:$U$63)-$U$75)))</f>
        <v/>
      </c>
      <c r="K27" s="286" t="str">
        <f>IF($U$64=0,"",IF(SUMIF($A$34:$A$63,K$2,$U$34:$U$63)=0,"",(SUMIF($A$34:$A$63,K$2,$U$34:$U$63)-$U$76)))</f>
        <v/>
      </c>
      <c r="L27" s="287" t="str">
        <f>IF($U$64=0,"",IF(SUMIF($A$34:$A$63,L$2,$U$34:$U$63)=0,"",(SUMIF($A$34:$A$63,L$2,$U$34:$U$63)-$U$77)))</f>
        <v/>
      </c>
      <c r="M27" s="287" t="str">
        <f>IF($U$64=0,"",IF(SUMIF($A$34:$A$63,M$2,$U$34:$U$63)=0,"",(SUMIF($A$34:$A$63,M$2,$U$34:$U$63)-$U$78)))</f>
        <v/>
      </c>
      <c r="N27" s="299" t="str">
        <f>IF($U$64=0,"",IF(SUMIF($A$34:$A$63,N$2,$U$34:$U$63)=0,"",(SUMIF($A$34:$A$63,N$2,$U$34:$U$63)-$U$79)))</f>
        <v/>
      </c>
      <c r="O27" s="299" t="str">
        <f>IF($U$64=0,"",IF(SUMIF($A$34:$A$63,O$2,$U$34:$U$63)=0,"",(SUMIF($A$34:$A$63,O$2,$U$34:$U$63)-$U$80)))</f>
        <v/>
      </c>
      <c r="P27" s="299" t="str">
        <f>IF($U$64=0,"",IF(SUMIF($A$34:$A$63,P$2,$U$34:$U$63)=0,"",(SUMIF($A$34:$A$63,P$2,$U$34:$U$63)-$U$81)))</f>
        <v/>
      </c>
      <c r="Q27" s="299" t="str">
        <f>IF($U$64=0,"",IF(SUMIF($A$34:$A$63,Q$2,$U$34:$U$63)=0,"",(SUMIF($A$34:$A$63,Q$2,$U$34:$U$63)-$U$82)))</f>
        <v/>
      </c>
      <c r="R27" s="299" t="str">
        <f>IF($U$64=0,"",IF(SUMIF($A$34:$A$63,R$2,$U$34:$U$63)=0,"",(SUMIF($A$34:$A$63,R$2,$U$34:$U$63)-$U$83)))</f>
        <v/>
      </c>
      <c r="S27" s="299" t="str">
        <f>IF($U$64=0,"",IF(SUMIF($A$34:$A$63,S$2,$U$34:$U$63)=0,"",(SUMIF($A$34:$A$63,S$2,$U$34:$U$63)-$U$84)))</f>
        <v/>
      </c>
      <c r="T27" s="299" t="str">
        <f>IF($U$64=0,"",IF(SUMIF($A$34:$A$63,T$2,$U$34:$U$63)=0,"",(SUMIF($A$34:$A$63,T$2,$U$34:$U$63)-$U$85)))</f>
        <v/>
      </c>
      <c r="U27" s="299" t="str">
        <f>IF($U$64=0,"",IF(SUMIF($A$34:$A$63,U$2,$U$34:$U$63)=0,"",(SUMIF($A$34:$A$63,U$2,$U$34:$U$63)-$U$86)))</f>
        <v/>
      </c>
      <c r="V27" s="299" t="str">
        <f>IF($U$64=0,"",IF(SUMIF($A$34:$A$63,V$2,$U$34:$U$63)=0,"",(SUMIF($A$34:$A$63,V$2,$U$34:$U$63)-$U$87)))</f>
        <v/>
      </c>
      <c r="W27" s="299" t="str">
        <f>IF($U$64=0,"",IF(SUMIF($A$34:$A$63,W$2,$U$34:$U$63)=0,"",(SUMIF($A$34:$A$63,W$2,$U$34:$U$63)-$U$88)))</f>
        <v/>
      </c>
      <c r="X27" s="299" t="str">
        <f>IF($U$64=0,"",IF(SUMIF($A$34:$A$63,X$2,$U$34:$U$63)=0,"",(SUMIF($A$34:$A$63,X$2,$U$34:$U$63)-$U$89)))</f>
        <v/>
      </c>
      <c r="Y27" s="299" t="str">
        <f>IF($U$64=0,"",IF(SUMIF($A$34:$A$63,Y$2,$U$34:$U$63)=0,"",(SUMIF($A$34:$A$63,Y$2,$U$34:$U$63)-$U$90)))</f>
        <v/>
      </c>
      <c r="Z27" s="299" t="str">
        <f>IF($U$64=0,"",IF(SUMIF($A$34:$A$63,Z$2,$U$34:$U$63)=0,"",(SUMIF($A$34:$A$63,Z$2,$U$34:$U$63)-$U$91)))</f>
        <v/>
      </c>
      <c r="AA27" s="299" t="str">
        <f>IF($U$64=0,"",IF(SUMIF($A$34:$A$63,AA$2,$U$34:$U$63)=0,"",(SUMIF($A$34:$A$63,AA$2,$U$34:$U$63)-$U$92)))</f>
        <v/>
      </c>
      <c r="AB27" s="299" t="str">
        <f>IF($U$64=0,"",IF(SUMIF($A$34:$A$63,AB$2,$U$34:$U$63)=0,"",(SUMIF($A$34:$A$63,AB$2,$U$34:$U$63)-$U$93)))</f>
        <v/>
      </c>
      <c r="AC27" s="299" t="str">
        <f>IF($U$64=0,"",IF(SUMIF($A$34:$A$63,AC$2,$U$34:$U$63)=0,"",(SUMIF($A$34:$A$63,AC$2,$U$34:$U$63)-$U$94)))</f>
        <v/>
      </c>
      <c r="AD27" s="299" t="str">
        <f>IF($U$64=0,"",IF(SUMIF($A$34:$A$63,AD$2,$U$34:$U$63)=0,"",(SUMIF($A$34:$A$63,AD$2,$U$34:$U$63)-$U$95)))</f>
        <v/>
      </c>
      <c r="AE27" s="299" t="str">
        <f>IF($U$64=0,"",IF(SUMIF($A$34:$A$63,AE$2,$U$34:$U$63)=0,"",(SUMIF($A$34:$A$63,AE$2,$U$34:$U$63)-$U$96)))</f>
        <v/>
      </c>
      <c r="AF27" s="299" t="str">
        <f>IF($U$64=0,"",IF(SUMIF($A$34:$A$63,AF$2,$U$34:$U$63)=0,"",(SUMIF($A$34:$A$63,AF$2,$U$34:$U$63)-$U$97)))</f>
        <v/>
      </c>
      <c r="AG27" s="299" t="str">
        <f>IF($U$64=0,"",IF(SUMIF($A$34:$A$63,AG$2,$U$34:$U$63)=0,"",(SUMIF($A$34:$A$63,AG$2,$U$34:$U$63)-$U$98)))</f>
        <v/>
      </c>
      <c r="AH27" s="289" t="str">
        <f>IF($U$64=0,"",IF(SUMIF($A$34:$A$63,AH$2,$U$34:$U$63)=0,"",(SUMIF($A$34:$A$63,AH$2,$U$34:$U$63)-$U$99)))</f>
        <v/>
      </c>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row>
    <row r="28" spans="1:154" ht="14.25" thickBot="1">
      <c r="A28" s="740" t="s">
        <v>202</v>
      </c>
      <c r="B28" s="741"/>
      <c r="C28" s="741"/>
      <c r="D28" s="292">
        <f t="shared" si="0"/>
        <v>0</v>
      </c>
      <c r="E28" s="292" t="str">
        <f>IF($V$64=0,"",IF(SUMIF($A$34:$A$63,E$2,$V$34:$V$63)=0,"",(SUMIF($A$34:$A$63,E$2,$V$34:$V$63)-$V$70)))</f>
        <v/>
      </c>
      <c r="F28" s="293" t="str">
        <f>IF($V$64=0,"",IF(SUMIF($A$34:$A$63,F$2,$V$34:$V$63)=0,"",(SUMIF($A$34:$A$63,F$2,$V$34:$V$63)-$V$71)))</f>
        <v/>
      </c>
      <c r="G28" s="294" t="str">
        <f>IF($V$64=0,"",IF(SUMIF($A$34:$A$63,G$2,$V$34:$V$63)=0,"",(SUMIF($A$34:$A$63,G$2,$V$34:$V$63)-$V$72)))</f>
        <v/>
      </c>
      <c r="H28" s="294" t="str">
        <f>IF($V$64=0,"",IF(SUMIF($A$34:$A$63,H$2,$V$34:$V$63)=0,"",(SUMIF($A$34:$A$63,H$2,$V$34:$V$63)-$V$73)))</f>
        <v/>
      </c>
      <c r="I28" s="294" t="str">
        <f>IF($V$64=0,"",IF(SUMIF($A$34:$A$63,I$2,$V$34:$V$63)=0,"",(SUMIF($A$34:$A$63,I$2,$V$34:$V$63)-$V$74)))</f>
        <v/>
      </c>
      <c r="J28" s="293" t="str">
        <f>IF($V$64=0,"",IF(SUMIF($A$34:$A$63,J$2,$V$34:$V$63)=0,"",(SUMIF($A$34:$A$63,J$2,$V$34:$V$63)-$V$75)))</f>
        <v/>
      </c>
      <c r="K28" s="293" t="str">
        <f>IF($V$64=0,"",IF(SUMIF($A$34:$A$63,K$2,$V$34:$V$63)=0,"",(SUMIF($A$34:$A$63,K$2,$V$34:$V$63)-$V$76)))</f>
        <v/>
      </c>
      <c r="L28" s="294" t="str">
        <f>IF($V$64=0,"",IF(SUMIF($A$34:$A$63,L$2,$V$34:$V$63)=0,"",(SUMIF($A$34:$A$63,L$2,$V$34:$V$63)-$V$77)))</f>
        <v/>
      </c>
      <c r="M28" s="294" t="str">
        <f>IF($V$64=0,"",IF(SUMIF($A$34:$A$63,M$2,$V$34:$V$63)=0,"",(SUMIF($A$34:$A$63,M$2,$V$34:$V$63)-$V$78)))</f>
        <v/>
      </c>
      <c r="N28" s="300" t="str">
        <f>IF($V$64=0,"",IF(SUMIF($A$34:$A$63,N$2,$V$34:$V$63)=0,"",(SUMIF($A$34:$A$63,N$2,$V$34:$V$63)-$V$79)))</f>
        <v/>
      </c>
      <c r="O28" s="300" t="str">
        <f>IF($V$64=0,"",IF(SUMIF($A$34:$A$63,O$2,$V$34:$V$63)=0,"",(SUMIF($A$34:$A$63,O$2,$V$34:$V$63)-$V$80)))</f>
        <v/>
      </c>
      <c r="P28" s="300" t="str">
        <f>IF($V$64=0,"",IF(SUMIF($A$34:$A$63,P$2,$V$34:$V$63)=0,"",(SUMIF($A$34:$A$63,P$2,$V$34:$V$63)-$V$81)))</f>
        <v/>
      </c>
      <c r="Q28" s="300" t="str">
        <f>IF($V$64=0,"",IF(SUMIF($A$34:$A$63,Q$2,$V$34:$V$63)=0,"",(SUMIF($A$34:$A$63,Q$2,$V$34:$V$63)-$V$82)))</f>
        <v/>
      </c>
      <c r="R28" s="300" t="str">
        <f>IF($V$64=0,"",IF(SUMIF($A$34:$A$63,R$2,$V$34:$V$63)=0,"",(SUMIF($A$34:$A$63,R$2,$V$34:$V$63)-$V$83)))</f>
        <v/>
      </c>
      <c r="S28" s="300" t="str">
        <f>IF($V$64=0,"",IF(SUMIF($A$34:$A$63,S$2,$V$34:$V$63)=0,"",(SUMIF($A$34:$A$63,S$2,$V$34:$V$63)-$V$84)))</f>
        <v/>
      </c>
      <c r="T28" s="300" t="str">
        <f>IF($V$64=0,"",IF(SUMIF($A$34:$A$63,T$2,$V$34:$V$63)=0,"",(SUMIF($A$34:$A$63,T$2,$V$34:$V$63)-$V$85)))</f>
        <v/>
      </c>
      <c r="U28" s="300" t="str">
        <f>IF($V$64=0,"",IF(SUMIF($A$34:$A$63,U$2,$V$34:$V$63)=0,"",(SUMIF($A$34:$A$63,U$2,$V$34:$V$63)-$V$86)))</f>
        <v/>
      </c>
      <c r="V28" s="300" t="str">
        <f>IF($V$64=0,"",IF(SUMIF($A$34:$A$63,V$2,$V$34:$V$63)=0,"",(SUMIF($A$34:$A$63,V$2,$V$34:$V$63)-$V$87)))</f>
        <v/>
      </c>
      <c r="W28" s="300" t="str">
        <f>IF($V$64=0,"",IF(SUMIF($A$34:$A$63,W$2,$V$34:$V$63)=0,"",(SUMIF($A$34:$A$63,W$2,$V$34:$V$63)-$V$88)))</f>
        <v/>
      </c>
      <c r="X28" s="300" t="str">
        <f>IF($V$64=0,"",IF(SUMIF($A$34:$A$63,X$2,$V$34:$V$63)=0,"",(SUMIF($A$34:$A$63,X$2,$V$34:$V$63)-$V$89)))</f>
        <v/>
      </c>
      <c r="Y28" s="300" t="str">
        <f>IF($V$64=0,"",IF(SUMIF($A$34:$A$63,Y$2,$V$34:$V$63)=0,"",(SUMIF($A$34:$A$63,Y$2,$V$34:$V$63)-$V$90)))</f>
        <v/>
      </c>
      <c r="Z28" s="300" t="str">
        <f>IF($V$64=0,"",IF(SUMIF($A$34:$A$63,Z$2,$V$34:$V$63)=0,"",(SUMIF($A$34:$A$63,Z$2,$V$34:$V$63)-$V$91)))</f>
        <v/>
      </c>
      <c r="AA28" s="300" t="str">
        <f>IF($V$64=0,"",IF(SUMIF($A$34:$A$63,AA$2,$V$34:$V$63)=0,"",(SUMIF($A$34:$A$63,AA$2,$V$34:$V$63)-$V$92)))</f>
        <v/>
      </c>
      <c r="AB28" s="300" t="str">
        <f>IF($V$64=0,"",IF(SUMIF($A$34:$A$63,AB$2,$V$34:$V$63)=0,"",(SUMIF($A$34:$A$63,AB$2,$V$34:$V$63)-$V$93)))</f>
        <v/>
      </c>
      <c r="AC28" s="300" t="str">
        <f>IF($V$64=0,"",IF(SUMIF($A$34:$A$63,AC$2,$V$34:$V$63)=0,"",(SUMIF($A$34:$A$63,AC$2,$V$34:$V$63)-$V$94)))</f>
        <v/>
      </c>
      <c r="AD28" s="300" t="str">
        <f>IF($V$64=0,"",IF(SUMIF($A$34:$A$63,AD$2,$V$34:$V$63)=0,"",(SUMIF($A$34:$A$63,AD$2,$V$34:$V$63)-$V$95)))</f>
        <v/>
      </c>
      <c r="AE28" s="300" t="str">
        <f>IF($V$64=0,"",IF(SUMIF($A$34:$A$63,AE$2,$V$34:$V$63)=0,"",(SUMIF($A$34:$A$63,AE$2,$V$34:$V$63)-$V$96)))</f>
        <v/>
      </c>
      <c r="AF28" s="300" t="str">
        <f>IF($V$64=0,"",IF(SUMIF($A$34:$A$63,AF$2,$V$34:$V$63)=0,"",(SUMIF($A$34:$A$63,AF$2,$V$34:$V$63)-$V$97)))</f>
        <v/>
      </c>
      <c r="AG28" s="300" t="str">
        <f>IF($V$64=0,"",IF(SUMIF($A$34:$A$63,AG$2,$V$34:$V$63)=0,"",(SUMIF($A$34:$A$63,AG$2,$V$34:$V$63)-$V$98)))</f>
        <v/>
      </c>
      <c r="AH28" s="295" t="str">
        <f>IF($V$64=0,"",IF(SUMIF($A$34:$A$63,AH$2,$V$34:$V$63)=0,"",(SUMIF($A$34:$A$63,AH$2,$V$34:$V$63)-$V$99)))</f>
        <v/>
      </c>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row>
    <row r="29" spans="1:154" s="308" customFormat="1" ht="14.25" thickBot="1">
      <c r="A29" s="744" t="s">
        <v>203</v>
      </c>
      <c r="B29" s="745"/>
      <c r="C29" s="745"/>
      <c r="D29" s="303">
        <f t="shared" si="0"/>
        <v>0</v>
      </c>
      <c r="E29" s="303" t="str">
        <f t="shared" ref="E29:AH29" si="1">IF(SUM(E8:E28)=0,"",SUM(E8:E28))</f>
        <v/>
      </c>
      <c r="F29" s="304" t="str">
        <f t="shared" si="1"/>
        <v/>
      </c>
      <c r="G29" s="305" t="str">
        <f t="shared" si="1"/>
        <v/>
      </c>
      <c r="H29" s="305" t="str">
        <f t="shared" si="1"/>
        <v/>
      </c>
      <c r="I29" s="305" t="str">
        <f t="shared" si="1"/>
        <v/>
      </c>
      <c r="J29" s="304" t="str">
        <f t="shared" si="1"/>
        <v/>
      </c>
      <c r="K29" s="304" t="str">
        <f t="shared" si="1"/>
        <v/>
      </c>
      <c r="L29" s="305" t="str">
        <f t="shared" si="1"/>
        <v/>
      </c>
      <c r="M29" s="305" t="str">
        <f t="shared" si="1"/>
        <v/>
      </c>
      <c r="N29" s="306" t="str">
        <f t="shared" si="1"/>
        <v/>
      </c>
      <c r="O29" s="306" t="str">
        <f t="shared" si="1"/>
        <v/>
      </c>
      <c r="P29" s="306" t="str">
        <f t="shared" si="1"/>
        <v/>
      </c>
      <c r="Q29" s="306" t="str">
        <f t="shared" si="1"/>
        <v/>
      </c>
      <c r="R29" s="306" t="str">
        <f t="shared" si="1"/>
        <v/>
      </c>
      <c r="S29" s="306" t="str">
        <f t="shared" si="1"/>
        <v/>
      </c>
      <c r="T29" s="306" t="str">
        <f t="shared" si="1"/>
        <v/>
      </c>
      <c r="U29" s="306" t="str">
        <f t="shared" si="1"/>
        <v/>
      </c>
      <c r="V29" s="306" t="str">
        <f t="shared" si="1"/>
        <v/>
      </c>
      <c r="W29" s="306" t="str">
        <f t="shared" si="1"/>
        <v/>
      </c>
      <c r="X29" s="306" t="str">
        <f t="shared" si="1"/>
        <v/>
      </c>
      <c r="Y29" s="306" t="str">
        <f t="shared" si="1"/>
        <v/>
      </c>
      <c r="Z29" s="306" t="str">
        <f t="shared" si="1"/>
        <v/>
      </c>
      <c r="AA29" s="306" t="str">
        <f t="shared" si="1"/>
        <v/>
      </c>
      <c r="AB29" s="306" t="str">
        <f t="shared" si="1"/>
        <v/>
      </c>
      <c r="AC29" s="306" t="str">
        <f t="shared" si="1"/>
        <v/>
      </c>
      <c r="AD29" s="306" t="str">
        <f t="shared" si="1"/>
        <v/>
      </c>
      <c r="AE29" s="306" t="str">
        <f t="shared" si="1"/>
        <v/>
      </c>
      <c r="AF29" s="306" t="str">
        <f t="shared" si="1"/>
        <v/>
      </c>
      <c r="AG29" s="306" t="str">
        <f t="shared" si="1"/>
        <v/>
      </c>
      <c r="AH29" s="307" t="str">
        <f t="shared" si="1"/>
        <v/>
      </c>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row>
    <row r="30" spans="1:154" ht="13.5" customHeight="1">
      <c r="B30" s="2"/>
    </row>
    <row r="31" spans="1:154" ht="13.5" hidden="1" customHeight="1">
      <c r="A31" s="746" t="s">
        <v>214</v>
      </c>
      <c r="B31" s="750" t="s">
        <v>1683</v>
      </c>
      <c r="C31" s="751"/>
      <c r="D31" s="751"/>
      <c r="E31" s="751"/>
      <c r="F31" s="751"/>
      <c r="G31" s="751"/>
      <c r="H31" s="751"/>
      <c r="I31" s="751"/>
      <c r="J31" s="751"/>
      <c r="K31" s="751"/>
      <c r="L31" s="751"/>
      <c r="M31" s="751"/>
      <c r="N31" s="751"/>
      <c r="O31" s="751"/>
      <c r="P31" s="751"/>
      <c r="Q31" s="751"/>
      <c r="R31" s="751"/>
      <c r="S31" s="751"/>
      <c r="T31" s="751"/>
      <c r="U31" s="751"/>
      <c r="V31" s="751"/>
      <c r="W31" s="752"/>
    </row>
    <row r="32" spans="1:154" ht="13.5" hidden="1" customHeight="1">
      <c r="A32" s="747"/>
      <c r="B32" s="739" t="s">
        <v>1730</v>
      </c>
      <c r="C32" s="739"/>
      <c r="D32" s="739"/>
      <c r="E32" s="739"/>
      <c r="F32" s="739" t="s">
        <v>1731</v>
      </c>
      <c r="G32" s="739"/>
      <c r="H32" s="739"/>
      <c r="I32" s="739"/>
      <c r="J32" s="739" t="s">
        <v>215</v>
      </c>
      <c r="K32" s="739"/>
      <c r="L32" s="739"/>
      <c r="M32" s="739"/>
      <c r="N32" s="739" t="s">
        <v>1395</v>
      </c>
      <c r="O32" s="739"/>
      <c r="P32" s="739"/>
      <c r="Q32" s="739"/>
      <c r="R32" s="739" t="s">
        <v>1732</v>
      </c>
      <c r="S32" s="739"/>
      <c r="T32" s="739"/>
      <c r="U32" s="739"/>
      <c r="V32" s="739" t="s">
        <v>1733</v>
      </c>
      <c r="W32" s="749" t="s">
        <v>1750</v>
      </c>
    </row>
    <row r="33" spans="1:23" ht="42.75" hidden="1" customHeight="1">
      <c r="A33" s="747"/>
      <c r="B33" s="160" t="s">
        <v>1734</v>
      </c>
      <c r="C33" s="160" t="s">
        <v>1735</v>
      </c>
      <c r="D33" s="160" t="s">
        <v>1736</v>
      </c>
      <c r="E33" s="160" t="s">
        <v>1737</v>
      </c>
      <c r="F33" s="160" t="s">
        <v>1734</v>
      </c>
      <c r="G33" s="160" t="s">
        <v>1735</v>
      </c>
      <c r="H33" s="160" t="s">
        <v>1736</v>
      </c>
      <c r="I33" s="160" t="s">
        <v>1737</v>
      </c>
      <c r="J33" s="160" t="s">
        <v>1734</v>
      </c>
      <c r="K33" s="160" t="s">
        <v>1735</v>
      </c>
      <c r="L33" s="160" t="s">
        <v>1736</v>
      </c>
      <c r="M33" s="160" t="s">
        <v>1737</v>
      </c>
      <c r="N33" s="160" t="s">
        <v>1734</v>
      </c>
      <c r="O33" s="160" t="s">
        <v>1735</v>
      </c>
      <c r="P33" s="160" t="s">
        <v>1736</v>
      </c>
      <c r="Q33" s="160" t="s">
        <v>1737</v>
      </c>
      <c r="R33" s="160" t="s">
        <v>1734</v>
      </c>
      <c r="S33" s="160" t="s">
        <v>1735</v>
      </c>
      <c r="T33" s="160" t="s">
        <v>1736</v>
      </c>
      <c r="U33" s="160" t="s">
        <v>1737</v>
      </c>
      <c r="V33" s="739"/>
      <c r="W33" s="749"/>
    </row>
    <row r="34" spans="1:23" ht="13.5" hidden="1" customHeight="1">
      <c r="A34" s="147">
        <v>1</v>
      </c>
      <c r="B34" s="155">
        <f>COUNTIF(車種重量,CONCATENATE($A34,11))</f>
        <v>0</v>
      </c>
      <c r="C34" s="155">
        <f>COUNTIF(車種重量,CONCATENATE($A34,12))</f>
        <v>0</v>
      </c>
      <c r="D34" s="155">
        <f>COUNTIF(車種重量,CONCATENATE($A34,13))</f>
        <v>0</v>
      </c>
      <c r="E34" s="155">
        <f>COUNTIF(車種重量,CONCATENATE($A34,14))</f>
        <v>0</v>
      </c>
      <c r="F34" s="155">
        <f>COUNTIF(車種重量,CONCATENATE($A34,21))</f>
        <v>0</v>
      </c>
      <c r="G34" s="155">
        <f>COUNTIF(車種重量,CONCATENATE($A34,22))</f>
        <v>0</v>
      </c>
      <c r="H34" s="155">
        <f>COUNTIF(車種重量,CONCATENATE($A34,23))</f>
        <v>0</v>
      </c>
      <c r="I34" s="155">
        <f>COUNTIF(車種重量,CONCATENATE($A34,24))</f>
        <v>0</v>
      </c>
      <c r="J34" s="155">
        <f>COUNTIF(車種重量,CONCATENATE($A34,31))</f>
        <v>0</v>
      </c>
      <c r="K34" s="155">
        <f>COUNTIF(車種重量,CONCATENATE($A34,32))</f>
        <v>0</v>
      </c>
      <c r="L34" s="155">
        <f>COUNTIF(車種重量,CONCATENATE($A34,33))</f>
        <v>0</v>
      </c>
      <c r="M34" s="155">
        <f>COUNTIF(車種重量,CONCATENATE($A34,34))</f>
        <v>0</v>
      </c>
      <c r="N34" s="155">
        <f>COUNTIF(車種重量,CONCATENATE($A34,41))</f>
        <v>0</v>
      </c>
      <c r="O34" s="155">
        <f>COUNTIF(車種重量,CONCATENATE($A34,42))</f>
        <v>0</v>
      </c>
      <c r="P34" s="155">
        <f>COUNTIF(車種重量,CONCATENATE($A34,43))</f>
        <v>0</v>
      </c>
      <c r="Q34" s="155">
        <f>COUNTIF(車種重量,CONCATENATE($A34,44))</f>
        <v>0</v>
      </c>
      <c r="R34" s="155">
        <f>COUNTIF(車種重量,CONCATENATE($A34,51))+COUNTIF(車種重量,CONCATENATE($A34,61))</f>
        <v>0</v>
      </c>
      <c r="S34" s="155">
        <f>COUNTIF(車種重量,CONCATENATE($A34,52))+COUNTIF(車種重量,CONCATENATE($A34,62))</f>
        <v>0</v>
      </c>
      <c r="T34" s="155">
        <f>COUNTIF(車種重量,CONCATENATE($A34,53))+COUNTIF(車種重量,CONCATENATE($A34,63))</f>
        <v>0</v>
      </c>
      <c r="U34" s="155">
        <f>COUNTIF(車種重量,CONCATENATE($A34,54))+COUNTIF(車種重量,CONCATENATE($A34,64))</f>
        <v>0</v>
      </c>
      <c r="V34" s="155">
        <f>COUNTIF(車種重量,CONCATENATE($A34,90))</f>
        <v>0</v>
      </c>
      <c r="W34" s="156">
        <f t="shared" ref="W34:W42" si="2">SUM(B34:V34)</f>
        <v>0</v>
      </c>
    </row>
    <row r="35" spans="1:23" ht="13.5" hidden="1" customHeight="1">
      <c r="A35" s="147">
        <v>2</v>
      </c>
      <c r="B35" s="155">
        <f t="shared" ref="B35:B63" si="3">COUNTIF(車種重量,CONCATENATE($A35,11))</f>
        <v>0</v>
      </c>
      <c r="C35" s="155">
        <f t="shared" ref="C35:C63" si="4">COUNTIF(車種重量,CONCATENATE($A35,12))</f>
        <v>0</v>
      </c>
      <c r="D35" s="155">
        <f t="shared" ref="D35:D63" si="5">COUNTIF(車種重量,CONCATENATE($A35,13))</f>
        <v>0</v>
      </c>
      <c r="E35" s="155">
        <f t="shared" ref="E35:E63" si="6">COUNTIF(車種重量,CONCATENATE($A35,14))</f>
        <v>0</v>
      </c>
      <c r="F35" s="155">
        <f t="shared" ref="F35:F63" si="7">COUNTIF(車種重量,CONCATENATE($A35,21))</f>
        <v>0</v>
      </c>
      <c r="G35" s="155">
        <f t="shared" ref="G35:G63" si="8">COUNTIF(車種重量,CONCATENATE($A35,22))</f>
        <v>0</v>
      </c>
      <c r="H35" s="155">
        <f t="shared" ref="H35:H63" si="9">COUNTIF(車種重量,CONCATENATE($A35,23))</f>
        <v>0</v>
      </c>
      <c r="I35" s="155">
        <f t="shared" ref="I35:I63" si="10">COUNTIF(車種重量,CONCATENATE($A35,24))</f>
        <v>0</v>
      </c>
      <c r="J35" s="155">
        <f t="shared" ref="J35:J63" si="11">COUNTIF(車種重量,CONCATENATE($A35,31))</f>
        <v>0</v>
      </c>
      <c r="K35" s="155">
        <f t="shared" ref="K35:K63" si="12">COUNTIF(車種重量,CONCATENATE($A35,32))</f>
        <v>0</v>
      </c>
      <c r="L35" s="155">
        <f t="shared" ref="L35:L63" si="13">COUNTIF(車種重量,CONCATENATE($A35,33))</f>
        <v>0</v>
      </c>
      <c r="M35" s="155">
        <f t="shared" ref="M35:M63" si="14">COUNTIF(車種重量,CONCATENATE($A35,34))</f>
        <v>0</v>
      </c>
      <c r="N35" s="155">
        <f t="shared" ref="N35:N63" si="15">COUNTIF(車種重量,CONCATENATE($A35,41))</f>
        <v>0</v>
      </c>
      <c r="O35" s="155">
        <f t="shared" ref="O35:O63" si="16">COUNTIF(車種重量,CONCATENATE($A35,42))</f>
        <v>0</v>
      </c>
      <c r="P35" s="155">
        <f t="shared" ref="P35:P63" si="17">COUNTIF(車種重量,CONCATENATE($A35,43))</f>
        <v>0</v>
      </c>
      <c r="Q35" s="155">
        <f t="shared" ref="Q35:Q63" si="18">COUNTIF(車種重量,CONCATENATE($A35,44))</f>
        <v>0</v>
      </c>
      <c r="R35" s="155">
        <f t="shared" ref="R35:R63" si="19">COUNTIF(車種重量,CONCATENATE($A35,51))+COUNTIF(車種重量,CONCATENATE($A35,61))</f>
        <v>0</v>
      </c>
      <c r="S35" s="155">
        <f t="shared" ref="S35:S63" si="20">COUNTIF(車種重量,CONCATENATE($A35,52))+COUNTIF(車種重量,CONCATENATE($A35,62))</f>
        <v>0</v>
      </c>
      <c r="T35" s="155">
        <f t="shared" ref="T35:T63" si="21">COUNTIF(車種重量,CONCATENATE($A35,53))+COUNTIF(車種重量,CONCATENATE($A35,63))</f>
        <v>0</v>
      </c>
      <c r="U35" s="155">
        <f t="shared" ref="U35:U63" si="22">COUNTIF(車種重量,CONCATENATE($A35,54))+COUNTIF(車種重量,CONCATENATE($A35,64))</f>
        <v>0</v>
      </c>
      <c r="V35" s="155">
        <f t="shared" ref="V35:V63" si="23">COUNTIF(車種重量,CONCATENATE($A35,90))</f>
        <v>0</v>
      </c>
      <c r="W35" s="156">
        <f t="shared" si="2"/>
        <v>0</v>
      </c>
    </row>
    <row r="36" spans="1:23" ht="13.5" hidden="1" customHeight="1">
      <c r="A36" s="147">
        <v>3</v>
      </c>
      <c r="B36" s="155">
        <f t="shared" si="3"/>
        <v>0</v>
      </c>
      <c r="C36" s="155">
        <f t="shared" si="4"/>
        <v>0</v>
      </c>
      <c r="D36" s="155">
        <f t="shared" si="5"/>
        <v>0</v>
      </c>
      <c r="E36" s="155">
        <f t="shared" si="6"/>
        <v>0</v>
      </c>
      <c r="F36" s="155">
        <f t="shared" si="7"/>
        <v>0</v>
      </c>
      <c r="G36" s="155">
        <f t="shared" si="8"/>
        <v>0</v>
      </c>
      <c r="H36" s="155">
        <f t="shared" si="9"/>
        <v>0</v>
      </c>
      <c r="I36" s="155">
        <f t="shared" si="10"/>
        <v>0</v>
      </c>
      <c r="J36" s="155">
        <f t="shared" si="11"/>
        <v>0</v>
      </c>
      <c r="K36" s="155">
        <f t="shared" si="12"/>
        <v>0</v>
      </c>
      <c r="L36" s="155">
        <f t="shared" si="13"/>
        <v>0</v>
      </c>
      <c r="M36" s="155">
        <f t="shared" si="14"/>
        <v>0</v>
      </c>
      <c r="N36" s="155">
        <f t="shared" si="15"/>
        <v>0</v>
      </c>
      <c r="O36" s="155">
        <f t="shared" si="16"/>
        <v>0</v>
      </c>
      <c r="P36" s="155">
        <f t="shared" si="17"/>
        <v>0</v>
      </c>
      <c r="Q36" s="155">
        <f t="shared" si="18"/>
        <v>0</v>
      </c>
      <c r="R36" s="155">
        <f t="shared" si="19"/>
        <v>0</v>
      </c>
      <c r="S36" s="155">
        <f t="shared" si="20"/>
        <v>0</v>
      </c>
      <c r="T36" s="155">
        <f t="shared" si="21"/>
        <v>0</v>
      </c>
      <c r="U36" s="155">
        <f t="shared" si="22"/>
        <v>0</v>
      </c>
      <c r="V36" s="155">
        <f t="shared" si="23"/>
        <v>0</v>
      </c>
      <c r="W36" s="156">
        <f t="shared" si="2"/>
        <v>0</v>
      </c>
    </row>
    <row r="37" spans="1:23" ht="13.5" hidden="1" customHeight="1">
      <c r="A37" s="147">
        <v>4</v>
      </c>
      <c r="B37" s="155">
        <f t="shared" si="3"/>
        <v>0</v>
      </c>
      <c r="C37" s="155">
        <f t="shared" si="4"/>
        <v>0</v>
      </c>
      <c r="D37" s="155">
        <f t="shared" si="5"/>
        <v>0</v>
      </c>
      <c r="E37" s="155">
        <f t="shared" si="6"/>
        <v>0</v>
      </c>
      <c r="F37" s="155">
        <f t="shared" si="7"/>
        <v>0</v>
      </c>
      <c r="G37" s="155">
        <f t="shared" si="8"/>
        <v>0</v>
      </c>
      <c r="H37" s="155">
        <f t="shared" si="9"/>
        <v>0</v>
      </c>
      <c r="I37" s="155">
        <f t="shared" si="10"/>
        <v>0</v>
      </c>
      <c r="J37" s="155">
        <f t="shared" si="11"/>
        <v>0</v>
      </c>
      <c r="K37" s="155">
        <f t="shared" si="12"/>
        <v>0</v>
      </c>
      <c r="L37" s="155">
        <f t="shared" si="13"/>
        <v>0</v>
      </c>
      <c r="M37" s="155">
        <f t="shared" si="14"/>
        <v>0</v>
      </c>
      <c r="N37" s="155">
        <f t="shared" si="15"/>
        <v>0</v>
      </c>
      <c r="O37" s="155">
        <f t="shared" si="16"/>
        <v>0</v>
      </c>
      <c r="P37" s="155">
        <f t="shared" si="17"/>
        <v>0</v>
      </c>
      <c r="Q37" s="155">
        <f t="shared" si="18"/>
        <v>0</v>
      </c>
      <c r="R37" s="155">
        <f t="shared" si="19"/>
        <v>0</v>
      </c>
      <c r="S37" s="155">
        <f t="shared" si="20"/>
        <v>0</v>
      </c>
      <c r="T37" s="155">
        <f t="shared" si="21"/>
        <v>0</v>
      </c>
      <c r="U37" s="155">
        <f t="shared" si="22"/>
        <v>0</v>
      </c>
      <c r="V37" s="155">
        <f t="shared" si="23"/>
        <v>0</v>
      </c>
      <c r="W37" s="156">
        <f t="shared" si="2"/>
        <v>0</v>
      </c>
    </row>
    <row r="38" spans="1:23" ht="13.5" hidden="1" customHeight="1">
      <c r="A38" s="147">
        <v>5</v>
      </c>
      <c r="B38" s="155">
        <f t="shared" si="3"/>
        <v>0</v>
      </c>
      <c r="C38" s="155">
        <f t="shared" si="4"/>
        <v>0</v>
      </c>
      <c r="D38" s="155">
        <f t="shared" si="5"/>
        <v>0</v>
      </c>
      <c r="E38" s="155">
        <f t="shared" si="6"/>
        <v>0</v>
      </c>
      <c r="F38" s="155">
        <f t="shared" si="7"/>
        <v>0</v>
      </c>
      <c r="G38" s="155">
        <f t="shared" si="8"/>
        <v>0</v>
      </c>
      <c r="H38" s="155">
        <f t="shared" si="9"/>
        <v>0</v>
      </c>
      <c r="I38" s="155">
        <f t="shared" si="10"/>
        <v>0</v>
      </c>
      <c r="J38" s="155">
        <f t="shared" si="11"/>
        <v>0</v>
      </c>
      <c r="K38" s="155">
        <f t="shared" si="12"/>
        <v>0</v>
      </c>
      <c r="L38" s="155">
        <f t="shared" si="13"/>
        <v>0</v>
      </c>
      <c r="M38" s="155">
        <f t="shared" si="14"/>
        <v>0</v>
      </c>
      <c r="N38" s="155">
        <f t="shared" si="15"/>
        <v>0</v>
      </c>
      <c r="O38" s="155">
        <f t="shared" si="16"/>
        <v>0</v>
      </c>
      <c r="P38" s="155">
        <f t="shared" si="17"/>
        <v>0</v>
      </c>
      <c r="Q38" s="155">
        <f t="shared" si="18"/>
        <v>0</v>
      </c>
      <c r="R38" s="155">
        <f t="shared" si="19"/>
        <v>0</v>
      </c>
      <c r="S38" s="155">
        <f t="shared" si="20"/>
        <v>0</v>
      </c>
      <c r="T38" s="155">
        <f t="shared" si="21"/>
        <v>0</v>
      </c>
      <c r="U38" s="155">
        <f t="shared" si="22"/>
        <v>0</v>
      </c>
      <c r="V38" s="155">
        <f t="shared" si="23"/>
        <v>0</v>
      </c>
      <c r="W38" s="156">
        <f t="shared" si="2"/>
        <v>0</v>
      </c>
    </row>
    <row r="39" spans="1:23" ht="13.5" hidden="1" customHeight="1">
      <c r="A39" s="147">
        <v>6</v>
      </c>
      <c r="B39" s="155">
        <f t="shared" si="3"/>
        <v>0</v>
      </c>
      <c r="C39" s="155">
        <f t="shared" si="4"/>
        <v>0</v>
      </c>
      <c r="D39" s="155">
        <f t="shared" si="5"/>
        <v>0</v>
      </c>
      <c r="E39" s="155">
        <f t="shared" si="6"/>
        <v>0</v>
      </c>
      <c r="F39" s="155">
        <f t="shared" si="7"/>
        <v>0</v>
      </c>
      <c r="G39" s="155">
        <f t="shared" si="8"/>
        <v>0</v>
      </c>
      <c r="H39" s="155">
        <f t="shared" si="9"/>
        <v>0</v>
      </c>
      <c r="I39" s="155">
        <f t="shared" si="10"/>
        <v>0</v>
      </c>
      <c r="J39" s="155">
        <f t="shared" si="11"/>
        <v>0</v>
      </c>
      <c r="K39" s="155">
        <f t="shared" si="12"/>
        <v>0</v>
      </c>
      <c r="L39" s="155">
        <f t="shared" si="13"/>
        <v>0</v>
      </c>
      <c r="M39" s="155">
        <f t="shared" si="14"/>
        <v>0</v>
      </c>
      <c r="N39" s="155">
        <f t="shared" si="15"/>
        <v>0</v>
      </c>
      <c r="O39" s="155">
        <f t="shared" si="16"/>
        <v>0</v>
      </c>
      <c r="P39" s="155">
        <f t="shared" si="17"/>
        <v>0</v>
      </c>
      <c r="Q39" s="155">
        <f t="shared" si="18"/>
        <v>0</v>
      </c>
      <c r="R39" s="155">
        <f t="shared" si="19"/>
        <v>0</v>
      </c>
      <c r="S39" s="155">
        <f t="shared" si="20"/>
        <v>0</v>
      </c>
      <c r="T39" s="155">
        <f t="shared" si="21"/>
        <v>0</v>
      </c>
      <c r="U39" s="155">
        <f t="shared" si="22"/>
        <v>0</v>
      </c>
      <c r="V39" s="155">
        <f t="shared" si="23"/>
        <v>0</v>
      </c>
      <c r="W39" s="156">
        <f t="shared" si="2"/>
        <v>0</v>
      </c>
    </row>
    <row r="40" spans="1:23" ht="13.5" hidden="1" customHeight="1">
      <c r="A40" s="147">
        <v>7</v>
      </c>
      <c r="B40" s="155">
        <f t="shared" si="3"/>
        <v>0</v>
      </c>
      <c r="C40" s="155">
        <f t="shared" si="4"/>
        <v>0</v>
      </c>
      <c r="D40" s="155">
        <f t="shared" si="5"/>
        <v>0</v>
      </c>
      <c r="E40" s="155">
        <f t="shared" si="6"/>
        <v>0</v>
      </c>
      <c r="F40" s="155">
        <f t="shared" si="7"/>
        <v>0</v>
      </c>
      <c r="G40" s="155">
        <f t="shared" si="8"/>
        <v>0</v>
      </c>
      <c r="H40" s="155">
        <f t="shared" si="9"/>
        <v>0</v>
      </c>
      <c r="I40" s="155">
        <f t="shared" si="10"/>
        <v>0</v>
      </c>
      <c r="J40" s="155">
        <f t="shared" si="11"/>
        <v>0</v>
      </c>
      <c r="K40" s="155">
        <f t="shared" si="12"/>
        <v>0</v>
      </c>
      <c r="L40" s="155">
        <f t="shared" si="13"/>
        <v>0</v>
      </c>
      <c r="M40" s="155">
        <f t="shared" si="14"/>
        <v>0</v>
      </c>
      <c r="N40" s="155">
        <f t="shared" si="15"/>
        <v>0</v>
      </c>
      <c r="O40" s="155">
        <f t="shared" si="16"/>
        <v>0</v>
      </c>
      <c r="P40" s="155">
        <f t="shared" si="17"/>
        <v>0</v>
      </c>
      <c r="Q40" s="155">
        <f t="shared" si="18"/>
        <v>0</v>
      </c>
      <c r="R40" s="155">
        <f t="shared" si="19"/>
        <v>0</v>
      </c>
      <c r="S40" s="155">
        <f t="shared" si="20"/>
        <v>0</v>
      </c>
      <c r="T40" s="155">
        <f t="shared" si="21"/>
        <v>0</v>
      </c>
      <c r="U40" s="155">
        <f t="shared" si="22"/>
        <v>0</v>
      </c>
      <c r="V40" s="155">
        <f t="shared" si="23"/>
        <v>0</v>
      </c>
      <c r="W40" s="156">
        <f t="shared" si="2"/>
        <v>0</v>
      </c>
    </row>
    <row r="41" spans="1:23" ht="13.5" hidden="1" customHeight="1">
      <c r="A41" s="147">
        <v>8</v>
      </c>
      <c r="B41" s="155">
        <f t="shared" si="3"/>
        <v>0</v>
      </c>
      <c r="C41" s="155">
        <f t="shared" si="4"/>
        <v>0</v>
      </c>
      <c r="D41" s="155">
        <f t="shared" si="5"/>
        <v>0</v>
      </c>
      <c r="E41" s="155">
        <f t="shared" si="6"/>
        <v>0</v>
      </c>
      <c r="F41" s="155">
        <f t="shared" si="7"/>
        <v>0</v>
      </c>
      <c r="G41" s="155">
        <f t="shared" si="8"/>
        <v>0</v>
      </c>
      <c r="H41" s="155">
        <f t="shared" si="9"/>
        <v>0</v>
      </c>
      <c r="I41" s="155">
        <f t="shared" si="10"/>
        <v>0</v>
      </c>
      <c r="J41" s="155">
        <f t="shared" si="11"/>
        <v>0</v>
      </c>
      <c r="K41" s="155">
        <f t="shared" si="12"/>
        <v>0</v>
      </c>
      <c r="L41" s="155">
        <f t="shared" si="13"/>
        <v>0</v>
      </c>
      <c r="M41" s="155">
        <f t="shared" si="14"/>
        <v>0</v>
      </c>
      <c r="N41" s="155">
        <f t="shared" si="15"/>
        <v>0</v>
      </c>
      <c r="O41" s="155">
        <f t="shared" si="16"/>
        <v>0</v>
      </c>
      <c r="P41" s="155">
        <f t="shared" si="17"/>
        <v>0</v>
      </c>
      <c r="Q41" s="155">
        <f t="shared" si="18"/>
        <v>0</v>
      </c>
      <c r="R41" s="155">
        <f t="shared" si="19"/>
        <v>0</v>
      </c>
      <c r="S41" s="155">
        <f t="shared" si="20"/>
        <v>0</v>
      </c>
      <c r="T41" s="155">
        <f t="shared" si="21"/>
        <v>0</v>
      </c>
      <c r="U41" s="155">
        <f t="shared" si="22"/>
        <v>0</v>
      </c>
      <c r="V41" s="155">
        <f t="shared" si="23"/>
        <v>0</v>
      </c>
      <c r="W41" s="156">
        <f t="shared" si="2"/>
        <v>0</v>
      </c>
    </row>
    <row r="42" spans="1:23" ht="13.5" hidden="1" customHeight="1">
      <c r="A42" s="147">
        <v>9</v>
      </c>
      <c r="B42" s="155">
        <f t="shared" si="3"/>
        <v>0</v>
      </c>
      <c r="C42" s="155">
        <f t="shared" si="4"/>
        <v>0</v>
      </c>
      <c r="D42" s="155">
        <f t="shared" si="5"/>
        <v>0</v>
      </c>
      <c r="E42" s="155">
        <f t="shared" si="6"/>
        <v>0</v>
      </c>
      <c r="F42" s="155">
        <f t="shared" si="7"/>
        <v>0</v>
      </c>
      <c r="G42" s="155">
        <f t="shared" si="8"/>
        <v>0</v>
      </c>
      <c r="H42" s="155">
        <f t="shared" si="9"/>
        <v>0</v>
      </c>
      <c r="I42" s="155">
        <f t="shared" si="10"/>
        <v>0</v>
      </c>
      <c r="J42" s="155">
        <f t="shared" si="11"/>
        <v>0</v>
      </c>
      <c r="K42" s="155">
        <f t="shared" si="12"/>
        <v>0</v>
      </c>
      <c r="L42" s="155">
        <f t="shared" si="13"/>
        <v>0</v>
      </c>
      <c r="M42" s="155">
        <f t="shared" si="14"/>
        <v>0</v>
      </c>
      <c r="N42" s="155">
        <f t="shared" si="15"/>
        <v>0</v>
      </c>
      <c r="O42" s="155">
        <f t="shared" si="16"/>
        <v>0</v>
      </c>
      <c r="P42" s="155">
        <f t="shared" si="17"/>
        <v>0</v>
      </c>
      <c r="Q42" s="155">
        <f t="shared" si="18"/>
        <v>0</v>
      </c>
      <c r="R42" s="155">
        <f t="shared" si="19"/>
        <v>0</v>
      </c>
      <c r="S42" s="155">
        <f t="shared" si="20"/>
        <v>0</v>
      </c>
      <c r="T42" s="155">
        <f t="shared" si="21"/>
        <v>0</v>
      </c>
      <c r="U42" s="155">
        <f t="shared" si="22"/>
        <v>0</v>
      </c>
      <c r="V42" s="155">
        <f t="shared" si="23"/>
        <v>0</v>
      </c>
      <c r="W42" s="156">
        <f t="shared" si="2"/>
        <v>0</v>
      </c>
    </row>
    <row r="43" spans="1:23" ht="13.5" hidden="1" customHeight="1">
      <c r="A43" s="147">
        <v>10</v>
      </c>
      <c r="B43" s="155">
        <f t="shared" si="3"/>
        <v>0</v>
      </c>
      <c r="C43" s="155">
        <f t="shared" si="4"/>
        <v>0</v>
      </c>
      <c r="D43" s="155">
        <f t="shared" si="5"/>
        <v>0</v>
      </c>
      <c r="E43" s="155">
        <f t="shared" si="6"/>
        <v>0</v>
      </c>
      <c r="F43" s="155">
        <f t="shared" si="7"/>
        <v>0</v>
      </c>
      <c r="G43" s="155">
        <f t="shared" si="8"/>
        <v>0</v>
      </c>
      <c r="H43" s="155">
        <f t="shared" si="9"/>
        <v>0</v>
      </c>
      <c r="I43" s="155">
        <f t="shared" si="10"/>
        <v>0</v>
      </c>
      <c r="J43" s="155">
        <f t="shared" si="11"/>
        <v>0</v>
      </c>
      <c r="K43" s="155">
        <f t="shared" si="12"/>
        <v>0</v>
      </c>
      <c r="L43" s="155">
        <f t="shared" si="13"/>
        <v>0</v>
      </c>
      <c r="M43" s="155">
        <f t="shared" si="14"/>
        <v>0</v>
      </c>
      <c r="N43" s="155">
        <f t="shared" si="15"/>
        <v>0</v>
      </c>
      <c r="O43" s="155">
        <f t="shared" si="16"/>
        <v>0</v>
      </c>
      <c r="P43" s="155">
        <f t="shared" si="17"/>
        <v>0</v>
      </c>
      <c r="Q43" s="155">
        <f t="shared" si="18"/>
        <v>0</v>
      </c>
      <c r="R43" s="155">
        <f t="shared" si="19"/>
        <v>0</v>
      </c>
      <c r="S43" s="155">
        <f t="shared" si="20"/>
        <v>0</v>
      </c>
      <c r="T43" s="155">
        <f t="shared" si="21"/>
        <v>0</v>
      </c>
      <c r="U43" s="155">
        <f t="shared" si="22"/>
        <v>0</v>
      </c>
      <c r="V43" s="155">
        <f t="shared" si="23"/>
        <v>0</v>
      </c>
      <c r="W43" s="156">
        <f t="shared" ref="W43:W63" si="24">SUM(B43:V43)</f>
        <v>0</v>
      </c>
    </row>
    <row r="44" spans="1:23" ht="13.5" hidden="1" customHeight="1">
      <c r="A44" s="147">
        <v>11</v>
      </c>
      <c r="B44" s="155">
        <f t="shared" si="3"/>
        <v>0</v>
      </c>
      <c r="C44" s="155">
        <f t="shared" si="4"/>
        <v>0</v>
      </c>
      <c r="D44" s="155">
        <f t="shared" si="5"/>
        <v>0</v>
      </c>
      <c r="E44" s="155">
        <f t="shared" si="6"/>
        <v>0</v>
      </c>
      <c r="F44" s="155">
        <f t="shared" si="7"/>
        <v>0</v>
      </c>
      <c r="G44" s="155">
        <f t="shared" si="8"/>
        <v>0</v>
      </c>
      <c r="H44" s="155">
        <f t="shared" si="9"/>
        <v>0</v>
      </c>
      <c r="I44" s="155">
        <f t="shared" si="10"/>
        <v>0</v>
      </c>
      <c r="J44" s="155">
        <f t="shared" si="11"/>
        <v>0</v>
      </c>
      <c r="K44" s="155">
        <f t="shared" si="12"/>
        <v>0</v>
      </c>
      <c r="L44" s="155">
        <f t="shared" si="13"/>
        <v>0</v>
      </c>
      <c r="M44" s="155">
        <f t="shared" si="14"/>
        <v>0</v>
      </c>
      <c r="N44" s="155">
        <f t="shared" si="15"/>
        <v>0</v>
      </c>
      <c r="O44" s="155">
        <f t="shared" si="16"/>
        <v>0</v>
      </c>
      <c r="P44" s="155">
        <f t="shared" si="17"/>
        <v>0</v>
      </c>
      <c r="Q44" s="155">
        <f t="shared" si="18"/>
        <v>0</v>
      </c>
      <c r="R44" s="155">
        <f t="shared" si="19"/>
        <v>0</v>
      </c>
      <c r="S44" s="155">
        <f t="shared" si="20"/>
        <v>0</v>
      </c>
      <c r="T44" s="155">
        <f t="shared" si="21"/>
        <v>0</v>
      </c>
      <c r="U44" s="155">
        <f t="shared" si="22"/>
        <v>0</v>
      </c>
      <c r="V44" s="155">
        <f t="shared" si="23"/>
        <v>0</v>
      </c>
      <c r="W44" s="156">
        <f t="shared" si="24"/>
        <v>0</v>
      </c>
    </row>
    <row r="45" spans="1:23" ht="13.5" hidden="1" customHeight="1">
      <c r="A45" s="147">
        <v>12</v>
      </c>
      <c r="B45" s="155">
        <f t="shared" si="3"/>
        <v>0</v>
      </c>
      <c r="C45" s="155">
        <f t="shared" si="4"/>
        <v>0</v>
      </c>
      <c r="D45" s="155">
        <f t="shared" si="5"/>
        <v>0</v>
      </c>
      <c r="E45" s="155">
        <f t="shared" si="6"/>
        <v>0</v>
      </c>
      <c r="F45" s="155">
        <f t="shared" si="7"/>
        <v>0</v>
      </c>
      <c r="G45" s="155">
        <f t="shared" si="8"/>
        <v>0</v>
      </c>
      <c r="H45" s="155">
        <f t="shared" si="9"/>
        <v>0</v>
      </c>
      <c r="I45" s="155">
        <f t="shared" si="10"/>
        <v>0</v>
      </c>
      <c r="J45" s="155">
        <f t="shared" si="11"/>
        <v>0</v>
      </c>
      <c r="K45" s="155">
        <f t="shared" si="12"/>
        <v>0</v>
      </c>
      <c r="L45" s="155">
        <f t="shared" si="13"/>
        <v>0</v>
      </c>
      <c r="M45" s="155">
        <f t="shared" si="14"/>
        <v>0</v>
      </c>
      <c r="N45" s="155">
        <f t="shared" si="15"/>
        <v>0</v>
      </c>
      <c r="O45" s="155">
        <f t="shared" si="16"/>
        <v>0</v>
      </c>
      <c r="P45" s="155">
        <f t="shared" si="17"/>
        <v>0</v>
      </c>
      <c r="Q45" s="155">
        <f t="shared" si="18"/>
        <v>0</v>
      </c>
      <c r="R45" s="155">
        <f t="shared" si="19"/>
        <v>0</v>
      </c>
      <c r="S45" s="155">
        <f t="shared" si="20"/>
        <v>0</v>
      </c>
      <c r="T45" s="155">
        <f t="shared" si="21"/>
        <v>0</v>
      </c>
      <c r="U45" s="155">
        <f t="shared" si="22"/>
        <v>0</v>
      </c>
      <c r="V45" s="155">
        <f t="shared" si="23"/>
        <v>0</v>
      </c>
      <c r="W45" s="156">
        <f t="shared" si="24"/>
        <v>0</v>
      </c>
    </row>
    <row r="46" spans="1:23" ht="13.5" hidden="1" customHeight="1">
      <c r="A46" s="147">
        <v>13</v>
      </c>
      <c r="B46" s="155">
        <f t="shared" si="3"/>
        <v>0</v>
      </c>
      <c r="C46" s="155">
        <f t="shared" si="4"/>
        <v>0</v>
      </c>
      <c r="D46" s="155">
        <f t="shared" si="5"/>
        <v>0</v>
      </c>
      <c r="E46" s="155">
        <f t="shared" si="6"/>
        <v>0</v>
      </c>
      <c r="F46" s="155">
        <f t="shared" si="7"/>
        <v>0</v>
      </c>
      <c r="G46" s="155">
        <f t="shared" si="8"/>
        <v>0</v>
      </c>
      <c r="H46" s="155">
        <f t="shared" si="9"/>
        <v>0</v>
      </c>
      <c r="I46" s="155">
        <f t="shared" si="10"/>
        <v>0</v>
      </c>
      <c r="J46" s="155">
        <f t="shared" si="11"/>
        <v>0</v>
      </c>
      <c r="K46" s="155">
        <f t="shared" si="12"/>
        <v>0</v>
      </c>
      <c r="L46" s="155">
        <f t="shared" si="13"/>
        <v>0</v>
      </c>
      <c r="M46" s="155">
        <f t="shared" si="14"/>
        <v>0</v>
      </c>
      <c r="N46" s="155">
        <f t="shared" si="15"/>
        <v>0</v>
      </c>
      <c r="O46" s="155">
        <f t="shared" si="16"/>
        <v>0</v>
      </c>
      <c r="P46" s="155">
        <f t="shared" si="17"/>
        <v>0</v>
      </c>
      <c r="Q46" s="155">
        <f t="shared" si="18"/>
        <v>0</v>
      </c>
      <c r="R46" s="155">
        <f t="shared" si="19"/>
        <v>0</v>
      </c>
      <c r="S46" s="155">
        <f t="shared" si="20"/>
        <v>0</v>
      </c>
      <c r="T46" s="155">
        <f t="shared" si="21"/>
        <v>0</v>
      </c>
      <c r="U46" s="155">
        <f t="shared" si="22"/>
        <v>0</v>
      </c>
      <c r="V46" s="155">
        <f t="shared" si="23"/>
        <v>0</v>
      </c>
      <c r="W46" s="156">
        <f t="shared" si="24"/>
        <v>0</v>
      </c>
    </row>
    <row r="47" spans="1:23" ht="13.5" hidden="1" customHeight="1">
      <c r="A47" s="147">
        <v>14</v>
      </c>
      <c r="B47" s="155">
        <f t="shared" si="3"/>
        <v>0</v>
      </c>
      <c r="C47" s="155">
        <f t="shared" si="4"/>
        <v>0</v>
      </c>
      <c r="D47" s="155">
        <f t="shared" si="5"/>
        <v>0</v>
      </c>
      <c r="E47" s="155">
        <f t="shared" si="6"/>
        <v>0</v>
      </c>
      <c r="F47" s="155">
        <f t="shared" si="7"/>
        <v>0</v>
      </c>
      <c r="G47" s="155">
        <f t="shared" si="8"/>
        <v>0</v>
      </c>
      <c r="H47" s="155">
        <f t="shared" si="9"/>
        <v>0</v>
      </c>
      <c r="I47" s="155">
        <f t="shared" si="10"/>
        <v>0</v>
      </c>
      <c r="J47" s="155">
        <f t="shared" si="11"/>
        <v>0</v>
      </c>
      <c r="K47" s="155">
        <f t="shared" si="12"/>
        <v>0</v>
      </c>
      <c r="L47" s="155">
        <f t="shared" si="13"/>
        <v>0</v>
      </c>
      <c r="M47" s="155">
        <f t="shared" si="14"/>
        <v>0</v>
      </c>
      <c r="N47" s="155">
        <f t="shared" si="15"/>
        <v>0</v>
      </c>
      <c r="O47" s="155">
        <f t="shared" si="16"/>
        <v>0</v>
      </c>
      <c r="P47" s="155">
        <f t="shared" si="17"/>
        <v>0</v>
      </c>
      <c r="Q47" s="155">
        <f t="shared" si="18"/>
        <v>0</v>
      </c>
      <c r="R47" s="155">
        <f t="shared" si="19"/>
        <v>0</v>
      </c>
      <c r="S47" s="155">
        <f t="shared" si="20"/>
        <v>0</v>
      </c>
      <c r="T47" s="155">
        <f t="shared" si="21"/>
        <v>0</v>
      </c>
      <c r="U47" s="155">
        <f t="shared" si="22"/>
        <v>0</v>
      </c>
      <c r="V47" s="155">
        <f t="shared" si="23"/>
        <v>0</v>
      </c>
      <c r="W47" s="156">
        <f t="shared" si="24"/>
        <v>0</v>
      </c>
    </row>
    <row r="48" spans="1:23" ht="13.5" hidden="1" customHeight="1">
      <c r="A48" s="147">
        <v>15</v>
      </c>
      <c r="B48" s="155">
        <f t="shared" si="3"/>
        <v>0</v>
      </c>
      <c r="C48" s="155">
        <f t="shared" si="4"/>
        <v>0</v>
      </c>
      <c r="D48" s="155">
        <f t="shared" si="5"/>
        <v>0</v>
      </c>
      <c r="E48" s="155">
        <f t="shared" si="6"/>
        <v>0</v>
      </c>
      <c r="F48" s="155">
        <f t="shared" si="7"/>
        <v>0</v>
      </c>
      <c r="G48" s="155">
        <f t="shared" si="8"/>
        <v>0</v>
      </c>
      <c r="H48" s="155">
        <f t="shared" si="9"/>
        <v>0</v>
      </c>
      <c r="I48" s="155">
        <f t="shared" si="10"/>
        <v>0</v>
      </c>
      <c r="J48" s="155">
        <f t="shared" si="11"/>
        <v>0</v>
      </c>
      <c r="K48" s="155">
        <f t="shared" si="12"/>
        <v>0</v>
      </c>
      <c r="L48" s="155">
        <f t="shared" si="13"/>
        <v>0</v>
      </c>
      <c r="M48" s="155">
        <f t="shared" si="14"/>
        <v>0</v>
      </c>
      <c r="N48" s="155">
        <f t="shared" si="15"/>
        <v>0</v>
      </c>
      <c r="O48" s="155">
        <f t="shared" si="16"/>
        <v>0</v>
      </c>
      <c r="P48" s="155">
        <f t="shared" si="17"/>
        <v>0</v>
      </c>
      <c r="Q48" s="155">
        <f t="shared" si="18"/>
        <v>0</v>
      </c>
      <c r="R48" s="155">
        <f t="shared" si="19"/>
        <v>0</v>
      </c>
      <c r="S48" s="155">
        <f t="shared" si="20"/>
        <v>0</v>
      </c>
      <c r="T48" s="155">
        <f t="shared" si="21"/>
        <v>0</v>
      </c>
      <c r="U48" s="155">
        <f t="shared" si="22"/>
        <v>0</v>
      </c>
      <c r="V48" s="155">
        <f t="shared" si="23"/>
        <v>0</v>
      </c>
      <c r="W48" s="156">
        <f t="shared" si="24"/>
        <v>0</v>
      </c>
    </row>
    <row r="49" spans="1:23" ht="13.5" hidden="1" customHeight="1">
      <c r="A49" s="147">
        <v>16</v>
      </c>
      <c r="B49" s="155">
        <f t="shared" si="3"/>
        <v>0</v>
      </c>
      <c r="C49" s="155">
        <f t="shared" si="4"/>
        <v>0</v>
      </c>
      <c r="D49" s="155">
        <f t="shared" si="5"/>
        <v>0</v>
      </c>
      <c r="E49" s="155">
        <f t="shared" si="6"/>
        <v>0</v>
      </c>
      <c r="F49" s="155">
        <f t="shared" si="7"/>
        <v>0</v>
      </c>
      <c r="G49" s="155">
        <f t="shared" si="8"/>
        <v>0</v>
      </c>
      <c r="H49" s="155">
        <f t="shared" si="9"/>
        <v>0</v>
      </c>
      <c r="I49" s="155">
        <f t="shared" si="10"/>
        <v>0</v>
      </c>
      <c r="J49" s="155">
        <f t="shared" si="11"/>
        <v>0</v>
      </c>
      <c r="K49" s="155">
        <f t="shared" si="12"/>
        <v>0</v>
      </c>
      <c r="L49" s="155">
        <f t="shared" si="13"/>
        <v>0</v>
      </c>
      <c r="M49" s="155">
        <f t="shared" si="14"/>
        <v>0</v>
      </c>
      <c r="N49" s="155">
        <f t="shared" si="15"/>
        <v>0</v>
      </c>
      <c r="O49" s="155">
        <f t="shared" si="16"/>
        <v>0</v>
      </c>
      <c r="P49" s="155">
        <f t="shared" si="17"/>
        <v>0</v>
      </c>
      <c r="Q49" s="155">
        <f t="shared" si="18"/>
        <v>0</v>
      </c>
      <c r="R49" s="155">
        <f t="shared" si="19"/>
        <v>0</v>
      </c>
      <c r="S49" s="155">
        <f t="shared" si="20"/>
        <v>0</v>
      </c>
      <c r="T49" s="155">
        <f t="shared" si="21"/>
        <v>0</v>
      </c>
      <c r="U49" s="155">
        <f t="shared" si="22"/>
        <v>0</v>
      </c>
      <c r="V49" s="155">
        <f t="shared" si="23"/>
        <v>0</v>
      </c>
      <c r="W49" s="156">
        <f t="shared" si="24"/>
        <v>0</v>
      </c>
    </row>
    <row r="50" spans="1:23" ht="13.5" hidden="1" customHeight="1">
      <c r="A50" s="147">
        <v>17</v>
      </c>
      <c r="B50" s="155">
        <f t="shared" si="3"/>
        <v>0</v>
      </c>
      <c r="C50" s="155">
        <f t="shared" si="4"/>
        <v>0</v>
      </c>
      <c r="D50" s="155">
        <f t="shared" si="5"/>
        <v>0</v>
      </c>
      <c r="E50" s="155">
        <f t="shared" si="6"/>
        <v>0</v>
      </c>
      <c r="F50" s="155">
        <f t="shared" si="7"/>
        <v>0</v>
      </c>
      <c r="G50" s="155">
        <f t="shared" si="8"/>
        <v>0</v>
      </c>
      <c r="H50" s="155">
        <f t="shared" si="9"/>
        <v>0</v>
      </c>
      <c r="I50" s="155">
        <f t="shared" si="10"/>
        <v>0</v>
      </c>
      <c r="J50" s="155">
        <f t="shared" si="11"/>
        <v>0</v>
      </c>
      <c r="K50" s="155">
        <f t="shared" si="12"/>
        <v>0</v>
      </c>
      <c r="L50" s="155">
        <f t="shared" si="13"/>
        <v>0</v>
      </c>
      <c r="M50" s="155">
        <f t="shared" si="14"/>
        <v>0</v>
      </c>
      <c r="N50" s="155">
        <f t="shared" si="15"/>
        <v>0</v>
      </c>
      <c r="O50" s="155">
        <f t="shared" si="16"/>
        <v>0</v>
      </c>
      <c r="P50" s="155">
        <f t="shared" si="17"/>
        <v>0</v>
      </c>
      <c r="Q50" s="155">
        <f t="shared" si="18"/>
        <v>0</v>
      </c>
      <c r="R50" s="155">
        <f t="shared" si="19"/>
        <v>0</v>
      </c>
      <c r="S50" s="155">
        <f t="shared" si="20"/>
        <v>0</v>
      </c>
      <c r="T50" s="155">
        <f t="shared" si="21"/>
        <v>0</v>
      </c>
      <c r="U50" s="155">
        <f t="shared" si="22"/>
        <v>0</v>
      </c>
      <c r="V50" s="155">
        <f t="shared" si="23"/>
        <v>0</v>
      </c>
      <c r="W50" s="156">
        <f t="shared" si="24"/>
        <v>0</v>
      </c>
    </row>
    <row r="51" spans="1:23" ht="13.5" hidden="1" customHeight="1">
      <c r="A51" s="147">
        <v>18</v>
      </c>
      <c r="B51" s="155">
        <f t="shared" si="3"/>
        <v>0</v>
      </c>
      <c r="C51" s="155">
        <f t="shared" si="4"/>
        <v>0</v>
      </c>
      <c r="D51" s="155">
        <f t="shared" si="5"/>
        <v>0</v>
      </c>
      <c r="E51" s="155">
        <f t="shared" si="6"/>
        <v>0</v>
      </c>
      <c r="F51" s="155">
        <f t="shared" si="7"/>
        <v>0</v>
      </c>
      <c r="G51" s="155">
        <f t="shared" si="8"/>
        <v>0</v>
      </c>
      <c r="H51" s="155">
        <f t="shared" si="9"/>
        <v>0</v>
      </c>
      <c r="I51" s="155">
        <f t="shared" si="10"/>
        <v>0</v>
      </c>
      <c r="J51" s="155">
        <f t="shared" si="11"/>
        <v>0</v>
      </c>
      <c r="K51" s="155">
        <f t="shared" si="12"/>
        <v>0</v>
      </c>
      <c r="L51" s="155">
        <f t="shared" si="13"/>
        <v>0</v>
      </c>
      <c r="M51" s="155">
        <f t="shared" si="14"/>
        <v>0</v>
      </c>
      <c r="N51" s="155">
        <f t="shared" si="15"/>
        <v>0</v>
      </c>
      <c r="O51" s="155">
        <f t="shared" si="16"/>
        <v>0</v>
      </c>
      <c r="P51" s="155">
        <f t="shared" si="17"/>
        <v>0</v>
      </c>
      <c r="Q51" s="155">
        <f t="shared" si="18"/>
        <v>0</v>
      </c>
      <c r="R51" s="155">
        <f t="shared" si="19"/>
        <v>0</v>
      </c>
      <c r="S51" s="155">
        <f t="shared" si="20"/>
        <v>0</v>
      </c>
      <c r="T51" s="155">
        <f t="shared" si="21"/>
        <v>0</v>
      </c>
      <c r="U51" s="155">
        <f t="shared" si="22"/>
        <v>0</v>
      </c>
      <c r="V51" s="155">
        <f t="shared" si="23"/>
        <v>0</v>
      </c>
      <c r="W51" s="156">
        <f t="shared" si="24"/>
        <v>0</v>
      </c>
    </row>
    <row r="52" spans="1:23" ht="13.5" hidden="1" customHeight="1">
      <c r="A52" s="147">
        <v>19</v>
      </c>
      <c r="B52" s="155">
        <f t="shared" si="3"/>
        <v>0</v>
      </c>
      <c r="C52" s="155">
        <f t="shared" si="4"/>
        <v>0</v>
      </c>
      <c r="D52" s="155">
        <f t="shared" si="5"/>
        <v>0</v>
      </c>
      <c r="E52" s="155">
        <f t="shared" si="6"/>
        <v>0</v>
      </c>
      <c r="F52" s="155">
        <f t="shared" si="7"/>
        <v>0</v>
      </c>
      <c r="G52" s="155">
        <f t="shared" si="8"/>
        <v>0</v>
      </c>
      <c r="H52" s="155">
        <f t="shared" si="9"/>
        <v>0</v>
      </c>
      <c r="I52" s="155">
        <f t="shared" si="10"/>
        <v>0</v>
      </c>
      <c r="J52" s="155">
        <f t="shared" si="11"/>
        <v>0</v>
      </c>
      <c r="K52" s="155">
        <f t="shared" si="12"/>
        <v>0</v>
      </c>
      <c r="L52" s="155">
        <f t="shared" si="13"/>
        <v>0</v>
      </c>
      <c r="M52" s="155">
        <f t="shared" si="14"/>
        <v>0</v>
      </c>
      <c r="N52" s="155">
        <f t="shared" si="15"/>
        <v>0</v>
      </c>
      <c r="O52" s="155">
        <f t="shared" si="16"/>
        <v>0</v>
      </c>
      <c r="P52" s="155">
        <f t="shared" si="17"/>
        <v>0</v>
      </c>
      <c r="Q52" s="155">
        <f t="shared" si="18"/>
        <v>0</v>
      </c>
      <c r="R52" s="155">
        <f t="shared" si="19"/>
        <v>0</v>
      </c>
      <c r="S52" s="155">
        <f t="shared" si="20"/>
        <v>0</v>
      </c>
      <c r="T52" s="155">
        <f t="shared" si="21"/>
        <v>0</v>
      </c>
      <c r="U52" s="155">
        <f t="shared" si="22"/>
        <v>0</v>
      </c>
      <c r="V52" s="155">
        <f t="shared" si="23"/>
        <v>0</v>
      </c>
      <c r="W52" s="156">
        <f t="shared" si="24"/>
        <v>0</v>
      </c>
    </row>
    <row r="53" spans="1:23" ht="13.5" hidden="1" customHeight="1">
      <c r="A53" s="147">
        <v>20</v>
      </c>
      <c r="B53" s="155">
        <f t="shared" si="3"/>
        <v>0</v>
      </c>
      <c r="C53" s="155">
        <f t="shared" si="4"/>
        <v>0</v>
      </c>
      <c r="D53" s="155">
        <f t="shared" si="5"/>
        <v>0</v>
      </c>
      <c r="E53" s="155">
        <f t="shared" si="6"/>
        <v>0</v>
      </c>
      <c r="F53" s="155">
        <f t="shared" si="7"/>
        <v>0</v>
      </c>
      <c r="G53" s="155">
        <f t="shared" si="8"/>
        <v>0</v>
      </c>
      <c r="H53" s="155">
        <f t="shared" si="9"/>
        <v>0</v>
      </c>
      <c r="I53" s="155">
        <f t="shared" si="10"/>
        <v>0</v>
      </c>
      <c r="J53" s="155">
        <f t="shared" si="11"/>
        <v>0</v>
      </c>
      <c r="K53" s="155">
        <f t="shared" si="12"/>
        <v>0</v>
      </c>
      <c r="L53" s="155">
        <f t="shared" si="13"/>
        <v>0</v>
      </c>
      <c r="M53" s="155">
        <f t="shared" si="14"/>
        <v>0</v>
      </c>
      <c r="N53" s="155">
        <f t="shared" si="15"/>
        <v>0</v>
      </c>
      <c r="O53" s="155">
        <f t="shared" si="16"/>
        <v>0</v>
      </c>
      <c r="P53" s="155">
        <f t="shared" si="17"/>
        <v>0</v>
      </c>
      <c r="Q53" s="155">
        <f t="shared" si="18"/>
        <v>0</v>
      </c>
      <c r="R53" s="155">
        <f t="shared" si="19"/>
        <v>0</v>
      </c>
      <c r="S53" s="155">
        <f t="shared" si="20"/>
        <v>0</v>
      </c>
      <c r="T53" s="155">
        <f t="shared" si="21"/>
        <v>0</v>
      </c>
      <c r="U53" s="155">
        <f t="shared" si="22"/>
        <v>0</v>
      </c>
      <c r="V53" s="155">
        <f t="shared" si="23"/>
        <v>0</v>
      </c>
      <c r="W53" s="156">
        <f t="shared" si="24"/>
        <v>0</v>
      </c>
    </row>
    <row r="54" spans="1:23" ht="13.5" hidden="1" customHeight="1">
      <c r="A54" s="147">
        <v>21</v>
      </c>
      <c r="B54" s="155">
        <f t="shared" si="3"/>
        <v>0</v>
      </c>
      <c r="C54" s="155">
        <f t="shared" si="4"/>
        <v>0</v>
      </c>
      <c r="D54" s="155">
        <f t="shared" si="5"/>
        <v>0</v>
      </c>
      <c r="E54" s="155">
        <f t="shared" si="6"/>
        <v>0</v>
      </c>
      <c r="F54" s="155">
        <f t="shared" si="7"/>
        <v>0</v>
      </c>
      <c r="G54" s="155">
        <f t="shared" si="8"/>
        <v>0</v>
      </c>
      <c r="H54" s="155">
        <f t="shared" si="9"/>
        <v>0</v>
      </c>
      <c r="I54" s="155">
        <f t="shared" si="10"/>
        <v>0</v>
      </c>
      <c r="J54" s="155">
        <f t="shared" si="11"/>
        <v>0</v>
      </c>
      <c r="K54" s="155">
        <f t="shared" si="12"/>
        <v>0</v>
      </c>
      <c r="L54" s="155">
        <f t="shared" si="13"/>
        <v>0</v>
      </c>
      <c r="M54" s="155">
        <f t="shared" si="14"/>
        <v>0</v>
      </c>
      <c r="N54" s="155">
        <f t="shared" si="15"/>
        <v>0</v>
      </c>
      <c r="O54" s="155">
        <f t="shared" si="16"/>
        <v>0</v>
      </c>
      <c r="P54" s="155">
        <f t="shared" si="17"/>
        <v>0</v>
      </c>
      <c r="Q54" s="155">
        <f t="shared" si="18"/>
        <v>0</v>
      </c>
      <c r="R54" s="155">
        <f t="shared" si="19"/>
        <v>0</v>
      </c>
      <c r="S54" s="155">
        <f t="shared" si="20"/>
        <v>0</v>
      </c>
      <c r="T54" s="155">
        <f t="shared" si="21"/>
        <v>0</v>
      </c>
      <c r="U54" s="155">
        <f t="shared" si="22"/>
        <v>0</v>
      </c>
      <c r="V54" s="155">
        <f t="shared" si="23"/>
        <v>0</v>
      </c>
      <c r="W54" s="156">
        <f t="shared" si="24"/>
        <v>0</v>
      </c>
    </row>
    <row r="55" spans="1:23" ht="13.5" hidden="1" customHeight="1">
      <c r="A55" s="147">
        <v>22</v>
      </c>
      <c r="B55" s="155">
        <f t="shared" si="3"/>
        <v>0</v>
      </c>
      <c r="C55" s="155">
        <f t="shared" si="4"/>
        <v>0</v>
      </c>
      <c r="D55" s="155">
        <f t="shared" si="5"/>
        <v>0</v>
      </c>
      <c r="E55" s="155">
        <f t="shared" si="6"/>
        <v>0</v>
      </c>
      <c r="F55" s="155">
        <f t="shared" si="7"/>
        <v>0</v>
      </c>
      <c r="G55" s="155">
        <f t="shared" si="8"/>
        <v>0</v>
      </c>
      <c r="H55" s="155">
        <f t="shared" si="9"/>
        <v>0</v>
      </c>
      <c r="I55" s="155">
        <f t="shared" si="10"/>
        <v>0</v>
      </c>
      <c r="J55" s="155">
        <f t="shared" si="11"/>
        <v>0</v>
      </c>
      <c r="K55" s="155">
        <f t="shared" si="12"/>
        <v>0</v>
      </c>
      <c r="L55" s="155">
        <f t="shared" si="13"/>
        <v>0</v>
      </c>
      <c r="M55" s="155">
        <f t="shared" si="14"/>
        <v>0</v>
      </c>
      <c r="N55" s="155">
        <f t="shared" si="15"/>
        <v>0</v>
      </c>
      <c r="O55" s="155">
        <f t="shared" si="16"/>
        <v>0</v>
      </c>
      <c r="P55" s="155">
        <f t="shared" si="17"/>
        <v>0</v>
      </c>
      <c r="Q55" s="155">
        <f t="shared" si="18"/>
        <v>0</v>
      </c>
      <c r="R55" s="155">
        <f t="shared" si="19"/>
        <v>0</v>
      </c>
      <c r="S55" s="155">
        <f t="shared" si="20"/>
        <v>0</v>
      </c>
      <c r="T55" s="155">
        <f t="shared" si="21"/>
        <v>0</v>
      </c>
      <c r="U55" s="155">
        <f t="shared" si="22"/>
        <v>0</v>
      </c>
      <c r="V55" s="155">
        <f t="shared" si="23"/>
        <v>0</v>
      </c>
      <c r="W55" s="156">
        <f t="shared" si="24"/>
        <v>0</v>
      </c>
    </row>
    <row r="56" spans="1:23" ht="13.5" hidden="1" customHeight="1">
      <c r="A56" s="147">
        <v>23</v>
      </c>
      <c r="B56" s="155">
        <f t="shared" si="3"/>
        <v>0</v>
      </c>
      <c r="C56" s="155">
        <f t="shared" si="4"/>
        <v>0</v>
      </c>
      <c r="D56" s="155">
        <f t="shared" si="5"/>
        <v>0</v>
      </c>
      <c r="E56" s="155">
        <f t="shared" si="6"/>
        <v>0</v>
      </c>
      <c r="F56" s="155">
        <f t="shared" si="7"/>
        <v>0</v>
      </c>
      <c r="G56" s="155">
        <f t="shared" si="8"/>
        <v>0</v>
      </c>
      <c r="H56" s="155">
        <f t="shared" si="9"/>
        <v>0</v>
      </c>
      <c r="I56" s="155">
        <f t="shared" si="10"/>
        <v>0</v>
      </c>
      <c r="J56" s="155">
        <f t="shared" si="11"/>
        <v>0</v>
      </c>
      <c r="K56" s="155">
        <f t="shared" si="12"/>
        <v>0</v>
      </c>
      <c r="L56" s="155">
        <f t="shared" si="13"/>
        <v>0</v>
      </c>
      <c r="M56" s="155">
        <f t="shared" si="14"/>
        <v>0</v>
      </c>
      <c r="N56" s="155">
        <f t="shared" si="15"/>
        <v>0</v>
      </c>
      <c r="O56" s="155">
        <f t="shared" si="16"/>
        <v>0</v>
      </c>
      <c r="P56" s="155">
        <f t="shared" si="17"/>
        <v>0</v>
      </c>
      <c r="Q56" s="155">
        <f t="shared" si="18"/>
        <v>0</v>
      </c>
      <c r="R56" s="155">
        <f t="shared" si="19"/>
        <v>0</v>
      </c>
      <c r="S56" s="155">
        <f t="shared" si="20"/>
        <v>0</v>
      </c>
      <c r="T56" s="155">
        <f t="shared" si="21"/>
        <v>0</v>
      </c>
      <c r="U56" s="155">
        <f t="shared" si="22"/>
        <v>0</v>
      </c>
      <c r="V56" s="155">
        <f t="shared" si="23"/>
        <v>0</v>
      </c>
      <c r="W56" s="156">
        <f t="shared" si="24"/>
        <v>0</v>
      </c>
    </row>
    <row r="57" spans="1:23" ht="13.5" hidden="1" customHeight="1">
      <c r="A57" s="147">
        <v>24</v>
      </c>
      <c r="B57" s="155">
        <f t="shared" si="3"/>
        <v>0</v>
      </c>
      <c r="C57" s="155">
        <f t="shared" si="4"/>
        <v>0</v>
      </c>
      <c r="D57" s="155">
        <f t="shared" si="5"/>
        <v>0</v>
      </c>
      <c r="E57" s="155">
        <f t="shared" si="6"/>
        <v>0</v>
      </c>
      <c r="F57" s="155">
        <f t="shared" si="7"/>
        <v>0</v>
      </c>
      <c r="G57" s="155">
        <f t="shared" si="8"/>
        <v>0</v>
      </c>
      <c r="H57" s="155">
        <f t="shared" si="9"/>
        <v>0</v>
      </c>
      <c r="I57" s="155">
        <f t="shared" si="10"/>
        <v>0</v>
      </c>
      <c r="J57" s="155">
        <f t="shared" si="11"/>
        <v>0</v>
      </c>
      <c r="K57" s="155">
        <f t="shared" si="12"/>
        <v>0</v>
      </c>
      <c r="L57" s="155">
        <f t="shared" si="13"/>
        <v>0</v>
      </c>
      <c r="M57" s="155">
        <f t="shared" si="14"/>
        <v>0</v>
      </c>
      <c r="N57" s="155">
        <f t="shared" si="15"/>
        <v>0</v>
      </c>
      <c r="O57" s="155">
        <f t="shared" si="16"/>
        <v>0</v>
      </c>
      <c r="P57" s="155">
        <f t="shared" si="17"/>
        <v>0</v>
      </c>
      <c r="Q57" s="155">
        <f t="shared" si="18"/>
        <v>0</v>
      </c>
      <c r="R57" s="155">
        <f t="shared" si="19"/>
        <v>0</v>
      </c>
      <c r="S57" s="155">
        <f t="shared" si="20"/>
        <v>0</v>
      </c>
      <c r="T57" s="155">
        <f t="shared" si="21"/>
        <v>0</v>
      </c>
      <c r="U57" s="155">
        <f t="shared" si="22"/>
        <v>0</v>
      </c>
      <c r="V57" s="155">
        <f t="shared" si="23"/>
        <v>0</v>
      </c>
      <c r="W57" s="156">
        <f t="shared" si="24"/>
        <v>0</v>
      </c>
    </row>
    <row r="58" spans="1:23" ht="13.5" hidden="1" customHeight="1">
      <c r="A58" s="147">
        <v>25</v>
      </c>
      <c r="B58" s="155">
        <f t="shared" si="3"/>
        <v>0</v>
      </c>
      <c r="C58" s="155">
        <f t="shared" si="4"/>
        <v>0</v>
      </c>
      <c r="D58" s="155">
        <f t="shared" si="5"/>
        <v>0</v>
      </c>
      <c r="E58" s="155">
        <f t="shared" si="6"/>
        <v>0</v>
      </c>
      <c r="F58" s="155">
        <f t="shared" si="7"/>
        <v>0</v>
      </c>
      <c r="G58" s="155">
        <f t="shared" si="8"/>
        <v>0</v>
      </c>
      <c r="H58" s="155">
        <f t="shared" si="9"/>
        <v>0</v>
      </c>
      <c r="I58" s="155">
        <f t="shared" si="10"/>
        <v>0</v>
      </c>
      <c r="J58" s="155">
        <f t="shared" si="11"/>
        <v>0</v>
      </c>
      <c r="K58" s="155">
        <f t="shared" si="12"/>
        <v>0</v>
      </c>
      <c r="L58" s="155">
        <f t="shared" si="13"/>
        <v>0</v>
      </c>
      <c r="M58" s="155">
        <f t="shared" si="14"/>
        <v>0</v>
      </c>
      <c r="N58" s="155">
        <f t="shared" si="15"/>
        <v>0</v>
      </c>
      <c r="O58" s="155">
        <f t="shared" si="16"/>
        <v>0</v>
      </c>
      <c r="P58" s="155">
        <f t="shared" si="17"/>
        <v>0</v>
      </c>
      <c r="Q58" s="155">
        <f t="shared" si="18"/>
        <v>0</v>
      </c>
      <c r="R58" s="155">
        <f t="shared" si="19"/>
        <v>0</v>
      </c>
      <c r="S58" s="155">
        <f t="shared" si="20"/>
        <v>0</v>
      </c>
      <c r="T58" s="155">
        <f t="shared" si="21"/>
        <v>0</v>
      </c>
      <c r="U58" s="155">
        <f t="shared" si="22"/>
        <v>0</v>
      </c>
      <c r="V58" s="155">
        <f t="shared" si="23"/>
        <v>0</v>
      </c>
      <c r="W58" s="156">
        <f t="shared" si="24"/>
        <v>0</v>
      </c>
    </row>
    <row r="59" spans="1:23" ht="13.5" hidden="1" customHeight="1">
      <c r="A59" s="147">
        <v>26</v>
      </c>
      <c r="B59" s="155">
        <f t="shared" si="3"/>
        <v>0</v>
      </c>
      <c r="C59" s="155">
        <f t="shared" si="4"/>
        <v>0</v>
      </c>
      <c r="D59" s="155">
        <f t="shared" si="5"/>
        <v>0</v>
      </c>
      <c r="E59" s="155">
        <f t="shared" si="6"/>
        <v>0</v>
      </c>
      <c r="F59" s="155">
        <f t="shared" si="7"/>
        <v>0</v>
      </c>
      <c r="G59" s="155">
        <f t="shared" si="8"/>
        <v>0</v>
      </c>
      <c r="H59" s="155">
        <f t="shared" si="9"/>
        <v>0</v>
      </c>
      <c r="I59" s="155">
        <f t="shared" si="10"/>
        <v>0</v>
      </c>
      <c r="J59" s="155">
        <f t="shared" si="11"/>
        <v>0</v>
      </c>
      <c r="K59" s="155">
        <f t="shared" si="12"/>
        <v>0</v>
      </c>
      <c r="L59" s="155">
        <f t="shared" si="13"/>
        <v>0</v>
      </c>
      <c r="M59" s="155">
        <f t="shared" si="14"/>
        <v>0</v>
      </c>
      <c r="N59" s="155">
        <f t="shared" si="15"/>
        <v>0</v>
      </c>
      <c r="O59" s="155">
        <f t="shared" si="16"/>
        <v>0</v>
      </c>
      <c r="P59" s="155">
        <f t="shared" si="17"/>
        <v>0</v>
      </c>
      <c r="Q59" s="155">
        <f t="shared" si="18"/>
        <v>0</v>
      </c>
      <c r="R59" s="155">
        <f t="shared" si="19"/>
        <v>0</v>
      </c>
      <c r="S59" s="155">
        <f t="shared" si="20"/>
        <v>0</v>
      </c>
      <c r="T59" s="155">
        <f t="shared" si="21"/>
        <v>0</v>
      </c>
      <c r="U59" s="155">
        <f t="shared" si="22"/>
        <v>0</v>
      </c>
      <c r="V59" s="155">
        <f t="shared" si="23"/>
        <v>0</v>
      </c>
      <c r="W59" s="156">
        <f t="shared" si="24"/>
        <v>0</v>
      </c>
    </row>
    <row r="60" spans="1:23" ht="13.5" hidden="1" customHeight="1">
      <c r="A60" s="147">
        <v>27</v>
      </c>
      <c r="B60" s="155">
        <f t="shared" si="3"/>
        <v>0</v>
      </c>
      <c r="C60" s="155">
        <f t="shared" si="4"/>
        <v>0</v>
      </c>
      <c r="D60" s="155">
        <f t="shared" si="5"/>
        <v>0</v>
      </c>
      <c r="E60" s="155">
        <f t="shared" si="6"/>
        <v>0</v>
      </c>
      <c r="F60" s="155">
        <f t="shared" si="7"/>
        <v>0</v>
      </c>
      <c r="G60" s="155">
        <f t="shared" si="8"/>
        <v>0</v>
      </c>
      <c r="H60" s="155">
        <f t="shared" si="9"/>
        <v>0</v>
      </c>
      <c r="I60" s="155">
        <f t="shared" si="10"/>
        <v>0</v>
      </c>
      <c r="J60" s="155">
        <f t="shared" si="11"/>
        <v>0</v>
      </c>
      <c r="K60" s="155">
        <f t="shared" si="12"/>
        <v>0</v>
      </c>
      <c r="L60" s="155">
        <f t="shared" si="13"/>
        <v>0</v>
      </c>
      <c r="M60" s="155">
        <f t="shared" si="14"/>
        <v>0</v>
      </c>
      <c r="N60" s="155">
        <f t="shared" si="15"/>
        <v>0</v>
      </c>
      <c r="O60" s="155">
        <f t="shared" si="16"/>
        <v>0</v>
      </c>
      <c r="P60" s="155">
        <f t="shared" si="17"/>
        <v>0</v>
      </c>
      <c r="Q60" s="155">
        <f t="shared" si="18"/>
        <v>0</v>
      </c>
      <c r="R60" s="155">
        <f t="shared" si="19"/>
        <v>0</v>
      </c>
      <c r="S60" s="155">
        <f t="shared" si="20"/>
        <v>0</v>
      </c>
      <c r="T60" s="155">
        <f t="shared" si="21"/>
        <v>0</v>
      </c>
      <c r="U60" s="155">
        <f t="shared" si="22"/>
        <v>0</v>
      </c>
      <c r="V60" s="155">
        <f t="shared" si="23"/>
        <v>0</v>
      </c>
      <c r="W60" s="156">
        <f t="shared" si="24"/>
        <v>0</v>
      </c>
    </row>
    <row r="61" spans="1:23" ht="13.5" hidden="1" customHeight="1">
      <c r="A61" s="147">
        <v>28</v>
      </c>
      <c r="B61" s="155">
        <f t="shared" si="3"/>
        <v>0</v>
      </c>
      <c r="C61" s="155">
        <f t="shared" si="4"/>
        <v>0</v>
      </c>
      <c r="D61" s="155">
        <f t="shared" si="5"/>
        <v>0</v>
      </c>
      <c r="E61" s="155">
        <f t="shared" si="6"/>
        <v>0</v>
      </c>
      <c r="F61" s="155">
        <f t="shared" si="7"/>
        <v>0</v>
      </c>
      <c r="G61" s="155">
        <f t="shared" si="8"/>
        <v>0</v>
      </c>
      <c r="H61" s="155">
        <f t="shared" si="9"/>
        <v>0</v>
      </c>
      <c r="I61" s="155">
        <f t="shared" si="10"/>
        <v>0</v>
      </c>
      <c r="J61" s="155">
        <f t="shared" si="11"/>
        <v>0</v>
      </c>
      <c r="K61" s="155">
        <f t="shared" si="12"/>
        <v>0</v>
      </c>
      <c r="L61" s="155">
        <f t="shared" si="13"/>
        <v>0</v>
      </c>
      <c r="M61" s="155">
        <f t="shared" si="14"/>
        <v>0</v>
      </c>
      <c r="N61" s="155">
        <f t="shared" si="15"/>
        <v>0</v>
      </c>
      <c r="O61" s="155">
        <f t="shared" si="16"/>
        <v>0</v>
      </c>
      <c r="P61" s="155">
        <f t="shared" si="17"/>
        <v>0</v>
      </c>
      <c r="Q61" s="155">
        <f t="shared" si="18"/>
        <v>0</v>
      </c>
      <c r="R61" s="155">
        <f t="shared" si="19"/>
        <v>0</v>
      </c>
      <c r="S61" s="155">
        <f t="shared" si="20"/>
        <v>0</v>
      </c>
      <c r="T61" s="155">
        <f t="shared" si="21"/>
        <v>0</v>
      </c>
      <c r="U61" s="155">
        <f t="shared" si="22"/>
        <v>0</v>
      </c>
      <c r="V61" s="155">
        <f t="shared" si="23"/>
        <v>0</v>
      </c>
      <c r="W61" s="156">
        <f t="shared" si="24"/>
        <v>0</v>
      </c>
    </row>
    <row r="62" spans="1:23" ht="13.5" hidden="1" customHeight="1">
      <c r="A62" s="147">
        <v>29</v>
      </c>
      <c r="B62" s="155">
        <f t="shared" si="3"/>
        <v>0</v>
      </c>
      <c r="C62" s="155">
        <f t="shared" si="4"/>
        <v>0</v>
      </c>
      <c r="D62" s="155">
        <f t="shared" si="5"/>
        <v>0</v>
      </c>
      <c r="E62" s="155">
        <f t="shared" si="6"/>
        <v>0</v>
      </c>
      <c r="F62" s="155">
        <f t="shared" si="7"/>
        <v>0</v>
      </c>
      <c r="G62" s="155">
        <f t="shared" si="8"/>
        <v>0</v>
      </c>
      <c r="H62" s="155">
        <f t="shared" si="9"/>
        <v>0</v>
      </c>
      <c r="I62" s="155">
        <f t="shared" si="10"/>
        <v>0</v>
      </c>
      <c r="J62" s="155">
        <f t="shared" si="11"/>
        <v>0</v>
      </c>
      <c r="K62" s="155">
        <f t="shared" si="12"/>
        <v>0</v>
      </c>
      <c r="L62" s="155">
        <f t="shared" si="13"/>
        <v>0</v>
      </c>
      <c r="M62" s="155">
        <f t="shared" si="14"/>
        <v>0</v>
      </c>
      <c r="N62" s="155">
        <f t="shared" si="15"/>
        <v>0</v>
      </c>
      <c r="O62" s="155">
        <f t="shared" si="16"/>
        <v>0</v>
      </c>
      <c r="P62" s="155">
        <f t="shared" si="17"/>
        <v>0</v>
      </c>
      <c r="Q62" s="155">
        <f t="shared" si="18"/>
        <v>0</v>
      </c>
      <c r="R62" s="155">
        <f t="shared" si="19"/>
        <v>0</v>
      </c>
      <c r="S62" s="155">
        <f t="shared" si="20"/>
        <v>0</v>
      </c>
      <c r="T62" s="155">
        <f t="shared" si="21"/>
        <v>0</v>
      </c>
      <c r="U62" s="155">
        <f t="shared" si="22"/>
        <v>0</v>
      </c>
      <c r="V62" s="155">
        <f t="shared" si="23"/>
        <v>0</v>
      </c>
      <c r="W62" s="156">
        <f t="shared" si="24"/>
        <v>0</v>
      </c>
    </row>
    <row r="63" spans="1:23" ht="13.5" hidden="1" customHeight="1">
      <c r="A63" s="147">
        <v>30</v>
      </c>
      <c r="B63" s="155">
        <f t="shared" si="3"/>
        <v>0</v>
      </c>
      <c r="C63" s="155">
        <f t="shared" si="4"/>
        <v>0</v>
      </c>
      <c r="D63" s="155">
        <f t="shared" si="5"/>
        <v>0</v>
      </c>
      <c r="E63" s="155">
        <f t="shared" si="6"/>
        <v>0</v>
      </c>
      <c r="F63" s="155">
        <f t="shared" si="7"/>
        <v>0</v>
      </c>
      <c r="G63" s="155">
        <f t="shared" si="8"/>
        <v>0</v>
      </c>
      <c r="H63" s="155">
        <f t="shared" si="9"/>
        <v>0</v>
      </c>
      <c r="I63" s="155">
        <f t="shared" si="10"/>
        <v>0</v>
      </c>
      <c r="J63" s="155">
        <f t="shared" si="11"/>
        <v>0</v>
      </c>
      <c r="K63" s="155">
        <f t="shared" si="12"/>
        <v>0</v>
      </c>
      <c r="L63" s="155">
        <f t="shared" si="13"/>
        <v>0</v>
      </c>
      <c r="M63" s="155">
        <f t="shared" si="14"/>
        <v>0</v>
      </c>
      <c r="N63" s="155">
        <f t="shared" si="15"/>
        <v>0</v>
      </c>
      <c r="O63" s="155">
        <f t="shared" si="16"/>
        <v>0</v>
      </c>
      <c r="P63" s="155">
        <f t="shared" si="17"/>
        <v>0</v>
      </c>
      <c r="Q63" s="155">
        <f t="shared" si="18"/>
        <v>0</v>
      </c>
      <c r="R63" s="155">
        <f t="shared" si="19"/>
        <v>0</v>
      </c>
      <c r="S63" s="155">
        <f t="shared" si="20"/>
        <v>0</v>
      </c>
      <c r="T63" s="155">
        <f t="shared" si="21"/>
        <v>0</v>
      </c>
      <c r="U63" s="155">
        <f t="shared" si="22"/>
        <v>0</v>
      </c>
      <c r="V63" s="155">
        <f t="shared" si="23"/>
        <v>0</v>
      </c>
      <c r="W63" s="156">
        <f t="shared" si="24"/>
        <v>0</v>
      </c>
    </row>
    <row r="64" spans="1:23" ht="13.5" hidden="1" customHeight="1" thickBot="1">
      <c r="A64" s="157" t="s">
        <v>1750</v>
      </c>
      <c r="B64" s="158">
        <f t="shared" ref="B64:W64" si="25">SUM(B34:B63)</f>
        <v>0</v>
      </c>
      <c r="C64" s="158">
        <f t="shared" si="25"/>
        <v>0</v>
      </c>
      <c r="D64" s="158">
        <f t="shared" si="25"/>
        <v>0</v>
      </c>
      <c r="E64" s="158">
        <f t="shared" si="25"/>
        <v>0</v>
      </c>
      <c r="F64" s="158">
        <f t="shared" si="25"/>
        <v>0</v>
      </c>
      <c r="G64" s="158">
        <f t="shared" si="25"/>
        <v>0</v>
      </c>
      <c r="H64" s="158">
        <f t="shared" si="25"/>
        <v>0</v>
      </c>
      <c r="I64" s="158">
        <f t="shared" si="25"/>
        <v>0</v>
      </c>
      <c r="J64" s="158">
        <f t="shared" si="25"/>
        <v>0</v>
      </c>
      <c r="K64" s="158">
        <f t="shared" si="25"/>
        <v>0</v>
      </c>
      <c r="L64" s="158">
        <f t="shared" si="25"/>
        <v>0</v>
      </c>
      <c r="M64" s="158">
        <f t="shared" si="25"/>
        <v>0</v>
      </c>
      <c r="N64" s="158">
        <f t="shared" si="25"/>
        <v>0</v>
      </c>
      <c r="O64" s="158">
        <f t="shared" si="25"/>
        <v>0</v>
      </c>
      <c r="P64" s="158">
        <f t="shared" si="25"/>
        <v>0</v>
      </c>
      <c r="Q64" s="158">
        <f t="shared" si="25"/>
        <v>0</v>
      </c>
      <c r="R64" s="158">
        <f t="shared" si="25"/>
        <v>0</v>
      </c>
      <c r="S64" s="158">
        <f t="shared" si="25"/>
        <v>0</v>
      </c>
      <c r="T64" s="158">
        <f t="shared" si="25"/>
        <v>0</v>
      </c>
      <c r="U64" s="158">
        <f t="shared" si="25"/>
        <v>0</v>
      </c>
      <c r="V64" s="158">
        <f t="shared" si="25"/>
        <v>0</v>
      </c>
      <c r="W64" s="159">
        <f t="shared" si="25"/>
        <v>0</v>
      </c>
    </row>
    <row r="65" spans="1:23" ht="13.5" hidden="1" customHeight="1"/>
    <row r="66" spans="1:23" ht="13.5" hidden="1" customHeight="1"/>
    <row r="67" spans="1:23" ht="13.5" hidden="1" customHeight="1">
      <c r="A67" s="739" t="s">
        <v>214</v>
      </c>
      <c r="B67" s="748" t="s">
        <v>1683</v>
      </c>
      <c r="C67" s="739"/>
      <c r="D67" s="739"/>
      <c r="E67" s="739"/>
      <c r="F67" s="739"/>
      <c r="G67" s="739"/>
      <c r="H67" s="739"/>
      <c r="I67" s="739"/>
      <c r="J67" s="739"/>
      <c r="K67" s="739"/>
      <c r="L67" s="739"/>
      <c r="M67" s="739"/>
      <c r="N67" s="739"/>
      <c r="O67" s="739"/>
      <c r="P67" s="739"/>
      <c r="Q67" s="739"/>
      <c r="R67" s="739"/>
      <c r="S67" s="739"/>
      <c r="T67" s="739"/>
      <c r="U67" s="739"/>
      <c r="V67" s="739"/>
      <c r="W67" s="739"/>
    </row>
    <row r="68" spans="1:23" ht="13.5" hidden="1" customHeight="1">
      <c r="A68" s="739"/>
      <c r="B68" s="739" t="s">
        <v>1730</v>
      </c>
      <c r="C68" s="739"/>
      <c r="D68" s="739"/>
      <c r="E68" s="739"/>
      <c r="F68" s="739" t="s">
        <v>1731</v>
      </c>
      <c r="G68" s="739"/>
      <c r="H68" s="739"/>
      <c r="I68" s="739"/>
      <c r="J68" s="739" t="s">
        <v>215</v>
      </c>
      <c r="K68" s="739"/>
      <c r="L68" s="739"/>
      <c r="M68" s="739"/>
      <c r="N68" s="739" t="s">
        <v>1395</v>
      </c>
      <c r="O68" s="739"/>
      <c r="P68" s="739"/>
      <c r="Q68" s="739"/>
      <c r="R68" s="739" t="s">
        <v>1732</v>
      </c>
      <c r="S68" s="739"/>
      <c r="T68" s="739"/>
      <c r="U68" s="739"/>
      <c r="V68" s="739" t="s">
        <v>1733</v>
      </c>
      <c r="W68" s="739" t="s">
        <v>1750</v>
      </c>
    </row>
    <row r="69" spans="1:23" ht="39" hidden="1" customHeight="1">
      <c r="A69" s="739"/>
      <c r="B69" s="160" t="s">
        <v>1734</v>
      </c>
      <c r="C69" s="160" t="s">
        <v>1735</v>
      </c>
      <c r="D69" s="160" t="s">
        <v>1736</v>
      </c>
      <c r="E69" s="160" t="s">
        <v>1737</v>
      </c>
      <c r="F69" s="160" t="s">
        <v>1734</v>
      </c>
      <c r="G69" s="160" t="s">
        <v>1735</v>
      </c>
      <c r="H69" s="160" t="s">
        <v>1736</v>
      </c>
      <c r="I69" s="160" t="s">
        <v>1737</v>
      </c>
      <c r="J69" s="160" t="s">
        <v>1734</v>
      </c>
      <c r="K69" s="160" t="s">
        <v>1735</v>
      </c>
      <c r="L69" s="160" t="s">
        <v>1736</v>
      </c>
      <c r="M69" s="160" t="s">
        <v>1737</v>
      </c>
      <c r="N69" s="160" t="s">
        <v>1734</v>
      </c>
      <c r="O69" s="160" t="s">
        <v>1735</v>
      </c>
      <c r="P69" s="160" t="s">
        <v>1736</v>
      </c>
      <c r="Q69" s="160" t="s">
        <v>1737</v>
      </c>
      <c r="R69" s="160" t="s">
        <v>1734</v>
      </c>
      <c r="S69" s="160" t="s">
        <v>1735</v>
      </c>
      <c r="T69" s="160" t="s">
        <v>1736</v>
      </c>
      <c r="U69" s="160" t="s">
        <v>1737</v>
      </c>
      <c r="V69" s="739"/>
      <c r="W69" s="739"/>
    </row>
    <row r="70" spans="1:23" ht="13.5" hidden="1" customHeight="1">
      <c r="A70" s="155">
        <v>1</v>
      </c>
      <c r="B70" s="253">
        <f>COUNTIFS('様式1-2（計画自動車）'!$B$16:$B$515,$A70,'様式1-2（計画自動車）'!$H$16:$H$515,"普通貨物車",'様式1-2（計画自動車）'!$J$16:$J$515,"&lt;=1700",'様式1-2（計画自動車）'!$S$16:$S$515,"廃止")</f>
        <v>0</v>
      </c>
      <c r="C70" s="253">
        <f>COUNTIFS('様式1-2（計画自動車）'!$B$16:$B$515,$A70,'様式1-2（計画自動車）'!$H$16:$H$515,"普通貨物車",'様式1-2（計画自動車）'!$J$16:$J$515,"&gt;1700",'様式1-2（計画自動車）'!$J$16:$J$515,"&lt;=2500",'様式1-2（計画自動車）'!$S$16:$S$515,"廃止")</f>
        <v>0</v>
      </c>
      <c r="D70" s="253">
        <f>COUNTIFS('様式1-2（計画自動車）'!$B$16:$B$515,$A70,'様式1-2（計画自動車）'!$H$16:$H$515,"普通貨物車",'様式1-2（計画自動車）'!$J$16:$J$515,"&gt;2500",'様式1-2（計画自動車）'!$J$16:$J$515,"&lt;=3500",'様式1-2（計画自動車）'!$S$16:$S$515,"廃止")</f>
        <v>0</v>
      </c>
      <c r="E70" s="253">
        <f>COUNTIFS('様式1-2（計画自動車）'!$B$16:$B$515,$A70,'様式1-2（計画自動車）'!$H$16:$H$515,"普通貨物車",'様式1-2（計画自動車）'!$J$16:$J$515,"&gt;3500",'様式1-2（計画自動車）'!$S$16:$S$515,"廃止")</f>
        <v>0</v>
      </c>
      <c r="F70" s="253">
        <f>COUNTIFS('様式1-2（計画自動車）'!$B$16:$B$515,$A70,'様式1-2（計画自動車）'!$H$16:$H$515,"小型貨物車",'様式1-2（計画自動車）'!$J$16:$J$515,"&lt;=1700",'様式1-2（計画自動車）'!$S$16:$S$515,"廃止")</f>
        <v>0</v>
      </c>
      <c r="G70" s="253">
        <f>COUNTIFS('様式1-2（計画自動車）'!$B$16:$B$515,$A70,'様式1-2（計画自動車）'!$H$16:$H$515,"小型貨物車",'様式1-2（計画自動車）'!$J$16:$J$515,"&gt;1700",'様式1-2（計画自動車）'!$J$16:$J$515,"&lt;=2500",'様式1-2（計画自動車）'!$S$16:$S$515,"廃止")</f>
        <v>0</v>
      </c>
      <c r="H70" s="253">
        <f>COUNTIFS('様式1-2（計画自動車）'!$B$16:$B$515,$A70,'様式1-2（計画自動車）'!$H$16:$H$515,"小型貨物車",'様式1-2（計画自動車）'!$J$16:$J$515,"&gt;2500",'様式1-2（計画自動車）'!$J$16:$J$515,"&lt;=3500",'様式1-2（計画自動車）'!$S$16:$S$515,"廃止")</f>
        <v>0</v>
      </c>
      <c r="I70" s="253">
        <f>COUNTIFS('様式1-2（計画自動車）'!$B$16:$B$515,$A70,'様式1-2（計画自動車）'!$H$16:$H$515,"小型貨物車",'様式1-2（計画自動車）'!$J$16:$J$515,"&gt;3500",'様式1-2（計画自動車）'!$S$16:$S$515,"廃止")</f>
        <v>0</v>
      </c>
      <c r="J70" s="253">
        <f>COUNTIFS('様式1-2（計画自動車）'!$B$16:$B$515,$A70,'様式1-2（計画自動車）'!$H$16:$H$515,"大型バス",'様式1-2（計画自動車）'!$J$16:$J$515,"&lt;=1700",'様式1-2（計画自動車）'!$S$16:$S$515,"廃止")</f>
        <v>0</v>
      </c>
      <c r="K70" s="253">
        <f>COUNTIFS('様式1-2（計画自動車）'!$B$16:$B$515,$A70,'様式1-2（計画自動車）'!$H$16:$H$515,"大型バス",'様式1-2（計画自動車）'!$J$16:$J$515,"&gt;1700",'様式1-2（計画自動車）'!$J$16:$J$515,"&lt;=2500",'様式1-2（計画自動車）'!$S$16:$S$515,"廃止")</f>
        <v>0</v>
      </c>
      <c r="L70" s="253">
        <f>COUNTIFS('様式1-2（計画自動車）'!$B$16:$B$515,$A70,'様式1-2（計画自動車）'!$H$16:$H$515,"大型バス",'様式1-2（計画自動車）'!$J$16:$J$515,"&gt;2500",'様式1-2（計画自動車）'!$J$16:$J$515,"&lt;=3500",'様式1-2（計画自動車）'!$S$16:$S$515,"廃止")</f>
        <v>0</v>
      </c>
      <c r="M70" s="253">
        <f>COUNTIFS('様式1-2（計画自動車）'!$B$16:$B$515,$A70,'様式1-2（計画自動車）'!$H$16:$H$515,"大型バス",'様式1-2（計画自動車）'!$J$16:$J$515,"&gt;3500",'様式1-2（計画自動車）'!$S$16:$S$515,"廃止")</f>
        <v>0</v>
      </c>
      <c r="N70" s="253">
        <f>COUNTIFS('様式1-2（計画自動車）'!$B$16:$B$515,$A70,'様式1-2（計画自動車）'!$H$16:$H$515,"マイクロバス",'様式1-2（計画自動車）'!$J$16:$J$515,"&lt;=1700",'様式1-2（計画自動車）'!$S$16:$S$515,"廃止")</f>
        <v>0</v>
      </c>
      <c r="O70" s="253">
        <f>COUNTIFS('様式1-2（計画自動車）'!$B$16:$B$515,$A70,'様式1-2（計画自動車）'!$H$16:$H$515,"マイクロバス",'様式1-2（計画自動車）'!$J$16:$J$515,"&gt;1700",'様式1-2（計画自動車）'!$J$16:$J$515,"&lt;=2500",'様式1-2（計画自動車）'!$S$16:$S$515,"廃止")</f>
        <v>0</v>
      </c>
      <c r="P70" s="253">
        <f>COUNTIFS('様式1-2（計画自動車）'!$B$16:$B$515,$A70,'様式1-2（計画自動車）'!$H$16:$H$515,"マイクロバス",'様式1-2（計画自動車）'!$J$16:$J$515,"&gt;2500",'様式1-2（計画自動車）'!$J$16:$J$515,"&lt;=3500",'様式1-2（計画自動車）'!$S$16:$S$515,"廃止")</f>
        <v>0</v>
      </c>
      <c r="Q70" s="253">
        <f>COUNTIFS('様式1-2（計画自動車）'!$B$16:$B$515,$A70,'様式1-2（計画自動車）'!$H$16:$H$515,"マイクロバス",'様式1-2（計画自動車）'!$J$16:$J$515,"&gt;3500",'様式1-2（計画自動車）'!$S$16:$S$515,"廃止")</f>
        <v>0</v>
      </c>
      <c r="R70" s="253">
        <f>COUNTIFS('様式1-2（計画自動車）'!$B$16:$B$515,$A70,'様式1-2（計画自動車）'!$H$16:$H$515,"特種車*",'様式1-2（計画自動車）'!$J$16:$J$515,"&lt;=1700",'様式1-2（計画自動車）'!$S$16:$S$515,"廃止")</f>
        <v>0</v>
      </c>
      <c r="S70" s="253">
        <f>COUNTIFS('様式1-2（計画自動車）'!$B$16:$B$515,$A70,'様式1-2（計画自動車）'!$H$16:$H$515,"特種車*",'様式1-2（計画自動車）'!$J$16:$J$515,"&gt;1700",'様式1-2（計画自動車）'!$J$16:$J$515,"&lt;=2500",'様式1-2（計画自動車）'!$S$16:$S$515,"廃止")</f>
        <v>0</v>
      </c>
      <c r="T70" s="253">
        <f>COUNTIFS('様式1-2（計画自動車）'!$B$16:$B$515,$A70,'様式1-2（計画自動車）'!$H$16:$H$515,"特種車*",'様式1-2（計画自動車）'!$J$16:$J$515,"&gt;2500",'様式1-2（計画自動車）'!$J$16:$J$515,"&lt;=3500",'様式1-2（計画自動車）'!$S$16:$S$515,"廃止")</f>
        <v>0</v>
      </c>
      <c r="U70" s="253">
        <f>COUNTIFS('様式1-2（計画自動車）'!$B$16:$B$515,$A70,'様式1-2（計画自動車）'!$H$16:$H$515,"特種車*",'様式1-2（計画自動車）'!$J$16:$J$515,"&gt;3500",'様式1-2（計画自動車）'!$S$16:$S$515,"廃止")</f>
        <v>0</v>
      </c>
      <c r="V70" s="253">
        <f>COUNTIFS('様式1-2（計画自動車）'!$B$16:$B$515,$A70,'様式1-2（計画自動車）'!$H$16:$H$515,"乗用車*",'様式1-2（計画自動車）'!$S$16:$S$515,"廃止")</f>
        <v>0</v>
      </c>
      <c r="W70" s="253"/>
    </row>
    <row r="71" spans="1:23" ht="13.5" hidden="1" customHeight="1">
      <c r="A71" s="155">
        <v>2</v>
      </c>
      <c r="B71" s="253">
        <f>COUNTIFS('様式1-2（計画自動車）'!$B$16:$B$515,$A71,'様式1-2（計画自動車）'!$H$16:$H$515,"普通貨物車",'様式1-2（計画自動車）'!$J$16:$J$515,"&lt;=1700",'様式1-2（計画自動車）'!$S$16:$S$515,"廃止")</f>
        <v>0</v>
      </c>
      <c r="C71" s="253">
        <f>COUNTIFS('様式1-2（計画自動車）'!$B$16:$B$515,$A71,'様式1-2（計画自動車）'!$H$16:$H$515,"普通貨物車",'様式1-2（計画自動車）'!$J$16:$J$515,"&gt;1700",'様式1-2（計画自動車）'!$J$16:$J$515,"&lt;=2500",'様式1-2（計画自動車）'!$S$16:$S$515,"廃止")</f>
        <v>0</v>
      </c>
      <c r="D71" s="253">
        <f>COUNTIFS('様式1-2（計画自動車）'!$B$16:$B$515,$A71,'様式1-2（計画自動車）'!$H$16:$H$515,"普通貨物車",'様式1-2（計画自動車）'!$J$16:$J$515,"&gt;2500",'様式1-2（計画自動車）'!$J$16:$J$515,"&lt;=3500",'様式1-2（計画自動車）'!$S$16:$S$515,"廃止")</f>
        <v>0</v>
      </c>
      <c r="E71" s="253">
        <f>COUNTIFS('様式1-2（計画自動車）'!$B$16:$B$515,$A71,'様式1-2（計画自動車）'!$H$16:$H$515,"普通貨物車",'様式1-2（計画自動車）'!$J$16:$J$515,"&gt;3500",'様式1-2（計画自動車）'!$S$16:$S$515,"廃止")</f>
        <v>0</v>
      </c>
      <c r="F71" s="253">
        <f>COUNTIFS('様式1-2（計画自動車）'!$B$16:$B$515,$A71,'様式1-2（計画自動車）'!$H$16:$H$515,"小型貨物車",'様式1-2（計画自動車）'!$J$16:$J$515,"&lt;=1700",'様式1-2（計画自動車）'!$S$16:$S$515,"廃止")</f>
        <v>0</v>
      </c>
      <c r="G71" s="253">
        <f>COUNTIFS('様式1-2（計画自動車）'!$B$16:$B$515,$A71,'様式1-2（計画自動車）'!$H$16:$H$515,"小型貨物車",'様式1-2（計画自動車）'!$J$16:$J$515,"&gt;1700",'様式1-2（計画自動車）'!$J$16:$J$515,"&lt;=2500",'様式1-2（計画自動車）'!$S$16:$S$515,"廃止")</f>
        <v>0</v>
      </c>
      <c r="H71" s="253">
        <f>COUNTIFS('様式1-2（計画自動車）'!$B$16:$B$515,$A71,'様式1-2（計画自動車）'!$H$16:$H$515,"小型貨物車",'様式1-2（計画自動車）'!$J$16:$J$515,"&gt;2500",'様式1-2（計画自動車）'!$J$16:$J$515,"&lt;=3500",'様式1-2（計画自動車）'!$S$16:$S$515,"廃止")</f>
        <v>0</v>
      </c>
      <c r="I71" s="253">
        <f>COUNTIFS('様式1-2（計画自動車）'!$B$16:$B$515,$A71,'様式1-2（計画自動車）'!$H$16:$H$515,"小型貨物車",'様式1-2（計画自動車）'!$J$16:$J$515,"&gt;3500",'様式1-2（計画自動車）'!$S$16:$S$515,"廃止")</f>
        <v>0</v>
      </c>
      <c r="J71" s="253">
        <f>COUNTIFS('様式1-2（計画自動車）'!$B$16:$B$515,$A71,'様式1-2（計画自動車）'!$H$16:$H$515,"大型バス",'様式1-2（計画自動車）'!$J$16:$J$515,"&lt;=1700",'様式1-2（計画自動車）'!$S$16:$S$515,"廃止")</f>
        <v>0</v>
      </c>
      <c r="K71" s="253">
        <f>COUNTIFS('様式1-2（計画自動車）'!$B$16:$B$515,$A71,'様式1-2（計画自動車）'!$H$16:$H$515,"大型バス",'様式1-2（計画自動車）'!$J$16:$J$515,"&gt;1700",'様式1-2（計画自動車）'!$J$16:$J$515,"&lt;=2500",'様式1-2（計画自動車）'!$S$16:$S$515,"廃止")</f>
        <v>0</v>
      </c>
      <c r="L71" s="253">
        <f>COUNTIFS('様式1-2（計画自動車）'!$B$16:$B$515,$A71,'様式1-2（計画自動車）'!$H$16:$H$515,"大型バス",'様式1-2（計画自動車）'!$J$16:$J$515,"&gt;2500",'様式1-2（計画自動車）'!$J$16:$J$515,"&lt;=3500",'様式1-2（計画自動車）'!$S$16:$S$515,"廃止")</f>
        <v>0</v>
      </c>
      <c r="M71" s="253">
        <f>COUNTIFS('様式1-2（計画自動車）'!$B$16:$B$515,$A71,'様式1-2（計画自動車）'!$H$16:$H$515,"大型バス",'様式1-2（計画自動車）'!$J$16:$J$515,"&gt;3500",'様式1-2（計画自動車）'!$S$16:$S$515,"廃止")</f>
        <v>0</v>
      </c>
      <c r="N71" s="253">
        <f>COUNTIFS('様式1-2（計画自動車）'!$B$16:$B$515,$A71,'様式1-2（計画自動車）'!$H$16:$H$515,"マイクロバス",'様式1-2（計画自動車）'!$J$16:$J$515,"&lt;=1700",'様式1-2（計画自動車）'!$S$16:$S$515,"廃止")</f>
        <v>0</v>
      </c>
      <c r="O71" s="253">
        <f>COUNTIFS('様式1-2（計画自動車）'!$B$16:$B$515,$A71,'様式1-2（計画自動車）'!$H$16:$H$515,"マイクロバス",'様式1-2（計画自動車）'!$J$16:$J$515,"&gt;1700",'様式1-2（計画自動車）'!$J$16:$J$515,"&lt;=2500",'様式1-2（計画自動車）'!$S$16:$S$515,"廃止")</f>
        <v>0</v>
      </c>
      <c r="P71" s="253">
        <f>COUNTIFS('様式1-2（計画自動車）'!$B$16:$B$515,$A71,'様式1-2（計画自動車）'!$H$16:$H$515,"マイクロバス",'様式1-2（計画自動車）'!$J$16:$J$515,"&gt;2500",'様式1-2（計画自動車）'!$J$16:$J$515,"&lt;=3500",'様式1-2（計画自動車）'!$S$16:$S$515,"廃止")</f>
        <v>0</v>
      </c>
      <c r="Q71" s="253">
        <f>COUNTIFS('様式1-2（計画自動車）'!$B$16:$B$515,$A71,'様式1-2（計画自動車）'!$H$16:$H$515,"マイクロバス",'様式1-2（計画自動車）'!$J$16:$J$515,"&gt;3500",'様式1-2（計画自動車）'!$S$16:$S$515,"廃止")</f>
        <v>0</v>
      </c>
      <c r="R71" s="253">
        <f>COUNTIFS('様式1-2（計画自動車）'!$B$16:$B$515,$A71,'様式1-2（計画自動車）'!$H$16:$H$515,"特種車*",'様式1-2（計画自動車）'!$J$16:$J$515,"&lt;=1700",'様式1-2（計画自動車）'!$S$16:$S$515,"廃止")</f>
        <v>0</v>
      </c>
      <c r="S71" s="253">
        <f>COUNTIFS('様式1-2（計画自動車）'!$B$16:$B$515,$A71,'様式1-2（計画自動車）'!$H$16:$H$515,"特種車*",'様式1-2（計画自動車）'!$J$16:$J$515,"&gt;1700",'様式1-2（計画自動車）'!$J$16:$J$515,"&lt;=2500",'様式1-2（計画自動車）'!$S$16:$S$515,"廃止")</f>
        <v>0</v>
      </c>
      <c r="T71" s="253">
        <f>COUNTIFS('様式1-2（計画自動車）'!$B$16:$B$515,$A71,'様式1-2（計画自動車）'!$H$16:$H$515,"特種車*",'様式1-2（計画自動車）'!$J$16:$J$515,"&gt;2500",'様式1-2（計画自動車）'!$J$16:$J$515,"&lt;=3500",'様式1-2（計画自動車）'!$S$16:$S$515,"廃止")</f>
        <v>0</v>
      </c>
      <c r="U71" s="253">
        <f>COUNTIFS('様式1-2（計画自動車）'!$B$16:$B$515,$A71,'様式1-2（計画自動車）'!$H$16:$H$515,"特種車*",'様式1-2（計画自動車）'!$J$16:$J$515,"&gt;3500",'様式1-2（計画自動車）'!$S$16:$S$515,"廃止")</f>
        <v>0</v>
      </c>
      <c r="V71" s="253">
        <f>COUNTIFS('様式1-2（計画自動車）'!$B$16:$B$515,$A71,'様式1-2（計画自動車）'!$H$16:$H$515,"乗用車*",'様式1-2（計画自動車）'!$S$16:$S$515,"廃止")</f>
        <v>0</v>
      </c>
      <c r="W71" s="253"/>
    </row>
    <row r="72" spans="1:23" ht="13.5" hidden="1" customHeight="1">
      <c r="A72" s="155">
        <v>3</v>
      </c>
      <c r="B72" s="253">
        <f>COUNTIFS('様式1-2（計画自動車）'!$B$16:$B$515,$A72,'様式1-2（計画自動車）'!$H$16:$H$515,"普通貨物車",'様式1-2（計画自動車）'!$J$16:$J$515,"&lt;=1700",'様式1-2（計画自動車）'!$S$16:$S$515,"廃止")</f>
        <v>0</v>
      </c>
      <c r="C72" s="253">
        <f>COUNTIFS('様式1-2（計画自動車）'!$B$16:$B$515,$A72,'様式1-2（計画自動車）'!$H$16:$H$515,"普通貨物車",'様式1-2（計画自動車）'!$J$16:$J$515,"&gt;1700",'様式1-2（計画自動車）'!$J$16:$J$515,"&lt;=2500",'様式1-2（計画自動車）'!$S$16:$S$515,"廃止")</f>
        <v>0</v>
      </c>
      <c r="D72" s="253">
        <f>COUNTIFS('様式1-2（計画自動車）'!$B$16:$B$515,$A72,'様式1-2（計画自動車）'!$H$16:$H$515,"普通貨物車",'様式1-2（計画自動車）'!$J$16:$J$515,"&gt;2500",'様式1-2（計画自動車）'!$J$16:$J$515,"&lt;=3500",'様式1-2（計画自動車）'!$S$16:$S$515,"廃止")</f>
        <v>0</v>
      </c>
      <c r="E72" s="253">
        <f>COUNTIFS('様式1-2（計画自動車）'!$B$16:$B$515,$A72,'様式1-2（計画自動車）'!$H$16:$H$515,"普通貨物車",'様式1-2（計画自動車）'!$J$16:$J$515,"&gt;3500",'様式1-2（計画自動車）'!$S$16:$S$515,"廃止")</f>
        <v>0</v>
      </c>
      <c r="F72" s="253">
        <f>COUNTIFS('様式1-2（計画自動車）'!$B$16:$B$515,$A72,'様式1-2（計画自動車）'!$H$16:$H$515,"小型貨物車",'様式1-2（計画自動車）'!$J$16:$J$515,"&lt;=1700",'様式1-2（計画自動車）'!$S$16:$S$515,"廃止")</f>
        <v>0</v>
      </c>
      <c r="G72" s="253">
        <f>COUNTIFS('様式1-2（計画自動車）'!$B$16:$B$515,$A72,'様式1-2（計画自動車）'!$H$16:$H$515,"小型貨物車",'様式1-2（計画自動車）'!$J$16:$J$515,"&gt;1700",'様式1-2（計画自動車）'!$J$16:$J$515,"&lt;=2500",'様式1-2（計画自動車）'!$S$16:$S$515,"廃止")</f>
        <v>0</v>
      </c>
      <c r="H72" s="253">
        <f>COUNTIFS('様式1-2（計画自動車）'!$B$16:$B$515,$A72,'様式1-2（計画自動車）'!$H$16:$H$515,"小型貨物車",'様式1-2（計画自動車）'!$J$16:$J$515,"&gt;2500",'様式1-2（計画自動車）'!$J$16:$J$515,"&lt;=3500",'様式1-2（計画自動車）'!$S$16:$S$515,"廃止")</f>
        <v>0</v>
      </c>
      <c r="I72" s="253">
        <f>COUNTIFS('様式1-2（計画自動車）'!$B$16:$B$515,$A72,'様式1-2（計画自動車）'!$H$16:$H$515,"小型貨物車",'様式1-2（計画自動車）'!$J$16:$J$515,"&gt;3500",'様式1-2（計画自動車）'!$S$16:$S$515,"廃止")</f>
        <v>0</v>
      </c>
      <c r="J72" s="253">
        <f>COUNTIFS('様式1-2（計画自動車）'!$B$16:$B$515,$A72,'様式1-2（計画自動車）'!$H$16:$H$515,"大型バス",'様式1-2（計画自動車）'!$J$16:$J$515,"&lt;=1700",'様式1-2（計画自動車）'!$S$16:$S$515,"廃止")</f>
        <v>0</v>
      </c>
      <c r="K72" s="253">
        <f>COUNTIFS('様式1-2（計画自動車）'!$B$16:$B$515,$A72,'様式1-2（計画自動車）'!$H$16:$H$515,"大型バス",'様式1-2（計画自動車）'!$J$16:$J$515,"&gt;1700",'様式1-2（計画自動車）'!$J$16:$J$515,"&lt;=2500",'様式1-2（計画自動車）'!$S$16:$S$515,"廃止")</f>
        <v>0</v>
      </c>
      <c r="L72" s="253">
        <f>COUNTIFS('様式1-2（計画自動車）'!$B$16:$B$515,$A72,'様式1-2（計画自動車）'!$H$16:$H$515,"大型バス",'様式1-2（計画自動車）'!$J$16:$J$515,"&gt;2500",'様式1-2（計画自動車）'!$J$16:$J$515,"&lt;=3500",'様式1-2（計画自動車）'!$S$16:$S$515,"廃止")</f>
        <v>0</v>
      </c>
      <c r="M72" s="253">
        <f>COUNTIFS('様式1-2（計画自動車）'!$B$16:$B$515,$A72,'様式1-2（計画自動車）'!$H$16:$H$515,"大型バス",'様式1-2（計画自動車）'!$J$16:$J$515,"&gt;3500",'様式1-2（計画自動車）'!$S$16:$S$515,"廃止")</f>
        <v>0</v>
      </c>
      <c r="N72" s="253">
        <f>COUNTIFS('様式1-2（計画自動車）'!$B$16:$B$515,$A72,'様式1-2（計画自動車）'!$H$16:$H$515,"マイクロバス",'様式1-2（計画自動車）'!$J$16:$J$515,"&lt;=1700",'様式1-2（計画自動車）'!$S$16:$S$515,"廃止")</f>
        <v>0</v>
      </c>
      <c r="O72" s="253">
        <f>COUNTIFS('様式1-2（計画自動車）'!$B$16:$B$515,$A72,'様式1-2（計画自動車）'!$H$16:$H$515,"マイクロバス",'様式1-2（計画自動車）'!$J$16:$J$515,"&gt;1700",'様式1-2（計画自動車）'!$J$16:$J$515,"&lt;=2500",'様式1-2（計画自動車）'!$S$16:$S$515,"廃止")</f>
        <v>0</v>
      </c>
      <c r="P72" s="253">
        <f>COUNTIFS('様式1-2（計画自動車）'!$B$16:$B$515,$A72,'様式1-2（計画自動車）'!$H$16:$H$515,"マイクロバス",'様式1-2（計画自動車）'!$J$16:$J$515,"&gt;2500",'様式1-2（計画自動車）'!$J$16:$J$515,"&lt;=3500",'様式1-2（計画自動車）'!$S$16:$S$515,"廃止")</f>
        <v>0</v>
      </c>
      <c r="Q72" s="253">
        <f>COUNTIFS('様式1-2（計画自動車）'!$B$16:$B$515,$A72,'様式1-2（計画自動車）'!$H$16:$H$515,"マイクロバス",'様式1-2（計画自動車）'!$J$16:$J$515,"&gt;3500",'様式1-2（計画自動車）'!$S$16:$S$515,"廃止")</f>
        <v>0</v>
      </c>
      <c r="R72" s="253">
        <f>COUNTIFS('様式1-2（計画自動車）'!$B$16:$B$515,$A72,'様式1-2（計画自動車）'!$H$16:$H$515,"特種車*",'様式1-2（計画自動車）'!$J$16:$J$515,"&lt;=1700",'様式1-2（計画自動車）'!$S$16:$S$515,"廃止")</f>
        <v>0</v>
      </c>
      <c r="S72" s="253">
        <f>COUNTIFS('様式1-2（計画自動車）'!$B$16:$B$515,$A72,'様式1-2（計画自動車）'!$H$16:$H$515,"特種車*",'様式1-2（計画自動車）'!$J$16:$J$515,"&gt;1700",'様式1-2（計画自動車）'!$J$16:$J$515,"&lt;=2500",'様式1-2（計画自動車）'!$S$16:$S$515,"廃止")</f>
        <v>0</v>
      </c>
      <c r="T72" s="253">
        <f>COUNTIFS('様式1-2（計画自動車）'!$B$16:$B$515,$A72,'様式1-2（計画自動車）'!$H$16:$H$515,"特種車*",'様式1-2（計画自動車）'!$J$16:$J$515,"&gt;2500",'様式1-2（計画自動車）'!$J$16:$J$515,"&lt;=3500",'様式1-2（計画自動車）'!$S$16:$S$515,"廃止")</f>
        <v>0</v>
      </c>
      <c r="U72" s="253">
        <f>COUNTIFS('様式1-2（計画自動車）'!$B$16:$B$515,$A72,'様式1-2（計画自動車）'!$H$16:$H$515,"特種車*",'様式1-2（計画自動車）'!$J$16:$J$515,"&gt;3500",'様式1-2（計画自動車）'!$S$16:$S$515,"廃止")</f>
        <v>0</v>
      </c>
      <c r="V72" s="253">
        <f>COUNTIFS('様式1-2（計画自動車）'!$B$16:$B$515,$A72,'様式1-2（計画自動車）'!$H$16:$H$515,"乗用車*",'様式1-2（計画自動車）'!$S$16:$S$515,"廃止")</f>
        <v>0</v>
      </c>
      <c r="W72" s="253"/>
    </row>
    <row r="73" spans="1:23" ht="13.5" hidden="1" customHeight="1">
      <c r="A73" s="155">
        <v>4</v>
      </c>
      <c r="B73" s="253">
        <f>COUNTIFS('様式1-2（計画自動車）'!$B$16:$B$515,$A73,'様式1-2（計画自動車）'!$H$16:$H$515,"普通貨物車",'様式1-2（計画自動車）'!$J$16:$J$515,"&lt;=1700",'様式1-2（計画自動車）'!$S$16:$S$515,"廃止")</f>
        <v>0</v>
      </c>
      <c r="C73" s="253">
        <f>COUNTIFS('様式1-2（計画自動車）'!$B$16:$B$515,$A73,'様式1-2（計画自動車）'!$H$16:$H$515,"普通貨物車",'様式1-2（計画自動車）'!$J$16:$J$515,"&gt;1700",'様式1-2（計画自動車）'!$J$16:$J$515,"&lt;=2500",'様式1-2（計画自動車）'!$S$16:$S$515,"廃止")</f>
        <v>0</v>
      </c>
      <c r="D73" s="253">
        <f>COUNTIFS('様式1-2（計画自動車）'!$B$16:$B$515,$A73,'様式1-2（計画自動車）'!$H$16:$H$515,"普通貨物車",'様式1-2（計画自動車）'!$J$16:$J$515,"&gt;2500",'様式1-2（計画自動車）'!$J$16:$J$515,"&lt;=3500",'様式1-2（計画自動車）'!$S$16:$S$515,"廃止")</f>
        <v>0</v>
      </c>
      <c r="E73" s="253">
        <f>COUNTIFS('様式1-2（計画自動車）'!$B$16:$B$515,$A73,'様式1-2（計画自動車）'!$H$16:$H$515,"普通貨物車",'様式1-2（計画自動車）'!$J$16:$J$515,"&gt;3500",'様式1-2（計画自動車）'!$S$16:$S$515,"廃止")</f>
        <v>0</v>
      </c>
      <c r="F73" s="253">
        <f>COUNTIFS('様式1-2（計画自動車）'!$B$16:$B$515,$A73,'様式1-2（計画自動車）'!$H$16:$H$515,"小型貨物車",'様式1-2（計画自動車）'!$J$16:$J$515,"&lt;=1700",'様式1-2（計画自動車）'!$S$16:$S$515,"廃止")</f>
        <v>0</v>
      </c>
      <c r="G73" s="253">
        <f>COUNTIFS('様式1-2（計画自動車）'!$B$16:$B$515,$A73,'様式1-2（計画自動車）'!$H$16:$H$515,"小型貨物車",'様式1-2（計画自動車）'!$J$16:$J$515,"&gt;1700",'様式1-2（計画自動車）'!$J$16:$J$515,"&lt;=2500",'様式1-2（計画自動車）'!$S$16:$S$515,"廃止")</f>
        <v>0</v>
      </c>
      <c r="H73" s="253">
        <f>COUNTIFS('様式1-2（計画自動車）'!$B$16:$B$515,$A73,'様式1-2（計画自動車）'!$H$16:$H$515,"小型貨物車",'様式1-2（計画自動車）'!$J$16:$J$515,"&gt;2500",'様式1-2（計画自動車）'!$J$16:$J$515,"&lt;=3500",'様式1-2（計画自動車）'!$S$16:$S$515,"廃止")</f>
        <v>0</v>
      </c>
      <c r="I73" s="253">
        <f>COUNTIFS('様式1-2（計画自動車）'!$B$16:$B$515,$A73,'様式1-2（計画自動車）'!$H$16:$H$515,"小型貨物車",'様式1-2（計画自動車）'!$J$16:$J$515,"&gt;3500",'様式1-2（計画自動車）'!$S$16:$S$515,"廃止")</f>
        <v>0</v>
      </c>
      <c r="J73" s="253">
        <f>COUNTIFS('様式1-2（計画自動車）'!$B$16:$B$515,$A73,'様式1-2（計画自動車）'!$H$16:$H$515,"大型バス",'様式1-2（計画自動車）'!$J$16:$J$515,"&lt;=1700",'様式1-2（計画自動車）'!$S$16:$S$515,"廃止")</f>
        <v>0</v>
      </c>
      <c r="K73" s="253">
        <f>COUNTIFS('様式1-2（計画自動車）'!$B$16:$B$515,$A73,'様式1-2（計画自動車）'!$H$16:$H$515,"大型バス",'様式1-2（計画自動車）'!$J$16:$J$515,"&gt;1700",'様式1-2（計画自動車）'!$J$16:$J$515,"&lt;=2500",'様式1-2（計画自動車）'!$S$16:$S$515,"廃止")</f>
        <v>0</v>
      </c>
      <c r="L73" s="253">
        <f>COUNTIFS('様式1-2（計画自動車）'!$B$16:$B$515,$A73,'様式1-2（計画自動車）'!$H$16:$H$515,"大型バス",'様式1-2（計画自動車）'!$J$16:$J$515,"&gt;2500",'様式1-2（計画自動車）'!$J$16:$J$515,"&lt;=3500",'様式1-2（計画自動車）'!$S$16:$S$515,"廃止")</f>
        <v>0</v>
      </c>
      <c r="M73" s="253">
        <f>COUNTIFS('様式1-2（計画自動車）'!$B$16:$B$515,$A73,'様式1-2（計画自動車）'!$H$16:$H$515,"大型バス",'様式1-2（計画自動車）'!$J$16:$J$515,"&gt;3500",'様式1-2（計画自動車）'!$S$16:$S$515,"廃止")</f>
        <v>0</v>
      </c>
      <c r="N73" s="253">
        <f>COUNTIFS('様式1-2（計画自動車）'!$B$16:$B$515,$A73,'様式1-2（計画自動車）'!$H$16:$H$515,"マイクロバス",'様式1-2（計画自動車）'!$J$16:$J$515,"&lt;=1700",'様式1-2（計画自動車）'!$S$16:$S$515,"廃止")</f>
        <v>0</v>
      </c>
      <c r="O73" s="253">
        <f>COUNTIFS('様式1-2（計画自動車）'!$B$16:$B$515,$A73,'様式1-2（計画自動車）'!$H$16:$H$515,"マイクロバス",'様式1-2（計画自動車）'!$J$16:$J$515,"&gt;1700",'様式1-2（計画自動車）'!$J$16:$J$515,"&lt;=2500",'様式1-2（計画自動車）'!$S$16:$S$515,"廃止")</f>
        <v>0</v>
      </c>
      <c r="P73" s="253">
        <f>COUNTIFS('様式1-2（計画自動車）'!$B$16:$B$515,$A73,'様式1-2（計画自動車）'!$H$16:$H$515,"マイクロバス",'様式1-2（計画自動車）'!$J$16:$J$515,"&gt;2500",'様式1-2（計画自動車）'!$J$16:$J$515,"&lt;=3500",'様式1-2（計画自動車）'!$S$16:$S$515,"廃止")</f>
        <v>0</v>
      </c>
      <c r="Q73" s="253">
        <f>COUNTIFS('様式1-2（計画自動車）'!$B$16:$B$515,$A73,'様式1-2（計画自動車）'!$H$16:$H$515,"マイクロバス",'様式1-2（計画自動車）'!$J$16:$J$515,"&gt;3500",'様式1-2（計画自動車）'!$S$16:$S$515,"廃止")</f>
        <v>0</v>
      </c>
      <c r="R73" s="253">
        <f>COUNTIFS('様式1-2（計画自動車）'!$B$16:$B$515,$A73,'様式1-2（計画自動車）'!$H$16:$H$515,"特種車*",'様式1-2（計画自動車）'!$J$16:$J$515,"&lt;=1700",'様式1-2（計画自動車）'!$S$16:$S$515,"廃止")</f>
        <v>0</v>
      </c>
      <c r="S73" s="253">
        <f>COUNTIFS('様式1-2（計画自動車）'!$B$16:$B$515,$A73,'様式1-2（計画自動車）'!$H$16:$H$515,"特種車*",'様式1-2（計画自動車）'!$J$16:$J$515,"&gt;1700",'様式1-2（計画自動車）'!$J$16:$J$515,"&lt;=2500",'様式1-2（計画自動車）'!$S$16:$S$515,"廃止")</f>
        <v>0</v>
      </c>
      <c r="T73" s="253">
        <f>COUNTIFS('様式1-2（計画自動車）'!$B$16:$B$515,$A73,'様式1-2（計画自動車）'!$H$16:$H$515,"特種車*",'様式1-2（計画自動車）'!$J$16:$J$515,"&gt;2500",'様式1-2（計画自動車）'!$J$16:$J$515,"&lt;=3500",'様式1-2（計画自動車）'!$S$16:$S$515,"廃止")</f>
        <v>0</v>
      </c>
      <c r="U73" s="253">
        <f>COUNTIFS('様式1-2（計画自動車）'!$B$16:$B$515,$A73,'様式1-2（計画自動車）'!$H$16:$H$515,"特種車*",'様式1-2（計画自動車）'!$J$16:$J$515,"&gt;3500",'様式1-2（計画自動車）'!$S$16:$S$515,"廃止")</f>
        <v>0</v>
      </c>
      <c r="V73" s="253">
        <f>COUNTIFS('様式1-2（計画自動車）'!$B$16:$B$515,$A73,'様式1-2（計画自動車）'!$H$16:$H$515,"乗用車*",'様式1-2（計画自動車）'!$S$16:$S$515,"廃止")</f>
        <v>0</v>
      </c>
      <c r="W73" s="253"/>
    </row>
    <row r="74" spans="1:23" ht="13.5" hidden="1" customHeight="1">
      <c r="A74" s="155">
        <v>5</v>
      </c>
      <c r="B74" s="253">
        <f>COUNTIFS('様式1-2（計画自動車）'!$B$16:$B$515,$A74,'様式1-2（計画自動車）'!$H$16:$H$515,"普通貨物車",'様式1-2（計画自動車）'!$J$16:$J$515,"&lt;=1700",'様式1-2（計画自動車）'!$S$16:$S$515,"廃止")</f>
        <v>0</v>
      </c>
      <c r="C74" s="253">
        <f>COUNTIFS('様式1-2（計画自動車）'!$B$16:$B$515,$A74,'様式1-2（計画自動車）'!$H$16:$H$515,"普通貨物車",'様式1-2（計画自動車）'!$J$16:$J$515,"&gt;1700",'様式1-2（計画自動車）'!$J$16:$J$515,"&lt;=2500",'様式1-2（計画自動車）'!$S$16:$S$515,"廃止")</f>
        <v>0</v>
      </c>
      <c r="D74" s="253">
        <f>COUNTIFS('様式1-2（計画自動車）'!$B$16:$B$515,$A74,'様式1-2（計画自動車）'!$H$16:$H$515,"普通貨物車",'様式1-2（計画自動車）'!$J$16:$J$515,"&gt;2500",'様式1-2（計画自動車）'!$J$16:$J$515,"&lt;=3500",'様式1-2（計画自動車）'!$S$16:$S$515,"廃止")</f>
        <v>0</v>
      </c>
      <c r="E74" s="253">
        <f>COUNTIFS('様式1-2（計画自動車）'!$B$16:$B$515,$A74,'様式1-2（計画自動車）'!$H$16:$H$515,"普通貨物車",'様式1-2（計画自動車）'!$J$16:$J$515,"&gt;3500",'様式1-2（計画自動車）'!$S$16:$S$515,"廃止")</f>
        <v>0</v>
      </c>
      <c r="F74" s="253">
        <f>COUNTIFS('様式1-2（計画自動車）'!$B$16:$B$515,$A74,'様式1-2（計画自動車）'!$H$16:$H$515,"小型貨物車",'様式1-2（計画自動車）'!$J$16:$J$515,"&lt;=1700",'様式1-2（計画自動車）'!$S$16:$S$515,"廃止")</f>
        <v>0</v>
      </c>
      <c r="G74" s="253">
        <f>COUNTIFS('様式1-2（計画自動車）'!$B$16:$B$515,$A74,'様式1-2（計画自動車）'!$H$16:$H$515,"小型貨物車",'様式1-2（計画自動車）'!$J$16:$J$515,"&gt;1700",'様式1-2（計画自動車）'!$J$16:$J$515,"&lt;=2500",'様式1-2（計画自動車）'!$S$16:$S$515,"廃止")</f>
        <v>0</v>
      </c>
      <c r="H74" s="253">
        <f>COUNTIFS('様式1-2（計画自動車）'!$B$16:$B$515,$A74,'様式1-2（計画自動車）'!$H$16:$H$515,"小型貨物車",'様式1-2（計画自動車）'!$J$16:$J$515,"&gt;2500",'様式1-2（計画自動車）'!$J$16:$J$515,"&lt;=3500",'様式1-2（計画自動車）'!$S$16:$S$515,"廃止")</f>
        <v>0</v>
      </c>
      <c r="I74" s="253">
        <f>COUNTIFS('様式1-2（計画自動車）'!$B$16:$B$515,$A74,'様式1-2（計画自動車）'!$H$16:$H$515,"小型貨物車",'様式1-2（計画自動車）'!$J$16:$J$515,"&gt;3500",'様式1-2（計画自動車）'!$S$16:$S$515,"廃止")</f>
        <v>0</v>
      </c>
      <c r="J74" s="253">
        <f>COUNTIFS('様式1-2（計画自動車）'!$B$16:$B$515,$A74,'様式1-2（計画自動車）'!$H$16:$H$515,"大型バス",'様式1-2（計画自動車）'!$J$16:$J$515,"&lt;=1700",'様式1-2（計画自動車）'!$S$16:$S$515,"廃止")</f>
        <v>0</v>
      </c>
      <c r="K74" s="253">
        <f>COUNTIFS('様式1-2（計画自動車）'!$B$16:$B$515,$A74,'様式1-2（計画自動車）'!$H$16:$H$515,"大型バス",'様式1-2（計画自動車）'!$J$16:$J$515,"&gt;1700",'様式1-2（計画自動車）'!$J$16:$J$515,"&lt;=2500",'様式1-2（計画自動車）'!$S$16:$S$515,"廃止")</f>
        <v>0</v>
      </c>
      <c r="L74" s="253">
        <f>COUNTIFS('様式1-2（計画自動車）'!$B$16:$B$515,$A74,'様式1-2（計画自動車）'!$H$16:$H$515,"大型バス",'様式1-2（計画自動車）'!$J$16:$J$515,"&gt;2500",'様式1-2（計画自動車）'!$J$16:$J$515,"&lt;=3500",'様式1-2（計画自動車）'!$S$16:$S$515,"廃止")</f>
        <v>0</v>
      </c>
      <c r="M74" s="253">
        <f>COUNTIFS('様式1-2（計画自動車）'!$B$16:$B$515,$A74,'様式1-2（計画自動車）'!$H$16:$H$515,"大型バス",'様式1-2（計画自動車）'!$J$16:$J$515,"&gt;3500",'様式1-2（計画自動車）'!$S$16:$S$515,"廃止")</f>
        <v>0</v>
      </c>
      <c r="N74" s="253">
        <f>COUNTIFS('様式1-2（計画自動車）'!$B$16:$B$515,$A74,'様式1-2（計画自動車）'!$H$16:$H$515,"マイクロバス",'様式1-2（計画自動車）'!$J$16:$J$515,"&lt;=1700",'様式1-2（計画自動車）'!$S$16:$S$515,"廃止")</f>
        <v>0</v>
      </c>
      <c r="O74" s="253">
        <f>COUNTIFS('様式1-2（計画自動車）'!$B$16:$B$515,$A74,'様式1-2（計画自動車）'!$H$16:$H$515,"マイクロバス",'様式1-2（計画自動車）'!$J$16:$J$515,"&gt;1700",'様式1-2（計画自動車）'!$J$16:$J$515,"&lt;=2500",'様式1-2（計画自動車）'!$S$16:$S$515,"廃止")</f>
        <v>0</v>
      </c>
      <c r="P74" s="253">
        <f>COUNTIFS('様式1-2（計画自動車）'!$B$16:$B$515,$A74,'様式1-2（計画自動車）'!$H$16:$H$515,"マイクロバス",'様式1-2（計画自動車）'!$J$16:$J$515,"&gt;2500",'様式1-2（計画自動車）'!$J$16:$J$515,"&lt;=3500",'様式1-2（計画自動車）'!$S$16:$S$515,"廃止")</f>
        <v>0</v>
      </c>
      <c r="Q74" s="253">
        <f>COUNTIFS('様式1-2（計画自動車）'!$B$16:$B$515,$A74,'様式1-2（計画自動車）'!$H$16:$H$515,"マイクロバス",'様式1-2（計画自動車）'!$J$16:$J$515,"&gt;3500",'様式1-2（計画自動車）'!$S$16:$S$515,"廃止")</f>
        <v>0</v>
      </c>
      <c r="R74" s="253">
        <f>COUNTIFS('様式1-2（計画自動車）'!$B$16:$B$515,$A74,'様式1-2（計画自動車）'!$H$16:$H$515,"特種車*",'様式1-2（計画自動車）'!$J$16:$J$515,"&lt;=1700",'様式1-2（計画自動車）'!$S$16:$S$515,"廃止")</f>
        <v>0</v>
      </c>
      <c r="S74" s="253">
        <f>COUNTIFS('様式1-2（計画自動車）'!$B$16:$B$515,$A74,'様式1-2（計画自動車）'!$H$16:$H$515,"特種車*",'様式1-2（計画自動車）'!$J$16:$J$515,"&gt;1700",'様式1-2（計画自動車）'!$J$16:$J$515,"&lt;=2500",'様式1-2（計画自動車）'!$S$16:$S$515,"廃止")</f>
        <v>0</v>
      </c>
      <c r="T74" s="253">
        <f>COUNTIFS('様式1-2（計画自動車）'!$B$16:$B$515,$A74,'様式1-2（計画自動車）'!$H$16:$H$515,"特種車*",'様式1-2（計画自動車）'!$J$16:$J$515,"&gt;2500",'様式1-2（計画自動車）'!$J$16:$J$515,"&lt;=3500",'様式1-2（計画自動車）'!$S$16:$S$515,"廃止")</f>
        <v>0</v>
      </c>
      <c r="U74" s="253">
        <f>COUNTIFS('様式1-2（計画自動車）'!$B$16:$B$515,$A74,'様式1-2（計画自動車）'!$H$16:$H$515,"特種車*",'様式1-2（計画自動車）'!$J$16:$J$515,"&gt;3500",'様式1-2（計画自動車）'!$S$16:$S$515,"廃止")</f>
        <v>0</v>
      </c>
      <c r="V74" s="253">
        <f>COUNTIFS('様式1-2（計画自動車）'!$B$16:$B$515,$A74,'様式1-2（計画自動車）'!$H$16:$H$515,"乗用車*",'様式1-2（計画自動車）'!$S$16:$S$515,"廃止")</f>
        <v>0</v>
      </c>
      <c r="W74" s="253"/>
    </row>
    <row r="75" spans="1:23" ht="13.5" hidden="1" customHeight="1">
      <c r="A75" s="155">
        <v>6</v>
      </c>
      <c r="B75" s="253">
        <f>COUNTIFS('様式1-2（計画自動車）'!$B$16:$B$515,$A75,'様式1-2（計画自動車）'!$H$16:$H$515,"普通貨物車",'様式1-2（計画自動車）'!$J$16:$J$515,"&lt;=1700",'様式1-2（計画自動車）'!$S$16:$S$515,"廃止")</f>
        <v>0</v>
      </c>
      <c r="C75" s="253">
        <f>COUNTIFS('様式1-2（計画自動車）'!$B$16:$B$515,$A75,'様式1-2（計画自動車）'!$H$16:$H$515,"普通貨物車",'様式1-2（計画自動車）'!$J$16:$J$515,"&gt;1700",'様式1-2（計画自動車）'!$J$16:$J$515,"&lt;=2500",'様式1-2（計画自動車）'!$S$16:$S$515,"廃止")</f>
        <v>0</v>
      </c>
      <c r="D75" s="253">
        <f>COUNTIFS('様式1-2（計画自動車）'!$B$16:$B$515,$A75,'様式1-2（計画自動車）'!$H$16:$H$515,"普通貨物車",'様式1-2（計画自動車）'!$J$16:$J$515,"&gt;2500",'様式1-2（計画自動車）'!$J$16:$J$515,"&lt;=3500",'様式1-2（計画自動車）'!$S$16:$S$515,"廃止")</f>
        <v>0</v>
      </c>
      <c r="E75" s="253">
        <f>COUNTIFS('様式1-2（計画自動車）'!$B$16:$B$515,$A75,'様式1-2（計画自動車）'!$H$16:$H$515,"普通貨物車",'様式1-2（計画自動車）'!$J$16:$J$515,"&gt;3500",'様式1-2（計画自動車）'!$S$16:$S$515,"廃止")</f>
        <v>0</v>
      </c>
      <c r="F75" s="253">
        <f>COUNTIFS('様式1-2（計画自動車）'!$B$16:$B$515,$A75,'様式1-2（計画自動車）'!$H$16:$H$515,"小型貨物車",'様式1-2（計画自動車）'!$J$16:$J$515,"&lt;=1700",'様式1-2（計画自動車）'!$S$16:$S$515,"廃止")</f>
        <v>0</v>
      </c>
      <c r="G75" s="253">
        <f>COUNTIFS('様式1-2（計画自動車）'!$B$16:$B$515,$A75,'様式1-2（計画自動車）'!$H$16:$H$515,"小型貨物車",'様式1-2（計画自動車）'!$J$16:$J$515,"&gt;1700",'様式1-2（計画自動車）'!$J$16:$J$515,"&lt;=2500",'様式1-2（計画自動車）'!$S$16:$S$515,"廃止")</f>
        <v>0</v>
      </c>
      <c r="H75" s="253">
        <f>COUNTIFS('様式1-2（計画自動車）'!$B$16:$B$515,$A75,'様式1-2（計画自動車）'!$H$16:$H$515,"小型貨物車",'様式1-2（計画自動車）'!$J$16:$J$515,"&gt;2500",'様式1-2（計画自動車）'!$J$16:$J$515,"&lt;=3500",'様式1-2（計画自動車）'!$S$16:$S$515,"廃止")</f>
        <v>0</v>
      </c>
      <c r="I75" s="253">
        <f>COUNTIFS('様式1-2（計画自動車）'!$B$16:$B$515,$A75,'様式1-2（計画自動車）'!$H$16:$H$515,"小型貨物車",'様式1-2（計画自動車）'!$J$16:$J$515,"&gt;3500",'様式1-2（計画自動車）'!$S$16:$S$515,"廃止")</f>
        <v>0</v>
      </c>
      <c r="J75" s="253">
        <f>COUNTIFS('様式1-2（計画自動車）'!$B$16:$B$515,$A75,'様式1-2（計画自動車）'!$H$16:$H$515,"大型バス",'様式1-2（計画自動車）'!$J$16:$J$515,"&lt;=1700",'様式1-2（計画自動車）'!$S$16:$S$515,"廃止")</f>
        <v>0</v>
      </c>
      <c r="K75" s="253">
        <f>COUNTIFS('様式1-2（計画自動車）'!$B$16:$B$515,$A75,'様式1-2（計画自動車）'!$H$16:$H$515,"大型バス",'様式1-2（計画自動車）'!$J$16:$J$515,"&gt;1700",'様式1-2（計画自動車）'!$J$16:$J$515,"&lt;=2500",'様式1-2（計画自動車）'!$S$16:$S$515,"廃止")</f>
        <v>0</v>
      </c>
      <c r="L75" s="253">
        <f>COUNTIFS('様式1-2（計画自動車）'!$B$16:$B$515,$A75,'様式1-2（計画自動車）'!$H$16:$H$515,"大型バス",'様式1-2（計画自動車）'!$J$16:$J$515,"&gt;2500",'様式1-2（計画自動車）'!$J$16:$J$515,"&lt;=3500",'様式1-2（計画自動車）'!$S$16:$S$515,"廃止")</f>
        <v>0</v>
      </c>
      <c r="M75" s="253">
        <f>COUNTIFS('様式1-2（計画自動車）'!$B$16:$B$515,$A75,'様式1-2（計画自動車）'!$H$16:$H$515,"大型バス",'様式1-2（計画自動車）'!$J$16:$J$515,"&gt;3500",'様式1-2（計画自動車）'!$S$16:$S$515,"廃止")</f>
        <v>0</v>
      </c>
      <c r="N75" s="253">
        <f>COUNTIFS('様式1-2（計画自動車）'!$B$16:$B$515,$A75,'様式1-2（計画自動車）'!$H$16:$H$515,"マイクロバス",'様式1-2（計画自動車）'!$J$16:$J$515,"&lt;=1700",'様式1-2（計画自動車）'!$S$16:$S$515,"廃止")</f>
        <v>0</v>
      </c>
      <c r="O75" s="253">
        <f>COUNTIFS('様式1-2（計画自動車）'!$B$16:$B$515,$A75,'様式1-2（計画自動車）'!$H$16:$H$515,"マイクロバス",'様式1-2（計画自動車）'!$J$16:$J$515,"&gt;1700",'様式1-2（計画自動車）'!$J$16:$J$515,"&lt;=2500",'様式1-2（計画自動車）'!$S$16:$S$515,"廃止")</f>
        <v>0</v>
      </c>
      <c r="P75" s="253">
        <f>COUNTIFS('様式1-2（計画自動車）'!$B$16:$B$515,$A75,'様式1-2（計画自動車）'!$H$16:$H$515,"マイクロバス",'様式1-2（計画自動車）'!$J$16:$J$515,"&gt;2500",'様式1-2（計画自動車）'!$J$16:$J$515,"&lt;=3500",'様式1-2（計画自動車）'!$S$16:$S$515,"廃止")</f>
        <v>0</v>
      </c>
      <c r="Q75" s="253">
        <f>COUNTIFS('様式1-2（計画自動車）'!$B$16:$B$515,$A75,'様式1-2（計画自動車）'!$H$16:$H$515,"マイクロバス",'様式1-2（計画自動車）'!$J$16:$J$515,"&gt;3500",'様式1-2（計画自動車）'!$S$16:$S$515,"廃止")</f>
        <v>0</v>
      </c>
      <c r="R75" s="253">
        <f>COUNTIFS('様式1-2（計画自動車）'!$B$16:$B$515,$A75,'様式1-2（計画自動車）'!$H$16:$H$515,"特種車*",'様式1-2（計画自動車）'!$J$16:$J$515,"&lt;=1700",'様式1-2（計画自動車）'!$S$16:$S$515,"廃止")</f>
        <v>0</v>
      </c>
      <c r="S75" s="253">
        <f>COUNTIFS('様式1-2（計画自動車）'!$B$16:$B$515,$A75,'様式1-2（計画自動車）'!$H$16:$H$515,"特種車*",'様式1-2（計画自動車）'!$J$16:$J$515,"&gt;1700",'様式1-2（計画自動車）'!$J$16:$J$515,"&lt;=2500",'様式1-2（計画自動車）'!$S$16:$S$515,"廃止")</f>
        <v>0</v>
      </c>
      <c r="T75" s="253">
        <f>COUNTIFS('様式1-2（計画自動車）'!$B$16:$B$515,$A75,'様式1-2（計画自動車）'!$H$16:$H$515,"特種車*",'様式1-2（計画自動車）'!$J$16:$J$515,"&gt;2500",'様式1-2（計画自動車）'!$J$16:$J$515,"&lt;=3500",'様式1-2（計画自動車）'!$S$16:$S$515,"廃止")</f>
        <v>0</v>
      </c>
      <c r="U75" s="253">
        <f>COUNTIFS('様式1-2（計画自動車）'!$B$16:$B$515,$A75,'様式1-2（計画自動車）'!$H$16:$H$515,"特種車*",'様式1-2（計画自動車）'!$J$16:$J$515,"&gt;3500",'様式1-2（計画自動車）'!$S$16:$S$515,"廃止")</f>
        <v>0</v>
      </c>
      <c r="V75" s="253">
        <f>COUNTIFS('様式1-2（計画自動車）'!$B$16:$B$515,$A75,'様式1-2（計画自動車）'!$H$16:$H$515,"乗用車*",'様式1-2（計画自動車）'!$S$16:$S$515,"廃止")</f>
        <v>0</v>
      </c>
      <c r="W75" s="253"/>
    </row>
    <row r="76" spans="1:23" ht="13.5" hidden="1" customHeight="1">
      <c r="A76" s="155">
        <v>7</v>
      </c>
      <c r="B76" s="253">
        <f>COUNTIFS('様式1-2（計画自動車）'!$B$16:$B$515,$A76,'様式1-2（計画自動車）'!$H$16:$H$515,"普通貨物車",'様式1-2（計画自動車）'!$J$16:$J$515,"&lt;=1700",'様式1-2（計画自動車）'!$S$16:$S$515,"廃止")</f>
        <v>0</v>
      </c>
      <c r="C76" s="253">
        <f>COUNTIFS('様式1-2（計画自動車）'!$B$16:$B$515,$A76,'様式1-2（計画自動車）'!$H$16:$H$515,"普通貨物車",'様式1-2（計画自動車）'!$J$16:$J$515,"&gt;1700",'様式1-2（計画自動車）'!$J$16:$J$515,"&lt;=2500",'様式1-2（計画自動車）'!$S$16:$S$515,"廃止")</f>
        <v>0</v>
      </c>
      <c r="D76" s="253">
        <f>COUNTIFS('様式1-2（計画自動車）'!$B$16:$B$515,$A76,'様式1-2（計画自動車）'!$H$16:$H$515,"普通貨物車",'様式1-2（計画自動車）'!$J$16:$J$515,"&gt;2500",'様式1-2（計画自動車）'!$J$16:$J$515,"&lt;=3500",'様式1-2（計画自動車）'!$S$16:$S$515,"廃止")</f>
        <v>0</v>
      </c>
      <c r="E76" s="253">
        <f>COUNTIFS('様式1-2（計画自動車）'!$B$16:$B$515,$A76,'様式1-2（計画自動車）'!$H$16:$H$515,"普通貨物車",'様式1-2（計画自動車）'!$J$16:$J$515,"&gt;3500",'様式1-2（計画自動車）'!$S$16:$S$515,"廃止")</f>
        <v>0</v>
      </c>
      <c r="F76" s="253">
        <f>COUNTIFS('様式1-2（計画自動車）'!$B$16:$B$515,$A76,'様式1-2（計画自動車）'!$H$16:$H$515,"小型貨物車",'様式1-2（計画自動車）'!$J$16:$J$515,"&lt;=1700",'様式1-2（計画自動車）'!$S$16:$S$515,"廃止")</f>
        <v>0</v>
      </c>
      <c r="G76" s="253">
        <f>COUNTIFS('様式1-2（計画自動車）'!$B$16:$B$515,$A76,'様式1-2（計画自動車）'!$H$16:$H$515,"小型貨物車",'様式1-2（計画自動車）'!$J$16:$J$515,"&gt;1700",'様式1-2（計画自動車）'!$J$16:$J$515,"&lt;=2500",'様式1-2（計画自動車）'!$S$16:$S$515,"廃止")</f>
        <v>0</v>
      </c>
      <c r="H76" s="253">
        <f>COUNTIFS('様式1-2（計画自動車）'!$B$16:$B$515,$A76,'様式1-2（計画自動車）'!$H$16:$H$515,"小型貨物車",'様式1-2（計画自動車）'!$J$16:$J$515,"&gt;2500",'様式1-2（計画自動車）'!$J$16:$J$515,"&lt;=3500",'様式1-2（計画自動車）'!$S$16:$S$515,"廃止")</f>
        <v>0</v>
      </c>
      <c r="I76" s="253">
        <f>COUNTIFS('様式1-2（計画自動車）'!$B$16:$B$515,$A76,'様式1-2（計画自動車）'!$H$16:$H$515,"小型貨物車",'様式1-2（計画自動車）'!$J$16:$J$515,"&gt;3500",'様式1-2（計画自動車）'!$S$16:$S$515,"廃止")</f>
        <v>0</v>
      </c>
      <c r="J76" s="253">
        <f>COUNTIFS('様式1-2（計画自動車）'!$B$16:$B$515,$A76,'様式1-2（計画自動車）'!$H$16:$H$515,"大型バス",'様式1-2（計画自動車）'!$J$16:$J$515,"&lt;=1700",'様式1-2（計画自動車）'!$S$16:$S$515,"廃止")</f>
        <v>0</v>
      </c>
      <c r="K76" s="253">
        <f>COUNTIFS('様式1-2（計画自動車）'!$B$16:$B$515,$A76,'様式1-2（計画自動車）'!$H$16:$H$515,"大型バス",'様式1-2（計画自動車）'!$J$16:$J$515,"&gt;1700",'様式1-2（計画自動車）'!$J$16:$J$515,"&lt;=2500",'様式1-2（計画自動車）'!$S$16:$S$515,"廃止")</f>
        <v>0</v>
      </c>
      <c r="L76" s="253">
        <f>COUNTIFS('様式1-2（計画自動車）'!$B$16:$B$515,$A76,'様式1-2（計画自動車）'!$H$16:$H$515,"大型バス",'様式1-2（計画自動車）'!$J$16:$J$515,"&gt;2500",'様式1-2（計画自動車）'!$J$16:$J$515,"&lt;=3500",'様式1-2（計画自動車）'!$S$16:$S$515,"廃止")</f>
        <v>0</v>
      </c>
      <c r="M76" s="253">
        <f>COUNTIFS('様式1-2（計画自動車）'!$B$16:$B$515,$A76,'様式1-2（計画自動車）'!$H$16:$H$515,"大型バス",'様式1-2（計画自動車）'!$J$16:$J$515,"&gt;3500",'様式1-2（計画自動車）'!$S$16:$S$515,"廃止")</f>
        <v>0</v>
      </c>
      <c r="N76" s="253">
        <f>COUNTIFS('様式1-2（計画自動車）'!$B$16:$B$515,$A76,'様式1-2（計画自動車）'!$H$16:$H$515,"マイクロバス",'様式1-2（計画自動車）'!$J$16:$J$515,"&lt;=1700",'様式1-2（計画自動車）'!$S$16:$S$515,"廃止")</f>
        <v>0</v>
      </c>
      <c r="O76" s="253">
        <f>COUNTIFS('様式1-2（計画自動車）'!$B$16:$B$515,$A76,'様式1-2（計画自動車）'!$H$16:$H$515,"マイクロバス",'様式1-2（計画自動車）'!$J$16:$J$515,"&gt;1700",'様式1-2（計画自動車）'!$J$16:$J$515,"&lt;=2500",'様式1-2（計画自動車）'!$S$16:$S$515,"廃止")</f>
        <v>0</v>
      </c>
      <c r="P76" s="253">
        <f>COUNTIFS('様式1-2（計画自動車）'!$B$16:$B$515,$A76,'様式1-2（計画自動車）'!$H$16:$H$515,"マイクロバス",'様式1-2（計画自動車）'!$J$16:$J$515,"&gt;2500",'様式1-2（計画自動車）'!$J$16:$J$515,"&lt;=3500",'様式1-2（計画自動車）'!$S$16:$S$515,"廃止")</f>
        <v>0</v>
      </c>
      <c r="Q76" s="253">
        <f>COUNTIFS('様式1-2（計画自動車）'!$B$16:$B$515,$A76,'様式1-2（計画自動車）'!$H$16:$H$515,"マイクロバス",'様式1-2（計画自動車）'!$J$16:$J$515,"&gt;3500",'様式1-2（計画自動車）'!$S$16:$S$515,"廃止")</f>
        <v>0</v>
      </c>
      <c r="R76" s="253">
        <f>COUNTIFS('様式1-2（計画自動車）'!$B$16:$B$515,$A76,'様式1-2（計画自動車）'!$H$16:$H$515,"特種車*",'様式1-2（計画自動車）'!$J$16:$J$515,"&lt;=1700",'様式1-2（計画自動車）'!$S$16:$S$515,"廃止")</f>
        <v>0</v>
      </c>
      <c r="S76" s="253">
        <f>COUNTIFS('様式1-2（計画自動車）'!$B$16:$B$515,$A76,'様式1-2（計画自動車）'!$H$16:$H$515,"特種車*",'様式1-2（計画自動車）'!$J$16:$J$515,"&gt;1700",'様式1-2（計画自動車）'!$J$16:$J$515,"&lt;=2500",'様式1-2（計画自動車）'!$S$16:$S$515,"廃止")</f>
        <v>0</v>
      </c>
      <c r="T76" s="253">
        <f>COUNTIFS('様式1-2（計画自動車）'!$B$16:$B$515,$A76,'様式1-2（計画自動車）'!$H$16:$H$515,"特種車*",'様式1-2（計画自動車）'!$J$16:$J$515,"&gt;2500",'様式1-2（計画自動車）'!$J$16:$J$515,"&lt;=3500",'様式1-2（計画自動車）'!$S$16:$S$515,"廃止")</f>
        <v>0</v>
      </c>
      <c r="U76" s="253">
        <f>COUNTIFS('様式1-2（計画自動車）'!$B$16:$B$515,$A76,'様式1-2（計画自動車）'!$H$16:$H$515,"特種車*",'様式1-2（計画自動車）'!$J$16:$J$515,"&gt;3500",'様式1-2（計画自動車）'!$S$16:$S$515,"廃止")</f>
        <v>0</v>
      </c>
      <c r="V76" s="253">
        <f>COUNTIFS('様式1-2（計画自動車）'!$B$16:$B$515,$A76,'様式1-2（計画自動車）'!$H$16:$H$515,"乗用車*",'様式1-2（計画自動車）'!$S$16:$S$515,"廃止")</f>
        <v>0</v>
      </c>
      <c r="W76" s="253"/>
    </row>
    <row r="77" spans="1:23" ht="13.5" hidden="1" customHeight="1">
      <c r="A77" s="155">
        <v>8</v>
      </c>
      <c r="B77" s="253">
        <f>COUNTIFS('様式1-2（計画自動車）'!$B$16:$B$515,$A77,'様式1-2（計画自動車）'!$H$16:$H$515,"普通貨物車",'様式1-2（計画自動車）'!$J$16:$J$515,"&lt;=1700",'様式1-2（計画自動車）'!$S$16:$S$515,"廃止")</f>
        <v>0</v>
      </c>
      <c r="C77" s="253">
        <f>COUNTIFS('様式1-2（計画自動車）'!$B$16:$B$515,$A77,'様式1-2（計画自動車）'!$H$16:$H$515,"普通貨物車",'様式1-2（計画自動車）'!$J$16:$J$515,"&gt;1700",'様式1-2（計画自動車）'!$J$16:$J$515,"&lt;=2500",'様式1-2（計画自動車）'!$S$16:$S$515,"廃止")</f>
        <v>0</v>
      </c>
      <c r="D77" s="253">
        <f>COUNTIFS('様式1-2（計画自動車）'!$B$16:$B$515,$A77,'様式1-2（計画自動車）'!$H$16:$H$515,"普通貨物車",'様式1-2（計画自動車）'!$J$16:$J$515,"&gt;2500",'様式1-2（計画自動車）'!$J$16:$J$515,"&lt;=3500",'様式1-2（計画自動車）'!$S$16:$S$515,"廃止")</f>
        <v>0</v>
      </c>
      <c r="E77" s="253">
        <f>COUNTIFS('様式1-2（計画自動車）'!$B$16:$B$515,$A77,'様式1-2（計画自動車）'!$H$16:$H$515,"普通貨物車",'様式1-2（計画自動車）'!$J$16:$J$515,"&gt;3500",'様式1-2（計画自動車）'!$S$16:$S$515,"廃止")</f>
        <v>0</v>
      </c>
      <c r="F77" s="253">
        <f>COUNTIFS('様式1-2（計画自動車）'!$B$16:$B$515,$A77,'様式1-2（計画自動車）'!$H$16:$H$515,"小型貨物車",'様式1-2（計画自動車）'!$J$16:$J$515,"&lt;=1700",'様式1-2（計画自動車）'!$S$16:$S$515,"廃止")</f>
        <v>0</v>
      </c>
      <c r="G77" s="253">
        <f>COUNTIFS('様式1-2（計画自動車）'!$B$16:$B$515,$A77,'様式1-2（計画自動車）'!$H$16:$H$515,"小型貨物車",'様式1-2（計画自動車）'!$J$16:$J$515,"&gt;1700",'様式1-2（計画自動車）'!$J$16:$J$515,"&lt;=2500",'様式1-2（計画自動車）'!$S$16:$S$515,"廃止")</f>
        <v>0</v>
      </c>
      <c r="H77" s="253">
        <f>COUNTIFS('様式1-2（計画自動車）'!$B$16:$B$515,$A77,'様式1-2（計画自動車）'!$H$16:$H$515,"小型貨物車",'様式1-2（計画自動車）'!$J$16:$J$515,"&gt;2500",'様式1-2（計画自動車）'!$J$16:$J$515,"&lt;=3500",'様式1-2（計画自動車）'!$S$16:$S$515,"廃止")</f>
        <v>0</v>
      </c>
      <c r="I77" s="253">
        <f>COUNTIFS('様式1-2（計画自動車）'!$B$16:$B$515,$A77,'様式1-2（計画自動車）'!$H$16:$H$515,"小型貨物車",'様式1-2（計画自動車）'!$J$16:$J$515,"&gt;3500",'様式1-2（計画自動車）'!$S$16:$S$515,"廃止")</f>
        <v>0</v>
      </c>
      <c r="J77" s="253">
        <f>COUNTIFS('様式1-2（計画自動車）'!$B$16:$B$515,$A77,'様式1-2（計画自動車）'!$H$16:$H$515,"大型バス",'様式1-2（計画自動車）'!$J$16:$J$515,"&lt;=1700",'様式1-2（計画自動車）'!$S$16:$S$515,"廃止")</f>
        <v>0</v>
      </c>
      <c r="K77" s="253">
        <f>COUNTIFS('様式1-2（計画自動車）'!$B$16:$B$515,$A77,'様式1-2（計画自動車）'!$H$16:$H$515,"大型バス",'様式1-2（計画自動車）'!$J$16:$J$515,"&gt;1700",'様式1-2（計画自動車）'!$J$16:$J$515,"&lt;=2500",'様式1-2（計画自動車）'!$S$16:$S$515,"廃止")</f>
        <v>0</v>
      </c>
      <c r="L77" s="253">
        <f>COUNTIFS('様式1-2（計画自動車）'!$B$16:$B$515,$A77,'様式1-2（計画自動車）'!$H$16:$H$515,"大型バス",'様式1-2（計画自動車）'!$J$16:$J$515,"&gt;2500",'様式1-2（計画自動車）'!$J$16:$J$515,"&lt;=3500",'様式1-2（計画自動車）'!$S$16:$S$515,"廃止")</f>
        <v>0</v>
      </c>
      <c r="M77" s="253">
        <f>COUNTIFS('様式1-2（計画自動車）'!$B$16:$B$515,$A77,'様式1-2（計画自動車）'!$H$16:$H$515,"大型バス",'様式1-2（計画自動車）'!$J$16:$J$515,"&gt;3500",'様式1-2（計画自動車）'!$S$16:$S$515,"廃止")</f>
        <v>0</v>
      </c>
      <c r="N77" s="253">
        <f>COUNTIFS('様式1-2（計画自動車）'!$B$16:$B$515,$A77,'様式1-2（計画自動車）'!$H$16:$H$515,"マイクロバス",'様式1-2（計画自動車）'!$J$16:$J$515,"&lt;=1700",'様式1-2（計画自動車）'!$S$16:$S$515,"廃止")</f>
        <v>0</v>
      </c>
      <c r="O77" s="253">
        <f>COUNTIFS('様式1-2（計画自動車）'!$B$16:$B$515,$A77,'様式1-2（計画自動車）'!$H$16:$H$515,"マイクロバス",'様式1-2（計画自動車）'!$J$16:$J$515,"&gt;1700",'様式1-2（計画自動車）'!$J$16:$J$515,"&lt;=2500",'様式1-2（計画自動車）'!$S$16:$S$515,"廃止")</f>
        <v>0</v>
      </c>
      <c r="P77" s="253">
        <f>COUNTIFS('様式1-2（計画自動車）'!$B$16:$B$515,$A77,'様式1-2（計画自動車）'!$H$16:$H$515,"マイクロバス",'様式1-2（計画自動車）'!$J$16:$J$515,"&gt;2500",'様式1-2（計画自動車）'!$J$16:$J$515,"&lt;=3500",'様式1-2（計画自動車）'!$S$16:$S$515,"廃止")</f>
        <v>0</v>
      </c>
      <c r="Q77" s="253">
        <f>COUNTIFS('様式1-2（計画自動車）'!$B$16:$B$515,$A77,'様式1-2（計画自動車）'!$H$16:$H$515,"マイクロバス",'様式1-2（計画自動車）'!$J$16:$J$515,"&gt;3500",'様式1-2（計画自動車）'!$S$16:$S$515,"廃止")</f>
        <v>0</v>
      </c>
      <c r="R77" s="253">
        <f>COUNTIFS('様式1-2（計画自動車）'!$B$16:$B$515,$A77,'様式1-2（計画自動車）'!$H$16:$H$515,"特種車*",'様式1-2（計画自動車）'!$J$16:$J$515,"&lt;=1700",'様式1-2（計画自動車）'!$S$16:$S$515,"廃止")</f>
        <v>0</v>
      </c>
      <c r="S77" s="253">
        <f>COUNTIFS('様式1-2（計画自動車）'!$B$16:$B$515,$A77,'様式1-2（計画自動車）'!$H$16:$H$515,"特種車*",'様式1-2（計画自動車）'!$J$16:$J$515,"&gt;1700",'様式1-2（計画自動車）'!$J$16:$J$515,"&lt;=2500",'様式1-2（計画自動車）'!$S$16:$S$515,"廃止")</f>
        <v>0</v>
      </c>
      <c r="T77" s="253">
        <f>COUNTIFS('様式1-2（計画自動車）'!$B$16:$B$515,$A77,'様式1-2（計画自動車）'!$H$16:$H$515,"特種車*",'様式1-2（計画自動車）'!$J$16:$J$515,"&gt;2500",'様式1-2（計画自動車）'!$J$16:$J$515,"&lt;=3500",'様式1-2（計画自動車）'!$S$16:$S$515,"廃止")</f>
        <v>0</v>
      </c>
      <c r="U77" s="253">
        <f>COUNTIFS('様式1-2（計画自動車）'!$B$16:$B$515,$A77,'様式1-2（計画自動車）'!$H$16:$H$515,"特種車*",'様式1-2（計画自動車）'!$J$16:$J$515,"&gt;3500",'様式1-2（計画自動車）'!$S$16:$S$515,"廃止")</f>
        <v>0</v>
      </c>
      <c r="V77" s="253">
        <f>COUNTIFS('様式1-2（計画自動車）'!$B$16:$B$515,$A77,'様式1-2（計画自動車）'!$H$16:$H$515,"乗用車*",'様式1-2（計画自動車）'!$S$16:$S$515,"廃止")</f>
        <v>0</v>
      </c>
      <c r="W77" s="253"/>
    </row>
    <row r="78" spans="1:23" ht="13.5" hidden="1" customHeight="1">
      <c r="A78" s="155">
        <v>9</v>
      </c>
      <c r="B78" s="253">
        <f>COUNTIFS('様式1-2（計画自動車）'!$B$16:$B$515,$A78,'様式1-2（計画自動車）'!$H$16:$H$515,"普通貨物車",'様式1-2（計画自動車）'!$J$16:$J$515,"&lt;=1700",'様式1-2（計画自動車）'!$S$16:$S$515,"廃止")</f>
        <v>0</v>
      </c>
      <c r="C78" s="253">
        <f>COUNTIFS('様式1-2（計画自動車）'!$B$16:$B$515,$A78,'様式1-2（計画自動車）'!$H$16:$H$515,"普通貨物車",'様式1-2（計画自動車）'!$J$16:$J$515,"&gt;1700",'様式1-2（計画自動車）'!$J$16:$J$515,"&lt;=2500",'様式1-2（計画自動車）'!$S$16:$S$515,"廃止")</f>
        <v>0</v>
      </c>
      <c r="D78" s="253">
        <f>COUNTIFS('様式1-2（計画自動車）'!$B$16:$B$515,$A78,'様式1-2（計画自動車）'!$H$16:$H$515,"普通貨物車",'様式1-2（計画自動車）'!$J$16:$J$515,"&gt;2500",'様式1-2（計画自動車）'!$J$16:$J$515,"&lt;=3500",'様式1-2（計画自動車）'!$S$16:$S$515,"廃止")</f>
        <v>0</v>
      </c>
      <c r="E78" s="253">
        <f>COUNTIFS('様式1-2（計画自動車）'!$B$16:$B$515,$A78,'様式1-2（計画自動車）'!$H$16:$H$515,"普通貨物車",'様式1-2（計画自動車）'!$J$16:$J$515,"&gt;3500",'様式1-2（計画自動車）'!$S$16:$S$515,"廃止")</f>
        <v>0</v>
      </c>
      <c r="F78" s="253">
        <f>COUNTIFS('様式1-2（計画自動車）'!$B$16:$B$515,$A78,'様式1-2（計画自動車）'!$H$16:$H$515,"小型貨物車",'様式1-2（計画自動車）'!$J$16:$J$515,"&lt;=1700",'様式1-2（計画自動車）'!$S$16:$S$515,"廃止")</f>
        <v>0</v>
      </c>
      <c r="G78" s="253">
        <f>COUNTIFS('様式1-2（計画自動車）'!$B$16:$B$515,$A78,'様式1-2（計画自動車）'!$H$16:$H$515,"小型貨物車",'様式1-2（計画自動車）'!$J$16:$J$515,"&gt;1700",'様式1-2（計画自動車）'!$J$16:$J$515,"&lt;=2500",'様式1-2（計画自動車）'!$S$16:$S$515,"廃止")</f>
        <v>0</v>
      </c>
      <c r="H78" s="253">
        <f>COUNTIFS('様式1-2（計画自動車）'!$B$16:$B$515,$A78,'様式1-2（計画自動車）'!$H$16:$H$515,"小型貨物車",'様式1-2（計画自動車）'!$J$16:$J$515,"&gt;2500",'様式1-2（計画自動車）'!$J$16:$J$515,"&lt;=3500",'様式1-2（計画自動車）'!$S$16:$S$515,"廃止")</f>
        <v>0</v>
      </c>
      <c r="I78" s="253">
        <f>COUNTIFS('様式1-2（計画自動車）'!$B$16:$B$515,$A78,'様式1-2（計画自動車）'!$H$16:$H$515,"小型貨物車",'様式1-2（計画自動車）'!$J$16:$J$515,"&gt;3500",'様式1-2（計画自動車）'!$S$16:$S$515,"廃止")</f>
        <v>0</v>
      </c>
      <c r="J78" s="253">
        <f>COUNTIFS('様式1-2（計画自動車）'!$B$16:$B$515,$A78,'様式1-2（計画自動車）'!$H$16:$H$515,"大型バス",'様式1-2（計画自動車）'!$J$16:$J$515,"&lt;=1700",'様式1-2（計画自動車）'!$S$16:$S$515,"廃止")</f>
        <v>0</v>
      </c>
      <c r="K78" s="253">
        <f>COUNTIFS('様式1-2（計画自動車）'!$B$16:$B$515,$A78,'様式1-2（計画自動車）'!$H$16:$H$515,"大型バス",'様式1-2（計画自動車）'!$J$16:$J$515,"&gt;1700",'様式1-2（計画自動車）'!$J$16:$J$515,"&lt;=2500",'様式1-2（計画自動車）'!$S$16:$S$515,"廃止")</f>
        <v>0</v>
      </c>
      <c r="L78" s="253">
        <f>COUNTIFS('様式1-2（計画自動車）'!$B$16:$B$515,$A78,'様式1-2（計画自動車）'!$H$16:$H$515,"大型バス",'様式1-2（計画自動車）'!$J$16:$J$515,"&gt;2500",'様式1-2（計画自動車）'!$J$16:$J$515,"&lt;=3500",'様式1-2（計画自動車）'!$S$16:$S$515,"廃止")</f>
        <v>0</v>
      </c>
      <c r="M78" s="253">
        <f>COUNTIFS('様式1-2（計画自動車）'!$B$16:$B$515,$A78,'様式1-2（計画自動車）'!$H$16:$H$515,"大型バス",'様式1-2（計画自動車）'!$J$16:$J$515,"&gt;3500",'様式1-2（計画自動車）'!$S$16:$S$515,"廃止")</f>
        <v>0</v>
      </c>
      <c r="N78" s="253">
        <f>COUNTIFS('様式1-2（計画自動車）'!$B$16:$B$515,$A78,'様式1-2（計画自動車）'!$H$16:$H$515,"マイクロバス",'様式1-2（計画自動車）'!$J$16:$J$515,"&lt;=1700",'様式1-2（計画自動車）'!$S$16:$S$515,"廃止")</f>
        <v>0</v>
      </c>
      <c r="O78" s="253">
        <f>COUNTIFS('様式1-2（計画自動車）'!$B$16:$B$515,$A78,'様式1-2（計画自動車）'!$H$16:$H$515,"マイクロバス",'様式1-2（計画自動車）'!$J$16:$J$515,"&gt;1700",'様式1-2（計画自動車）'!$J$16:$J$515,"&lt;=2500",'様式1-2（計画自動車）'!$S$16:$S$515,"廃止")</f>
        <v>0</v>
      </c>
      <c r="P78" s="253">
        <f>COUNTIFS('様式1-2（計画自動車）'!$B$16:$B$515,$A78,'様式1-2（計画自動車）'!$H$16:$H$515,"マイクロバス",'様式1-2（計画自動車）'!$J$16:$J$515,"&gt;2500",'様式1-2（計画自動車）'!$J$16:$J$515,"&lt;=3500",'様式1-2（計画自動車）'!$S$16:$S$515,"廃止")</f>
        <v>0</v>
      </c>
      <c r="Q78" s="253">
        <f>COUNTIFS('様式1-2（計画自動車）'!$B$16:$B$515,$A78,'様式1-2（計画自動車）'!$H$16:$H$515,"マイクロバス",'様式1-2（計画自動車）'!$J$16:$J$515,"&gt;3500",'様式1-2（計画自動車）'!$S$16:$S$515,"廃止")</f>
        <v>0</v>
      </c>
      <c r="R78" s="253">
        <f>COUNTIFS('様式1-2（計画自動車）'!$B$16:$B$515,$A78,'様式1-2（計画自動車）'!$H$16:$H$515,"特種車*",'様式1-2（計画自動車）'!$J$16:$J$515,"&lt;=1700",'様式1-2（計画自動車）'!$S$16:$S$515,"廃止")</f>
        <v>0</v>
      </c>
      <c r="S78" s="253">
        <f>COUNTIFS('様式1-2（計画自動車）'!$B$16:$B$515,$A78,'様式1-2（計画自動車）'!$H$16:$H$515,"特種車*",'様式1-2（計画自動車）'!$J$16:$J$515,"&gt;1700",'様式1-2（計画自動車）'!$J$16:$J$515,"&lt;=2500",'様式1-2（計画自動車）'!$S$16:$S$515,"廃止")</f>
        <v>0</v>
      </c>
      <c r="T78" s="253">
        <f>COUNTIFS('様式1-2（計画自動車）'!$B$16:$B$515,$A78,'様式1-2（計画自動車）'!$H$16:$H$515,"特種車*",'様式1-2（計画自動車）'!$J$16:$J$515,"&gt;2500",'様式1-2（計画自動車）'!$J$16:$J$515,"&lt;=3500",'様式1-2（計画自動車）'!$S$16:$S$515,"廃止")</f>
        <v>0</v>
      </c>
      <c r="U78" s="253">
        <f>COUNTIFS('様式1-2（計画自動車）'!$B$16:$B$515,$A78,'様式1-2（計画自動車）'!$H$16:$H$515,"特種車*",'様式1-2（計画自動車）'!$J$16:$J$515,"&gt;3500",'様式1-2（計画自動車）'!$S$16:$S$515,"廃止")</f>
        <v>0</v>
      </c>
      <c r="V78" s="253">
        <f>COUNTIFS('様式1-2（計画自動車）'!$B$16:$B$515,$A78,'様式1-2（計画自動車）'!$H$16:$H$515,"乗用車*",'様式1-2（計画自動車）'!$S$16:$S$515,"廃止")</f>
        <v>0</v>
      </c>
      <c r="W78" s="253"/>
    </row>
    <row r="79" spans="1:23" ht="13.5" hidden="1" customHeight="1">
      <c r="A79" s="155">
        <v>10</v>
      </c>
      <c r="B79" s="253">
        <f>COUNTIFS('様式1-2（計画自動車）'!$B$16:$B$515,$A79,'様式1-2（計画自動車）'!$H$16:$H$515,"普通貨物車",'様式1-2（計画自動車）'!$J$16:$J$515,"&lt;=1700",'様式1-2（計画自動車）'!$S$16:$S$515,"廃止")</f>
        <v>0</v>
      </c>
      <c r="C79" s="253">
        <f>COUNTIFS('様式1-2（計画自動車）'!$B$16:$B$515,$A79,'様式1-2（計画自動車）'!$H$16:$H$515,"普通貨物車",'様式1-2（計画自動車）'!$J$16:$J$515,"&gt;1700",'様式1-2（計画自動車）'!$J$16:$J$515,"&lt;=2500",'様式1-2（計画自動車）'!$S$16:$S$515,"廃止")</f>
        <v>0</v>
      </c>
      <c r="D79" s="253">
        <f>COUNTIFS('様式1-2（計画自動車）'!$B$16:$B$515,$A79,'様式1-2（計画自動車）'!$H$16:$H$515,"普通貨物車",'様式1-2（計画自動車）'!$J$16:$J$515,"&gt;2500",'様式1-2（計画自動車）'!$J$16:$J$515,"&lt;=3500",'様式1-2（計画自動車）'!$S$16:$S$515,"廃止")</f>
        <v>0</v>
      </c>
      <c r="E79" s="253">
        <f>COUNTIFS('様式1-2（計画自動車）'!$B$16:$B$515,$A79,'様式1-2（計画自動車）'!$H$16:$H$515,"普通貨物車",'様式1-2（計画自動車）'!$J$16:$J$515,"&gt;3500",'様式1-2（計画自動車）'!$S$16:$S$515,"廃止")</f>
        <v>0</v>
      </c>
      <c r="F79" s="253">
        <f>COUNTIFS('様式1-2（計画自動車）'!$B$16:$B$515,$A79,'様式1-2（計画自動車）'!$H$16:$H$515,"小型貨物車",'様式1-2（計画自動車）'!$J$16:$J$515,"&lt;=1700",'様式1-2（計画自動車）'!$S$16:$S$515,"廃止")</f>
        <v>0</v>
      </c>
      <c r="G79" s="253">
        <f>COUNTIFS('様式1-2（計画自動車）'!$B$16:$B$515,$A79,'様式1-2（計画自動車）'!$H$16:$H$515,"小型貨物車",'様式1-2（計画自動車）'!$J$16:$J$515,"&gt;1700",'様式1-2（計画自動車）'!$J$16:$J$515,"&lt;=2500",'様式1-2（計画自動車）'!$S$16:$S$515,"廃止")</f>
        <v>0</v>
      </c>
      <c r="H79" s="253">
        <f>COUNTIFS('様式1-2（計画自動車）'!$B$16:$B$515,$A79,'様式1-2（計画自動車）'!$H$16:$H$515,"小型貨物車",'様式1-2（計画自動車）'!$J$16:$J$515,"&gt;2500",'様式1-2（計画自動車）'!$J$16:$J$515,"&lt;=3500",'様式1-2（計画自動車）'!$S$16:$S$515,"廃止")</f>
        <v>0</v>
      </c>
      <c r="I79" s="253">
        <f>COUNTIFS('様式1-2（計画自動車）'!$B$16:$B$515,$A79,'様式1-2（計画自動車）'!$H$16:$H$515,"小型貨物車",'様式1-2（計画自動車）'!$J$16:$J$515,"&gt;3500",'様式1-2（計画自動車）'!$S$16:$S$515,"廃止")</f>
        <v>0</v>
      </c>
      <c r="J79" s="253">
        <f>COUNTIFS('様式1-2（計画自動車）'!$B$16:$B$515,$A79,'様式1-2（計画自動車）'!$H$16:$H$515,"大型バス",'様式1-2（計画自動車）'!$J$16:$J$515,"&lt;=1700",'様式1-2（計画自動車）'!$S$16:$S$515,"廃止")</f>
        <v>0</v>
      </c>
      <c r="K79" s="253">
        <f>COUNTIFS('様式1-2（計画自動車）'!$B$16:$B$515,$A79,'様式1-2（計画自動車）'!$H$16:$H$515,"大型バス",'様式1-2（計画自動車）'!$J$16:$J$515,"&gt;1700",'様式1-2（計画自動車）'!$J$16:$J$515,"&lt;=2500",'様式1-2（計画自動車）'!$S$16:$S$515,"廃止")</f>
        <v>0</v>
      </c>
      <c r="L79" s="253">
        <f>COUNTIFS('様式1-2（計画自動車）'!$B$16:$B$515,$A79,'様式1-2（計画自動車）'!$H$16:$H$515,"大型バス",'様式1-2（計画自動車）'!$J$16:$J$515,"&gt;2500",'様式1-2（計画自動車）'!$J$16:$J$515,"&lt;=3500",'様式1-2（計画自動車）'!$S$16:$S$515,"廃止")</f>
        <v>0</v>
      </c>
      <c r="M79" s="253">
        <f>COUNTIFS('様式1-2（計画自動車）'!$B$16:$B$515,$A79,'様式1-2（計画自動車）'!$H$16:$H$515,"大型バス",'様式1-2（計画自動車）'!$J$16:$J$515,"&gt;3500",'様式1-2（計画自動車）'!$S$16:$S$515,"廃止")</f>
        <v>0</v>
      </c>
      <c r="N79" s="253">
        <f>COUNTIFS('様式1-2（計画自動車）'!$B$16:$B$515,$A79,'様式1-2（計画自動車）'!$H$16:$H$515,"マイクロバス",'様式1-2（計画自動車）'!$J$16:$J$515,"&lt;=1700",'様式1-2（計画自動車）'!$S$16:$S$515,"廃止")</f>
        <v>0</v>
      </c>
      <c r="O79" s="253">
        <f>COUNTIFS('様式1-2（計画自動車）'!$B$16:$B$515,$A79,'様式1-2（計画自動車）'!$H$16:$H$515,"マイクロバス",'様式1-2（計画自動車）'!$J$16:$J$515,"&gt;1700",'様式1-2（計画自動車）'!$J$16:$J$515,"&lt;=2500",'様式1-2（計画自動車）'!$S$16:$S$515,"廃止")</f>
        <v>0</v>
      </c>
      <c r="P79" s="253">
        <f>COUNTIFS('様式1-2（計画自動車）'!$B$16:$B$515,$A79,'様式1-2（計画自動車）'!$H$16:$H$515,"マイクロバス",'様式1-2（計画自動車）'!$J$16:$J$515,"&gt;2500",'様式1-2（計画自動車）'!$J$16:$J$515,"&lt;=3500",'様式1-2（計画自動車）'!$S$16:$S$515,"廃止")</f>
        <v>0</v>
      </c>
      <c r="Q79" s="253">
        <f>COUNTIFS('様式1-2（計画自動車）'!$B$16:$B$515,$A79,'様式1-2（計画自動車）'!$H$16:$H$515,"マイクロバス",'様式1-2（計画自動車）'!$J$16:$J$515,"&gt;3500",'様式1-2（計画自動車）'!$S$16:$S$515,"廃止")</f>
        <v>0</v>
      </c>
      <c r="R79" s="253">
        <f>COUNTIFS('様式1-2（計画自動車）'!$B$16:$B$515,$A79,'様式1-2（計画自動車）'!$H$16:$H$515,"特種車*",'様式1-2（計画自動車）'!$J$16:$J$515,"&lt;=1700",'様式1-2（計画自動車）'!$S$16:$S$515,"廃止")</f>
        <v>0</v>
      </c>
      <c r="S79" s="253">
        <f>COUNTIFS('様式1-2（計画自動車）'!$B$16:$B$515,$A79,'様式1-2（計画自動車）'!$H$16:$H$515,"特種車*",'様式1-2（計画自動車）'!$J$16:$J$515,"&gt;1700",'様式1-2（計画自動車）'!$J$16:$J$515,"&lt;=2500",'様式1-2（計画自動車）'!$S$16:$S$515,"廃止")</f>
        <v>0</v>
      </c>
      <c r="T79" s="253">
        <f>COUNTIFS('様式1-2（計画自動車）'!$B$16:$B$515,$A79,'様式1-2（計画自動車）'!$H$16:$H$515,"特種車*",'様式1-2（計画自動車）'!$J$16:$J$515,"&gt;2500",'様式1-2（計画自動車）'!$J$16:$J$515,"&lt;=3500",'様式1-2（計画自動車）'!$S$16:$S$515,"廃止")</f>
        <v>0</v>
      </c>
      <c r="U79" s="253">
        <f>COUNTIFS('様式1-2（計画自動車）'!$B$16:$B$515,$A79,'様式1-2（計画自動車）'!$H$16:$H$515,"特種車*",'様式1-2（計画自動車）'!$J$16:$J$515,"&gt;3500",'様式1-2（計画自動車）'!$S$16:$S$515,"廃止")</f>
        <v>0</v>
      </c>
      <c r="V79" s="253">
        <f>COUNTIFS('様式1-2（計画自動車）'!$B$16:$B$515,$A79,'様式1-2（計画自動車）'!$H$16:$H$515,"乗用車*",'様式1-2（計画自動車）'!$S$16:$S$515,"廃止")</f>
        <v>0</v>
      </c>
      <c r="W79" s="253"/>
    </row>
    <row r="80" spans="1:23" ht="13.5" hidden="1" customHeight="1">
      <c r="A80" s="155">
        <v>11</v>
      </c>
      <c r="B80" s="253">
        <f>COUNTIFS('様式1-2（計画自動車）'!$B$16:$B$515,$A80,'様式1-2（計画自動車）'!$H$16:$H$515,"普通貨物車",'様式1-2（計画自動車）'!$J$16:$J$515,"&lt;=1700",'様式1-2（計画自動車）'!$S$16:$S$515,"廃止")</f>
        <v>0</v>
      </c>
      <c r="C80" s="253">
        <f>COUNTIFS('様式1-2（計画自動車）'!$B$16:$B$515,$A80,'様式1-2（計画自動車）'!$H$16:$H$515,"普通貨物車",'様式1-2（計画自動車）'!$J$16:$J$515,"&gt;1700",'様式1-2（計画自動車）'!$J$16:$J$515,"&lt;=2500",'様式1-2（計画自動車）'!$S$16:$S$515,"廃止")</f>
        <v>0</v>
      </c>
      <c r="D80" s="253">
        <f>COUNTIFS('様式1-2（計画自動車）'!$B$16:$B$515,$A80,'様式1-2（計画自動車）'!$H$16:$H$515,"普通貨物車",'様式1-2（計画自動車）'!$J$16:$J$515,"&gt;2500",'様式1-2（計画自動車）'!$J$16:$J$515,"&lt;=3500",'様式1-2（計画自動車）'!$S$16:$S$515,"廃止")</f>
        <v>0</v>
      </c>
      <c r="E80" s="253">
        <f>COUNTIFS('様式1-2（計画自動車）'!$B$16:$B$515,$A80,'様式1-2（計画自動車）'!$H$16:$H$515,"普通貨物車",'様式1-2（計画自動車）'!$J$16:$J$515,"&gt;3500",'様式1-2（計画自動車）'!$S$16:$S$515,"廃止")</f>
        <v>0</v>
      </c>
      <c r="F80" s="253">
        <f>COUNTIFS('様式1-2（計画自動車）'!$B$16:$B$515,$A80,'様式1-2（計画自動車）'!$H$16:$H$515,"小型貨物車",'様式1-2（計画自動車）'!$J$16:$J$515,"&lt;=1700",'様式1-2（計画自動車）'!$S$16:$S$515,"廃止")</f>
        <v>0</v>
      </c>
      <c r="G80" s="253">
        <f>COUNTIFS('様式1-2（計画自動車）'!$B$16:$B$515,$A80,'様式1-2（計画自動車）'!$H$16:$H$515,"小型貨物車",'様式1-2（計画自動車）'!$J$16:$J$515,"&gt;1700",'様式1-2（計画自動車）'!$J$16:$J$515,"&lt;=2500",'様式1-2（計画自動車）'!$S$16:$S$515,"廃止")</f>
        <v>0</v>
      </c>
      <c r="H80" s="253">
        <f>COUNTIFS('様式1-2（計画自動車）'!$B$16:$B$515,$A80,'様式1-2（計画自動車）'!$H$16:$H$515,"小型貨物車",'様式1-2（計画自動車）'!$J$16:$J$515,"&gt;2500",'様式1-2（計画自動車）'!$J$16:$J$515,"&lt;=3500",'様式1-2（計画自動車）'!$S$16:$S$515,"廃止")</f>
        <v>0</v>
      </c>
      <c r="I80" s="253">
        <f>COUNTIFS('様式1-2（計画自動車）'!$B$16:$B$515,$A80,'様式1-2（計画自動車）'!$H$16:$H$515,"小型貨物車",'様式1-2（計画自動車）'!$J$16:$J$515,"&gt;3500",'様式1-2（計画自動車）'!$S$16:$S$515,"廃止")</f>
        <v>0</v>
      </c>
      <c r="J80" s="253">
        <f>COUNTIFS('様式1-2（計画自動車）'!$B$16:$B$515,$A80,'様式1-2（計画自動車）'!$H$16:$H$515,"大型バス",'様式1-2（計画自動車）'!$J$16:$J$515,"&lt;=1700",'様式1-2（計画自動車）'!$S$16:$S$515,"廃止")</f>
        <v>0</v>
      </c>
      <c r="K80" s="253">
        <f>COUNTIFS('様式1-2（計画自動車）'!$B$16:$B$515,$A80,'様式1-2（計画自動車）'!$H$16:$H$515,"大型バス",'様式1-2（計画自動車）'!$J$16:$J$515,"&gt;1700",'様式1-2（計画自動車）'!$J$16:$J$515,"&lt;=2500",'様式1-2（計画自動車）'!$S$16:$S$515,"廃止")</f>
        <v>0</v>
      </c>
      <c r="L80" s="253">
        <f>COUNTIFS('様式1-2（計画自動車）'!$B$16:$B$515,$A80,'様式1-2（計画自動車）'!$H$16:$H$515,"大型バス",'様式1-2（計画自動車）'!$J$16:$J$515,"&gt;2500",'様式1-2（計画自動車）'!$J$16:$J$515,"&lt;=3500",'様式1-2（計画自動車）'!$S$16:$S$515,"廃止")</f>
        <v>0</v>
      </c>
      <c r="M80" s="253">
        <f>COUNTIFS('様式1-2（計画自動車）'!$B$16:$B$515,$A80,'様式1-2（計画自動車）'!$H$16:$H$515,"大型バス",'様式1-2（計画自動車）'!$J$16:$J$515,"&gt;3500",'様式1-2（計画自動車）'!$S$16:$S$515,"廃止")</f>
        <v>0</v>
      </c>
      <c r="N80" s="253">
        <f>COUNTIFS('様式1-2（計画自動車）'!$B$16:$B$515,$A80,'様式1-2（計画自動車）'!$H$16:$H$515,"マイクロバス",'様式1-2（計画自動車）'!$J$16:$J$515,"&lt;=1700",'様式1-2（計画自動車）'!$S$16:$S$515,"廃止")</f>
        <v>0</v>
      </c>
      <c r="O80" s="253">
        <f>COUNTIFS('様式1-2（計画自動車）'!$B$16:$B$515,$A80,'様式1-2（計画自動車）'!$H$16:$H$515,"マイクロバス",'様式1-2（計画自動車）'!$J$16:$J$515,"&gt;1700",'様式1-2（計画自動車）'!$J$16:$J$515,"&lt;=2500",'様式1-2（計画自動車）'!$S$16:$S$515,"廃止")</f>
        <v>0</v>
      </c>
      <c r="P80" s="253">
        <f>COUNTIFS('様式1-2（計画自動車）'!$B$16:$B$515,$A80,'様式1-2（計画自動車）'!$H$16:$H$515,"マイクロバス",'様式1-2（計画自動車）'!$J$16:$J$515,"&gt;2500",'様式1-2（計画自動車）'!$J$16:$J$515,"&lt;=3500",'様式1-2（計画自動車）'!$S$16:$S$515,"廃止")</f>
        <v>0</v>
      </c>
      <c r="Q80" s="253">
        <f>COUNTIFS('様式1-2（計画自動車）'!$B$16:$B$515,$A80,'様式1-2（計画自動車）'!$H$16:$H$515,"マイクロバス",'様式1-2（計画自動車）'!$J$16:$J$515,"&gt;3500",'様式1-2（計画自動車）'!$S$16:$S$515,"廃止")</f>
        <v>0</v>
      </c>
      <c r="R80" s="253">
        <f>COUNTIFS('様式1-2（計画自動車）'!$B$16:$B$515,$A80,'様式1-2（計画自動車）'!$H$16:$H$515,"特種車*",'様式1-2（計画自動車）'!$J$16:$J$515,"&lt;=1700",'様式1-2（計画自動車）'!$S$16:$S$515,"廃止")</f>
        <v>0</v>
      </c>
      <c r="S80" s="253">
        <f>COUNTIFS('様式1-2（計画自動車）'!$B$16:$B$515,$A80,'様式1-2（計画自動車）'!$H$16:$H$515,"特種車*",'様式1-2（計画自動車）'!$J$16:$J$515,"&gt;1700",'様式1-2（計画自動車）'!$J$16:$J$515,"&lt;=2500",'様式1-2（計画自動車）'!$S$16:$S$515,"廃止")</f>
        <v>0</v>
      </c>
      <c r="T80" s="253">
        <f>COUNTIFS('様式1-2（計画自動車）'!$B$16:$B$515,$A80,'様式1-2（計画自動車）'!$H$16:$H$515,"特種車*",'様式1-2（計画自動車）'!$J$16:$J$515,"&gt;2500",'様式1-2（計画自動車）'!$J$16:$J$515,"&lt;=3500",'様式1-2（計画自動車）'!$S$16:$S$515,"廃止")</f>
        <v>0</v>
      </c>
      <c r="U80" s="253">
        <f>COUNTIFS('様式1-2（計画自動車）'!$B$16:$B$515,$A80,'様式1-2（計画自動車）'!$H$16:$H$515,"特種車*",'様式1-2（計画自動車）'!$J$16:$J$515,"&gt;3500",'様式1-2（計画自動車）'!$S$16:$S$515,"廃止")</f>
        <v>0</v>
      </c>
      <c r="V80" s="253">
        <f>COUNTIFS('様式1-2（計画自動車）'!$B$16:$B$515,$A80,'様式1-2（計画自動車）'!$H$16:$H$515,"乗用車*",'様式1-2（計画自動車）'!$S$16:$S$515,"廃止")</f>
        <v>0</v>
      </c>
      <c r="W80" s="253"/>
    </row>
    <row r="81" spans="1:23" ht="13.5" hidden="1" customHeight="1">
      <c r="A81" s="155">
        <v>12</v>
      </c>
      <c r="B81" s="253">
        <f>COUNTIFS('様式1-2（計画自動車）'!$B$16:$B$515,$A81,'様式1-2（計画自動車）'!$H$16:$H$515,"普通貨物車",'様式1-2（計画自動車）'!$J$16:$J$515,"&lt;=1700",'様式1-2（計画自動車）'!$S$16:$S$515,"廃止")</f>
        <v>0</v>
      </c>
      <c r="C81" s="253">
        <f>COUNTIFS('様式1-2（計画自動車）'!$B$16:$B$515,$A81,'様式1-2（計画自動車）'!$H$16:$H$515,"普通貨物車",'様式1-2（計画自動車）'!$J$16:$J$515,"&gt;1700",'様式1-2（計画自動車）'!$J$16:$J$515,"&lt;=2500",'様式1-2（計画自動車）'!$S$16:$S$515,"廃止")</f>
        <v>0</v>
      </c>
      <c r="D81" s="253">
        <f>COUNTIFS('様式1-2（計画自動車）'!$B$16:$B$515,$A81,'様式1-2（計画自動車）'!$H$16:$H$515,"普通貨物車",'様式1-2（計画自動車）'!$J$16:$J$515,"&gt;2500",'様式1-2（計画自動車）'!$J$16:$J$515,"&lt;=3500",'様式1-2（計画自動車）'!$S$16:$S$515,"廃止")</f>
        <v>0</v>
      </c>
      <c r="E81" s="253">
        <f>COUNTIFS('様式1-2（計画自動車）'!$B$16:$B$515,$A81,'様式1-2（計画自動車）'!$H$16:$H$515,"普通貨物車",'様式1-2（計画自動車）'!$J$16:$J$515,"&gt;3500",'様式1-2（計画自動車）'!$S$16:$S$515,"廃止")</f>
        <v>0</v>
      </c>
      <c r="F81" s="253">
        <f>COUNTIFS('様式1-2（計画自動車）'!$B$16:$B$515,$A81,'様式1-2（計画自動車）'!$H$16:$H$515,"小型貨物車",'様式1-2（計画自動車）'!$J$16:$J$515,"&lt;=1700",'様式1-2（計画自動車）'!$S$16:$S$515,"廃止")</f>
        <v>0</v>
      </c>
      <c r="G81" s="253">
        <f>COUNTIFS('様式1-2（計画自動車）'!$B$16:$B$515,$A81,'様式1-2（計画自動車）'!$H$16:$H$515,"小型貨物車",'様式1-2（計画自動車）'!$J$16:$J$515,"&gt;1700",'様式1-2（計画自動車）'!$J$16:$J$515,"&lt;=2500",'様式1-2（計画自動車）'!$S$16:$S$515,"廃止")</f>
        <v>0</v>
      </c>
      <c r="H81" s="253">
        <f>COUNTIFS('様式1-2（計画自動車）'!$B$16:$B$515,$A81,'様式1-2（計画自動車）'!$H$16:$H$515,"小型貨物車",'様式1-2（計画自動車）'!$J$16:$J$515,"&gt;2500",'様式1-2（計画自動車）'!$J$16:$J$515,"&lt;=3500",'様式1-2（計画自動車）'!$S$16:$S$515,"廃止")</f>
        <v>0</v>
      </c>
      <c r="I81" s="253">
        <f>COUNTIFS('様式1-2（計画自動車）'!$B$16:$B$515,$A81,'様式1-2（計画自動車）'!$H$16:$H$515,"小型貨物車",'様式1-2（計画自動車）'!$J$16:$J$515,"&gt;3500",'様式1-2（計画自動車）'!$S$16:$S$515,"廃止")</f>
        <v>0</v>
      </c>
      <c r="J81" s="253">
        <f>COUNTIFS('様式1-2（計画自動車）'!$B$16:$B$515,$A81,'様式1-2（計画自動車）'!$H$16:$H$515,"大型バス",'様式1-2（計画自動車）'!$J$16:$J$515,"&lt;=1700",'様式1-2（計画自動車）'!$S$16:$S$515,"廃止")</f>
        <v>0</v>
      </c>
      <c r="K81" s="253">
        <f>COUNTIFS('様式1-2（計画自動車）'!$B$16:$B$515,$A81,'様式1-2（計画自動車）'!$H$16:$H$515,"大型バス",'様式1-2（計画自動車）'!$J$16:$J$515,"&gt;1700",'様式1-2（計画自動車）'!$J$16:$J$515,"&lt;=2500",'様式1-2（計画自動車）'!$S$16:$S$515,"廃止")</f>
        <v>0</v>
      </c>
      <c r="L81" s="253">
        <f>COUNTIFS('様式1-2（計画自動車）'!$B$16:$B$515,$A81,'様式1-2（計画自動車）'!$H$16:$H$515,"大型バス",'様式1-2（計画自動車）'!$J$16:$J$515,"&gt;2500",'様式1-2（計画自動車）'!$J$16:$J$515,"&lt;=3500",'様式1-2（計画自動車）'!$S$16:$S$515,"廃止")</f>
        <v>0</v>
      </c>
      <c r="M81" s="253">
        <f>COUNTIFS('様式1-2（計画自動車）'!$B$16:$B$515,$A81,'様式1-2（計画自動車）'!$H$16:$H$515,"大型バス",'様式1-2（計画自動車）'!$J$16:$J$515,"&gt;3500",'様式1-2（計画自動車）'!$S$16:$S$515,"廃止")</f>
        <v>0</v>
      </c>
      <c r="N81" s="253">
        <f>COUNTIFS('様式1-2（計画自動車）'!$B$16:$B$515,$A81,'様式1-2（計画自動車）'!$H$16:$H$515,"マイクロバス",'様式1-2（計画自動車）'!$J$16:$J$515,"&lt;=1700",'様式1-2（計画自動車）'!$S$16:$S$515,"廃止")</f>
        <v>0</v>
      </c>
      <c r="O81" s="253">
        <f>COUNTIFS('様式1-2（計画自動車）'!$B$16:$B$515,$A81,'様式1-2（計画自動車）'!$H$16:$H$515,"マイクロバス",'様式1-2（計画自動車）'!$J$16:$J$515,"&gt;1700",'様式1-2（計画自動車）'!$J$16:$J$515,"&lt;=2500",'様式1-2（計画自動車）'!$S$16:$S$515,"廃止")</f>
        <v>0</v>
      </c>
      <c r="P81" s="253">
        <f>COUNTIFS('様式1-2（計画自動車）'!$B$16:$B$515,$A81,'様式1-2（計画自動車）'!$H$16:$H$515,"マイクロバス",'様式1-2（計画自動車）'!$J$16:$J$515,"&gt;2500",'様式1-2（計画自動車）'!$J$16:$J$515,"&lt;=3500",'様式1-2（計画自動車）'!$S$16:$S$515,"廃止")</f>
        <v>0</v>
      </c>
      <c r="Q81" s="253">
        <f>COUNTIFS('様式1-2（計画自動車）'!$B$16:$B$515,$A81,'様式1-2（計画自動車）'!$H$16:$H$515,"マイクロバス",'様式1-2（計画自動車）'!$J$16:$J$515,"&gt;3500",'様式1-2（計画自動車）'!$S$16:$S$515,"廃止")</f>
        <v>0</v>
      </c>
      <c r="R81" s="253">
        <f>COUNTIFS('様式1-2（計画自動車）'!$B$16:$B$515,$A81,'様式1-2（計画自動車）'!$H$16:$H$515,"特種車*",'様式1-2（計画自動車）'!$J$16:$J$515,"&lt;=1700",'様式1-2（計画自動車）'!$S$16:$S$515,"廃止")</f>
        <v>0</v>
      </c>
      <c r="S81" s="253">
        <f>COUNTIFS('様式1-2（計画自動車）'!$B$16:$B$515,$A81,'様式1-2（計画自動車）'!$H$16:$H$515,"特種車*",'様式1-2（計画自動車）'!$J$16:$J$515,"&gt;1700",'様式1-2（計画自動車）'!$J$16:$J$515,"&lt;=2500",'様式1-2（計画自動車）'!$S$16:$S$515,"廃止")</f>
        <v>0</v>
      </c>
      <c r="T81" s="253">
        <f>COUNTIFS('様式1-2（計画自動車）'!$B$16:$B$515,$A81,'様式1-2（計画自動車）'!$H$16:$H$515,"特種車*",'様式1-2（計画自動車）'!$J$16:$J$515,"&gt;2500",'様式1-2（計画自動車）'!$J$16:$J$515,"&lt;=3500",'様式1-2（計画自動車）'!$S$16:$S$515,"廃止")</f>
        <v>0</v>
      </c>
      <c r="U81" s="253">
        <f>COUNTIFS('様式1-2（計画自動車）'!$B$16:$B$515,$A81,'様式1-2（計画自動車）'!$H$16:$H$515,"特種車*",'様式1-2（計画自動車）'!$J$16:$J$515,"&gt;3500",'様式1-2（計画自動車）'!$S$16:$S$515,"廃止")</f>
        <v>0</v>
      </c>
      <c r="V81" s="253">
        <f>COUNTIFS('様式1-2（計画自動車）'!$B$16:$B$515,$A81,'様式1-2（計画自動車）'!$H$16:$H$515,"乗用車*",'様式1-2（計画自動車）'!$S$16:$S$515,"廃止")</f>
        <v>0</v>
      </c>
      <c r="W81" s="253"/>
    </row>
    <row r="82" spans="1:23" ht="13.5" hidden="1" customHeight="1">
      <c r="A82" s="155">
        <v>13</v>
      </c>
      <c r="B82" s="253">
        <f>COUNTIFS('様式1-2（計画自動車）'!$B$16:$B$515,$A82,'様式1-2（計画自動車）'!$H$16:$H$515,"普通貨物車",'様式1-2（計画自動車）'!$J$16:$J$515,"&lt;=1700",'様式1-2（計画自動車）'!$S$16:$S$515,"廃止")</f>
        <v>0</v>
      </c>
      <c r="C82" s="253">
        <f>COUNTIFS('様式1-2（計画自動車）'!$B$16:$B$515,$A82,'様式1-2（計画自動車）'!$H$16:$H$515,"普通貨物車",'様式1-2（計画自動車）'!$J$16:$J$515,"&gt;1700",'様式1-2（計画自動車）'!$J$16:$J$515,"&lt;=2500",'様式1-2（計画自動車）'!$S$16:$S$515,"廃止")</f>
        <v>0</v>
      </c>
      <c r="D82" s="253">
        <f>COUNTIFS('様式1-2（計画自動車）'!$B$16:$B$515,$A82,'様式1-2（計画自動車）'!$H$16:$H$515,"普通貨物車",'様式1-2（計画自動車）'!$J$16:$J$515,"&gt;2500",'様式1-2（計画自動車）'!$J$16:$J$515,"&lt;=3500",'様式1-2（計画自動車）'!$S$16:$S$515,"廃止")</f>
        <v>0</v>
      </c>
      <c r="E82" s="253">
        <f>COUNTIFS('様式1-2（計画自動車）'!$B$16:$B$515,$A82,'様式1-2（計画自動車）'!$H$16:$H$515,"普通貨物車",'様式1-2（計画自動車）'!$J$16:$J$515,"&gt;3500",'様式1-2（計画自動車）'!$S$16:$S$515,"廃止")</f>
        <v>0</v>
      </c>
      <c r="F82" s="253">
        <f>COUNTIFS('様式1-2（計画自動車）'!$B$16:$B$515,$A82,'様式1-2（計画自動車）'!$H$16:$H$515,"小型貨物車",'様式1-2（計画自動車）'!$J$16:$J$515,"&lt;=1700",'様式1-2（計画自動車）'!$S$16:$S$515,"廃止")</f>
        <v>0</v>
      </c>
      <c r="G82" s="253">
        <f>COUNTIFS('様式1-2（計画自動車）'!$B$16:$B$515,$A82,'様式1-2（計画自動車）'!$H$16:$H$515,"小型貨物車",'様式1-2（計画自動車）'!$J$16:$J$515,"&gt;1700",'様式1-2（計画自動車）'!$J$16:$J$515,"&lt;=2500",'様式1-2（計画自動車）'!$S$16:$S$515,"廃止")</f>
        <v>0</v>
      </c>
      <c r="H82" s="253">
        <f>COUNTIFS('様式1-2（計画自動車）'!$B$16:$B$515,$A82,'様式1-2（計画自動車）'!$H$16:$H$515,"小型貨物車",'様式1-2（計画自動車）'!$J$16:$J$515,"&gt;2500",'様式1-2（計画自動車）'!$J$16:$J$515,"&lt;=3500",'様式1-2（計画自動車）'!$S$16:$S$515,"廃止")</f>
        <v>0</v>
      </c>
      <c r="I82" s="253">
        <f>COUNTIFS('様式1-2（計画自動車）'!$B$16:$B$515,$A82,'様式1-2（計画自動車）'!$H$16:$H$515,"小型貨物車",'様式1-2（計画自動車）'!$J$16:$J$515,"&gt;3500",'様式1-2（計画自動車）'!$S$16:$S$515,"廃止")</f>
        <v>0</v>
      </c>
      <c r="J82" s="253">
        <f>COUNTIFS('様式1-2（計画自動車）'!$B$16:$B$515,$A82,'様式1-2（計画自動車）'!$H$16:$H$515,"大型バス",'様式1-2（計画自動車）'!$J$16:$J$515,"&lt;=1700",'様式1-2（計画自動車）'!$S$16:$S$515,"廃止")</f>
        <v>0</v>
      </c>
      <c r="K82" s="253">
        <f>COUNTIFS('様式1-2（計画自動車）'!$B$16:$B$515,$A82,'様式1-2（計画自動車）'!$H$16:$H$515,"大型バス",'様式1-2（計画自動車）'!$J$16:$J$515,"&gt;1700",'様式1-2（計画自動車）'!$J$16:$J$515,"&lt;=2500",'様式1-2（計画自動車）'!$S$16:$S$515,"廃止")</f>
        <v>0</v>
      </c>
      <c r="L82" s="253">
        <f>COUNTIFS('様式1-2（計画自動車）'!$B$16:$B$515,$A82,'様式1-2（計画自動車）'!$H$16:$H$515,"大型バス",'様式1-2（計画自動車）'!$J$16:$J$515,"&gt;2500",'様式1-2（計画自動車）'!$J$16:$J$515,"&lt;=3500",'様式1-2（計画自動車）'!$S$16:$S$515,"廃止")</f>
        <v>0</v>
      </c>
      <c r="M82" s="253">
        <f>COUNTIFS('様式1-2（計画自動車）'!$B$16:$B$515,$A82,'様式1-2（計画自動車）'!$H$16:$H$515,"大型バス",'様式1-2（計画自動車）'!$J$16:$J$515,"&gt;3500",'様式1-2（計画自動車）'!$S$16:$S$515,"廃止")</f>
        <v>0</v>
      </c>
      <c r="N82" s="253">
        <f>COUNTIFS('様式1-2（計画自動車）'!$B$16:$B$515,$A82,'様式1-2（計画自動車）'!$H$16:$H$515,"マイクロバス",'様式1-2（計画自動車）'!$J$16:$J$515,"&lt;=1700",'様式1-2（計画自動車）'!$S$16:$S$515,"廃止")</f>
        <v>0</v>
      </c>
      <c r="O82" s="253">
        <f>COUNTIFS('様式1-2（計画自動車）'!$B$16:$B$515,$A82,'様式1-2（計画自動車）'!$H$16:$H$515,"マイクロバス",'様式1-2（計画自動車）'!$J$16:$J$515,"&gt;1700",'様式1-2（計画自動車）'!$J$16:$J$515,"&lt;=2500",'様式1-2（計画自動車）'!$S$16:$S$515,"廃止")</f>
        <v>0</v>
      </c>
      <c r="P82" s="253">
        <f>COUNTIFS('様式1-2（計画自動車）'!$B$16:$B$515,$A82,'様式1-2（計画自動車）'!$H$16:$H$515,"マイクロバス",'様式1-2（計画自動車）'!$J$16:$J$515,"&gt;2500",'様式1-2（計画自動車）'!$J$16:$J$515,"&lt;=3500",'様式1-2（計画自動車）'!$S$16:$S$515,"廃止")</f>
        <v>0</v>
      </c>
      <c r="Q82" s="253">
        <f>COUNTIFS('様式1-2（計画自動車）'!$B$16:$B$515,$A82,'様式1-2（計画自動車）'!$H$16:$H$515,"マイクロバス",'様式1-2（計画自動車）'!$J$16:$J$515,"&gt;3500",'様式1-2（計画自動車）'!$S$16:$S$515,"廃止")</f>
        <v>0</v>
      </c>
      <c r="R82" s="253">
        <f>COUNTIFS('様式1-2（計画自動車）'!$B$16:$B$515,$A82,'様式1-2（計画自動車）'!$H$16:$H$515,"特種車*",'様式1-2（計画自動車）'!$J$16:$J$515,"&lt;=1700",'様式1-2（計画自動車）'!$S$16:$S$515,"廃止")</f>
        <v>0</v>
      </c>
      <c r="S82" s="253">
        <f>COUNTIFS('様式1-2（計画自動車）'!$B$16:$B$515,$A82,'様式1-2（計画自動車）'!$H$16:$H$515,"特種車*",'様式1-2（計画自動車）'!$J$16:$J$515,"&gt;1700",'様式1-2（計画自動車）'!$J$16:$J$515,"&lt;=2500",'様式1-2（計画自動車）'!$S$16:$S$515,"廃止")</f>
        <v>0</v>
      </c>
      <c r="T82" s="253">
        <f>COUNTIFS('様式1-2（計画自動車）'!$B$16:$B$515,$A82,'様式1-2（計画自動車）'!$H$16:$H$515,"特種車*",'様式1-2（計画自動車）'!$J$16:$J$515,"&gt;2500",'様式1-2（計画自動車）'!$J$16:$J$515,"&lt;=3500",'様式1-2（計画自動車）'!$S$16:$S$515,"廃止")</f>
        <v>0</v>
      </c>
      <c r="U82" s="253">
        <f>COUNTIFS('様式1-2（計画自動車）'!$B$16:$B$515,$A82,'様式1-2（計画自動車）'!$H$16:$H$515,"特種車*",'様式1-2（計画自動車）'!$J$16:$J$515,"&gt;3500",'様式1-2（計画自動車）'!$S$16:$S$515,"廃止")</f>
        <v>0</v>
      </c>
      <c r="V82" s="253">
        <f>COUNTIFS('様式1-2（計画自動車）'!$B$16:$B$515,$A82,'様式1-2（計画自動車）'!$H$16:$H$515,"乗用車*",'様式1-2（計画自動車）'!$S$16:$S$515,"廃止")</f>
        <v>0</v>
      </c>
      <c r="W82" s="253"/>
    </row>
    <row r="83" spans="1:23" ht="13.5" hidden="1" customHeight="1">
      <c r="A83" s="155">
        <v>14</v>
      </c>
      <c r="B83" s="253">
        <f>COUNTIFS('様式1-2（計画自動車）'!$B$16:$B$515,$A83,'様式1-2（計画自動車）'!$H$16:$H$515,"普通貨物車",'様式1-2（計画自動車）'!$J$16:$J$515,"&lt;=1700",'様式1-2（計画自動車）'!$S$16:$S$515,"廃止")</f>
        <v>0</v>
      </c>
      <c r="C83" s="253">
        <f>COUNTIFS('様式1-2（計画自動車）'!$B$16:$B$515,$A83,'様式1-2（計画自動車）'!$H$16:$H$515,"普通貨物車",'様式1-2（計画自動車）'!$J$16:$J$515,"&gt;1700",'様式1-2（計画自動車）'!$J$16:$J$515,"&lt;=2500",'様式1-2（計画自動車）'!$S$16:$S$515,"廃止")</f>
        <v>0</v>
      </c>
      <c r="D83" s="253">
        <f>COUNTIFS('様式1-2（計画自動車）'!$B$16:$B$515,$A83,'様式1-2（計画自動車）'!$H$16:$H$515,"普通貨物車",'様式1-2（計画自動車）'!$J$16:$J$515,"&gt;2500",'様式1-2（計画自動車）'!$J$16:$J$515,"&lt;=3500",'様式1-2（計画自動車）'!$S$16:$S$515,"廃止")</f>
        <v>0</v>
      </c>
      <c r="E83" s="253">
        <f>COUNTIFS('様式1-2（計画自動車）'!$B$16:$B$515,$A83,'様式1-2（計画自動車）'!$H$16:$H$515,"普通貨物車",'様式1-2（計画自動車）'!$J$16:$J$515,"&gt;3500",'様式1-2（計画自動車）'!$S$16:$S$515,"廃止")</f>
        <v>0</v>
      </c>
      <c r="F83" s="253">
        <f>COUNTIFS('様式1-2（計画自動車）'!$B$16:$B$515,$A83,'様式1-2（計画自動車）'!$H$16:$H$515,"小型貨物車",'様式1-2（計画自動車）'!$J$16:$J$515,"&lt;=1700",'様式1-2（計画自動車）'!$S$16:$S$515,"廃止")</f>
        <v>0</v>
      </c>
      <c r="G83" s="253">
        <f>COUNTIFS('様式1-2（計画自動車）'!$B$16:$B$515,$A83,'様式1-2（計画自動車）'!$H$16:$H$515,"小型貨物車",'様式1-2（計画自動車）'!$J$16:$J$515,"&gt;1700",'様式1-2（計画自動車）'!$J$16:$J$515,"&lt;=2500",'様式1-2（計画自動車）'!$S$16:$S$515,"廃止")</f>
        <v>0</v>
      </c>
      <c r="H83" s="253">
        <f>COUNTIFS('様式1-2（計画自動車）'!$B$16:$B$515,$A83,'様式1-2（計画自動車）'!$H$16:$H$515,"小型貨物車",'様式1-2（計画自動車）'!$J$16:$J$515,"&gt;2500",'様式1-2（計画自動車）'!$J$16:$J$515,"&lt;=3500",'様式1-2（計画自動車）'!$S$16:$S$515,"廃止")</f>
        <v>0</v>
      </c>
      <c r="I83" s="253">
        <f>COUNTIFS('様式1-2（計画自動車）'!$B$16:$B$515,$A83,'様式1-2（計画自動車）'!$H$16:$H$515,"小型貨物車",'様式1-2（計画自動車）'!$J$16:$J$515,"&gt;3500",'様式1-2（計画自動車）'!$S$16:$S$515,"廃止")</f>
        <v>0</v>
      </c>
      <c r="J83" s="253">
        <f>COUNTIFS('様式1-2（計画自動車）'!$B$16:$B$515,$A83,'様式1-2（計画自動車）'!$H$16:$H$515,"大型バス",'様式1-2（計画自動車）'!$J$16:$J$515,"&lt;=1700",'様式1-2（計画自動車）'!$S$16:$S$515,"廃止")</f>
        <v>0</v>
      </c>
      <c r="K83" s="253">
        <f>COUNTIFS('様式1-2（計画自動車）'!$B$16:$B$515,$A83,'様式1-2（計画自動車）'!$H$16:$H$515,"大型バス",'様式1-2（計画自動車）'!$J$16:$J$515,"&gt;1700",'様式1-2（計画自動車）'!$J$16:$J$515,"&lt;=2500",'様式1-2（計画自動車）'!$S$16:$S$515,"廃止")</f>
        <v>0</v>
      </c>
      <c r="L83" s="253">
        <f>COUNTIFS('様式1-2（計画自動車）'!$B$16:$B$515,$A83,'様式1-2（計画自動車）'!$H$16:$H$515,"大型バス",'様式1-2（計画自動車）'!$J$16:$J$515,"&gt;2500",'様式1-2（計画自動車）'!$J$16:$J$515,"&lt;=3500",'様式1-2（計画自動車）'!$S$16:$S$515,"廃止")</f>
        <v>0</v>
      </c>
      <c r="M83" s="253">
        <f>COUNTIFS('様式1-2（計画自動車）'!$B$16:$B$515,$A83,'様式1-2（計画自動車）'!$H$16:$H$515,"大型バス",'様式1-2（計画自動車）'!$J$16:$J$515,"&gt;3500",'様式1-2（計画自動車）'!$S$16:$S$515,"廃止")</f>
        <v>0</v>
      </c>
      <c r="N83" s="253">
        <f>COUNTIFS('様式1-2（計画自動車）'!$B$16:$B$515,$A83,'様式1-2（計画自動車）'!$H$16:$H$515,"マイクロバス",'様式1-2（計画自動車）'!$J$16:$J$515,"&lt;=1700",'様式1-2（計画自動車）'!$S$16:$S$515,"廃止")</f>
        <v>0</v>
      </c>
      <c r="O83" s="253">
        <f>COUNTIFS('様式1-2（計画自動車）'!$B$16:$B$515,$A83,'様式1-2（計画自動車）'!$H$16:$H$515,"マイクロバス",'様式1-2（計画自動車）'!$J$16:$J$515,"&gt;1700",'様式1-2（計画自動車）'!$J$16:$J$515,"&lt;=2500",'様式1-2（計画自動車）'!$S$16:$S$515,"廃止")</f>
        <v>0</v>
      </c>
      <c r="P83" s="253">
        <f>COUNTIFS('様式1-2（計画自動車）'!$B$16:$B$515,$A83,'様式1-2（計画自動車）'!$H$16:$H$515,"マイクロバス",'様式1-2（計画自動車）'!$J$16:$J$515,"&gt;2500",'様式1-2（計画自動車）'!$J$16:$J$515,"&lt;=3500",'様式1-2（計画自動車）'!$S$16:$S$515,"廃止")</f>
        <v>0</v>
      </c>
      <c r="Q83" s="253">
        <f>COUNTIFS('様式1-2（計画自動車）'!$B$16:$B$515,$A83,'様式1-2（計画自動車）'!$H$16:$H$515,"マイクロバス",'様式1-2（計画自動車）'!$J$16:$J$515,"&gt;3500",'様式1-2（計画自動車）'!$S$16:$S$515,"廃止")</f>
        <v>0</v>
      </c>
      <c r="R83" s="253">
        <f>COUNTIFS('様式1-2（計画自動車）'!$B$16:$B$515,$A83,'様式1-2（計画自動車）'!$H$16:$H$515,"特種車*",'様式1-2（計画自動車）'!$J$16:$J$515,"&lt;=1700",'様式1-2（計画自動車）'!$S$16:$S$515,"廃止")</f>
        <v>0</v>
      </c>
      <c r="S83" s="253">
        <f>COUNTIFS('様式1-2（計画自動車）'!$B$16:$B$515,$A83,'様式1-2（計画自動車）'!$H$16:$H$515,"特種車*",'様式1-2（計画自動車）'!$J$16:$J$515,"&gt;1700",'様式1-2（計画自動車）'!$J$16:$J$515,"&lt;=2500",'様式1-2（計画自動車）'!$S$16:$S$515,"廃止")</f>
        <v>0</v>
      </c>
      <c r="T83" s="253">
        <f>COUNTIFS('様式1-2（計画自動車）'!$B$16:$B$515,$A83,'様式1-2（計画自動車）'!$H$16:$H$515,"特種車*",'様式1-2（計画自動車）'!$J$16:$J$515,"&gt;2500",'様式1-2（計画自動車）'!$J$16:$J$515,"&lt;=3500",'様式1-2（計画自動車）'!$S$16:$S$515,"廃止")</f>
        <v>0</v>
      </c>
      <c r="U83" s="253">
        <f>COUNTIFS('様式1-2（計画自動車）'!$B$16:$B$515,$A83,'様式1-2（計画自動車）'!$H$16:$H$515,"特種車*",'様式1-2（計画自動車）'!$J$16:$J$515,"&gt;3500",'様式1-2（計画自動車）'!$S$16:$S$515,"廃止")</f>
        <v>0</v>
      </c>
      <c r="V83" s="253">
        <f>COUNTIFS('様式1-2（計画自動車）'!$B$16:$B$515,$A83,'様式1-2（計画自動車）'!$H$16:$H$515,"乗用車*",'様式1-2（計画自動車）'!$S$16:$S$515,"廃止")</f>
        <v>0</v>
      </c>
      <c r="W83" s="253"/>
    </row>
    <row r="84" spans="1:23" ht="13.5" hidden="1" customHeight="1">
      <c r="A84" s="155">
        <v>15</v>
      </c>
      <c r="B84" s="253">
        <f>COUNTIFS('様式1-2（計画自動車）'!$B$16:$B$515,$A84,'様式1-2（計画自動車）'!$H$16:$H$515,"普通貨物車",'様式1-2（計画自動車）'!$J$16:$J$515,"&lt;=1700",'様式1-2（計画自動車）'!$S$16:$S$515,"廃止")</f>
        <v>0</v>
      </c>
      <c r="C84" s="253">
        <f>COUNTIFS('様式1-2（計画自動車）'!$B$16:$B$515,$A84,'様式1-2（計画自動車）'!$H$16:$H$515,"普通貨物車",'様式1-2（計画自動車）'!$J$16:$J$515,"&gt;1700",'様式1-2（計画自動車）'!$J$16:$J$515,"&lt;=2500",'様式1-2（計画自動車）'!$S$16:$S$515,"廃止")</f>
        <v>0</v>
      </c>
      <c r="D84" s="253">
        <f>COUNTIFS('様式1-2（計画自動車）'!$B$16:$B$515,$A84,'様式1-2（計画自動車）'!$H$16:$H$515,"普通貨物車",'様式1-2（計画自動車）'!$J$16:$J$515,"&gt;2500",'様式1-2（計画自動車）'!$J$16:$J$515,"&lt;=3500",'様式1-2（計画自動車）'!$S$16:$S$515,"廃止")</f>
        <v>0</v>
      </c>
      <c r="E84" s="253">
        <f>COUNTIFS('様式1-2（計画自動車）'!$B$16:$B$515,$A84,'様式1-2（計画自動車）'!$H$16:$H$515,"普通貨物車",'様式1-2（計画自動車）'!$J$16:$J$515,"&gt;3500",'様式1-2（計画自動車）'!$S$16:$S$515,"廃止")</f>
        <v>0</v>
      </c>
      <c r="F84" s="253">
        <f>COUNTIFS('様式1-2（計画自動車）'!$B$16:$B$515,$A84,'様式1-2（計画自動車）'!$H$16:$H$515,"小型貨物車",'様式1-2（計画自動車）'!$J$16:$J$515,"&lt;=1700",'様式1-2（計画自動車）'!$S$16:$S$515,"廃止")</f>
        <v>0</v>
      </c>
      <c r="G84" s="253">
        <f>COUNTIFS('様式1-2（計画自動車）'!$B$16:$B$515,$A84,'様式1-2（計画自動車）'!$H$16:$H$515,"小型貨物車",'様式1-2（計画自動車）'!$J$16:$J$515,"&gt;1700",'様式1-2（計画自動車）'!$J$16:$J$515,"&lt;=2500",'様式1-2（計画自動車）'!$S$16:$S$515,"廃止")</f>
        <v>0</v>
      </c>
      <c r="H84" s="253">
        <f>COUNTIFS('様式1-2（計画自動車）'!$B$16:$B$515,$A84,'様式1-2（計画自動車）'!$H$16:$H$515,"小型貨物車",'様式1-2（計画自動車）'!$J$16:$J$515,"&gt;2500",'様式1-2（計画自動車）'!$J$16:$J$515,"&lt;=3500",'様式1-2（計画自動車）'!$S$16:$S$515,"廃止")</f>
        <v>0</v>
      </c>
      <c r="I84" s="253">
        <f>COUNTIFS('様式1-2（計画自動車）'!$B$16:$B$515,$A84,'様式1-2（計画自動車）'!$H$16:$H$515,"小型貨物車",'様式1-2（計画自動車）'!$J$16:$J$515,"&gt;3500",'様式1-2（計画自動車）'!$S$16:$S$515,"廃止")</f>
        <v>0</v>
      </c>
      <c r="J84" s="253">
        <f>COUNTIFS('様式1-2（計画自動車）'!$B$16:$B$515,$A84,'様式1-2（計画自動車）'!$H$16:$H$515,"大型バス",'様式1-2（計画自動車）'!$J$16:$J$515,"&lt;=1700",'様式1-2（計画自動車）'!$S$16:$S$515,"廃止")</f>
        <v>0</v>
      </c>
      <c r="K84" s="253">
        <f>COUNTIFS('様式1-2（計画自動車）'!$B$16:$B$515,$A84,'様式1-2（計画自動車）'!$H$16:$H$515,"大型バス",'様式1-2（計画自動車）'!$J$16:$J$515,"&gt;1700",'様式1-2（計画自動車）'!$J$16:$J$515,"&lt;=2500",'様式1-2（計画自動車）'!$S$16:$S$515,"廃止")</f>
        <v>0</v>
      </c>
      <c r="L84" s="253">
        <f>COUNTIFS('様式1-2（計画自動車）'!$B$16:$B$515,$A84,'様式1-2（計画自動車）'!$H$16:$H$515,"大型バス",'様式1-2（計画自動車）'!$J$16:$J$515,"&gt;2500",'様式1-2（計画自動車）'!$J$16:$J$515,"&lt;=3500",'様式1-2（計画自動車）'!$S$16:$S$515,"廃止")</f>
        <v>0</v>
      </c>
      <c r="M84" s="253">
        <f>COUNTIFS('様式1-2（計画自動車）'!$B$16:$B$515,$A84,'様式1-2（計画自動車）'!$H$16:$H$515,"大型バス",'様式1-2（計画自動車）'!$J$16:$J$515,"&gt;3500",'様式1-2（計画自動車）'!$S$16:$S$515,"廃止")</f>
        <v>0</v>
      </c>
      <c r="N84" s="253">
        <f>COUNTIFS('様式1-2（計画自動車）'!$B$16:$B$515,$A84,'様式1-2（計画自動車）'!$H$16:$H$515,"マイクロバス",'様式1-2（計画自動車）'!$J$16:$J$515,"&lt;=1700",'様式1-2（計画自動車）'!$S$16:$S$515,"廃止")</f>
        <v>0</v>
      </c>
      <c r="O84" s="253">
        <f>COUNTIFS('様式1-2（計画自動車）'!$B$16:$B$515,$A84,'様式1-2（計画自動車）'!$H$16:$H$515,"マイクロバス",'様式1-2（計画自動車）'!$J$16:$J$515,"&gt;1700",'様式1-2（計画自動車）'!$J$16:$J$515,"&lt;=2500",'様式1-2（計画自動車）'!$S$16:$S$515,"廃止")</f>
        <v>0</v>
      </c>
      <c r="P84" s="253">
        <f>COUNTIFS('様式1-2（計画自動車）'!$B$16:$B$515,$A84,'様式1-2（計画自動車）'!$H$16:$H$515,"マイクロバス",'様式1-2（計画自動車）'!$J$16:$J$515,"&gt;2500",'様式1-2（計画自動車）'!$J$16:$J$515,"&lt;=3500",'様式1-2（計画自動車）'!$S$16:$S$515,"廃止")</f>
        <v>0</v>
      </c>
      <c r="Q84" s="253">
        <f>COUNTIFS('様式1-2（計画自動車）'!$B$16:$B$515,$A84,'様式1-2（計画自動車）'!$H$16:$H$515,"マイクロバス",'様式1-2（計画自動車）'!$J$16:$J$515,"&gt;3500",'様式1-2（計画自動車）'!$S$16:$S$515,"廃止")</f>
        <v>0</v>
      </c>
      <c r="R84" s="253">
        <f>COUNTIFS('様式1-2（計画自動車）'!$B$16:$B$515,$A84,'様式1-2（計画自動車）'!$H$16:$H$515,"特種車*",'様式1-2（計画自動車）'!$J$16:$J$515,"&lt;=1700",'様式1-2（計画自動車）'!$S$16:$S$515,"廃止")</f>
        <v>0</v>
      </c>
      <c r="S84" s="253">
        <f>COUNTIFS('様式1-2（計画自動車）'!$B$16:$B$515,$A84,'様式1-2（計画自動車）'!$H$16:$H$515,"特種車*",'様式1-2（計画自動車）'!$J$16:$J$515,"&gt;1700",'様式1-2（計画自動車）'!$J$16:$J$515,"&lt;=2500",'様式1-2（計画自動車）'!$S$16:$S$515,"廃止")</f>
        <v>0</v>
      </c>
      <c r="T84" s="253">
        <f>COUNTIFS('様式1-2（計画自動車）'!$B$16:$B$515,$A84,'様式1-2（計画自動車）'!$H$16:$H$515,"特種車*",'様式1-2（計画自動車）'!$J$16:$J$515,"&gt;2500",'様式1-2（計画自動車）'!$J$16:$J$515,"&lt;=3500",'様式1-2（計画自動車）'!$S$16:$S$515,"廃止")</f>
        <v>0</v>
      </c>
      <c r="U84" s="253">
        <f>COUNTIFS('様式1-2（計画自動車）'!$B$16:$B$515,$A84,'様式1-2（計画自動車）'!$H$16:$H$515,"特種車*",'様式1-2（計画自動車）'!$J$16:$J$515,"&gt;3500",'様式1-2（計画自動車）'!$S$16:$S$515,"廃止")</f>
        <v>0</v>
      </c>
      <c r="V84" s="253">
        <f>COUNTIFS('様式1-2（計画自動車）'!$B$16:$B$515,$A84,'様式1-2（計画自動車）'!$H$16:$H$515,"乗用車*",'様式1-2（計画自動車）'!$S$16:$S$515,"廃止")</f>
        <v>0</v>
      </c>
      <c r="W84" s="253"/>
    </row>
    <row r="85" spans="1:23" ht="13.5" hidden="1" customHeight="1">
      <c r="A85" s="155">
        <v>16</v>
      </c>
      <c r="B85" s="253">
        <f>COUNTIFS('様式1-2（計画自動車）'!$B$16:$B$515,$A85,'様式1-2（計画自動車）'!$H$16:$H$515,"普通貨物車",'様式1-2（計画自動車）'!$J$16:$J$515,"&lt;=1700",'様式1-2（計画自動車）'!$S$16:$S$515,"廃止")</f>
        <v>0</v>
      </c>
      <c r="C85" s="253">
        <f>COUNTIFS('様式1-2（計画自動車）'!$B$16:$B$515,$A85,'様式1-2（計画自動車）'!$H$16:$H$515,"普通貨物車",'様式1-2（計画自動車）'!$J$16:$J$515,"&gt;1700",'様式1-2（計画自動車）'!$J$16:$J$515,"&lt;=2500",'様式1-2（計画自動車）'!$S$16:$S$515,"廃止")</f>
        <v>0</v>
      </c>
      <c r="D85" s="253">
        <f>COUNTIFS('様式1-2（計画自動車）'!$B$16:$B$515,$A85,'様式1-2（計画自動車）'!$H$16:$H$515,"普通貨物車",'様式1-2（計画自動車）'!$J$16:$J$515,"&gt;2500",'様式1-2（計画自動車）'!$J$16:$J$515,"&lt;=3500",'様式1-2（計画自動車）'!$S$16:$S$515,"廃止")</f>
        <v>0</v>
      </c>
      <c r="E85" s="253">
        <f>COUNTIFS('様式1-2（計画自動車）'!$B$16:$B$515,$A85,'様式1-2（計画自動車）'!$H$16:$H$515,"普通貨物車",'様式1-2（計画自動車）'!$J$16:$J$515,"&gt;3500",'様式1-2（計画自動車）'!$S$16:$S$515,"廃止")</f>
        <v>0</v>
      </c>
      <c r="F85" s="253">
        <f>COUNTIFS('様式1-2（計画自動車）'!$B$16:$B$515,$A85,'様式1-2（計画自動車）'!$H$16:$H$515,"小型貨物車",'様式1-2（計画自動車）'!$J$16:$J$515,"&lt;=1700",'様式1-2（計画自動車）'!$S$16:$S$515,"廃止")</f>
        <v>0</v>
      </c>
      <c r="G85" s="253">
        <f>COUNTIFS('様式1-2（計画自動車）'!$B$16:$B$515,$A85,'様式1-2（計画自動車）'!$H$16:$H$515,"小型貨物車",'様式1-2（計画自動車）'!$J$16:$J$515,"&gt;1700",'様式1-2（計画自動車）'!$J$16:$J$515,"&lt;=2500",'様式1-2（計画自動車）'!$S$16:$S$515,"廃止")</f>
        <v>0</v>
      </c>
      <c r="H85" s="253">
        <f>COUNTIFS('様式1-2（計画自動車）'!$B$16:$B$515,$A85,'様式1-2（計画自動車）'!$H$16:$H$515,"小型貨物車",'様式1-2（計画自動車）'!$J$16:$J$515,"&gt;2500",'様式1-2（計画自動車）'!$J$16:$J$515,"&lt;=3500",'様式1-2（計画自動車）'!$S$16:$S$515,"廃止")</f>
        <v>0</v>
      </c>
      <c r="I85" s="253">
        <f>COUNTIFS('様式1-2（計画自動車）'!$B$16:$B$515,$A85,'様式1-2（計画自動車）'!$H$16:$H$515,"小型貨物車",'様式1-2（計画自動車）'!$J$16:$J$515,"&gt;3500",'様式1-2（計画自動車）'!$S$16:$S$515,"廃止")</f>
        <v>0</v>
      </c>
      <c r="J85" s="253">
        <f>COUNTIFS('様式1-2（計画自動車）'!$B$16:$B$515,$A85,'様式1-2（計画自動車）'!$H$16:$H$515,"大型バス",'様式1-2（計画自動車）'!$J$16:$J$515,"&lt;=1700",'様式1-2（計画自動車）'!$S$16:$S$515,"廃止")</f>
        <v>0</v>
      </c>
      <c r="K85" s="253">
        <f>COUNTIFS('様式1-2（計画自動車）'!$B$16:$B$515,$A85,'様式1-2（計画自動車）'!$H$16:$H$515,"大型バス",'様式1-2（計画自動車）'!$J$16:$J$515,"&gt;1700",'様式1-2（計画自動車）'!$J$16:$J$515,"&lt;=2500",'様式1-2（計画自動車）'!$S$16:$S$515,"廃止")</f>
        <v>0</v>
      </c>
      <c r="L85" s="253">
        <f>COUNTIFS('様式1-2（計画自動車）'!$B$16:$B$515,$A85,'様式1-2（計画自動車）'!$H$16:$H$515,"大型バス",'様式1-2（計画自動車）'!$J$16:$J$515,"&gt;2500",'様式1-2（計画自動車）'!$J$16:$J$515,"&lt;=3500",'様式1-2（計画自動車）'!$S$16:$S$515,"廃止")</f>
        <v>0</v>
      </c>
      <c r="M85" s="253">
        <f>COUNTIFS('様式1-2（計画自動車）'!$B$16:$B$515,$A85,'様式1-2（計画自動車）'!$H$16:$H$515,"大型バス",'様式1-2（計画自動車）'!$J$16:$J$515,"&gt;3500",'様式1-2（計画自動車）'!$S$16:$S$515,"廃止")</f>
        <v>0</v>
      </c>
      <c r="N85" s="253">
        <f>COUNTIFS('様式1-2（計画自動車）'!$B$16:$B$515,$A85,'様式1-2（計画自動車）'!$H$16:$H$515,"マイクロバス",'様式1-2（計画自動車）'!$J$16:$J$515,"&lt;=1700",'様式1-2（計画自動車）'!$S$16:$S$515,"廃止")</f>
        <v>0</v>
      </c>
      <c r="O85" s="253">
        <f>COUNTIFS('様式1-2（計画自動車）'!$B$16:$B$515,$A85,'様式1-2（計画自動車）'!$H$16:$H$515,"マイクロバス",'様式1-2（計画自動車）'!$J$16:$J$515,"&gt;1700",'様式1-2（計画自動車）'!$J$16:$J$515,"&lt;=2500",'様式1-2（計画自動車）'!$S$16:$S$515,"廃止")</f>
        <v>0</v>
      </c>
      <c r="P85" s="253">
        <f>COUNTIFS('様式1-2（計画自動車）'!$B$16:$B$515,$A85,'様式1-2（計画自動車）'!$H$16:$H$515,"マイクロバス",'様式1-2（計画自動車）'!$J$16:$J$515,"&gt;2500",'様式1-2（計画自動車）'!$J$16:$J$515,"&lt;=3500",'様式1-2（計画自動車）'!$S$16:$S$515,"廃止")</f>
        <v>0</v>
      </c>
      <c r="Q85" s="253">
        <f>COUNTIFS('様式1-2（計画自動車）'!$B$16:$B$515,$A85,'様式1-2（計画自動車）'!$H$16:$H$515,"マイクロバス",'様式1-2（計画自動車）'!$J$16:$J$515,"&gt;3500",'様式1-2（計画自動車）'!$S$16:$S$515,"廃止")</f>
        <v>0</v>
      </c>
      <c r="R85" s="253">
        <f>COUNTIFS('様式1-2（計画自動車）'!$B$16:$B$515,$A85,'様式1-2（計画自動車）'!$H$16:$H$515,"特種車*",'様式1-2（計画自動車）'!$J$16:$J$515,"&lt;=1700",'様式1-2（計画自動車）'!$S$16:$S$515,"廃止")</f>
        <v>0</v>
      </c>
      <c r="S85" s="253">
        <f>COUNTIFS('様式1-2（計画自動車）'!$B$16:$B$515,$A85,'様式1-2（計画自動車）'!$H$16:$H$515,"特種車*",'様式1-2（計画自動車）'!$J$16:$J$515,"&gt;1700",'様式1-2（計画自動車）'!$J$16:$J$515,"&lt;=2500",'様式1-2（計画自動車）'!$S$16:$S$515,"廃止")</f>
        <v>0</v>
      </c>
      <c r="T85" s="253">
        <f>COUNTIFS('様式1-2（計画自動車）'!$B$16:$B$515,$A85,'様式1-2（計画自動車）'!$H$16:$H$515,"特種車*",'様式1-2（計画自動車）'!$J$16:$J$515,"&gt;2500",'様式1-2（計画自動車）'!$J$16:$J$515,"&lt;=3500",'様式1-2（計画自動車）'!$S$16:$S$515,"廃止")</f>
        <v>0</v>
      </c>
      <c r="U85" s="253">
        <f>COUNTIFS('様式1-2（計画自動車）'!$B$16:$B$515,$A85,'様式1-2（計画自動車）'!$H$16:$H$515,"特種車*",'様式1-2（計画自動車）'!$J$16:$J$515,"&gt;3500",'様式1-2（計画自動車）'!$S$16:$S$515,"廃止")</f>
        <v>0</v>
      </c>
      <c r="V85" s="253">
        <f>COUNTIFS('様式1-2（計画自動車）'!$B$16:$B$515,$A85,'様式1-2（計画自動車）'!$H$16:$H$515,"乗用車*",'様式1-2（計画自動車）'!$S$16:$S$515,"廃止")</f>
        <v>0</v>
      </c>
      <c r="W85" s="253"/>
    </row>
    <row r="86" spans="1:23" ht="13.5" hidden="1" customHeight="1">
      <c r="A86" s="155">
        <v>17</v>
      </c>
      <c r="B86" s="253">
        <f>COUNTIFS('様式1-2（計画自動車）'!$B$16:$B$515,$A86,'様式1-2（計画自動車）'!$H$16:$H$515,"普通貨物車",'様式1-2（計画自動車）'!$J$16:$J$515,"&lt;=1700",'様式1-2（計画自動車）'!$S$16:$S$515,"廃止")</f>
        <v>0</v>
      </c>
      <c r="C86" s="253">
        <f>COUNTIFS('様式1-2（計画自動車）'!$B$16:$B$515,$A86,'様式1-2（計画自動車）'!$H$16:$H$515,"普通貨物車",'様式1-2（計画自動車）'!$J$16:$J$515,"&gt;1700",'様式1-2（計画自動車）'!$J$16:$J$515,"&lt;=2500",'様式1-2（計画自動車）'!$S$16:$S$515,"廃止")</f>
        <v>0</v>
      </c>
      <c r="D86" s="253">
        <f>COUNTIFS('様式1-2（計画自動車）'!$B$16:$B$515,$A86,'様式1-2（計画自動車）'!$H$16:$H$515,"普通貨物車",'様式1-2（計画自動車）'!$J$16:$J$515,"&gt;2500",'様式1-2（計画自動車）'!$J$16:$J$515,"&lt;=3500",'様式1-2（計画自動車）'!$S$16:$S$515,"廃止")</f>
        <v>0</v>
      </c>
      <c r="E86" s="253">
        <f>COUNTIFS('様式1-2（計画自動車）'!$B$16:$B$515,$A86,'様式1-2（計画自動車）'!$H$16:$H$515,"普通貨物車",'様式1-2（計画自動車）'!$J$16:$J$515,"&gt;3500",'様式1-2（計画自動車）'!$S$16:$S$515,"廃止")</f>
        <v>0</v>
      </c>
      <c r="F86" s="253">
        <f>COUNTIFS('様式1-2（計画自動車）'!$B$16:$B$515,$A86,'様式1-2（計画自動車）'!$H$16:$H$515,"小型貨物車",'様式1-2（計画自動車）'!$J$16:$J$515,"&lt;=1700",'様式1-2（計画自動車）'!$S$16:$S$515,"廃止")</f>
        <v>0</v>
      </c>
      <c r="G86" s="253">
        <f>COUNTIFS('様式1-2（計画自動車）'!$B$16:$B$515,$A86,'様式1-2（計画自動車）'!$H$16:$H$515,"小型貨物車",'様式1-2（計画自動車）'!$J$16:$J$515,"&gt;1700",'様式1-2（計画自動車）'!$J$16:$J$515,"&lt;=2500",'様式1-2（計画自動車）'!$S$16:$S$515,"廃止")</f>
        <v>0</v>
      </c>
      <c r="H86" s="253">
        <f>COUNTIFS('様式1-2（計画自動車）'!$B$16:$B$515,$A86,'様式1-2（計画自動車）'!$H$16:$H$515,"小型貨物車",'様式1-2（計画自動車）'!$J$16:$J$515,"&gt;2500",'様式1-2（計画自動車）'!$J$16:$J$515,"&lt;=3500",'様式1-2（計画自動車）'!$S$16:$S$515,"廃止")</f>
        <v>0</v>
      </c>
      <c r="I86" s="253">
        <f>COUNTIFS('様式1-2（計画自動車）'!$B$16:$B$515,$A86,'様式1-2（計画自動車）'!$H$16:$H$515,"小型貨物車",'様式1-2（計画自動車）'!$J$16:$J$515,"&gt;3500",'様式1-2（計画自動車）'!$S$16:$S$515,"廃止")</f>
        <v>0</v>
      </c>
      <c r="J86" s="253">
        <f>COUNTIFS('様式1-2（計画自動車）'!$B$16:$B$515,$A86,'様式1-2（計画自動車）'!$H$16:$H$515,"大型バス",'様式1-2（計画自動車）'!$J$16:$J$515,"&lt;=1700",'様式1-2（計画自動車）'!$S$16:$S$515,"廃止")</f>
        <v>0</v>
      </c>
      <c r="K86" s="253">
        <f>COUNTIFS('様式1-2（計画自動車）'!$B$16:$B$515,$A86,'様式1-2（計画自動車）'!$H$16:$H$515,"大型バス",'様式1-2（計画自動車）'!$J$16:$J$515,"&gt;1700",'様式1-2（計画自動車）'!$J$16:$J$515,"&lt;=2500",'様式1-2（計画自動車）'!$S$16:$S$515,"廃止")</f>
        <v>0</v>
      </c>
      <c r="L86" s="253">
        <f>COUNTIFS('様式1-2（計画自動車）'!$B$16:$B$515,$A86,'様式1-2（計画自動車）'!$H$16:$H$515,"大型バス",'様式1-2（計画自動車）'!$J$16:$J$515,"&gt;2500",'様式1-2（計画自動車）'!$J$16:$J$515,"&lt;=3500",'様式1-2（計画自動車）'!$S$16:$S$515,"廃止")</f>
        <v>0</v>
      </c>
      <c r="M86" s="253">
        <f>COUNTIFS('様式1-2（計画自動車）'!$B$16:$B$515,$A86,'様式1-2（計画自動車）'!$H$16:$H$515,"大型バス",'様式1-2（計画自動車）'!$J$16:$J$515,"&gt;3500",'様式1-2（計画自動車）'!$S$16:$S$515,"廃止")</f>
        <v>0</v>
      </c>
      <c r="N86" s="253">
        <f>COUNTIFS('様式1-2（計画自動車）'!$B$16:$B$515,$A86,'様式1-2（計画自動車）'!$H$16:$H$515,"マイクロバス",'様式1-2（計画自動車）'!$J$16:$J$515,"&lt;=1700",'様式1-2（計画自動車）'!$S$16:$S$515,"廃止")</f>
        <v>0</v>
      </c>
      <c r="O86" s="253">
        <f>COUNTIFS('様式1-2（計画自動車）'!$B$16:$B$515,$A86,'様式1-2（計画自動車）'!$H$16:$H$515,"マイクロバス",'様式1-2（計画自動車）'!$J$16:$J$515,"&gt;1700",'様式1-2（計画自動車）'!$J$16:$J$515,"&lt;=2500",'様式1-2（計画自動車）'!$S$16:$S$515,"廃止")</f>
        <v>0</v>
      </c>
      <c r="P86" s="253">
        <f>COUNTIFS('様式1-2（計画自動車）'!$B$16:$B$515,$A86,'様式1-2（計画自動車）'!$H$16:$H$515,"マイクロバス",'様式1-2（計画自動車）'!$J$16:$J$515,"&gt;2500",'様式1-2（計画自動車）'!$J$16:$J$515,"&lt;=3500",'様式1-2（計画自動車）'!$S$16:$S$515,"廃止")</f>
        <v>0</v>
      </c>
      <c r="Q86" s="253">
        <f>COUNTIFS('様式1-2（計画自動車）'!$B$16:$B$515,$A86,'様式1-2（計画自動車）'!$H$16:$H$515,"マイクロバス",'様式1-2（計画自動車）'!$J$16:$J$515,"&gt;3500",'様式1-2（計画自動車）'!$S$16:$S$515,"廃止")</f>
        <v>0</v>
      </c>
      <c r="R86" s="253">
        <f>COUNTIFS('様式1-2（計画自動車）'!$B$16:$B$515,$A86,'様式1-2（計画自動車）'!$H$16:$H$515,"特種車*",'様式1-2（計画自動車）'!$J$16:$J$515,"&lt;=1700",'様式1-2（計画自動車）'!$S$16:$S$515,"廃止")</f>
        <v>0</v>
      </c>
      <c r="S86" s="253">
        <f>COUNTIFS('様式1-2（計画自動車）'!$B$16:$B$515,$A86,'様式1-2（計画自動車）'!$H$16:$H$515,"特種車*",'様式1-2（計画自動車）'!$J$16:$J$515,"&gt;1700",'様式1-2（計画自動車）'!$J$16:$J$515,"&lt;=2500",'様式1-2（計画自動車）'!$S$16:$S$515,"廃止")</f>
        <v>0</v>
      </c>
      <c r="T86" s="253">
        <f>COUNTIFS('様式1-2（計画自動車）'!$B$16:$B$515,$A86,'様式1-2（計画自動車）'!$H$16:$H$515,"特種車*",'様式1-2（計画自動車）'!$J$16:$J$515,"&gt;2500",'様式1-2（計画自動車）'!$J$16:$J$515,"&lt;=3500",'様式1-2（計画自動車）'!$S$16:$S$515,"廃止")</f>
        <v>0</v>
      </c>
      <c r="U86" s="253">
        <f>COUNTIFS('様式1-2（計画自動車）'!$B$16:$B$515,$A86,'様式1-2（計画自動車）'!$H$16:$H$515,"特種車*",'様式1-2（計画自動車）'!$J$16:$J$515,"&gt;3500",'様式1-2（計画自動車）'!$S$16:$S$515,"廃止")</f>
        <v>0</v>
      </c>
      <c r="V86" s="253">
        <f>COUNTIFS('様式1-2（計画自動車）'!$B$16:$B$515,$A86,'様式1-2（計画自動車）'!$H$16:$H$515,"乗用車*",'様式1-2（計画自動車）'!$S$16:$S$515,"廃止")</f>
        <v>0</v>
      </c>
      <c r="W86" s="253"/>
    </row>
    <row r="87" spans="1:23" ht="13.5" hidden="1" customHeight="1">
      <c r="A87" s="155">
        <v>18</v>
      </c>
      <c r="B87" s="253">
        <f>COUNTIFS('様式1-2（計画自動車）'!$B$16:$B$515,$A87,'様式1-2（計画自動車）'!$H$16:$H$515,"普通貨物車",'様式1-2（計画自動車）'!$J$16:$J$515,"&lt;=1700",'様式1-2（計画自動車）'!$S$16:$S$515,"廃止")</f>
        <v>0</v>
      </c>
      <c r="C87" s="253">
        <f>COUNTIFS('様式1-2（計画自動車）'!$B$16:$B$515,$A87,'様式1-2（計画自動車）'!$H$16:$H$515,"普通貨物車",'様式1-2（計画自動車）'!$J$16:$J$515,"&gt;1700",'様式1-2（計画自動車）'!$J$16:$J$515,"&lt;=2500",'様式1-2（計画自動車）'!$S$16:$S$515,"廃止")</f>
        <v>0</v>
      </c>
      <c r="D87" s="253">
        <f>COUNTIFS('様式1-2（計画自動車）'!$B$16:$B$515,$A87,'様式1-2（計画自動車）'!$H$16:$H$515,"普通貨物車",'様式1-2（計画自動車）'!$J$16:$J$515,"&gt;2500",'様式1-2（計画自動車）'!$J$16:$J$515,"&lt;=3500",'様式1-2（計画自動車）'!$S$16:$S$515,"廃止")</f>
        <v>0</v>
      </c>
      <c r="E87" s="253">
        <f>COUNTIFS('様式1-2（計画自動車）'!$B$16:$B$515,$A87,'様式1-2（計画自動車）'!$H$16:$H$515,"普通貨物車",'様式1-2（計画自動車）'!$J$16:$J$515,"&gt;3500",'様式1-2（計画自動車）'!$S$16:$S$515,"廃止")</f>
        <v>0</v>
      </c>
      <c r="F87" s="253">
        <f>COUNTIFS('様式1-2（計画自動車）'!$B$16:$B$515,$A87,'様式1-2（計画自動車）'!$H$16:$H$515,"小型貨物車",'様式1-2（計画自動車）'!$J$16:$J$515,"&lt;=1700",'様式1-2（計画自動車）'!$S$16:$S$515,"廃止")</f>
        <v>0</v>
      </c>
      <c r="G87" s="253">
        <f>COUNTIFS('様式1-2（計画自動車）'!$B$16:$B$515,$A87,'様式1-2（計画自動車）'!$H$16:$H$515,"小型貨物車",'様式1-2（計画自動車）'!$J$16:$J$515,"&gt;1700",'様式1-2（計画自動車）'!$J$16:$J$515,"&lt;=2500",'様式1-2（計画自動車）'!$S$16:$S$515,"廃止")</f>
        <v>0</v>
      </c>
      <c r="H87" s="253">
        <f>COUNTIFS('様式1-2（計画自動車）'!$B$16:$B$515,$A87,'様式1-2（計画自動車）'!$H$16:$H$515,"小型貨物車",'様式1-2（計画自動車）'!$J$16:$J$515,"&gt;2500",'様式1-2（計画自動車）'!$J$16:$J$515,"&lt;=3500",'様式1-2（計画自動車）'!$S$16:$S$515,"廃止")</f>
        <v>0</v>
      </c>
      <c r="I87" s="253">
        <f>COUNTIFS('様式1-2（計画自動車）'!$B$16:$B$515,$A87,'様式1-2（計画自動車）'!$H$16:$H$515,"小型貨物車",'様式1-2（計画自動車）'!$J$16:$J$515,"&gt;3500",'様式1-2（計画自動車）'!$S$16:$S$515,"廃止")</f>
        <v>0</v>
      </c>
      <c r="J87" s="253">
        <f>COUNTIFS('様式1-2（計画自動車）'!$B$16:$B$515,$A87,'様式1-2（計画自動車）'!$H$16:$H$515,"大型バス",'様式1-2（計画自動車）'!$J$16:$J$515,"&lt;=1700",'様式1-2（計画自動車）'!$S$16:$S$515,"廃止")</f>
        <v>0</v>
      </c>
      <c r="K87" s="253">
        <f>COUNTIFS('様式1-2（計画自動車）'!$B$16:$B$515,$A87,'様式1-2（計画自動車）'!$H$16:$H$515,"大型バス",'様式1-2（計画自動車）'!$J$16:$J$515,"&gt;1700",'様式1-2（計画自動車）'!$J$16:$J$515,"&lt;=2500",'様式1-2（計画自動車）'!$S$16:$S$515,"廃止")</f>
        <v>0</v>
      </c>
      <c r="L87" s="253">
        <f>COUNTIFS('様式1-2（計画自動車）'!$B$16:$B$515,$A87,'様式1-2（計画自動車）'!$H$16:$H$515,"大型バス",'様式1-2（計画自動車）'!$J$16:$J$515,"&gt;2500",'様式1-2（計画自動車）'!$J$16:$J$515,"&lt;=3500",'様式1-2（計画自動車）'!$S$16:$S$515,"廃止")</f>
        <v>0</v>
      </c>
      <c r="M87" s="253">
        <f>COUNTIFS('様式1-2（計画自動車）'!$B$16:$B$515,$A87,'様式1-2（計画自動車）'!$H$16:$H$515,"大型バス",'様式1-2（計画自動車）'!$J$16:$J$515,"&gt;3500",'様式1-2（計画自動車）'!$S$16:$S$515,"廃止")</f>
        <v>0</v>
      </c>
      <c r="N87" s="253">
        <f>COUNTIFS('様式1-2（計画自動車）'!$B$16:$B$515,$A87,'様式1-2（計画自動車）'!$H$16:$H$515,"マイクロバス",'様式1-2（計画自動車）'!$J$16:$J$515,"&lt;=1700",'様式1-2（計画自動車）'!$S$16:$S$515,"廃止")</f>
        <v>0</v>
      </c>
      <c r="O87" s="253">
        <f>COUNTIFS('様式1-2（計画自動車）'!$B$16:$B$515,$A87,'様式1-2（計画自動車）'!$H$16:$H$515,"マイクロバス",'様式1-2（計画自動車）'!$J$16:$J$515,"&gt;1700",'様式1-2（計画自動車）'!$J$16:$J$515,"&lt;=2500",'様式1-2（計画自動車）'!$S$16:$S$515,"廃止")</f>
        <v>0</v>
      </c>
      <c r="P87" s="253">
        <f>COUNTIFS('様式1-2（計画自動車）'!$B$16:$B$515,$A87,'様式1-2（計画自動車）'!$H$16:$H$515,"マイクロバス",'様式1-2（計画自動車）'!$J$16:$J$515,"&gt;2500",'様式1-2（計画自動車）'!$J$16:$J$515,"&lt;=3500",'様式1-2（計画自動車）'!$S$16:$S$515,"廃止")</f>
        <v>0</v>
      </c>
      <c r="Q87" s="253">
        <f>COUNTIFS('様式1-2（計画自動車）'!$B$16:$B$515,$A87,'様式1-2（計画自動車）'!$H$16:$H$515,"マイクロバス",'様式1-2（計画自動車）'!$J$16:$J$515,"&gt;3500",'様式1-2（計画自動車）'!$S$16:$S$515,"廃止")</f>
        <v>0</v>
      </c>
      <c r="R87" s="253">
        <f>COUNTIFS('様式1-2（計画自動車）'!$B$16:$B$515,$A87,'様式1-2（計画自動車）'!$H$16:$H$515,"特種車*",'様式1-2（計画自動車）'!$J$16:$J$515,"&lt;=1700",'様式1-2（計画自動車）'!$S$16:$S$515,"廃止")</f>
        <v>0</v>
      </c>
      <c r="S87" s="253">
        <f>COUNTIFS('様式1-2（計画自動車）'!$B$16:$B$515,$A87,'様式1-2（計画自動車）'!$H$16:$H$515,"特種車*",'様式1-2（計画自動車）'!$J$16:$J$515,"&gt;1700",'様式1-2（計画自動車）'!$J$16:$J$515,"&lt;=2500",'様式1-2（計画自動車）'!$S$16:$S$515,"廃止")</f>
        <v>0</v>
      </c>
      <c r="T87" s="253">
        <f>COUNTIFS('様式1-2（計画自動車）'!$B$16:$B$515,$A87,'様式1-2（計画自動車）'!$H$16:$H$515,"特種車*",'様式1-2（計画自動車）'!$J$16:$J$515,"&gt;2500",'様式1-2（計画自動車）'!$J$16:$J$515,"&lt;=3500",'様式1-2（計画自動車）'!$S$16:$S$515,"廃止")</f>
        <v>0</v>
      </c>
      <c r="U87" s="253">
        <f>COUNTIFS('様式1-2（計画自動車）'!$B$16:$B$515,$A87,'様式1-2（計画自動車）'!$H$16:$H$515,"特種車*",'様式1-2（計画自動車）'!$J$16:$J$515,"&gt;3500",'様式1-2（計画自動車）'!$S$16:$S$515,"廃止")</f>
        <v>0</v>
      </c>
      <c r="V87" s="253">
        <f>COUNTIFS('様式1-2（計画自動車）'!$B$16:$B$515,$A87,'様式1-2（計画自動車）'!$H$16:$H$515,"乗用車*",'様式1-2（計画自動車）'!$S$16:$S$515,"廃止")</f>
        <v>0</v>
      </c>
      <c r="W87" s="253"/>
    </row>
    <row r="88" spans="1:23" ht="13.5" hidden="1" customHeight="1">
      <c r="A88" s="155">
        <v>19</v>
      </c>
      <c r="B88" s="253">
        <f>COUNTIFS('様式1-2（計画自動車）'!$B$16:$B$515,$A88,'様式1-2（計画自動車）'!$H$16:$H$515,"普通貨物車",'様式1-2（計画自動車）'!$J$16:$J$515,"&lt;=1700",'様式1-2（計画自動車）'!$S$16:$S$515,"廃止")</f>
        <v>0</v>
      </c>
      <c r="C88" s="253">
        <f>COUNTIFS('様式1-2（計画自動車）'!$B$16:$B$515,$A88,'様式1-2（計画自動車）'!$H$16:$H$515,"普通貨物車",'様式1-2（計画自動車）'!$J$16:$J$515,"&gt;1700",'様式1-2（計画自動車）'!$J$16:$J$515,"&lt;=2500",'様式1-2（計画自動車）'!$S$16:$S$515,"廃止")</f>
        <v>0</v>
      </c>
      <c r="D88" s="253">
        <f>COUNTIFS('様式1-2（計画自動車）'!$B$16:$B$515,$A88,'様式1-2（計画自動車）'!$H$16:$H$515,"普通貨物車",'様式1-2（計画自動車）'!$J$16:$J$515,"&gt;2500",'様式1-2（計画自動車）'!$J$16:$J$515,"&lt;=3500",'様式1-2（計画自動車）'!$S$16:$S$515,"廃止")</f>
        <v>0</v>
      </c>
      <c r="E88" s="253">
        <f>COUNTIFS('様式1-2（計画自動車）'!$B$16:$B$515,$A88,'様式1-2（計画自動車）'!$H$16:$H$515,"普通貨物車",'様式1-2（計画自動車）'!$J$16:$J$515,"&gt;3500",'様式1-2（計画自動車）'!$S$16:$S$515,"廃止")</f>
        <v>0</v>
      </c>
      <c r="F88" s="253">
        <f>COUNTIFS('様式1-2（計画自動車）'!$B$16:$B$515,$A88,'様式1-2（計画自動車）'!$H$16:$H$515,"小型貨物車",'様式1-2（計画自動車）'!$J$16:$J$515,"&lt;=1700",'様式1-2（計画自動車）'!$S$16:$S$515,"廃止")</f>
        <v>0</v>
      </c>
      <c r="G88" s="253">
        <f>COUNTIFS('様式1-2（計画自動車）'!$B$16:$B$515,$A88,'様式1-2（計画自動車）'!$H$16:$H$515,"小型貨物車",'様式1-2（計画自動車）'!$J$16:$J$515,"&gt;1700",'様式1-2（計画自動車）'!$J$16:$J$515,"&lt;=2500",'様式1-2（計画自動車）'!$S$16:$S$515,"廃止")</f>
        <v>0</v>
      </c>
      <c r="H88" s="253">
        <f>COUNTIFS('様式1-2（計画自動車）'!$B$16:$B$515,$A88,'様式1-2（計画自動車）'!$H$16:$H$515,"小型貨物車",'様式1-2（計画自動車）'!$J$16:$J$515,"&gt;2500",'様式1-2（計画自動車）'!$J$16:$J$515,"&lt;=3500",'様式1-2（計画自動車）'!$S$16:$S$515,"廃止")</f>
        <v>0</v>
      </c>
      <c r="I88" s="253">
        <f>COUNTIFS('様式1-2（計画自動車）'!$B$16:$B$515,$A88,'様式1-2（計画自動車）'!$H$16:$H$515,"小型貨物車",'様式1-2（計画自動車）'!$J$16:$J$515,"&gt;3500",'様式1-2（計画自動車）'!$S$16:$S$515,"廃止")</f>
        <v>0</v>
      </c>
      <c r="J88" s="253">
        <f>COUNTIFS('様式1-2（計画自動車）'!$B$16:$B$515,$A88,'様式1-2（計画自動車）'!$H$16:$H$515,"大型バス",'様式1-2（計画自動車）'!$J$16:$J$515,"&lt;=1700",'様式1-2（計画自動車）'!$S$16:$S$515,"廃止")</f>
        <v>0</v>
      </c>
      <c r="K88" s="253">
        <f>COUNTIFS('様式1-2（計画自動車）'!$B$16:$B$515,$A88,'様式1-2（計画自動車）'!$H$16:$H$515,"大型バス",'様式1-2（計画自動車）'!$J$16:$J$515,"&gt;1700",'様式1-2（計画自動車）'!$J$16:$J$515,"&lt;=2500",'様式1-2（計画自動車）'!$S$16:$S$515,"廃止")</f>
        <v>0</v>
      </c>
      <c r="L88" s="253">
        <f>COUNTIFS('様式1-2（計画自動車）'!$B$16:$B$515,$A88,'様式1-2（計画自動車）'!$H$16:$H$515,"大型バス",'様式1-2（計画自動車）'!$J$16:$J$515,"&gt;2500",'様式1-2（計画自動車）'!$J$16:$J$515,"&lt;=3500",'様式1-2（計画自動車）'!$S$16:$S$515,"廃止")</f>
        <v>0</v>
      </c>
      <c r="M88" s="253">
        <f>COUNTIFS('様式1-2（計画自動車）'!$B$16:$B$515,$A88,'様式1-2（計画自動車）'!$H$16:$H$515,"大型バス",'様式1-2（計画自動車）'!$J$16:$J$515,"&gt;3500",'様式1-2（計画自動車）'!$S$16:$S$515,"廃止")</f>
        <v>0</v>
      </c>
      <c r="N88" s="253">
        <f>COUNTIFS('様式1-2（計画自動車）'!$B$16:$B$515,$A88,'様式1-2（計画自動車）'!$H$16:$H$515,"マイクロバス",'様式1-2（計画自動車）'!$J$16:$J$515,"&lt;=1700",'様式1-2（計画自動車）'!$S$16:$S$515,"廃止")</f>
        <v>0</v>
      </c>
      <c r="O88" s="253">
        <f>COUNTIFS('様式1-2（計画自動車）'!$B$16:$B$515,$A88,'様式1-2（計画自動車）'!$H$16:$H$515,"マイクロバス",'様式1-2（計画自動車）'!$J$16:$J$515,"&gt;1700",'様式1-2（計画自動車）'!$J$16:$J$515,"&lt;=2500",'様式1-2（計画自動車）'!$S$16:$S$515,"廃止")</f>
        <v>0</v>
      </c>
      <c r="P88" s="253">
        <f>COUNTIFS('様式1-2（計画自動車）'!$B$16:$B$515,$A88,'様式1-2（計画自動車）'!$H$16:$H$515,"マイクロバス",'様式1-2（計画自動車）'!$J$16:$J$515,"&gt;2500",'様式1-2（計画自動車）'!$J$16:$J$515,"&lt;=3500",'様式1-2（計画自動車）'!$S$16:$S$515,"廃止")</f>
        <v>0</v>
      </c>
      <c r="Q88" s="253">
        <f>COUNTIFS('様式1-2（計画自動車）'!$B$16:$B$515,$A88,'様式1-2（計画自動車）'!$H$16:$H$515,"マイクロバス",'様式1-2（計画自動車）'!$J$16:$J$515,"&gt;3500",'様式1-2（計画自動車）'!$S$16:$S$515,"廃止")</f>
        <v>0</v>
      </c>
      <c r="R88" s="253">
        <f>COUNTIFS('様式1-2（計画自動車）'!$B$16:$B$515,$A88,'様式1-2（計画自動車）'!$H$16:$H$515,"特種車*",'様式1-2（計画自動車）'!$J$16:$J$515,"&lt;=1700",'様式1-2（計画自動車）'!$S$16:$S$515,"廃止")</f>
        <v>0</v>
      </c>
      <c r="S88" s="253">
        <f>COUNTIFS('様式1-2（計画自動車）'!$B$16:$B$515,$A88,'様式1-2（計画自動車）'!$H$16:$H$515,"特種車*",'様式1-2（計画自動車）'!$J$16:$J$515,"&gt;1700",'様式1-2（計画自動車）'!$J$16:$J$515,"&lt;=2500",'様式1-2（計画自動車）'!$S$16:$S$515,"廃止")</f>
        <v>0</v>
      </c>
      <c r="T88" s="253">
        <f>COUNTIFS('様式1-2（計画自動車）'!$B$16:$B$515,$A88,'様式1-2（計画自動車）'!$H$16:$H$515,"特種車*",'様式1-2（計画自動車）'!$J$16:$J$515,"&gt;2500",'様式1-2（計画自動車）'!$J$16:$J$515,"&lt;=3500",'様式1-2（計画自動車）'!$S$16:$S$515,"廃止")</f>
        <v>0</v>
      </c>
      <c r="U88" s="253">
        <f>COUNTIFS('様式1-2（計画自動車）'!$B$16:$B$515,$A88,'様式1-2（計画自動車）'!$H$16:$H$515,"特種車*",'様式1-2（計画自動車）'!$J$16:$J$515,"&gt;3500",'様式1-2（計画自動車）'!$S$16:$S$515,"廃止")</f>
        <v>0</v>
      </c>
      <c r="V88" s="253">
        <f>COUNTIFS('様式1-2（計画自動車）'!$B$16:$B$515,$A88,'様式1-2（計画自動車）'!$H$16:$H$515,"乗用車*",'様式1-2（計画自動車）'!$S$16:$S$515,"廃止")</f>
        <v>0</v>
      </c>
      <c r="W88" s="253"/>
    </row>
    <row r="89" spans="1:23" ht="13.5" hidden="1" customHeight="1">
      <c r="A89" s="155">
        <v>20</v>
      </c>
      <c r="B89" s="253">
        <f>COUNTIFS('様式1-2（計画自動車）'!$B$16:$B$515,$A89,'様式1-2（計画自動車）'!$H$16:$H$515,"普通貨物車",'様式1-2（計画自動車）'!$J$16:$J$515,"&lt;=1700",'様式1-2（計画自動車）'!$S$16:$S$515,"廃止")</f>
        <v>0</v>
      </c>
      <c r="C89" s="253">
        <f>COUNTIFS('様式1-2（計画自動車）'!$B$16:$B$515,$A89,'様式1-2（計画自動車）'!$H$16:$H$515,"普通貨物車",'様式1-2（計画自動車）'!$J$16:$J$515,"&gt;1700",'様式1-2（計画自動車）'!$J$16:$J$515,"&lt;=2500",'様式1-2（計画自動車）'!$S$16:$S$515,"廃止")</f>
        <v>0</v>
      </c>
      <c r="D89" s="253">
        <f>COUNTIFS('様式1-2（計画自動車）'!$B$16:$B$515,$A89,'様式1-2（計画自動車）'!$H$16:$H$515,"普通貨物車",'様式1-2（計画自動車）'!$J$16:$J$515,"&gt;2500",'様式1-2（計画自動車）'!$J$16:$J$515,"&lt;=3500",'様式1-2（計画自動車）'!$S$16:$S$515,"廃止")</f>
        <v>0</v>
      </c>
      <c r="E89" s="253">
        <f>COUNTIFS('様式1-2（計画自動車）'!$B$16:$B$515,$A89,'様式1-2（計画自動車）'!$H$16:$H$515,"普通貨物車",'様式1-2（計画自動車）'!$J$16:$J$515,"&gt;3500",'様式1-2（計画自動車）'!$S$16:$S$515,"廃止")</f>
        <v>0</v>
      </c>
      <c r="F89" s="253">
        <f>COUNTIFS('様式1-2（計画自動車）'!$B$16:$B$515,$A89,'様式1-2（計画自動車）'!$H$16:$H$515,"小型貨物車",'様式1-2（計画自動車）'!$J$16:$J$515,"&lt;=1700",'様式1-2（計画自動車）'!$S$16:$S$515,"廃止")</f>
        <v>0</v>
      </c>
      <c r="G89" s="253">
        <f>COUNTIFS('様式1-2（計画自動車）'!$B$16:$B$515,$A89,'様式1-2（計画自動車）'!$H$16:$H$515,"小型貨物車",'様式1-2（計画自動車）'!$J$16:$J$515,"&gt;1700",'様式1-2（計画自動車）'!$J$16:$J$515,"&lt;=2500",'様式1-2（計画自動車）'!$S$16:$S$515,"廃止")</f>
        <v>0</v>
      </c>
      <c r="H89" s="253">
        <f>COUNTIFS('様式1-2（計画自動車）'!$B$16:$B$515,$A89,'様式1-2（計画自動車）'!$H$16:$H$515,"小型貨物車",'様式1-2（計画自動車）'!$J$16:$J$515,"&gt;2500",'様式1-2（計画自動車）'!$J$16:$J$515,"&lt;=3500",'様式1-2（計画自動車）'!$S$16:$S$515,"廃止")</f>
        <v>0</v>
      </c>
      <c r="I89" s="253">
        <f>COUNTIFS('様式1-2（計画自動車）'!$B$16:$B$515,$A89,'様式1-2（計画自動車）'!$H$16:$H$515,"小型貨物車",'様式1-2（計画自動車）'!$J$16:$J$515,"&gt;3500",'様式1-2（計画自動車）'!$S$16:$S$515,"廃止")</f>
        <v>0</v>
      </c>
      <c r="J89" s="253">
        <f>COUNTIFS('様式1-2（計画自動車）'!$B$16:$B$515,$A89,'様式1-2（計画自動車）'!$H$16:$H$515,"大型バス",'様式1-2（計画自動車）'!$J$16:$J$515,"&lt;=1700",'様式1-2（計画自動車）'!$S$16:$S$515,"廃止")</f>
        <v>0</v>
      </c>
      <c r="K89" s="253">
        <f>COUNTIFS('様式1-2（計画自動車）'!$B$16:$B$515,$A89,'様式1-2（計画自動車）'!$H$16:$H$515,"大型バス",'様式1-2（計画自動車）'!$J$16:$J$515,"&gt;1700",'様式1-2（計画自動車）'!$J$16:$J$515,"&lt;=2500",'様式1-2（計画自動車）'!$S$16:$S$515,"廃止")</f>
        <v>0</v>
      </c>
      <c r="L89" s="253">
        <f>COUNTIFS('様式1-2（計画自動車）'!$B$16:$B$515,$A89,'様式1-2（計画自動車）'!$H$16:$H$515,"大型バス",'様式1-2（計画自動車）'!$J$16:$J$515,"&gt;2500",'様式1-2（計画自動車）'!$J$16:$J$515,"&lt;=3500",'様式1-2（計画自動車）'!$S$16:$S$515,"廃止")</f>
        <v>0</v>
      </c>
      <c r="M89" s="253">
        <f>COUNTIFS('様式1-2（計画自動車）'!$B$16:$B$515,$A89,'様式1-2（計画自動車）'!$H$16:$H$515,"大型バス",'様式1-2（計画自動車）'!$J$16:$J$515,"&gt;3500",'様式1-2（計画自動車）'!$S$16:$S$515,"廃止")</f>
        <v>0</v>
      </c>
      <c r="N89" s="253">
        <f>COUNTIFS('様式1-2（計画自動車）'!$B$16:$B$515,$A89,'様式1-2（計画自動車）'!$H$16:$H$515,"マイクロバス",'様式1-2（計画自動車）'!$J$16:$J$515,"&lt;=1700",'様式1-2（計画自動車）'!$S$16:$S$515,"廃止")</f>
        <v>0</v>
      </c>
      <c r="O89" s="253">
        <f>COUNTIFS('様式1-2（計画自動車）'!$B$16:$B$515,$A89,'様式1-2（計画自動車）'!$H$16:$H$515,"マイクロバス",'様式1-2（計画自動車）'!$J$16:$J$515,"&gt;1700",'様式1-2（計画自動車）'!$J$16:$J$515,"&lt;=2500",'様式1-2（計画自動車）'!$S$16:$S$515,"廃止")</f>
        <v>0</v>
      </c>
      <c r="P89" s="253">
        <f>COUNTIFS('様式1-2（計画自動車）'!$B$16:$B$515,$A89,'様式1-2（計画自動車）'!$H$16:$H$515,"マイクロバス",'様式1-2（計画自動車）'!$J$16:$J$515,"&gt;2500",'様式1-2（計画自動車）'!$J$16:$J$515,"&lt;=3500",'様式1-2（計画自動車）'!$S$16:$S$515,"廃止")</f>
        <v>0</v>
      </c>
      <c r="Q89" s="253">
        <f>COUNTIFS('様式1-2（計画自動車）'!$B$16:$B$515,$A89,'様式1-2（計画自動車）'!$H$16:$H$515,"マイクロバス",'様式1-2（計画自動車）'!$J$16:$J$515,"&gt;3500",'様式1-2（計画自動車）'!$S$16:$S$515,"廃止")</f>
        <v>0</v>
      </c>
      <c r="R89" s="253">
        <f>COUNTIFS('様式1-2（計画自動車）'!$B$16:$B$515,$A89,'様式1-2（計画自動車）'!$H$16:$H$515,"特種車*",'様式1-2（計画自動車）'!$J$16:$J$515,"&lt;=1700",'様式1-2（計画自動車）'!$S$16:$S$515,"廃止")</f>
        <v>0</v>
      </c>
      <c r="S89" s="253">
        <f>COUNTIFS('様式1-2（計画自動車）'!$B$16:$B$515,$A89,'様式1-2（計画自動車）'!$H$16:$H$515,"特種車*",'様式1-2（計画自動車）'!$J$16:$J$515,"&gt;1700",'様式1-2（計画自動車）'!$J$16:$J$515,"&lt;=2500",'様式1-2（計画自動車）'!$S$16:$S$515,"廃止")</f>
        <v>0</v>
      </c>
      <c r="T89" s="253">
        <f>COUNTIFS('様式1-2（計画自動車）'!$B$16:$B$515,$A89,'様式1-2（計画自動車）'!$H$16:$H$515,"特種車*",'様式1-2（計画自動車）'!$J$16:$J$515,"&gt;2500",'様式1-2（計画自動車）'!$J$16:$J$515,"&lt;=3500",'様式1-2（計画自動車）'!$S$16:$S$515,"廃止")</f>
        <v>0</v>
      </c>
      <c r="U89" s="253">
        <f>COUNTIFS('様式1-2（計画自動車）'!$B$16:$B$515,$A89,'様式1-2（計画自動車）'!$H$16:$H$515,"特種車*",'様式1-2（計画自動車）'!$J$16:$J$515,"&gt;3500",'様式1-2（計画自動車）'!$S$16:$S$515,"廃止")</f>
        <v>0</v>
      </c>
      <c r="V89" s="253">
        <f>COUNTIFS('様式1-2（計画自動車）'!$B$16:$B$515,$A89,'様式1-2（計画自動車）'!$H$16:$H$515,"乗用車*",'様式1-2（計画自動車）'!$S$16:$S$515,"廃止")</f>
        <v>0</v>
      </c>
      <c r="W89" s="253"/>
    </row>
    <row r="90" spans="1:23" ht="13.5" hidden="1" customHeight="1">
      <c r="A90" s="155">
        <v>21</v>
      </c>
      <c r="B90" s="253">
        <f>COUNTIFS('様式1-2（計画自動車）'!$B$16:$B$515,$A90,'様式1-2（計画自動車）'!$H$16:$H$515,"普通貨物車",'様式1-2（計画自動車）'!$J$16:$J$515,"&lt;=1700",'様式1-2（計画自動車）'!$S$16:$S$515,"廃止")</f>
        <v>0</v>
      </c>
      <c r="C90" s="253">
        <f>COUNTIFS('様式1-2（計画自動車）'!$B$16:$B$515,$A90,'様式1-2（計画自動車）'!$H$16:$H$515,"普通貨物車",'様式1-2（計画自動車）'!$J$16:$J$515,"&gt;1700",'様式1-2（計画自動車）'!$J$16:$J$515,"&lt;=2500",'様式1-2（計画自動車）'!$S$16:$S$515,"廃止")</f>
        <v>0</v>
      </c>
      <c r="D90" s="253">
        <f>COUNTIFS('様式1-2（計画自動車）'!$B$16:$B$515,$A90,'様式1-2（計画自動車）'!$H$16:$H$515,"普通貨物車",'様式1-2（計画自動車）'!$J$16:$J$515,"&gt;2500",'様式1-2（計画自動車）'!$J$16:$J$515,"&lt;=3500",'様式1-2（計画自動車）'!$S$16:$S$515,"廃止")</f>
        <v>0</v>
      </c>
      <c r="E90" s="253">
        <f>COUNTIFS('様式1-2（計画自動車）'!$B$16:$B$515,$A90,'様式1-2（計画自動車）'!$H$16:$H$515,"普通貨物車",'様式1-2（計画自動車）'!$J$16:$J$515,"&gt;3500",'様式1-2（計画自動車）'!$S$16:$S$515,"廃止")</f>
        <v>0</v>
      </c>
      <c r="F90" s="253">
        <f>COUNTIFS('様式1-2（計画自動車）'!$B$16:$B$515,$A90,'様式1-2（計画自動車）'!$H$16:$H$515,"小型貨物車",'様式1-2（計画自動車）'!$J$16:$J$515,"&lt;=1700",'様式1-2（計画自動車）'!$S$16:$S$515,"廃止")</f>
        <v>0</v>
      </c>
      <c r="G90" s="253">
        <f>COUNTIFS('様式1-2（計画自動車）'!$B$16:$B$515,$A90,'様式1-2（計画自動車）'!$H$16:$H$515,"小型貨物車",'様式1-2（計画自動車）'!$J$16:$J$515,"&gt;1700",'様式1-2（計画自動車）'!$J$16:$J$515,"&lt;=2500",'様式1-2（計画自動車）'!$S$16:$S$515,"廃止")</f>
        <v>0</v>
      </c>
      <c r="H90" s="253">
        <f>COUNTIFS('様式1-2（計画自動車）'!$B$16:$B$515,$A90,'様式1-2（計画自動車）'!$H$16:$H$515,"小型貨物車",'様式1-2（計画自動車）'!$J$16:$J$515,"&gt;2500",'様式1-2（計画自動車）'!$J$16:$J$515,"&lt;=3500",'様式1-2（計画自動車）'!$S$16:$S$515,"廃止")</f>
        <v>0</v>
      </c>
      <c r="I90" s="253">
        <f>COUNTIFS('様式1-2（計画自動車）'!$B$16:$B$515,$A90,'様式1-2（計画自動車）'!$H$16:$H$515,"小型貨物車",'様式1-2（計画自動車）'!$J$16:$J$515,"&gt;3500",'様式1-2（計画自動車）'!$S$16:$S$515,"廃止")</f>
        <v>0</v>
      </c>
      <c r="J90" s="253">
        <f>COUNTIFS('様式1-2（計画自動車）'!$B$16:$B$515,$A90,'様式1-2（計画自動車）'!$H$16:$H$515,"大型バス",'様式1-2（計画自動車）'!$J$16:$J$515,"&lt;=1700",'様式1-2（計画自動車）'!$S$16:$S$515,"廃止")</f>
        <v>0</v>
      </c>
      <c r="K90" s="253">
        <f>COUNTIFS('様式1-2（計画自動車）'!$B$16:$B$515,$A90,'様式1-2（計画自動車）'!$H$16:$H$515,"大型バス",'様式1-2（計画自動車）'!$J$16:$J$515,"&gt;1700",'様式1-2（計画自動車）'!$J$16:$J$515,"&lt;=2500",'様式1-2（計画自動車）'!$S$16:$S$515,"廃止")</f>
        <v>0</v>
      </c>
      <c r="L90" s="253">
        <f>COUNTIFS('様式1-2（計画自動車）'!$B$16:$B$515,$A90,'様式1-2（計画自動車）'!$H$16:$H$515,"大型バス",'様式1-2（計画自動車）'!$J$16:$J$515,"&gt;2500",'様式1-2（計画自動車）'!$J$16:$J$515,"&lt;=3500",'様式1-2（計画自動車）'!$S$16:$S$515,"廃止")</f>
        <v>0</v>
      </c>
      <c r="M90" s="253">
        <f>COUNTIFS('様式1-2（計画自動車）'!$B$16:$B$515,$A90,'様式1-2（計画自動車）'!$H$16:$H$515,"大型バス",'様式1-2（計画自動車）'!$J$16:$J$515,"&gt;3500",'様式1-2（計画自動車）'!$S$16:$S$515,"廃止")</f>
        <v>0</v>
      </c>
      <c r="N90" s="253">
        <f>COUNTIFS('様式1-2（計画自動車）'!$B$16:$B$515,$A90,'様式1-2（計画自動車）'!$H$16:$H$515,"マイクロバス",'様式1-2（計画自動車）'!$J$16:$J$515,"&lt;=1700",'様式1-2（計画自動車）'!$S$16:$S$515,"廃止")</f>
        <v>0</v>
      </c>
      <c r="O90" s="253">
        <f>COUNTIFS('様式1-2（計画自動車）'!$B$16:$B$515,$A90,'様式1-2（計画自動車）'!$H$16:$H$515,"マイクロバス",'様式1-2（計画自動車）'!$J$16:$J$515,"&gt;1700",'様式1-2（計画自動車）'!$J$16:$J$515,"&lt;=2500",'様式1-2（計画自動車）'!$S$16:$S$515,"廃止")</f>
        <v>0</v>
      </c>
      <c r="P90" s="253">
        <f>COUNTIFS('様式1-2（計画自動車）'!$B$16:$B$515,$A90,'様式1-2（計画自動車）'!$H$16:$H$515,"マイクロバス",'様式1-2（計画自動車）'!$J$16:$J$515,"&gt;2500",'様式1-2（計画自動車）'!$J$16:$J$515,"&lt;=3500",'様式1-2（計画自動車）'!$S$16:$S$515,"廃止")</f>
        <v>0</v>
      </c>
      <c r="Q90" s="253">
        <f>COUNTIFS('様式1-2（計画自動車）'!$B$16:$B$515,$A90,'様式1-2（計画自動車）'!$H$16:$H$515,"マイクロバス",'様式1-2（計画自動車）'!$J$16:$J$515,"&gt;3500",'様式1-2（計画自動車）'!$S$16:$S$515,"廃止")</f>
        <v>0</v>
      </c>
      <c r="R90" s="253">
        <f>COUNTIFS('様式1-2（計画自動車）'!$B$16:$B$515,$A90,'様式1-2（計画自動車）'!$H$16:$H$515,"特種車*",'様式1-2（計画自動車）'!$J$16:$J$515,"&lt;=1700",'様式1-2（計画自動車）'!$S$16:$S$515,"廃止")</f>
        <v>0</v>
      </c>
      <c r="S90" s="253">
        <f>COUNTIFS('様式1-2（計画自動車）'!$B$16:$B$515,$A90,'様式1-2（計画自動車）'!$H$16:$H$515,"特種車*",'様式1-2（計画自動車）'!$J$16:$J$515,"&gt;1700",'様式1-2（計画自動車）'!$J$16:$J$515,"&lt;=2500",'様式1-2（計画自動車）'!$S$16:$S$515,"廃止")</f>
        <v>0</v>
      </c>
      <c r="T90" s="253">
        <f>COUNTIFS('様式1-2（計画自動車）'!$B$16:$B$515,$A90,'様式1-2（計画自動車）'!$H$16:$H$515,"特種車*",'様式1-2（計画自動車）'!$J$16:$J$515,"&gt;2500",'様式1-2（計画自動車）'!$J$16:$J$515,"&lt;=3500",'様式1-2（計画自動車）'!$S$16:$S$515,"廃止")</f>
        <v>0</v>
      </c>
      <c r="U90" s="253">
        <f>COUNTIFS('様式1-2（計画自動車）'!$B$16:$B$515,$A90,'様式1-2（計画自動車）'!$H$16:$H$515,"特種車*",'様式1-2（計画自動車）'!$J$16:$J$515,"&gt;3500",'様式1-2（計画自動車）'!$S$16:$S$515,"廃止")</f>
        <v>0</v>
      </c>
      <c r="V90" s="253">
        <f>COUNTIFS('様式1-2（計画自動車）'!$B$16:$B$515,$A90,'様式1-2（計画自動車）'!$H$16:$H$515,"乗用車*",'様式1-2（計画自動車）'!$S$16:$S$515,"廃止")</f>
        <v>0</v>
      </c>
      <c r="W90" s="253"/>
    </row>
    <row r="91" spans="1:23" ht="13.5" hidden="1" customHeight="1">
      <c r="A91" s="155">
        <v>22</v>
      </c>
      <c r="B91" s="253">
        <f>COUNTIFS('様式1-2（計画自動車）'!$B$16:$B$515,$A91,'様式1-2（計画自動車）'!$H$16:$H$515,"普通貨物車",'様式1-2（計画自動車）'!$J$16:$J$515,"&lt;=1700",'様式1-2（計画自動車）'!$S$16:$S$515,"廃止")</f>
        <v>0</v>
      </c>
      <c r="C91" s="253">
        <f>COUNTIFS('様式1-2（計画自動車）'!$B$16:$B$515,$A91,'様式1-2（計画自動車）'!$H$16:$H$515,"普通貨物車",'様式1-2（計画自動車）'!$J$16:$J$515,"&gt;1700",'様式1-2（計画自動車）'!$J$16:$J$515,"&lt;=2500",'様式1-2（計画自動車）'!$S$16:$S$515,"廃止")</f>
        <v>0</v>
      </c>
      <c r="D91" s="253">
        <f>COUNTIFS('様式1-2（計画自動車）'!$B$16:$B$515,$A91,'様式1-2（計画自動車）'!$H$16:$H$515,"普通貨物車",'様式1-2（計画自動車）'!$J$16:$J$515,"&gt;2500",'様式1-2（計画自動車）'!$J$16:$J$515,"&lt;=3500",'様式1-2（計画自動車）'!$S$16:$S$515,"廃止")</f>
        <v>0</v>
      </c>
      <c r="E91" s="253">
        <f>COUNTIFS('様式1-2（計画自動車）'!$B$16:$B$515,$A91,'様式1-2（計画自動車）'!$H$16:$H$515,"普通貨物車",'様式1-2（計画自動車）'!$J$16:$J$515,"&gt;3500",'様式1-2（計画自動車）'!$S$16:$S$515,"廃止")</f>
        <v>0</v>
      </c>
      <c r="F91" s="253">
        <f>COUNTIFS('様式1-2（計画自動車）'!$B$16:$B$515,$A91,'様式1-2（計画自動車）'!$H$16:$H$515,"小型貨物車",'様式1-2（計画自動車）'!$J$16:$J$515,"&lt;=1700",'様式1-2（計画自動車）'!$S$16:$S$515,"廃止")</f>
        <v>0</v>
      </c>
      <c r="G91" s="253">
        <f>COUNTIFS('様式1-2（計画自動車）'!$B$16:$B$515,$A91,'様式1-2（計画自動車）'!$H$16:$H$515,"小型貨物車",'様式1-2（計画自動車）'!$J$16:$J$515,"&gt;1700",'様式1-2（計画自動車）'!$J$16:$J$515,"&lt;=2500",'様式1-2（計画自動車）'!$S$16:$S$515,"廃止")</f>
        <v>0</v>
      </c>
      <c r="H91" s="253">
        <f>COUNTIFS('様式1-2（計画自動車）'!$B$16:$B$515,$A91,'様式1-2（計画自動車）'!$H$16:$H$515,"小型貨物車",'様式1-2（計画自動車）'!$J$16:$J$515,"&gt;2500",'様式1-2（計画自動車）'!$J$16:$J$515,"&lt;=3500",'様式1-2（計画自動車）'!$S$16:$S$515,"廃止")</f>
        <v>0</v>
      </c>
      <c r="I91" s="253">
        <f>COUNTIFS('様式1-2（計画自動車）'!$B$16:$B$515,$A91,'様式1-2（計画自動車）'!$H$16:$H$515,"小型貨物車",'様式1-2（計画自動車）'!$J$16:$J$515,"&gt;3500",'様式1-2（計画自動車）'!$S$16:$S$515,"廃止")</f>
        <v>0</v>
      </c>
      <c r="J91" s="253">
        <f>COUNTIFS('様式1-2（計画自動車）'!$B$16:$B$515,$A91,'様式1-2（計画自動車）'!$H$16:$H$515,"大型バス",'様式1-2（計画自動車）'!$J$16:$J$515,"&lt;=1700",'様式1-2（計画自動車）'!$S$16:$S$515,"廃止")</f>
        <v>0</v>
      </c>
      <c r="K91" s="253">
        <f>COUNTIFS('様式1-2（計画自動車）'!$B$16:$B$515,$A91,'様式1-2（計画自動車）'!$H$16:$H$515,"大型バス",'様式1-2（計画自動車）'!$J$16:$J$515,"&gt;1700",'様式1-2（計画自動車）'!$J$16:$J$515,"&lt;=2500",'様式1-2（計画自動車）'!$S$16:$S$515,"廃止")</f>
        <v>0</v>
      </c>
      <c r="L91" s="253">
        <f>COUNTIFS('様式1-2（計画自動車）'!$B$16:$B$515,$A91,'様式1-2（計画自動車）'!$H$16:$H$515,"大型バス",'様式1-2（計画自動車）'!$J$16:$J$515,"&gt;2500",'様式1-2（計画自動車）'!$J$16:$J$515,"&lt;=3500",'様式1-2（計画自動車）'!$S$16:$S$515,"廃止")</f>
        <v>0</v>
      </c>
      <c r="M91" s="253">
        <f>COUNTIFS('様式1-2（計画自動車）'!$B$16:$B$515,$A91,'様式1-2（計画自動車）'!$H$16:$H$515,"大型バス",'様式1-2（計画自動車）'!$J$16:$J$515,"&gt;3500",'様式1-2（計画自動車）'!$S$16:$S$515,"廃止")</f>
        <v>0</v>
      </c>
      <c r="N91" s="253">
        <f>COUNTIFS('様式1-2（計画自動車）'!$B$16:$B$515,$A91,'様式1-2（計画自動車）'!$H$16:$H$515,"マイクロバス",'様式1-2（計画自動車）'!$J$16:$J$515,"&lt;=1700",'様式1-2（計画自動車）'!$S$16:$S$515,"廃止")</f>
        <v>0</v>
      </c>
      <c r="O91" s="253">
        <f>COUNTIFS('様式1-2（計画自動車）'!$B$16:$B$515,$A91,'様式1-2（計画自動車）'!$H$16:$H$515,"マイクロバス",'様式1-2（計画自動車）'!$J$16:$J$515,"&gt;1700",'様式1-2（計画自動車）'!$J$16:$J$515,"&lt;=2500",'様式1-2（計画自動車）'!$S$16:$S$515,"廃止")</f>
        <v>0</v>
      </c>
      <c r="P91" s="253">
        <f>COUNTIFS('様式1-2（計画自動車）'!$B$16:$B$515,$A91,'様式1-2（計画自動車）'!$H$16:$H$515,"マイクロバス",'様式1-2（計画自動車）'!$J$16:$J$515,"&gt;2500",'様式1-2（計画自動車）'!$J$16:$J$515,"&lt;=3500",'様式1-2（計画自動車）'!$S$16:$S$515,"廃止")</f>
        <v>0</v>
      </c>
      <c r="Q91" s="253">
        <f>COUNTIFS('様式1-2（計画自動車）'!$B$16:$B$515,$A91,'様式1-2（計画自動車）'!$H$16:$H$515,"マイクロバス",'様式1-2（計画自動車）'!$J$16:$J$515,"&gt;3500",'様式1-2（計画自動車）'!$S$16:$S$515,"廃止")</f>
        <v>0</v>
      </c>
      <c r="R91" s="253">
        <f>COUNTIFS('様式1-2（計画自動車）'!$B$16:$B$515,$A91,'様式1-2（計画自動車）'!$H$16:$H$515,"特種車*",'様式1-2（計画自動車）'!$J$16:$J$515,"&lt;=1700",'様式1-2（計画自動車）'!$S$16:$S$515,"廃止")</f>
        <v>0</v>
      </c>
      <c r="S91" s="253">
        <f>COUNTIFS('様式1-2（計画自動車）'!$B$16:$B$515,$A91,'様式1-2（計画自動車）'!$H$16:$H$515,"特種車*",'様式1-2（計画自動車）'!$J$16:$J$515,"&gt;1700",'様式1-2（計画自動車）'!$J$16:$J$515,"&lt;=2500",'様式1-2（計画自動車）'!$S$16:$S$515,"廃止")</f>
        <v>0</v>
      </c>
      <c r="T91" s="253">
        <f>COUNTIFS('様式1-2（計画自動車）'!$B$16:$B$515,$A91,'様式1-2（計画自動車）'!$H$16:$H$515,"特種車*",'様式1-2（計画自動車）'!$J$16:$J$515,"&gt;2500",'様式1-2（計画自動車）'!$J$16:$J$515,"&lt;=3500",'様式1-2（計画自動車）'!$S$16:$S$515,"廃止")</f>
        <v>0</v>
      </c>
      <c r="U91" s="253">
        <f>COUNTIFS('様式1-2（計画自動車）'!$B$16:$B$515,$A91,'様式1-2（計画自動車）'!$H$16:$H$515,"特種車*",'様式1-2（計画自動車）'!$J$16:$J$515,"&gt;3500",'様式1-2（計画自動車）'!$S$16:$S$515,"廃止")</f>
        <v>0</v>
      </c>
      <c r="V91" s="253">
        <f>COUNTIFS('様式1-2（計画自動車）'!$B$16:$B$515,$A91,'様式1-2（計画自動車）'!$H$16:$H$515,"乗用車*",'様式1-2（計画自動車）'!$S$16:$S$515,"廃止")</f>
        <v>0</v>
      </c>
      <c r="W91" s="253"/>
    </row>
    <row r="92" spans="1:23" ht="13.5" hidden="1" customHeight="1">
      <c r="A92" s="155">
        <v>23</v>
      </c>
      <c r="B92" s="253">
        <f>COUNTIFS('様式1-2（計画自動車）'!$B$16:$B$515,$A92,'様式1-2（計画自動車）'!$H$16:$H$515,"普通貨物車",'様式1-2（計画自動車）'!$J$16:$J$515,"&lt;=1700",'様式1-2（計画自動車）'!$S$16:$S$515,"廃止")</f>
        <v>0</v>
      </c>
      <c r="C92" s="253">
        <f>COUNTIFS('様式1-2（計画自動車）'!$B$16:$B$515,$A92,'様式1-2（計画自動車）'!$H$16:$H$515,"普通貨物車",'様式1-2（計画自動車）'!$J$16:$J$515,"&gt;1700",'様式1-2（計画自動車）'!$J$16:$J$515,"&lt;=2500",'様式1-2（計画自動車）'!$S$16:$S$515,"廃止")</f>
        <v>0</v>
      </c>
      <c r="D92" s="253">
        <f>COUNTIFS('様式1-2（計画自動車）'!$B$16:$B$515,$A92,'様式1-2（計画自動車）'!$H$16:$H$515,"普通貨物車",'様式1-2（計画自動車）'!$J$16:$J$515,"&gt;2500",'様式1-2（計画自動車）'!$J$16:$J$515,"&lt;=3500",'様式1-2（計画自動車）'!$S$16:$S$515,"廃止")</f>
        <v>0</v>
      </c>
      <c r="E92" s="253">
        <f>COUNTIFS('様式1-2（計画自動車）'!$B$16:$B$515,$A92,'様式1-2（計画自動車）'!$H$16:$H$515,"普通貨物車",'様式1-2（計画自動車）'!$J$16:$J$515,"&gt;3500",'様式1-2（計画自動車）'!$S$16:$S$515,"廃止")</f>
        <v>0</v>
      </c>
      <c r="F92" s="253">
        <f>COUNTIFS('様式1-2（計画自動車）'!$B$16:$B$515,$A92,'様式1-2（計画自動車）'!$H$16:$H$515,"小型貨物車",'様式1-2（計画自動車）'!$J$16:$J$515,"&lt;=1700",'様式1-2（計画自動車）'!$S$16:$S$515,"廃止")</f>
        <v>0</v>
      </c>
      <c r="G92" s="253">
        <f>COUNTIFS('様式1-2（計画自動車）'!$B$16:$B$515,$A92,'様式1-2（計画自動車）'!$H$16:$H$515,"小型貨物車",'様式1-2（計画自動車）'!$J$16:$J$515,"&gt;1700",'様式1-2（計画自動車）'!$J$16:$J$515,"&lt;=2500",'様式1-2（計画自動車）'!$S$16:$S$515,"廃止")</f>
        <v>0</v>
      </c>
      <c r="H92" s="253">
        <f>COUNTIFS('様式1-2（計画自動車）'!$B$16:$B$515,$A92,'様式1-2（計画自動車）'!$H$16:$H$515,"小型貨物車",'様式1-2（計画自動車）'!$J$16:$J$515,"&gt;2500",'様式1-2（計画自動車）'!$J$16:$J$515,"&lt;=3500",'様式1-2（計画自動車）'!$S$16:$S$515,"廃止")</f>
        <v>0</v>
      </c>
      <c r="I92" s="253">
        <f>COUNTIFS('様式1-2（計画自動車）'!$B$16:$B$515,$A92,'様式1-2（計画自動車）'!$H$16:$H$515,"小型貨物車",'様式1-2（計画自動車）'!$J$16:$J$515,"&gt;3500",'様式1-2（計画自動車）'!$S$16:$S$515,"廃止")</f>
        <v>0</v>
      </c>
      <c r="J92" s="253">
        <f>COUNTIFS('様式1-2（計画自動車）'!$B$16:$B$515,$A92,'様式1-2（計画自動車）'!$H$16:$H$515,"大型バス",'様式1-2（計画自動車）'!$J$16:$J$515,"&lt;=1700",'様式1-2（計画自動車）'!$S$16:$S$515,"廃止")</f>
        <v>0</v>
      </c>
      <c r="K92" s="253">
        <f>COUNTIFS('様式1-2（計画自動車）'!$B$16:$B$515,$A92,'様式1-2（計画自動車）'!$H$16:$H$515,"大型バス",'様式1-2（計画自動車）'!$J$16:$J$515,"&gt;1700",'様式1-2（計画自動車）'!$J$16:$J$515,"&lt;=2500",'様式1-2（計画自動車）'!$S$16:$S$515,"廃止")</f>
        <v>0</v>
      </c>
      <c r="L92" s="253">
        <f>COUNTIFS('様式1-2（計画自動車）'!$B$16:$B$515,$A92,'様式1-2（計画自動車）'!$H$16:$H$515,"大型バス",'様式1-2（計画自動車）'!$J$16:$J$515,"&gt;2500",'様式1-2（計画自動車）'!$J$16:$J$515,"&lt;=3500",'様式1-2（計画自動車）'!$S$16:$S$515,"廃止")</f>
        <v>0</v>
      </c>
      <c r="M92" s="253">
        <f>COUNTIFS('様式1-2（計画自動車）'!$B$16:$B$515,$A92,'様式1-2（計画自動車）'!$H$16:$H$515,"大型バス",'様式1-2（計画自動車）'!$J$16:$J$515,"&gt;3500",'様式1-2（計画自動車）'!$S$16:$S$515,"廃止")</f>
        <v>0</v>
      </c>
      <c r="N92" s="253">
        <f>COUNTIFS('様式1-2（計画自動車）'!$B$16:$B$515,$A92,'様式1-2（計画自動車）'!$H$16:$H$515,"マイクロバス",'様式1-2（計画自動車）'!$J$16:$J$515,"&lt;=1700",'様式1-2（計画自動車）'!$S$16:$S$515,"廃止")</f>
        <v>0</v>
      </c>
      <c r="O92" s="253">
        <f>COUNTIFS('様式1-2（計画自動車）'!$B$16:$B$515,$A92,'様式1-2（計画自動車）'!$H$16:$H$515,"マイクロバス",'様式1-2（計画自動車）'!$J$16:$J$515,"&gt;1700",'様式1-2（計画自動車）'!$J$16:$J$515,"&lt;=2500",'様式1-2（計画自動車）'!$S$16:$S$515,"廃止")</f>
        <v>0</v>
      </c>
      <c r="P92" s="253">
        <f>COUNTIFS('様式1-2（計画自動車）'!$B$16:$B$515,$A92,'様式1-2（計画自動車）'!$H$16:$H$515,"マイクロバス",'様式1-2（計画自動車）'!$J$16:$J$515,"&gt;2500",'様式1-2（計画自動車）'!$J$16:$J$515,"&lt;=3500",'様式1-2（計画自動車）'!$S$16:$S$515,"廃止")</f>
        <v>0</v>
      </c>
      <c r="Q92" s="253">
        <f>COUNTIFS('様式1-2（計画自動車）'!$B$16:$B$515,$A92,'様式1-2（計画自動車）'!$H$16:$H$515,"マイクロバス",'様式1-2（計画自動車）'!$J$16:$J$515,"&gt;3500",'様式1-2（計画自動車）'!$S$16:$S$515,"廃止")</f>
        <v>0</v>
      </c>
      <c r="R92" s="253">
        <f>COUNTIFS('様式1-2（計画自動車）'!$B$16:$B$515,$A92,'様式1-2（計画自動車）'!$H$16:$H$515,"特種車*",'様式1-2（計画自動車）'!$J$16:$J$515,"&lt;=1700",'様式1-2（計画自動車）'!$S$16:$S$515,"廃止")</f>
        <v>0</v>
      </c>
      <c r="S92" s="253">
        <f>COUNTIFS('様式1-2（計画自動車）'!$B$16:$B$515,$A92,'様式1-2（計画自動車）'!$H$16:$H$515,"特種車*",'様式1-2（計画自動車）'!$J$16:$J$515,"&gt;1700",'様式1-2（計画自動車）'!$J$16:$J$515,"&lt;=2500",'様式1-2（計画自動車）'!$S$16:$S$515,"廃止")</f>
        <v>0</v>
      </c>
      <c r="T92" s="253">
        <f>COUNTIFS('様式1-2（計画自動車）'!$B$16:$B$515,$A92,'様式1-2（計画自動車）'!$H$16:$H$515,"特種車*",'様式1-2（計画自動車）'!$J$16:$J$515,"&gt;2500",'様式1-2（計画自動車）'!$J$16:$J$515,"&lt;=3500",'様式1-2（計画自動車）'!$S$16:$S$515,"廃止")</f>
        <v>0</v>
      </c>
      <c r="U92" s="253">
        <f>COUNTIFS('様式1-2（計画自動車）'!$B$16:$B$515,$A92,'様式1-2（計画自動車）'!$H$16:$H$515,"特種車*",'様式1-2（計画自動車）'!$J$16:$J$515,"&gt;3500",'様式1-2（計画自動車）'!$S$16:$S$515,"廃止")</f>
        <v>0</v>
      </c>
      <c r="V92" s="253">
        <f>COUNTIFS('様式1-2（計画自動車）'!$B$16:$B$515,$A92,'様式1-2（計画自動車）'!$H$16:$H$515,"乗用車*",'様式1-2（計画自動車）'!$S$16:$S$515,"廃止")</f>
        <v>0</v>
      </c>
      <c r="W92" s="253"/>
    </row>
    <row r="93" spans="1:23" ht="13.5" hidden="1" customHeight="1">
      <c r="A93" s="155">
        <v>24</v>
      </c>
      <c r="B93" s="253">
        <f>COUNTIFS('様式1-2（計画自動車）'!$B$16:$B$515,$A93,'様式1-2（計画自動車）'!$H$16:$H$515,"普通貨物車",'様式1-2（計画自動車）'!$J$16:$J$515,"&lt;=1700",'様式1-2（計画自動車）'!$S$16:$S$515,"廃止")</f>
        <v>0</v>
      </c>
      <c r="C93" s="253">
        <f>COUNTIFS('様式1-2（計画自動車）'!$B$16:$B$515,$A93,'様式1-2（計画自動車）'!$H$16:$H$515,"普通貨物車",'様式1-2（計画自動車）'!$J$16:$J$515,"&gt;1700",'様式1-2（計画自動車）'!$J$16:$J$515,"&lt;=2500",'様式1-2（計画自動車）'!$S$16:$S$515,"廃止")</f>
        <v>0</v>
      </c>
      <c r="D93" s="253">
        <f>COUNTIFS('様式1-2（計画自動車）'!$B$16:$B$515,$A93,'様式1-2（計画自動車）'!$H$16:$H$515,"普通貨物車",'様式1-2（計画自動車）'!$J$16:$J$515,"&gt;2500",'様式1-2（計画自動車）'!$J$16:$J$515,"&lt;=3500",'様式1-2（計画自動車）'!$S$16:$S$515,"廃止")</f>
        <v>0</v>
      </c>
      <c r="E93" s="253">
        <f>COUNTIFS('様式1-2（計画自動車）'!$B$16:$B$515,$A93,'様式1-2（計画自動車）'!$H$16:$H$515,"普通貨物車",'様式1-2（計画自動車）'!$J$16:$J$515,"&gt;3500",'様式1-2（計画自動車）'!$S$16:$S$515,"廃止")</f>
        <v>0</v>
      </c>
      <c r="F93" s="253">
        <f>COUNTIFS('様式1-2（計画自動車）'!$B$16:$B$515,$A93,'様式1-2（計画自動車）'!$H$16:$H$515,"小型貨物車",'様式1-2（計画自動車）'!$J$16:$J$515,"&lt;=1700",'様式1-2（計画自動車）'!$S$16:$S$515,"廃止")</f>
        <v>0</v>
      </c>
      <c r="G93" s="253">
        <f>COUNTIFS('様式1-2（計画自動車）'!$B$16:$B$515,$A93,'様式1-2（計画自動車）'!$H$16:$H$515,"小型貨物車",'様式1-2（計画自動車）'!$J$16:$J$515,"&gt;1700",'様式1-2（計画自動車）'!$J$16:$J$515,"&lt;=2500",'様式1-2（計画自動車）'!$S$16:$S$515,"廃止")</f>
        <v>0</v>
      </c>
      <c r="H93" s="253">
        <f>COUNTIFS('様式1-2（計画自動車）'!$B$16:$B$515,$A93,'様式1-2（計画自動車）'!$H$16:$H$515,"小型貨物車",'様式1-2（計画自動車）'!$J$16:$J$515,"&gt;2500",'様式1-2（計画自動車）'!$J$16:$J$515,"&lt;=3500",'様式1-2（計画自動車）'!$S$16:$S$515,"廃止")</f>
        <v>0</v>
      </c>
      <c r="I93" s="253">
        <f>COUNTIFS('様式1-2（計画自動車）'!$B$16:$B$515,$A93,'様式1-2（計画自動車）'!$H$16:$H$515,"小型貨物車",'様式1-2（計画自動車）'!$J$16:$J$515,"&gt;3500",'様式1-2（計画自動車）'!$S$16:$S$515,"廃止")</f>
        <v>0</v>
      </c>
      <c r="J93" s="253">
        <f>COUNTIFS('様式1-2（計画自動車）'!$B$16:$B$515,$A93,'様式1-2（計画自動車）'!$H$16:$H$515,"大型バス",'様式1-2（計画自動車）'!$J$16:$J$515,"&lt;=1700",'様式1-2（計画自動車）'!$S$16:$S$515,"廃止")</f>
        <v>0</v>
      </c>
      <c r="K93" s="253">
        <f>COUNTIFS('様式1-2（計画自動車）'!$B$16:$B$515,$A93,'様式1-2（計画自動車）'!$H$16:$H$515,"大型バス",'様式1-2（計画自動車）'!$J$16:$J$515,"&gt;1700",'様式1-2（計画自動車）'!$J$16:$J$515,"&lt;=2500",'様式1-2（計画自動車）'!$S$16:$S$515,"廃止")</f>
        <v>0</v>
      </c>
      <c r="L93" s="253">
        <f>COUNTIFS('様式1-2（計画自動車）'!$B$16:$B$515,$A93,'様式1-2（計画自動車）'!$H$16:$H$515,"大型バス",'様式1-2（計画自動車）'!$J$16:$J$515,"&gt;2500",'様式1-2（計画自動車）'!$J$16:$J$515,"&lt;=3500",'様式1-2（計画自動車）'!$S$16:$S$515,"廃止")</f>
        <v>0</v>
      </c>
      <c r="M93" s="253">
        <f>COUNTIFS('様式1-2（計画自動車）'!$B$16:$B$515,$A93,'様式1-2（計画自動車）'!$H$16:$H$515,"大型バス",'様式1-2（計画自動車）'!$J$16:$J$515,"&gt;3500",'様式1-2（計画自動車）'!$S$16:$S$515,"廃止")</f>
        <v>0</v>
      </c>
      <c r="N93" s="253">
        <f>COUNTIFS('様式1-2（計画自動車）'!$B$16:$B$515,$A93,'様式1-2（計画自動車）'!$H$16:$H$515,"マイクロバス",'様式1-2（計画自動車）'!$J$16:$J$515,"&lt;=1700",'様式1-2（計画自動車）'!$S$16:$S$515,"廃止")</f>
        <v>0</v>
      </c>
      <c r="O93" s="253">
        <f>COUNTIFS('様式1-2（計画自動車）'!$B$16:$B$515,$A93,'様式1-2（計画自動車）'!$H$16:$H$515,"マイクロバス",'様式1-2（計画自動車）'!$J$16:$J$515,"&gt;1700",'様式1-2（計画自動車）'!$J$16:$J$515,"&lt;=2500",'様式1-2（計画自動車）'!$S$16:$S$515,"廃止")</f>
        <v>0</v>
      </c>
      <c r="P93" s="253">
        <f>COUNTIFS('様式1-2（計画自動車）'!$B$16:$B$515,$A93,'様式1-2（計画自動車）'!$H$16:$H$515,"マイクロバス",'様式1-2（計画自動車）'!$J$16:$J$515,"&gt;2500",'様式1-2（計画自動車）'!$J$16:$J$515,"&lt;=3500",'様式1-2（計画自動車）'!$S$16:$S$515,"廃止")</f>
        <v>0</v>
      </c>
      <c r="Q93" s="253">
        <f>COUNTIFS('様式1-2（計画自動車）'!$B$16:$B$515,$A93,'様式1-2（計画自動車）'!$H$16:$H$515,"マイクロバス",'様式1-2（計画自動車）'!$J$16:$J$515,"&gt;3500",'様式1-2（計画自動車）'!$S$16:$S$515,"廃止")</f>
        <v>0</v>
      </c>
      <c r="R93" s="253">
        <f>COUNTIFS('様式1-2（計画自動車）'!$B$16:$B$515,$A93,'様式1-2（計画自動車）'!$H$16:$H$515,"特種車*",'様式1-2（計画自動車）'!$J$16:$J$515,"&lt;=1700",'様式1-2（計画自動車）'!$S$16:$S$515,"廃止")</f>
        <v>0</v>
      </c>
      <c r="S93" s="253">
        <f>COUNTIFS('様式1-2（計画自動車）'!$B$16:$B$515,$A93,'様式1-2（計画自動車）'!$H$16:$H$515,"特種車*",'様式1-2（計画自動車）'!$J$16:$J$515,"&gt;1700",'様式1-2（計画自動車）'!$J$16:$J$515,"&lt;=2500",'様式1-2（計画自動車）'!$S$16:$S$515,"廃止")</f>
        <v>0</v>
      </c>
      <c r="T93" s="253">
        <f>COUNTIFS('様式1-2（計画自動車）'!$B$16:$B$515,$A93,'様式1-2（計画自動車）'!$H$16:$H$515,"特種車*",'様式1-2（計画自動車）'!$J$16:$J$515,"&gt;2500",'様式1-2（計画自動車）'!$J$16:$J$515,"&lt;=3500",'様式1-2（計画自動車）'!$S$16:$S$515,"廃止")</f>
        <v>0</v>
      </c>
      <c r="U93" s="253">
        <f>COUNTIFS('様式1-2（計画自動車）'!$B$16:$B$515,$A93,'様式1-2（計画自動車）'!$H$16:$H$515,"特種車*",'様式1-2（計画自動車）'!$J$16:$J$515,"&gt;3500",'様式1-2（計画自動車）'!$S$16:$S$515,"廃止")</f>
        <v>0</v>
      </c>
      <c r="V93" s="253">
        <f>COUNTIFS('様式1-2（計画自動車）'!$B$16:$B$515,$A93,'様式1-2（計画自動車）'!$H$16:$H$515,"乗用車*",'様式1-2（計画自動車）'!$S$16:$S$515,"廃止")</f>
        <v>0</v>
      </c>
      <c r="W93" s="253"/>
    </row>
    <row r="94" spans="1:23" ht="13.5" hidden="1" customHeight="1">
      <c r="A94" s="155">
        <v>25</v>
      </c>
      <c r="B94" s="253">
        <f>COUNTIFS('様式1-2（計画自動車）'!$B$16:$B$515,$A94,'様式1-2（計画自動車）'!$H$16:$H$515,"普通貨物車",'様式1-2（計画自動車）'!$J$16:$J$515,"&lt;=1700",'様式1-2（計画自動車）'!$S$16:$S$515,"廃止")</f>
        <v>0</v>
      </c>
      <c r="C94" s="253">
        <f>COUNTIFS('様式1-2（計画自動車）'!$B$16:$B$515,$A94,'様式1-2（計画自動車）'!$H$16:$H$515,"普通貨物車",'様式1-2（計画自動車）'!$J$16:$J$515,"&gt;1700",'様式1-2（計画自動車）'!$J$16:$J$515,"&lt;=2500",'様式1-2（計画自動車）'!$S$16:$S$515,"廃止")</f>
        <v>0</v>
      </c>
      <c r="D94" s="253">
        <f>COUNTIFS('様式1-2（計画自動車）'!$B$16:$B$515,$A94,'様式1-2（計画自動車）'!$H$16:$H$515,"普通貨物車",'様式1-2（計画自動車）'!$J$16:$J$515,"&gt;2500",'様式1-2（計画自動車）'!$J$16:$J$515,"&lt;=3500",'様式1-2（計画自動車）'!$S$16:$S$515,"廃止")</f>
        <v>0</v>
      </c>
      <c r="E94" s="253">
        <f>COUNTIFS('様式1-2（計画自動車）'!$B$16:$B$515,$A94,'様式1-2（計画自動車）'!$H$16:$H$515,"普通貨物車",'様式1-2（計画自動車）'!$J$16:$J$515,"&gt;3500",'様式1-2（計画自動車）'!$S$16:$S$515,"廃止")</f>
        <v>0</v>
      </c>
      <c r="F94" s="253">
        <f>COUNTIFS('様式1-2（計画自動車）'!$B$16:$B$515,$A94,'様式1-2（計画自動車）'!$H$16:$H$515,"小型貨物車",'様式1-2（計画自動車）'!$J$16:$J$515,"&lt;=1700",'様式1-2（計画自動車）'!$S$16:$S$515,"廃止")</f>
        <v>0</v>
      </c>
      <c r="G94" s="253">
        <f>COUNTIFS('様式1-2（計画自動車）'!$B$16:$B$515,$A94,'様式1-2（計画自動車）'!$H$16:$H$515,"小型貨物車",'様式1-2（計画自動車）'!$J$16:$J$515,"&gt;1700",'様式1-2（計画自動車）'!$J$16:$J$515,"&lt;=2500",'様式1-2（計画自動車）'!$S$16:$S$515,"廃止")</f>
        <v>0</v>
      </c>
      <c r="H94" s="253">
        <f>COUNTIFS('様式1-2（計画自動車）'!$B$16:$B$515,$A94,'様式1-2（計画自動車）'!$H$16:$H$515,"小型貨物車",'様式1-2（計画自動車）'!$J$16:$J$515,"&gt;2500",'様式1-2（計画自動車）'!$J$16:$J$515,"&lt;=3500",'様式1-2（計画自動車）'!$S$16:$S$515,"廃止")</f>
        <v>0</v>
      </c>
      <c r="I94" s="253">
        <f>COUNTIFS('様式1-2（計画自動車）'!$B$16:$B$515,$A94,'様式1-2（計画自動車）'!$H$16:$H$515,"小型貨物車",'様式1-2（計画自動車）'!$J$16:$J$515,"&gt;3500",'様式1-2（計画自動車）'!$S$16:$S$515,"廃止")</f>
        <v>0</v>
      </c>
      <c r="J94" s="253">
        <f>COUNTIFS('様式1-2（計画自動車）'!$B$16:$B$515,$A94,'様式1-2（計画自動車）'!$H$16:$H$515,"大型バス",'様式1-2（計画自動車）'!$J$16:$J$515,"&lt;=1700",'様式1-2（計画自動車）'!$S$16:$S$515,"廃止")</f>
        <v>0</v>
      </c>
      <c r="K94" s="253">
        <f>COUNTIFS('様式1-2（計画自動車）'!$B$16:$B$515,$A94,'様式1-2（計画自動車）'!$H$16:$H$515,"大型バス",'様式1-2（計画自動車）'!$J$16:$J$515,"&gt;1700",'様式1-2（計画自動車）'!$J$16:$J$515,"&lt;=2500",'様式1-2（計画自動車）'!$S$16:$S$515,"廃止")</f>
        <v>0</v>
      </c>
      <c r="L94" s="253">
        <f>COUNTIFS('様式1-2（計画自動車）'!$B$16:$B$515,$A94,'様式1-2（計画自動車）'!$H$16:$H$515,"大型バス",'様式1-2（計画自動車）'!$J$16:$J$515,"&gt;2500",'様式1-2（計画自動車）'!$J$16:$J$515,"&lt;=3500",'様式1-2（計画自動車）'!$S$16:$S$515,"廃止")</f>
        <v>0</v>
      </c>
      <c r="M94" s="253">
        <f>COUNTIFS('様式1-2（計画自動車）'!$B$16:$B$515,$A94,'様式1-2（計画自動車）'!$H$16:$H$515,"大型バス",'様式1-2（計画自動車）'!$J$16:$J$515,"&gt;3500",'様式1-2（計画自動車）'!$S$16:$S$515,"廃止")</f>
        <v>0</v>
      </c>
      <c r="N94" s="253">
        <f>COUNTIFS('様式1-2（計画自動車）'!$B$16:$B$515,$A94,'様式1-2（計画自動車）'!$H$16:$H$515,"マイクロバス",'様式1-2（計画自動車）'!$J$16:$J$515,"&lt;=1700",'様式1-2（計画自動車）'!$S$16:$S$515,"廃止")</f>
        <v>0</v>
      </c>
      <c r="O94" s="253">
        <f>COUNTIFS('様式1-2（計画自動車）'!$B$16:$B$515,$A94,'様式1-2（計画自動車）'!$H$16:$H$515,"マイクロバス",'様式1-2（計画自動車）'!$J$16:$J$515,"&gt;1700",'様式1-2（計画自動車）'!$J$16:$J$515,"&lt;=2500",'様式1-2（計画自動車）'!$S$16:$S$515,"廃止")</f>
        <v>0</v>
      </c>
      <c r="P94" s="253">
        <f>COUNTIFS('様式1-2（計画自動車）'!$B$16:$B$515,$A94,'様式1-2（計画自動車）'!$H$16:$H$515,"マイクロバス",'様式1-2（計画自動車）'!$J$16:$J$515,"&gt;2500",'様式1-2（計画自動車）'!$J$16:$J$515,"&lt;=3500",'様式1-2（計画自動車）'!$S$16:$S$515,"廃止")</f>
        <v>0</v>
      </c>
      <c r="Q94" s="253">
        <f>COUNTIFS('様式1-2（計画自動車）'!$B$16:$B$515,$A94,'様式1-2（計画自動車）'!$H$16:$H$515,"マイクロバス",'様式1-2（計画自動車）'!$J$16:$J$515,"&gt;3500",'様式1-2（計画自動車）'!$S$16:$S$515,"廃止")</f>
        <v>0</v>
      </c>
      <c r="R94" s="253">
        <f>COUNTIFS('様式1-2（計画自動車）'!$B$16:$B$515,$A94,'様式1-2（計画自動車）'!$H$16:$H$515,"特種車*",'様式1-2（計画自動車）'!$J$16:$J$515,"&lt;=1700",'様式1-2（計画自動車）'!$S$16:$S$515,"廃止")</f>
        <v>0</v>
      </c>
      <c r="S94" s="253">
        <f>COUNTIFS('様式1-2（計画自動車）'!$B$16:$B$515,$A94,'様式1-2（計画自動車）'!$H$16:$H$515,"特種車*",'様式1-2（計画自動車）'!$J$16:$J$515,"&gt;1700",'様式1-2（計画自動車）'!$J$16:$J$515,"&lt;=2500",'様式1-2（計画自動車）'!$S$16:$S$515,"廃止")</f>
        <v>0</v>
      </c>
      <c r="T94" s="253">
        <f>COUNTIFS('様式1-2（計画自動車）'!$B$16:$B$515,$A94,'様式1-2（計画自動車）'!$H$16:$H$515,"特種車*",'様式1-2（計画自動車）'!$J$16:$J$515,"&gt;2500",'様式1-2（計画自動車）'!$J$16:$J$515,"&lt;=3500",'様式1-2（計画自動車）'!$S$16:$S$515,"廃止")</f>
        <v>0</v>
      </c>
      <c r="U94" s="253">
        <f>COUNTIFS('様式1-2（計画自動車）'!$B$16:$B$515,$A94,'様式1-2（計画自動車）'!$H$16:$H$515,"特種車*",'様式1-2（計画自動車）'!$J$16:$J$515,"&gt;3500",'様式1-2（計画自動車）'!$S$16:$S$515,"廃止")</f>
        <v>0</v>
      </c>
      <c r="V94" s="253">
        <f>COUNTIFS('様式1-2（計画自動車）'!$B$16:$B$515,$A94,'様式1-2（計画自動車）'!$H$16:$H$515,"乗用車*",'様式1-2（計画自動車）'!$S$16:$S$515,"廃止")</f>
        <v>0</v>
      </c>
      <c r="W94" s="253"/>
    </row>
    <row r="95" spans="1:23" ht="13.5" hidden="1" customHeight="1">
      <c r="A95" s="155">
        <v>26</v>
      </c>
      <c r="B95" s="253">
        <f>COUNTIFS('様式1-2（計画自動車）'!$B$16:$B$515,$A95,'様式1-2（計画自動車）'!$H$16:$H$515,"普通貨物車",'様式1-2（計画自動車）'!$J$16:$J$515,"&lt;=1700",'様式1-2（計画自動車）'!$S$16:$S$515,"廃止")</f>
        <v>0</v>
      </c>
      <c r="C95" s="253">
        <f>COUNTIFS('様式1-2（計画自動車）'!$B$16:$B$515,$A95,'様式1-2（計画自動車）'!$H$16:$H$515,"普通貨物車",'様式1-2（計画自動車）'!$J$16:$J$515,"&gt;1700",'様式1-2（計画自動車）'!$J$16:$J$515,"&lt;=2500",'様式1-2（計画自動車）'!$S$16:$S$515,"廃止")</f>
        <v>0</v>
      </c>
      <c r="D95" s="253">
        <f>COUNTIFS('様式1-2（計画自動車）'!$B$16:$B$515,$A95,'様式1-2（計画自動車）'!$H$16:$H$515,"普通貨物車",'様式1-2（計画自動車）'!$J$16:$J$515,"&gt;2500",'様式1-2（計画自動車）'!$J$16:$J$515,"&lt;=3500",'様式1-2（計画自動車）'!$S$16:$S$515,"廃止")</f>
        <v>0</v>
      </c>
      <c r="E95" s="253">
        <f>COUNTIFS('様式1-2（計画自動車）'!$B$16:$B$515,$A95,'様式1-2（計画自動車）'!$H$16:$H$515,"普通貨物車",'様式1-2（計画自動車）'!$J$16:$J$515,"&gt;3500",'様式1-2（計画自動車）'!$S$16:$S$515,"廃止")</f>
        <v>0</v>
      </c>
      <c r="F95" s="253">
        <f>COUNTIFS('様式1-2（計画自動車）'!$B$16:$B$515,$A95,'様式1-2（計画自動車）'!$H$16:$H$515,"小型貨物車",'様式1-2（計画自動車）'!$J$16:$J$515,"&lt;=1700",'様式1-2（計画自動車）'!$S$16:$S$515,"廃止")</f>
        <v>0</v>
      </c>
      <c r="G95" s="253">
        <f>COUNTIFS('様式1-2（計画自動車）'!$B$16:$B$515,$A95,'様式1-2（計画自動車）'!$H$16:$H$515,"小型貨物車",'様式1-2（計画自動車）'!$J$16:$J$515,"&gt;1700",'様式1-2（計画自動車）'!$J$16:$J$515,"&lt;=2500",'様式1-2（計画自動車）'!$S$16:$S$515,"廃止")</f>
        <v>0</v>
      </c>
      <c r="H95" s="253">
        <f>COUNTIFS('様式1-2（計画自動車）'!$B$16:$B$515,$A95,'様式1-2（計画自動車）'!$H$16:$H$515,"小型貨物車",'様式1-2（計画自動車）'!$J$16:$J$515,"&gt;2500",'様式1-2（計画自動車）'!$J$16:$J$515,"&lt;=3500",'様式1-2（計画自動車）'!$S$16:$S$515,"廃止")</f>
        <v>0</v>
      </c>
      <c r="I95" s="253">
        <f>COUNTIFS('様式1-2（計画自動車）'!$B$16:$B$515,$A95,'様式1-2（計画自動車）'!$H$16:$H$515,"小型貨物車",'様式1-2（計画自動車）'!$J$16:$J$515,"&gt;3500",'様式1-2（計画自動車）'!$S$16:$S$515,"廃止")</f>
        <v>0</v>
      </c>
      <c r="J95" s="253">
        <f>COUNTIFS('様式1-2（計画自動車）'!$B$16:$B$515,$A95,'様式1-2（計画自動車）'!$H$16:$H$515,"大型バス",'様式1-2（計画自動車）'!$J$16:$J$515,"&lt;=1700",'様式1-2（計画自動車）'!$S$16:$S$515,"廃止")</f>
        <v>0</v>
      </c>
      <c r="K95" s="253">
        <f>COUNTIFS('様式1-2（計画自動車）'!$B$16:$B$515,$A95,'様式1-2（計画自動車）'!$H$16:$H$515,"大型バス",'様式1-2（計画自動車）'!$J$16:$J$515,"&gt;1700",'様式1-2（計画自動車）'!$J$16:$J$515,"&lt;=2500",'様式1-2（計画自動車）'!$S$16:$S$515,"廃止")</f>
        <v>0</v>
      </c>
      <c r="L95" s="253">
        <f>COUNTIFS('様式1-2（計画自動車）'!$B$16:$B$515,$A95,'様式1-2（計画自動車）'!$H$16:$H$515,"大型バス",'様式1-2（計画自動車）'!$J$16:$J$515,"&gt;2500",'様式1-2（計画自動車）'!$J$16:$J$515,"&lt;=3500",'様式1-2（計画自動車）'!$S$16:$S$515,"廃止")</f>
        <v>0</v>
      </c>
      <c r="M95" s="253">
        <f>COUNTIFS('様式1-2（計画自動車）'!$B$16:$B$515,$A95,'様式1-2（計画自動車）'!$H$16:$H$515,"大型バス",'様式1-2（計画自動車）'!$J$16:$J$515,"&gt;3500",'様式1-2（計画自動車）'!$S$16:$S$515,"廃止")</f>
        <v>0</v>
      </c>
      <c r="N95" s="253">
        <f>COUNTIFS('様式1-2（計画自動車）'!$B$16:$B$515,$A95,'様式1-2（計画自動車）'!$H$16:$H$515,"マイクロバス",'様式1-2（計画自動車）'!$J$16:$J$515,"&lt;=1700",'様式1-2（計画自動車）'!$S$16:$S$515,"廃止")</f>
        <v>0</v>
      </c>
      <c r="O95" s="253">
        <f>COUNTIFS('様式1-2（計画自動車）'!$B$16:$B$515,$A95,'様式1-2（計画自動車）'!$H$16:$H$515,"マイクロバス",'様式1-2（計画自動車）'!$J$16:$J$515,"&gt;1700",'様式1-2（計画自動車）'!$J$16:$J$515,"&lt;=2500",'様式1-2（計画自動車）'!$S$16:$S$515,"廃止")</f>
        <v>0</v>
      </c>
      <c r="P95" s="253">
        <f>COUNTIFS('様式1-2（計画自動車）'!$B$16:$B$515,$A95,'様式1-2（計画自動車）'!$H$16:$H$515,"マイクロバス",'様式1-2（計画自動車）'!$J$16:$J$515,"&gt;2500",'様式1-2（計画自動車）'!$J$16:$J$515,"&lt;=3500",'様式1-2（計画自動車）'!$S$16:$S$515,"廃止")</f>
        <v>0</v>
      </c>
      <c r="Q95" s="253">
        <f>COUNTIFS('様式1-2（計画自動車）'!$B$16:$B$515,$A95,'様式1-2（計画自動車）'!$H$16:$H$515,"マイクロバス",'様式1-2（計画自動車）'!$J$16:$J$515,"&gt;3500",'様式1-2（計画自動車）'!$S$16:$S$515,"廃止")</f>
        <v>0</v>
      </c>
      <c r="R95" s="253">
        <f>COUNTIFS('様式1-2（計画自動車）'!$B$16:$B$515,$A95,'様式1-2（計画自動車）'!$H$16:$H$515,"特種車*",'様式1-2（計画自動車）'!$J$16:$J$515,"&lt;=1700",'様式1-2（計画自動車）'!$S$16:$S$515,"廃止")</f>
        <v>0</v>
      </c>
      <c r="S95" s="253">
        <f>COUNTIFS('様式1-2（計画自動車）'!$B$16:$B$515,$A95,'様式1-2（計画自動車）'!$H$16:$H$515,"特種車*",'様式1-2（計画自動車）'!$J$16:$J$515,"&gt;1700",'様式1-2（計画自動車）'!$J$16:$J$515,"&lt;=2500",'様式1-2（計画自動車）'!$S$16:$S$515,"廃止")</f>
        <v>0</v>
      </c>
      <c r="T95" s="253">
        <f>COUNTIFS('様式1-2（計画自動車）'!$B$16:$B$515,$A95,'様式1-2（計画自動車）'!$H$16:$H$515,"特種車*",'様式1-2（計画自動車）'!$J$16:$J$515,"&gt;2500",'様式1-2（計画自動車）'!$J$16:$J$515,"&lt;=3500",'様式1-2（計画自動車）'!$S$16:$S$515,"廃止")</f>
        <v>0</v>
      </c>
      <c r="U95" s="253">
        <f>COUNTIFS('様式1-2（計画自動車）'!$B$16:$B$515,$A95,'様式1-2（計画自動車）'!$H$16:$H$515,"特種車*",'様式1-2（計画自動車）'!$J$16:$J$515,"&gt;3500",'様式1-2（計画自動車）'!$S$16:$S$515,"廃止")</f>
        <v>0</v>
      </c>
      <c r="V95" s="253">
        <f>COUNTIFS('様式1-2（計画自動車）'!$B$16:$B$515,$A95,'様式1-2（計画自動車）'!$H$16:$H$515,"乗用車*",'様式1-2（計画自動車）'!$S$16:$S$515,"廃止")</f>
        <v>0</v>
      </c>
      <c r="W95" s="253"/>
    </row>
    <row r="96" spans="1:23" ht="13.5" hidden="1" customHeight="1">
      <c r="A96" s="155">
        <v>27</v>
      </c>
      <c r="B96" s="253">
        <f>COUNTIFS('様式1-2（計画自動車）'!$B$16:$B$515,$A96,'様式1-2（計画自動車）'!$H$16:$H$515,"普通貨物車",'様式1-2（計画自動車）'!$J$16:$J$515,"&lt;=1700",'様式1-2（計画自動車）'!$S$16:$S$515,"廃止")</f>
        <v>0</v>
      </c>
      <c r="C96" s="253">
        <f>COUNTIFS('様式1-2（計画自動車）'!$B$16:$B$515,$A96,'様式1-2（計画自動車）'!$H$16:$H$515,"普通貨物車",'様式1-2（計画自動車）'!$J$16:$J$515,"&gt;1700",'様式1-2（計画自動車）'!$J$16:$J$515,"&lt;=2500",'様式1-2（計画自動車）'!$S$16:$S$515,"廃止")</f>
        <v>0</v>
      </c>
      <c r="D96" s="253">
        <f>COUNTIFS('様式1-2（計画自動車）'!$B$16:$B$515,$A96,'様式1-2（計画自動車）'!$H$16:$H$515,"普通貨物車",'様式1-2（計画自動車）'!$J$16:$J$515,"&gt;2500",'様式1-2（計画自動車）'!$J$16:$J$515,"&lt;=3500",'様式1-2（計画自動車）'!$S$16:$S$515,"廃止")</f>
        <v>0</v>
      </c>
      <c r="E96" s="253">
        <f>COUNTIFS('様式1-2（計画自動車）'!$B$16:$B$515,$A96,'様式1-2（計画自動車）'!$H$16:$H$515,"普通貨物車",'様式1-2（計画自動車）'!$J$16:$J$515,"&gt;3500",'様式1-2（計画自動車）'!$S$16:$S$515,"廃止")</f>
        <v>0</v>
      </c>
      <c r="F96" s="253">
        <f>COUNTIFS('様式1-2（計画自動車）'!$B$16:$B$515,$A96,'様式1-2（計画自動車）'!$H$16:$H$515,"小型貨物車",'様式1-2（計画自動車）'!$J$16:$J$515,"&lt;=1700",'様式1-2（計画自動車）'!$S$16:$S$515,"廃止")</f>
        <v>0</v>
      </c>
      <c r="G96" s="253">
        <f>COUNTIFS('様式1-2（計画自動車）'!$B$16:$B$515,$A96,'様式1-2（計画自動車）'!$H$16:$H$515,"小型貨物車",'様式1-2（計画自動車）'!$J$16:$J$515,"&gt;1700",'様式1-2（計画自動車）'!$J$16:$J$515,"&lt;=2500",'様式1-2（計画自動車）'!$S$16:$S$515,"廃止")</f>
        <v>0</v>
      </c>
      <c r="H96" s="253">
        <f>COUNTIFS('様式1-2（計画自動車）'!$B$16:$B$515,$A96,'様式1-2（計画自動車）'!$H$16:$H$515,"小型貨物車",'様式1-2（計画自動車）'!$J$16:$J$515,"&gt;2500",'様式1-2（計画自動車）'!$J$16:$J$515,"&lt;=3500",'様式1-2（計画自動車）'!$S$16:$S$515,"廃止")</f>
        <v>0</v>
      </c>
      <c r="I96" s="253">
        <f>COUNTIFS('様式1-2（計画自動車）'!$B$16:$B$515,$A96,'様式1-2（計画自動車）'!$H$16:$H$515,"小型貨物車",'様式1-2（計画自動車）'!$J$16:$J$515,"&gt;3500",'様式1-2（計画自動車）'!$S$16:$S$515,"廃止")</f>
        <v>0</v>
      </c>
      <c r="J96" s="253">
        <f>COUNTIFS('様式1-2（計画自動車）'!$B$16:$B$515,$A96,'様式1-2（計画自動車）'!$H$16:$H$515,"大型バス",'様式1-2（計画自動車）'!$J$16:$J$515,"&lt;=1700",'様式1-2（計画自動車）'!$S$16:$S$515,"廃止")</f>
        <v>0</v>
      </c>
      <c r="K96" s="253">
        <f>COUNTIFS('様式1-2（計画自動車）'!$B$16:$B$515,$A96,'様式1-2（計画自動車）'!$H$16:$H$515,"大型バス",'様式1-2（計画自動車）'!$J$16:$J$515,"&gt;1700",'様式1-2（計画自動車）'!$J$16:$J$515,"&lt;=2500",'様式1-2（計画自動車）'!$S$16:$S$515,"廃止")</f>
        <v>0</v>
      </c>
      <c r="L96" s="253">
        <f>COUNTIFS('様式1-2（計画自動車）'!$B$16:$B$515,$A96,'様式1-2（計画自動車）'!$H$16:$H$515,"大型バス",'様式1-2（計画自動車）'!$J$16:$J$515,"&gt;2500",'様式1-2（計画自動車）'!$J$16:$J$515,"&lt;=3500",'様式1-2（計画自動車）'!$S$16:$S$515,"廃止")</f>
        <v>0</v>
      </c>
      <c r="M96" s="253">
        <f>COUNTIFS('様式1-2（計画自動車）'!$B$16:$B$515,$A96,'様式1-2（計画自動車）'!$H$16:$H$515,"大型バス",'様式1-2（計画自動車）'!$J$16:$J$515,"&gt;3500",'様式1-2（計画自動車）'!$S$16:$S$515,"廃止")</f>
        <v>0</v>
      </c>
      <c r="N96" s="253">
        <f>COUNTIFS('様式1-2（計画自動車）'!$B$16:$B$515,$A96,'様式1-2（計画自動車）'!$H$16:$H$515,"マイクロバス",'様式1-2（計画自動車）'!$J$16:$J$515,"&lt;=1700",'様式1-2（計画自動車）'!$S$16:$S$515,"廃止")</f>
        <v>0</v>
      </c>
      <c r="O96" s="253">
        <f>COUNTIFS('様式1-2（計画自動車）'!$B$16:$B$515,$A96,'様式1-2（計画自動車）'!$H$16:$H$515,"マイクロバス",'様式1-2（計画自動車）'!$J$16:$J$515,"&gt;1700",'様式1-2（計画自動車）'!$J$16:$J$515,"&lt;=2500",'様式1-2（計画自動車）'!$S$16:$S$515,"廃止")</f>
        <v>0</v>
      </c>
      <c r="P96" s="253">
        <f>COUNTIFS('様式1-2（計画自動車）'!$B$16:$B$515,$A96,'様式1-2（計画自動車）'!$H$16:$H$515,"マイクロバス",'様式1-2（計画自動車）'!$J$16:$J$515,"&gt;2500",'様式1-2（計画自動車）'!$J$16:$J$515,"&lt;=3500",'様式1-2（計画自動車）'!$S$16:$S$515,"廃止")</f>
        <v>0</v>
      </c>
      <c r="Q96" s="253">
        <f>COUNTIFS('様式1-2（計画自動車）'!$B$16:$B$515,$A96,'様式1-2（計画自動車）'!$H$16:$H$515,"マイクロバス",'様式1-2（計画自動車）'!$J$16:$J$515,"&gt;3500",'様式1-2（計画自動車）'!$S$16:$S$515,"廃止")</f>
        <v>0</v>
      </c>
      <c r="R96" s="253">
        <f>COUNTIFS('様式1-2（計画自動車）'!$B$16:$B$515,$A96,'様式1-2（計画自動車）'!$H$16:$H$515,"特種車*",'様式1-2（計画自動車）'!$J$16:$J$515,"&lt;=1700",'様式1-2（計画自動車）'!$S$16:$S$515,"廃止")</f>
        <v>0</v>
      </c>
      <c r="S96" s="253">
        <f>COUNTIFS('様式1-2（計画自動車）'!$B$16:$B$515,$A96,'様式1-2（計画自動車）'!$H$16:$H$515,"特種車*",'様式1-2（計画自動車）'!$J$16:$J$515,"&gt;1700",'様式1-2（計画自動車）'!$J$16:$J$515,"&lt;=2500",'様式1-2（計画自動車）'!$S$16:$S$515,"廃止")</f>
        <v>0</v>
      </c>
      <c r="T96" s="253">
        <f>COUNTIFS('様式1-2（計画自動車）'!$B$16:$B$515,$A96,'様式1-2（計画自動車）'!$H$16:$H$515,"特種車*",'様式1-2（計画自動車）'!$J$16:$J$515,"&gt;2500",'様式1-2（計画自動車）'!$J$16:$J$515,"&lt;=3500",'様式1-2（計画自動車）'!$S$16:$S$515,"廃止")</f>
        <v>0</v>
      </c>
      <c r="U96" s="253">
        <f>COUNTIFS('様式1-2（計画自動車）'!$B$16:$B$515,$A96,'様式1-2（計画自動車）'!$H$16:$H$515,"特種車*",'様式1-2（計画自動車）'!$J$16:$J$515,"&gt;3500",'様式1-2（計画自動車）'!$S$16:$S$515,"廃止")</f>
        <v>0</v>
      </c>
      <c r="V96" s="253">
        <f>COUNTIFS('様式1-2（計画自動車）'!$B$16:$B$515,$A96,'様式1-2（計画自動車）'!$H$16:$H$515,"乗用車*",'様式1-2（計画自動車）'!$S$16:$S$515,"廃止")</f>
        <v>0</v>
      </c>
      <c r="W96" s="253"/>
    </row>
    <row r="97" spans="1:25" ht="13.5" hidden="1" customHeight="1">
      <c r="A97" s="155">
        <v>28</v>
      </c>
      <c r="B97" s="253">
        <f>COUNTIFS('様式1-2（計画自動車）'!$B$16:$B$515,$A97,'様式1-2（計画自動車）'!$H$16:$H$515,"普通貨物車",'様式1-2（計画自動車）'!$J$16:$J$515,"&lt;=1700",'様式1-2（計画自動車）'!$S$16:$S$515,"廃止")</f>
        <v>0</v>
      </c>
      <c r="C97" s="253">
        <f>COUNTIFS('様式1-2（計画自動車）'!$B$16:$B$515,$A97,'様式1-2（計画自動車）'!$H$16:$H$515,"普通貨物車",'様式1-2（計画自動車）'!$J$16:$J$515,"&gt;1700",'様式1-2（計画自動車）'!$J$16:$J$515,"&lt;=2500",'様式1-2（計画自動車）'!$S$16:$S$515,"廃止")</f>
        <v>0</v>
      </c>
      <c r="D97" s="253">
        <f>COUNTIFS('様式1-2（計画自動車）'!$B$16:$B$515,$A97,'様式1-2（計画自動車）'!$H$16:$H$515,"普通貨物車",'様式1-2（計画自動車）'!$J$16:$J$515,"&gt;2500",'様式1-2（計画自動車）'!$J$16:$J$515,"&lt;=3500",'様式1-2（計画自動車）'!$S$16:$S$515,"廃止")</f>
        <v>0</v>
      </c>
      <c r="E97" s="253">
        <f>COUNTIFS('様式1-2（計画自動車）'!$B$16:$B$515,$A97,'様式1-2（計画自動車）'!$H$16:$H$515,"普通貨物車",'様式1-2（計画自動車）'!$J$16:$J$515,"&gt;3500",'様式1-2（計画自動車）'!$S$16:$S$515,"廃止")</f>
        <v>0</v>
      </c>
      <c r="F97" s="253">
        <f>COUNTIFS('様式1-2（計画自動車）'!$B$16:$B$515,$A97,'様式1-2（計画自動車）'!$H$16:$H$515,"小型貨物車",'様式1-2（計画自動車）'!$J$16:$J$515,"&lt;=1700",'様式1-2（計画自動車）'!$S$16:$S$515,"廃止")</f>
        <v>0</v>
      </c>
      <c r="G97" s="253">
        <f>COUNTIFS('様式1-2（計画自動車）'!$B$16:$B$515,$A97,'様式1-2（計画自動車）'!$H$16:$H$515,"小型貨物車",'様式1-2（計画自動車）'!$J$16:$J$515,"&gt;1700",'様式1-2（計画自動車）'!$J$16:$J$515,"&lt;=2500",'様式1-2（計画自動車）'!$S$16:$S$515,"廃止")</f>
        <v>0</v>
      </c>
      <c r="H97" s="253">
        <f>COUNTIFS('様式1-2（計画自動車）'!$B$16:$B$515,$A97,'様式1-2（計画自動車）'!$H$16:$H$515,"小型貨物車",'様式1-2（計画自動車）'!$J$16:$J$515,"&gt;2500",'様式1-2（計画自動車）'!$J$16:$J$515,"&lt;=3500",'様式1-2（計画自動車）'!$S$16:$S$515,"廃止")</f>
        <v>0</v>
      </c>
      <c r="I97" s="253">
        <f>COUNTIFS('様式1-2（計画自動車）'!$B$16:$B$515,$A97,'様式1-2（計画自動車）'!$H$16:$H$515,"小型貨物車",'様式1-2（計画自動車）'!$J$16:$J$515,"&gt;3500",'様式1-2（計画自動車）'!$S$16:$S$515,"廃止")</f>
        <v>0</v>
      </c>
      <c r="J97" s="253">
        <f>COUNTIFS('様式1-2（計画自動車）'!$B$16:$B$515,$A97,'様式1-2（計画自動車）'!$H$16:$H$515,"大型バス",'様式1-2（計画自動車）'!$J$16:$J$515,"&lt;=1700",'様式1-2（計画自動車）'!$S$16:$S$515,"廃止")</f>
        <v>0</v>
      </c>
      <c r="K97" s="253">
        <f>COUNTIFS('様式1-2（計画自動車）'!$B$16:$B$515,$A97,'様式1-2（計画自動車）'!$H$16:$H$515,"大型バス",'様式1-2（計画自動車）'!$J$16:$J$515,"&gt;1700",'様式1-2（計画自動車）'!$J$16:$J$515,"&lt;=2500",'様式1-2（計画自動車）'!$S$16:$S$515,"廃止")</f>
        <v>0</v>
      </c>
      <c r="L97" s="253">
        <f>COUNTIFS('様式1-2（計画自動車）'!$B$16:$B$515,$A97,'様式1-2（計画自動車）'!$H$16:$H$515,"大型バス",'様式1-2（計画自動車）'!$J$16:$J$515,"&gt;2500",'様式1-2（計画自動車）'!$J$16:$J$515,"&lt;=3500",'様式1-2（計画自動車）'!$S$16:$S$515,"廃止")</f>
        <v>0</v>
      </c>
      <c r="M97" s="253">
        <f>COUNTIFS('様式1-2（計画自動車）'!$B$16:$B$515,$A97,'様式1-2（計画自動車）'!$H$16:$H$515,"大型バス",'様式1-2（計画自動車）'!$J$16:$J$515,"&gt;3500",'様式1-2（計画自動車）'!$S$16:$S$515,"廃止")</f>
        <v>0</v>
      </c>
      <c r="N97" s="253">
        <f>COUNTIFS('様式1-2（計画自動車）'!$B$16:$B$515,$A97,'様式1-2（計画自動車）'!$H$16:$H$515,"マイクロバス",'様式1-2（計画自動車）'!$J$16:$J$515,"&lt;=1700",'様式1-2（計画自動車）'!$S$16:$S$515,"廃止")</f>
        <v>0</v>
      </c>
      <c r="O97" s="253">
        <f>COUNTIFS('様式1-2（計画自動車）'!$B$16:$B$515,$A97,'様式1-2（計画自動車）'!$H$16:$H$515,"マイクロバス",'様式1-2（計画自動車）'!$J$16:$J$515,"&gt;1700",'様式1-2（計画自動車）'!$J$16:$J$515,"&lt;=2500",'様式1-2（計画自動車）'!$S$16:$S$515,"廃止")</f>
        <v>0</v>
      </c>
      <c r="P97" s="253">
        <f>COUNTIFS('様式1-2（計画自動車）'!$B$16:$B$515,$A97,'様式1-2（計画自動車）'!$H$16:$H$515,"マイクロバス",'様式1-2（計画自動車）'!$J$16:$J$515,"&gt;2500",'様式1-2（計画自動車）'!$J$16:$J$515,"&lt;=3500",'様式1-2（計画自動車）'!$S$16:$S$515,"廃止")</f>
        <v>0</v>
      </c>
      <c r="Q97" s="253">
        <f>COUNTIFS('様式1-2（計画自動車）'!$B$16:$B$515,$A97,'様式1-2（計画自動車）'!$H$16:$H$515,"マイクロバス",'様式1-2（計画自動車）'!$J$16:$J$515,"&gt;3500",'様式1-2（計画自動車）'!$S$16:$S$515,"廃止")</f>
        <v>0</v>
      </c>
      <c r="R97" s="253">
        <f>COUNTIFS('様式1-2（計画自動車）'!$B$16:$B$515,$A97,'様式1-2（計画自動車）'!$H$16:$H$515,"特種車*",'様式1-2（計画自動車）'!$J$16:$J$515,"&lt;=1700",'様式1-2（計画自動車）'!$S$16:$S$515,"廃止")</f>
        <v>0</v>
      </c>
      <c r="S97" s="253">
        <f>COUNTIFS('様式1-2（計画自動車）'!$B$16:$B$515,$A97,'様式1-2（計画自動車）'!$H$16:$H$515,"特種車*",'様式1-2（計画自動車）'!$J$16:$J$515,"&gt;1700",'様式1-2（計画自動車）'!$J$16:$J$515,"&lt;=2500",'様式1-2（計画自動車）'!$S$16:$S$515,"廃止")</f>
        <v>0</v>
      </c>
      <c r="T97" s="253">
        <f>COUNTIFS('様式1-2（計画自動車）'!$B$16:$B$515,$A97,'様式1-2（計画自動車）'!$H$16:$H$515,"特種車*",'様式1-2（計画自動車）'!$J$16:$J$515,"&gt;2500",'様式1-2（計画自動車）'!$J$16:$J$515,"&lt;=3500",'様式1-2（計画自動車）'!$S$16:$S$515,"廃止")</f>
        <v>0</v>
      </c>
      <c r="U97" s="253">
        <f>COUNTIFS('様式1-2（計画自動車）'!$B$16:$B$515,$A97,'様式1-2（計画自動車）'!$H$16:$H$515,"特種車*",'様式1-2（計画自動車）'!$J$16:$J$515,"&gt;3500",'様式1-2（計画自動車）'!$S$16:$S$515,"廃止")</f>
        <v>0</v>
      </c>
      <c r="V97" s="253">
        <f>COUNTIFS('様式1-2（計画自動車）'!$B$16:$B$515,$A97,'様式1-2（計画自動車）'!$H$16:$H$515,"乗用車*",'様式1-2（計画自動車）'!$S$16:$S$515,"廃止")</f>
        <v>0</v>
      </c>
      <c r="W97" s="253"/>
    </row>
    <row r="98" spans="1:25" ht="13.5" hidden="1" customHeight="1">
      <c r="A98" s="155">
        <v>29</v>
      </c>
      <c r="B98" s="253">
        <f>COUNTIFS('様式1-2（計画自動車）'!$B$16:$B$515,$A98,'様式1-2（計画自動車）'!$H$16:$H$515,"普通貨物車",'様式1-2（計画自動車）'!$J$16:$J$515,"&lt;=1700",'様式1-2（計画自動車）'!$S$16:$S$515,"廃止")</f>
        <v>0</v>
      </c>
      <c r="C98" s="253">
        <f>COUNTIFS('様式1-2（計画自動車）'!$B$16:$B$515,$A98,'様式1-2（計画自動車）'!$H$16:$H$515,"普通貨物車",'様式1-2（計画自動車）'!$J$16:$J$515,"&gt;1700",'様式1-2（計画自動車）'!$J$16:$J$515,"&lt;=2500",'様式1-2（計画自動車）'!$S$16:$S$515,"廃止")</f>
        <v>0</v>
      </c>
      <c r="D98" s="253">
        <f>COUNTIFS('様式1-2（計画自動車）'!$B$16:$B$515,$A98,'様式1-2（計画自動車）'!$H$16:$H$515,"普通貨物車",'様式1-2（計画自動車）'!$J$16:$J$515,"&gt;2500",'様式1-2（計画自動車）'!$J$16:$J$515,"&lt;=3500",'様式1-2（計画自動車）'!$S$16:$S$515,"廃止")</f>
        <v>0</v>
      </c>
      <c r="E98" s="253">
        <f>COUNTIFS('様式1-2（計画自動車）'!$B$16:$B$515,$A98,'様式1-2（計画自動車）'!$H$16:$H$515,"普通貨物車",'様式1-2（計画自動車）'!$J$16:$J$515,"&gt;3500",'様式1-2（計画自動車）'!$S$16:$S$515,"廃止")</f>
        <v>0</v>
      </c>
      <c r="F98" s="253">
        <f>COUNTIFS('様式1-2（計画自動車）'!$B$16:$B$515,$A98,'様式1-2（計画自動車）'!$H$16:$H$515,"小型貨物車",'様式1-2（計画自動車）'!$J$16:$J$515,"&lt;=1700",'様式1-2（計画自動車）'!$S$16:$S$515,"廃止")</f>
        <v>0</v>
      </c>
      <c r="G98" s="253">
        <f>COUNTIFS('様式1-2（計画自動車）'!$B$16:$B$515,$A98,'様式1-2（計画自動車）'!$H$16:$H$515,"小型貨物車",'様式1-2（計画自動車）'!$J$16:$J$515,"&gt;1700",'様式1-2（計画自動車）'!$J$16:$J$515,"&lt;=2500",'様式1-2（計画自動車）'!$S$16:$S$515,"廃止")</f>
        <v>0</v>
      </c>
      <c r="H98" s="253">
        <f>COUNTIFS('様式1-2（計画自動車）'!$B$16:$B$515,$A98,'様式1-2（計画自動車）'!$H$16:$H$515,"小型貨物車",'様式1-2（計画自動車）'!$J$16:$J$515,"&gt;2500",'様式1-2（計画自動車）'!$J$16:$J$515,"&lt;=3500",'様式1-2（計画自動車）'!$S$16:$S$515,"廃止")</f>
        <v>0</v>
      </c>
      <c r="I98" s="253">
        <f>COUNTIFS('様式1-2（計画自動車）'!$B$16:$B$515,$A98,'様式1-2（計画自動車）'!$H$16:$H$515,"小型貨物車",'様式1-2（計画自動車）'!$J$16:$J$515,"&gt;3500",'様式1-2（計画自動車）'!$S$16:$S$515,"廃止")</f>
        <v>0</v>
      </c>
      <c r="J98" s="253">
        <f>COUNTIFS('様式1-2（計画自動車）'!$B$16:$B$515,$A98,'様式1-2（計画自動車）'!$H$16:$H$515,"大型バス",'様式1-2（計画自動車）'!$J$16:$J$515,"&lt;=1700",'様式1-2（計画自動車）'!$S$16:$S$515,"廃止")</f>
        <v>0</v>
      </c>
      <c r="K98" s="253">
        <f>COUNTIFS('様式1-2（計画自動車）'!$B$16:$B$515,$A98,'様式1-2（計画自動車）'!$H$16:$H$515,"大型バス",'様式1-2（計画自動車）'!$J$16:$J$515,"&gt;1700",'様式1-2（計画自動車）'!$J$16:$J$515,"&lt;=2500",'様式1-2（計画自動車）'!$S$16:$S$515,"廃止")</f>
        <v>0</v>
      </c>
      <c r="L98" s="253">
        <f>COUNTIFS('様式1-2（計画自動車）'!$B$16:$B$515,$A98,'様式1-2（計画自動車）'!$H$16:$H$515,"大型バス",'様式1-2（計画自動車）'!$J$16:$J$515,"&gt;2500",'様式1-2（計画自動車）'!$J$16:$J$515,"&lt;=3500",'様式1-2（計画自動車）'!$S$16:$S$515,"廃止")</f>
        <v>0</v>
      </c>
      <c r="M98" s="253">
        <f>COUNTIFS('様式1-2（計画自動車）'!$B$16:$B$515,$A98,'様式1-2（計画自動車）'!$H$16:$H$515,"大型バス",'様式1-2（計画自動車）'!$J$16:$J$515,"&gt;3500",'様式1-2（計画自動車）'!$S$16:$S$515,"廃止")</f>
        <v>0</v>
      </c>
      <c r="N98" s="253">
        <f>COUNTIFS('様式1-2（計画自動車）'!$B$16:$B$515,$A98,'様式1-2（計画自動車）'!$H$16:$H$515,"マイクロバス",'様式1-2（計画自動車）'!$J$16:$J$515,"&lt;=1700",'様式1-2（計画自動車）'!$S$16:$S$515,"廃止")</f>
        <v>0</v>
      </c>
      <c r="O98" s="253">
        <f>COUNTIFS('様式1-2（計画自動車）'!$B$16:$B$515,$A98,'様式1-2（計画自動車）'!$H$16:$H$515,"マイクロバス",'様式1-2（計画自動車）'!$J$16:$J$515,"&gt;1700",'様式1-2（計画自動車）'!$J$16:$J$515,"&lt;=2500",'様式1-2（計画自動車）'!$S$16:$S$515,"廃止")</f>
        <v>0</v>
      </c>
      <c r="P98" s="253">
        <f>COUNTIFS('様式1-2（計画自動車）'!$B$16:$B$515,$A98,'様式1-2（計画自動車）'!$H$16:$H$515,"マイクロバス",'様式1-2（計画自動車）'!$J$16:$J$515,"&gt;2500",'様式1-2（計画自動車）'!$J$16:$J$515,"&lt;=3500",'様式1-2（計画自動車）'!$S$16:$S$515,"廃止")</f>
        <v>0</v>
      </c>
      <c r="Q98" s="253">
        <f>COUNTIFS('様式1-2（計画自動車）'!$B$16:$B$515,$A98,'様式1-2（計画自動車）'!$H$16:$H$515,"マイクロバス",'様式1-2（計画自動車）'!$J$16:$J$515,"&gt;3500",'様式1-2（計画自動車）'!$S$16:$S$515,"廃止")</f>
        <v>0</v>
      </c>
      <c r="R98" s="253">
        <f>COUNTIFS('様式1-2（計画自動車）'!$B$16:$B$515,$A98,'様式1-2（計画自動車）'!$H$16:$H$515,"特種車*",'様式1-2（計画自動車）'!$J$16:$J$515,"&lt;=1700",'様式1-2（計画自動車）'!$S$16:$S$515,"廃止")</f>
        <v>0</v>
      </c>
      <c r="S98" s="253">
        <f>COUNTIFS('様式1-2（計画自動車）'!$B$16:$B$515,$A98,'様式1-2（計画自動車）'!$H$16:$H$515,"特種車*",'様式1-2（計画自動車）'!$J$16:$J$515,"&gt;1700",'様式1-2（計画自動車）'!$J$16:$J$515,"&lt;=2500",'様式1-2（計画自動車）'!$S$16:$S$515,"廃止")</f>
        <v>0</v>
      </c>
      <c r="T98" s="253">
        <f>COUNTIFS('様式1-2（計画自動車）'!$B$16:$B$515,$A98,'様式1-2（計画自動車）'!$H$16:$H$515,"特種車*",'様式1-2（計画自動車）'!$J$16:$J$515,"&gt;2500",'様式1-2（計画自動車）'!$J$16:$J$515,"&lt;=3500",'様式1-2（計画自動車）'!$S$16:$S$515,"廃止")</f>
        <v>0</v>
      </c>
      <c r="U98" s="253">
        <f>COUNTIFS('様式1-2（計画自動車）'!$B$16:$B$515,$A98,'様式1-2（計画自動車）'!$H$16:$H$515,"特種車*",'様式1-2（計画自動車）'!$J$16:$J$515,"&gt;3500",'様式1-2（計画自動車）'!$S$16:$S$515,"廃止")</f>
        <v>0</v>
      </c>
      <c r="V98" s="253">
        <f>COUNTIFS('様式1-2（計画自動車）'!$B$16:$B$515,$A98,'様式1-2（計画自動車）'!$H$16:$H$515,"乗用車*",'様式1-2（計画自動車）'!$S$16:$S$515,"廃止")</f>
        <v>0</v>
      </c>
      <c r="W98" s="253"/>
    </row>
    <row r="99" spans="1:25" ht="13.5" hidden="1" customHeight="1">
      <c r="A99" s="155">
        <v>30</v>
      </c>
      <c r="B99" s="253">
        <f>COUNTIFS('様式1-2（計画自動車）'!$B$16:$B$515,$A99,'様式1-2（計画自動車）'!$H$16:$H$515,"普通貨物車",'様式1-2（計画自動車）'!$J$16:$J$515,"&lt;=1700",'様式1-2（計画自動車）'!$S$16:$S$515,"廃止")</f>
        <v>0</v>
      </c>
      <c r="C99" s="253">
        <f>COUNTIFS('様式1-2（計画自動車）'!$B$16:$B$515,$A99,'様式1-2（計画自動車）'!$H$16:$H$515,"普通貨物車",'様式1-2（計画自動車）'!$J$16:$J$515,"&gt;1700",'様式1-2（計画自動車）'!$J$16:$J$515,"&lt;=2500",'様式1-2（計画自動車）'!$S$16:$S$515,"廃止")</f>
        <v>0</v>
      </c>
      <c r="D99" s="253">
        <f>COUNTIFS('様式1-2（計画自動車）'!$B$16:$B$515,$A99,'様式1-2（計画自動車）'!$H$16:$H$515,"普通貨物車",'様式1-2（計画自動車）'!$J$16:$J$515,"&gt;2500",'様式1-2（計画自動車）'!$J$16:$J$515,"&lt;=3500",'様式1-2（計画自動車）'!$S$16:$S$515,"廃止")</f>
        <v>0</v>
      </c>
      <c r="E99" s="253">
        <f>COUNTIFS('様式1-2（計画自動車）'!$B$16:$B$515,$A99,'様式1-2（計画自動車）'!$H$16:$H$515,"普通貨物車",'様式1-2（計画自動車）'!$J$16:$J$515,"&gt;3500",'様式1-2（計画自動車）'!$S$16:$S$515,"廃止")</f>
        <v>0</v>
      </c>
      <c r="F99" s="253">
        <f>COUNTIFS('様式1-2（計画自動車）'!$B$16:$B$515,$A99,'様式1-2（計画自動車）'!$H$16:$H$515,"小型貨物車",'様式1-2（計画自動車）'!$J$16:$J$515,"&lt;=1700",'様式1-2（計画自動車）'!$S$16:$S$515,"廃止")</f>
        <v>0</v>
      </c>
      <c r="G99" s="253">
        <f>COUNTIFS('様式1-2（計画自動車）'!$B$16:$B$515,$A99,'様式1-2（計画自動車）'!$H$16:$H$515,"小型貨物車",'様式1-2（計画自動車）'!$J$16:$J$515,"&gt;1700",'様式1-2（計画自動車）'!$J$16:$J$515,"&lt;=2500",'様式1-2（計画自動車）'!$S$16:$S$515,"廃止")</f>
        <v>0</v>
      </c>
      <c r="H99" s="253">
        <f>COUNTIFS('様式1-2（計画自動車）'!$B$16:$B$515,$A99,'様式1-2（計画自動車）'!$H$16:$H$515,"小型貨物車",'様式1-2（計画自動車）'!$J$16:$J$515,"&gt;2500",'様式1-2（計画自動車）'!$J$16:$J$515,"&lt;=3500",'様式1-2（計画自動車）'!$S$16:$S$515,"廃止")</f>
        <v>0</v>
      </c>
      <c r="I99" s="253">
        <f>COUNTIFS('様式1-2（計画自動車）'!$B$16:$B$515,$A99,'様式1-2（計画自動車）'!$H$16:$H$515,"小型貨物車",'様式1-2（計画自動車）'!$J$16:$J$515,"&gt;3500",'様式1-2（計画自動車）'!$S$16:$S$515,"廃止")</f>
        <v>0</v>
      </c>
      <c r="J99" s="253">
        <f>COUNTIFS('様式1-2（計画自動車）'!$B$16:$B$515,$A99,'様式1-2（計画自動車）'!$H$16:$H$515,"大型バス",'様式1-2（計画自動車）'!$J$16:$J$515,"&lt;=1700",'様式1-2（計画自動車）'!$S$16:$S$515,"廃止")</f>
        <v>0</v>
      </c>
      <c r="K99" s="253">
        <f>COUNTIFS('様式1-2（計画自動車）'!$B$16:$B$515,$A99,'様式1-2（計画自動車）'!$H$16:$H$515,"大型バス",'様式1-2（計画自動車）'!$J$16:$J$515,"&gt;1700",'様式1-2（計画自動車）'!$J$16:$J$515,"&lt;=2500",'様式1-2（計画自動車）'!$S$16:$S$515,"廃止")</f>
        <v>0</v>
      </c>
      <c r="L99" s="253">
        <f>COUNTIFS('様式1-2（計画自動車）'!$B$16:$B$515,$A99,'様式1-2（計画自動車）'!$H$16:$H$515,"大型バス",'様式1-2（計画自動車）'!$J$16:$J$515,"&gt;2500",'様式1-2（計画自動車）'!$J$16:$J$515,"&lt;=3500",'様式1-2（計画自動車）'!$S$16:$S$515,"廃止")</f>
        <v>0</v>
      </c>
      <c r="M99" s="253">
        <f>COUNTIFS('様式1-2（計画自動車）'!$B$16:$B$515,$A99,'様式1-2（計画自動車）'!$H$16:$H$515,"大型バス",'様式1-2（計画自動車）'!$J$16:$J$515,"&gt;3500",'様式1-2（計画自動車）'!$S$16:$S$515,"廃止")</f>
        <v>0</v>
      </c>
      <c r="N99" s="253">
        <f>COUNTIFS('様式1-2（計画自動車）'!$B$16:$B$515,$A99,'様式1-2（計画自動車）'!$H$16:$H$515,"マイクロバス",'様式1-2（計画自動車）'!$J$16:$J$515,"&lt;=1700",'様式1-2（計画自動車）'!$S$16:$S$515,"廃止")</f>
        <v>0</v>
      </c>
      <c r="O99" s="253">
        <f>COUNTIFS('様式1-2（計画自動車）'!$B$16:$B$515,$A99,'様式1-2（計画自動車）'!$H$16:$H$515,"マイクロバス",'様式1-2（計画自動車）'!$J$16:$J$515,"&gt;1700",'様式1-2（計画自動車）'!$J$16:$J$515,"&lt;=2500",'様式1-2（計画自動車）'!$S$16:$S$515,"廃止")</f>
        <v>0</v>
      </c>
      <c r="P99" s="253">
        <f>COUNTIFS('様式1-2（計画自動車）'!$B$16:$B$515,$A99,'様式1-2（計画自動車）'!$H$16:$H$515,"マイクロバス",'様式1-2（計画自動車）'!$J$16:$J$515,"&gt;2500",'様式1-2（計画自動車）'!$J$16:$J$515,"&lt;=3500",'様式1-2（計画自動車）'!$S$16:$S$515,"廃止")</f>
        <v>0</v>
      </c>
      <c r="Q99" s="253">
        <f>COUNTIFS('様式1-2（計画自動車）'!$B$16:$B$515,$A99,'様式1-2（計画自動車）'!$H$16:$H$515,"マイクロバス",'様式1-2（計画自動車）'!$J$16:$J$515,"&gt;3500",'様式1-2（計画自動車）'!$S$16:$S$515,"廃止")</f>
        <v>0</v>
      </c>
      <c r="R99" s="253">
        <f>COUNTIFS('様式1-2（計画自動車）'!$B$16:$B$515,$A99,'様式1-2（計画自動車）'!$H$16:$H$515,"特種車*",'様式1-2（計画自動車）'!$J$16:$J$515,"&lt;=1700",'様式1-2（計画自動車）'!$S$16:$S$515,"廃止")</f>
        <v>0</v>
      </c>
      <c r="S99" s="253">
        <f>COUNTIFS('様式1-2（計画自動車）'!$B$16:$B$515,$A99,'様式1-2（計画自動車）'!$H$16:$H$515,"特種車*",'様式1-2（計画自動車）'!$J$16:$J$515,"&gt;1700",'様式1-2（計画自動車）'!$J$16:$J$515,"&lt;=2500",'様式1-2（計画自動車）'!$S$16:$S$515,"廃止")</f>
        <v>0</v>
      </c>
      <c r="T99" s="253">
        <f>COUNTIFS('様式1-2（計画自動車）'!$B$16:$B$515,$A99,'様式1-2（計画自動車）'!$H$16:$H$515,"特種車*",'様式1-2（計画自動車）'!$J$16:$J$515,"&gt;2500",'様式1-2（計画自動車）'!$J$16:$J$515,"&lt;=3500",'様式1-2（計画自動車）'!$S$16:$S$515,"廃止")</f>
        <v>0</v>
      </c>
      <c r="U99" s="253">
        <f>COUNTIFS('様式1-2（計画自動車）'!$B$16:$B$515,$A99,'様式1-2（計画自動車）'!$H$16:$H$515,"特種車*",'様式1-2（計画自動車）'!$J$16:$J$515,"&gt;3500",'様式1-2（計画自動車）'!$S$16:$S$515,"廃止")</f>
        <v>0</v>
      </c>
      <c r="V99" s="253">
        <f>COUNTIFS('様式1-2（計画自動車）'!$B$16:$B$515,$A99,'様式1-2（計画自動車）'!$H$16:$H$515,"乗用車*",'様式1-2（計画自動車）'!$S$16:$S$515,"廃止")</f>
        <v>0</v>
      </c>
      <c r="W99" s="253"/>
    </row>
    <row r="100" spans="1:25" ht="13.5" hidden="1" customHeight="1"/>
    <row r="101" spans="1:25" ht="13.5" hidden="1" customHeight="1">
      <c r="C101" s="1" t="s">
        <v>2866</v>
      </c>
      <c r="E101" s="738" t="s">
        <v>38</v>
      </c>
      <c r="F101" s="738"/>
      <c r="G101" s="738"/>
      <c r="H101" s="738"/>
      <c r="I101" s="738" t="s">
        <v>2865</v>
      </c>
      <c r="J101" s="738"/>
      <c r="K101" s="738"/>
      <c r="L101" s="738"/>
      <c r="M101" s="738" t="s">
        <v>215</v>
      </c>
      <c r="N101" s="738"/>
      <c r="O101" s="738"/>
      <c r="P101" s="738"/>
      <c r="Q101" s="738" t="s">
        <v>1395</v>
      </c>
      <c r="R101" s="738"/>
      <c r="S101" s="738"/>
      <c r="T101" s="738"/>
      <c r="U101" s="738" t="s">
        <v>39</v>
      </c>
      <c r="V101" s="738"/>
      <c r="W101" s="738"/>
      <c r="X101" s="738"/>
      <c r="Y101" s="253" t="s">
        <v>1511</v>
      </c>
    </row>
    <row r="102" spans="1:25" ht="13.5" hidden="1" customHeight="1">
      <c r="C102" s="511"/>
      <c r="E102" s="512" t="s">
        <v>2861</v>
      </c>
      <c r="F102" s="512" t="s">
        <v>2862</v>
      </c>
      <c r="G102" s="512" t="s">
        <v>2863</v>
      </c>
      <c r="H102" s="512" t="s">
        <v>2864</v>
      </c>
      <c r="I102" s="512" t="s">
        <v>2861</v>
      </c>
      <c r="J102" s="512" t="s">
        <v>2862</v>
      </c>
      <c r="K102" s="512" t="s">
        <v>2863</v>
      </c>
      <c r="L102" s="512" t="s">
        <v>2864</v>
      </c>
      <c r="M102" s="512" t="s">
        <v>2861</v>
      </c>
      <c r="N102" s="512" t="s">
        <v>2862</v>
      </c>
      <c r="O102" s="512" t="s">
        <v>2863</v>
      </c>
      <c r="P102" s="512" t="s">
        <v>2864</v>
      </c>
      <c r="Q102" s="512" t="s">
        <v>2861</v>
      </c>
      <c r="R102" s="512" t="s">
        <v>2862</v>
      </c>
      <c r="S102" s="512" t="s">
        <v>2863</v>
      </c>
      <c r="T102" s="512" t="s">
        <v>2864</v>
      </c>
      <c r="U102" s="512" t="s">
        <v>2861</v>
      </c>
      <c r="V102" s="512" t="s">
        <v>2862</v>
      </c>
      <c r="W102" s="512" t="s">
        <v>2863</v>
      </c>
      <c r="X102" s="512" t="s">
        <v>2864</v>
      </c>
      <c r="Y102" s="512"/>
    </row>
    <row r="103" spans="1:25" ht="13.5" hidden="1" customHeight="1">
      <c r="E103" s="513">
        <f>D8</f>
        <v>0</v>
      </c>
      <c r="F103" s="513">
        <f>D9</f>
        <v>0</v>
      </c>
      <c r="G103" s="513">
        <f>D10</f>
        <v>0</v>
      </c>
      <c r="H103" s="513">
        <f>D11</f>
        <v>0</v>
      </c>
      <c r="I103" s="513">
        <f>D12</f>
        <v>0</v>
      </c>
      <c r="J103" s="513">
        <f>D13</f>
        <v>0</v>
      </c>
      <c r="K103" s="513">
        <f>D14</f>
        <v>0</v>
      </c>
      <c r="L103" s="513">
        <f>D15</f>
        <v>0</v>
      </c>
      <c r="M103" s="513">
        <f>D16</f>
        <v>0</v>
      </c>
      <c r="N103" s="513">
        <f>D17</f>
        <v>0</v>
      </c>
      <c r="O103" s="513">
        <f>D18</f>
        <v>0</v>
      </c>
      <c r="P103" s="513">
        <f>D19</f>
        <v>0</v>
      </c>
      <c r="Q103" s="513">
        <f>D20</f>
        <v>0</v>
      </c>
      <c r="R103" s="513">
        <f>D21</f>
        <v>0</v>
      </c>
      <c r="S103" s="513">
        <f>D22</f>
        <v>0</v>
      </c>
      <c r="T103" s="513">
        <f>D23</f>
        <v>0</v>
      </c>
      <c r="U103" s="513">
        <f>D24</f>
        <v>0</v>
      </c>
      <c r="V103" s="513">
        <f>D25</f>
        <v>0</v>
      </c>
      <c r="W103" s="513">
        <f>D26</f>
        <v>0</v>
      </c>
      <c r="X103" s="513">
        <f>D27</f>
        <v>0</v>
      </c>
      <c r="Y103" s="513">
        <f>D28</f>
        <v>0</v>
      </c>
    </row>
    <row r="104" spans="1:25" ht="13.5" customHeight="1"/>
    <row r="105" spans="1:25" ht="13.5" customHeight="1"/>
    <row r="106" spans="1:25" ht="13.5" customHeight="1"/>
    <row r="107" spans="1:25" ht="13.5" customHeight="1"/>
    <row r="108" spans="1:25" ht="13.5" customHeight="1"/>
    <row r="109" spans="1:25" ht="13.5" customHeight="1"/>
    <row r="110" spans="1:25" ht="13.5" customHeight="1"/>
    <row r="111" spans="1:25" ht="13.5" customHeight="1"/>
    <row r="112" spans="1:25"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sheetData>
  <sheetProtection password="E798" sheet="1"/>
  <mergeCells count="36">
    <mergeCell ref="A8:B11"/>
    <mergeCell ref="A20:B23"/>
    <mergeCell ref="A24:B27"/>
    <mergeCell ref="A2:C2"/>
    <mergeCell ref="A3:C3"/>
    <mergeCell ref="A4:C4"/>
    <mergeCell ref="A5:C5"/>
    <mergeCell ref="A6:C6"/>
    <mergeCell ref="A16:B19"/>
    <mergeCell ref="V32:V33"/>
    <mergeCell ref="R68:U68"/>
    <mergeCell ref="A7:B7"/>
    <mergeCell ref="N68:Q68"/>
    <mergeCell ref="A29:C29"/>
    <mergeCell ref="A31:A33"/>
    <mergeCell ref="B67:W67"/>
    <mergeCell ref="W32:W33"/>
    <mergeCell ref="B31:W31"/>
    <mergeCell ref="A12:B15"/>
    <mergeCell ref="N32:Q32"/>
    <mergeCell ref="B68:E68"/>
    <mergeCell ref="V68:V69"/>
    <mergeCell ref="A28:C28"/>
    <mergeCell ref="J32:M32"/>
    <mergeCell ref="J68:M68"/>
    <mergeCell ref="F68:I68"/>
    <mergeCell ref="F32:I32"/>
    <mergeCell ref="B32:E32"/>
    <mergeCell ref="R32:U32"/>
    <mergeCell ref="E101:H101"/>
    <mergeCell ref="I101:L101"/>
    <mergeCell ref="M101:P101"/>
    <mergeCell ref="Q101:T101"/>
    <mergeCell ref="U101:X101"/>
    <mergeCell ref="A67:A69"/>
    <mergeCell ref="W68:W69"/>
  </mergeCells>
  <phoneticPr fontId="3"/>
  <dataValidations count="3">
    <dataValidation imeMode="hiragana" allowBlank="1" showInputMessage="1" showErrorMessage="1" sqref="E3:N4"/>
    <dataValidation type="whole" imeMode="off" operator="greaterThan" allowBlank="1" showInputMessage="1" showErrorMessage="1" sqref="E6:N6">
      <formula1>0</formula1>
    </dataValidation>
    <dataValidation imeMode="off" allowBlank="1" showInputMessage="1" showErrorMessage="1" sqref="E5:N5"/>
  </dataValidations>
  <pageMargins left="0.31496062992125984" right="0.31496062992125984" top="0.74803149606299213" bottom="0.74803149606299213" header="0.31496062992125984" footer="0.31496062992125984"/>
  <pageSetup paperSize="9" scale="66" fitToWidth="0" orientation="landscape" cellComments="asDisplayed"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C40"/>
  <sheetViews>
    <sheetView showGridLines="0" zoomScaleNormal="100" zoomScaleSheetLayoutView="120" workbookViewId="0"/>
  </sheetViews>
  <sheetFormatPr defaultRowHeight="12.75"/>
  <cols>
    <col min="1" max="7" width="3.5" style="43" customWidth="1"/>
    <col min="8" max="8" width="9.25" style="43" customWidth="1"/>
    <col min="9" max="16" width="3.5" style="43" customWidth="1"/>
    <col min="17" max="17" width="4.125" style="43" customWidth="1"/>
    <col min="18" max="24" width="3.5" style="43" customWidth="1"/>
    <col min="25" max="25" width="5.625" style="43" customWidth="1"/>
    <col min="26" max="26" width="1.625" style="43" customWidth="1"/>
    <col min="27" max="16384" width="9" style="43"/>
  </cols>
  <sheetData>
    <row r="1" spans="1:26" ht="15" customHeight="1">
      <c r="A1" s="42" t="s">
        <v>1778</v>
      </c>
      <c r="B1" s="42"/>
      <c r="C1" s="42"/>
      <c r="D1" s="42"/>
      <c r="E1" s="42"/>
      <c r="F1" s="42"/>
      <c r="G1" s="42"/>
      <c r="H1" s="42"/>
      <c r="I1" s="42"/>
      <c r="J1" s="42"/>
      <c r="K1" s="42"/>
      <c r="L1" s="42"/>
      <c r="M1" s="42"/>
      <c r="N1" s="42"/>
      <c r="O1" s="42"/>
      <c r="P1" s="42"/>
      <c r="Q1" s="42"/>
      <c r="R1" s="42"/>
      <c r="S1" s="42"/>
      <c r="T1" s="42"/>
      <c r="U1" s="42"/>
      <c r="V1" s="42"/>
      <c r="W1" s="42"/>
      <c r="X1" s="42"/>
      <c r="Y1" s="42"/>
      <c r="Z1" s="42"/>
    </row>
    <row r="2" spans="1:26" ht="6.75" customHeight="1">
      <c r="A2" s="42"/>
      <c r="B2" s="42"/>
      <c r="C2" s="42"/>
      <c r="D2" s="42"/>
      <c r="E2" s="42"/>
      <c r="F2" s="42"/>
      <c r="G2" s="42"/>
      <c r="H2" s="42"/>
      <c r="I2" s="42"/>
      <c r="J2" s="42"/>
      <c r="K2" s="42"/>
      <c r="L2" s="42"/>
      <c r="M2" s="42"/>
      <c r="N2" s="42"/>
      <c r="O2" s="42"/>
      <c r="P2" s="42"/>
      <c r="Q2" s="42"/>
      <c r="R2" s="42"/>
      <c r="S2" s="42"/>
      <c r="T2" s="42"/>
      <c r="U2" s="42"/>
      <c r="V2" s="42"/>
      <c r="W2" s="42"/>
      <c r="X2" s="42"/>
      <c r="Y2" s="42"/>
      <c r="Z2" s="42"/>
    </row>
    <row r="3" spans="1:26" ht="15" customHeight="1">
      <c r="A3" s="42"/>
      <c r="B3" s="42"/>
      <c r="C3" s="42"/>
      <c r="D3" s="42"/>
      <c r="E3" s="42"/>
      <c r="F3" s="42"/>
      <c r="G3" s="42"/>
      <c r="H3" s="42"/>
      <c r="I3" s="42"/>
      <c r="J3" s="42"/>
      <c r="K3" s="42"/>
      <c r="L3" s="42"/>
      <c r="M3" s="42"/>
      <c r="N3" s="42"/>
      <c r="O3" s="42"/>
      <c r="P3" s="44"/>
      <c r="Q3" s="179"/>
      <c r="R3" s="178"/>
      <c r="S3" s="535" t="s">
        <v>1803</v>
      </c>
      <c r="T3" s="535"/>
      <c r="U3" s="535"/>
      <c r="V3" s="535"/>
      <c r="W3" s="535"/>
      <c r="X3" s="178"/>
      <c r="Y3" s="45"/>
      <c r="Z3" s="42"/>
    </row>
    <row r="4" spans="1:26" ht="15" customHeigh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6" ht="15" customHeight="1">
      <c r="A5" s="536" t="s">
        <v>1799</v>
      </c>
      <c r="B5" s="536"/>
      <c r="C5" s="536"/>
      <c r="D5" s="536"/>
      <c r="E5" s="536"/>
      <c r="F5" s="536"/>
      <c r="G5" s="42" t="s">
        <v>1761</v>
      </c>
      <c r="H5" s="42"/>
      <c r="I5" s="42"/>
      <c r="J5" s="42"/>
      <c r="K5" s="42"/>
      <c r="L5" s="42"/>
      <c r="M5" s="42"/>
      <c r="N5" s="42"/>
      <c r="O5" s="42"/>
      <c r="P5" s="42"/>
      <c r="Q5" s="42"/>
      <c r="R5" s="42"/>
      <c r="S5" s="42"/>
      <c r="T5" s="42"/>
      <c r="U5" s="42"/>
      <c r="V5" s="42"/>
      <c r="W5" s="42"/>
      <c r="X5" s="42"/>
      <c r="Y5" s="42"/>
      <c r="Z5" s="42"/>
    </row>
    <row r="6" spans="1:26" ht="15" customHeight="1">
      <c r="A6" s="42"/>
      <c r="B6" s="42"/>
      <c r="C6" s="42"/>
      <c r="D6" s="42"/>
      <c r="E6" s="42"/>
      <c r="F6" s="42"/>
      <c r="G6" s="42"/>
      <c r="H6" s="42"/>
      <c r="I6" s="42"/>
      <c r="J6" s="42"/>
      <c r="K6" s="42"/>
      <c r="L6" s="42"/>
      <c r="M6" s="42"/>
      <c r="N6" s="42"/>
      <c r="O6" s="42"/>
      <c r="P6" s="42"/>
      <c r="Q6" s="42"/>
      <c r="R6" s="42"/>
      <c r="S6" s="42"/>
      <c r="T6" s="42"/>
      <c r="U6" s="42"/>
      <c r="V6" s="42"/>
      <c r="W6" s="42"/>
      <c r="X6" s="42"/>
      <c r="Y6" s="42"/>
      <c r="Z6" s="42"/>
    </row>
    <row r="7" spans="1:26" ht="15" customHeight="1">
      <c r="A7" s="42"/>
      <c r="B7" s="42"/>
      <c r="C7" s="42"/>
      <c r="D7" s="42"/>
      <c r="E7" s="42"/>
      <c r="F7" s="42"/>
      <c r="G7" s="42"/>
      <c r="H7" s="42"/>
      <c r="I7" s="42"/>
      <c r="J7" s="42"/>
      <c r="K7" s="42"/>
      <c r="L7" s="42" t="s">
        <v>1649</v>
      </c>
      <c r="M7" s="537"/>
      <c r="N7" s="538"/>
      <c r="O7" s="177" t="s">
        <v>1650</v>
      </c>
      <c r="P7" s="539"/>
      <c r="Q7" s="540"/>
      <c r="R7" s="42"/>
      <c r="S7" s="42"/>
      <c r="T7" s="42"/>
      <c r="U7" s="42"/>
      <c r="V7" s="42"/>
      <c r="W7" s="42"/>
      <c r="X7" s="42"/>
      <c r="Y7" s="42"/>
      <c r="Z7" s="42"/>
    </row>
    <row r="8" spans="1:26" ht="18.75" customHeight="1">
      <c r="A8" s="42"/>
      <c r="B8" s="42"/>
      <c r="C8" s="42"/>
      <c r="D8" s="42"/>
      <c r="E8" s="42"/>
      <c r="F8" s="42"/>
      <c r="G8" s="42"/>
      <c r="H8" s="42"/>
      <c r="I8" s="42"/>
      <c r="J8" s="42" t="s">
        <v>1680</v>
      </c>
      <c r="K8" s="42"/>
      <c r="L8" s="46"/>
      <c r="M8" s="541"/>
      <c r="N8" s="542"/>
      <c r="O8" s="542"/>
      <c r="P8" s="542"/>
      <c r="Q8" s="542"/>
      <c r="R8" s="542"/>
      <c r="S8" s="542"/>
      <c r="T8" s="542"/>
      <c r="U8" s="542"/>
      <c r="V8" s="542"/>
      <c r="W8" s="542"/>
      <c r="X8" s="543"/>
      <c r="Y8" s="45"/>
      <c r="Z8" s="42"/>
    </row>
    <row r="9" spans="1:26" ht="18.75" customHeight="1">
      <c r="A9" s="42"/>
      <c r="B9" s="42"/>
      <c r="C9" s="42"/>
      <c r="D9" s="42"/>
      <c r="E9" s="42"/>
      <c r="F9" s="42"/>
      <c r="G9" s="42"/>
      <c r="H9" s="42"/>
      <c r="I9" s="42"/>
      <c r="J9" s="42"/>
      <c r="K9" s="42"/>
      <c r="L9" s="46"/>
      <c r="M9" s="544"/>
      <c r="N9" s="545"/>
      <c r="O9" s="545"/>
      <c r="P9" s="545"/>
      <c r="Q9" s="545"/>
      <c r="R9" s="545"/>
      <c r="S9" s="545"/>
      <c r="T9" s="545"/>
      <c r="U9" s="545"/>
      <c r="V9" s="545"/>
      <c r="W9" s="545"/>
      <c r="X9" s="546"/>
      <c r="Y9" s="45"/>
      <c r="Z9" s="42"/>
    </row>
    <row r="10" spans="1:26" ht="20.25" customHeight="1">
      <c r="A10" s="42"/>
      <c r="B10" s="42"/>
      <c r="C10" s="42"/>
      <c r="D10" s="42"/>
      <c r="E10" s="42"/>
      <c r="F10" s="42"/>
      <c r="G10" s="42"/>
      <c r="H10" s="42"/>
      <c r="I10" s="42"/>
      <c r="J10" s="547" t="s">
        <v>1540</v>
      </c>
      <c r="K10" s="547"/>
      <c r="L10" s="47"/>
      <c r="M10" s="548"/>
      <c r="N10" s="549"/>
      <c r="O10" s="549"/>
      <c r="P10" s="549"/>
      <c r="Q10" s="549"/>
      <c r="R10" s="549"/>
      <c r="S10" s="549"/>
      <c r="T10" s="549"/>
      <c r="U10" s="549"/>
      <c r="V10" s="549"/>
      <c r="W10" s="549"/>
      <c r="X10" s="550"/>
      <c r="Y10" s="45"/>
      <c r="Z10" s="42"/>
    </row>
    <row r="11" spans="1:26" ht="18.75" customHeight="1">
      <c r="A11" s="42"/>
      <c r="B11" s="42"/>
      <c r="C11" s="42"/>
      <c r="D11" s="42"/>
      <c r="E11" s="42"/>
      <c r="F11" s="42"/>
      <c r="G11" s="42"/>
      <c r="H11" s="42"/>
      <c r="I11" s="42"/>
      <c r="J11" s="42" t="s">
        <v>1681</v>
      </c>
      <c r="K11" s="42"/>
      <c r="L11" s="42"/>
      <c r="M11" s="551"/>
      <c r="N11" s="552"/>
      <c r="O11" s="552"/>
      <c r="P11" s="552"/>
      <c r="Q11" s="552"/>
      <c r="R11" s="552"/>
      <c r="S11" s="552"/>
      <c r="T11" s="552"/>
      <c r="U11" s="552"/>
      <c r="V11" s="552"/>
      <c r="W11" s="552"/>
      <c r="X11" s="553"/>
      <c r="Y11" s="45"/>
      <c r="Z11" s="42"/>
    </row>
    <row r="12" spans="1:26" ht="24" customHeight="1">
      <c r="A12" s="42"/>
      <c r="B12" s="42"/>
      <c r="C12" s="42"/>
      <c r="D12" s="42"/>
      <c r="E12" s="42"/>
      <c r="F12" s="42"/>
      <c r="G12" s="42"/>
      <c r="H12" s="42"/>
      <c r="I12" s="42"/>
      <c r="J12" s="42"/>
      <c r="K12" s="42"/>
      <c r="L12" s="42"/>
      <c r="M12" s="544"/>
      <c r="N12" s="545"/>
      <c r="O12" s="545"/>
      <c r="P12" s="545"/>
      <c r="Q12" s="545"/>
      <c r="R12" s="545"/>
      <c r="S12" s="545"/>
      <c r="T12" s="545"/>
      <c r="U12" s="545"/>
      <c r="V12" s="545"/>
      <c r="W12" s="545"/>
      <c r="X12" s="546"/>
      <c r="Y12" s="71"/>
      <c r="Z12" s="42"/>
    </row>
    <row r="13" spans="1:26" ht="15" customHeight="1">
      <c r="A13" s="42"/>
      <c r="B13" s="42"/>
      <c r="C13" s="42"/>
      <c r="D13" s="42"/>
      <c r="E13" s="42"/>
      <c r="F13" s="42"/>
      <c r="G13" s="42"/>
      <c r="H13" s="42"/>
      <c r="I13" s="42"/>
      <c r="J13" s="42"/>
      <c r="K13" s="42"/>
      <c r="L13" s="42"/>
      <c r="M13" s="45" t="s">
        <v>1541</v>
      </c>
      <c r="N13" s="42"/>
      <c r="O13" s="42"/>
      <c r="P13" s="42"/>
      <c r="Q13" s="42"/>
      <c r="R13" s="42"/>
      <c r="S13" s="42"/>
      <c r="T13" s="42"/>
      <c r="U13" s="42"/>
      <c r="V13" s="42"/>
      <c r="W13" s="42"/>
      <c r="X13" s="42"/>
      <c r="Y13" s="42"/>
      <c r="Z13" s="42"/>
    </row>
    <row r="14" spans="1:26" ht="15"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21.75" customHeight="1">
      <c r="A15" s="554" t="s">
        <v>1760</v>
      </c>
      <c r="B15" s="554"/>
      <c r="C15" s="554"/>
      <c r="D15" s="554"/>
      <c r="E15" s="554"/>
      <c r="F15" s="554"/>
      <c r="G15" s="554"/>
      <c r="H15" s="554"/>
      <c r="I15" s="554"/>
      <c r="J15" s="554"/>
      <c r="K15" s="554"/>
      <c r="L15" s="554"/>
      <c r="M15" s="554"/>
      <c r="N15" s="554"/>
      <c r="O15" s="554"/>
      <c r="P15" s="554"/>
      <c r="Q15" s="554"/>
      <c r="R15" s="554"/>
      <c r="S15" s="554"/>
      <c r="T15" s="554"/>
      <c r="U15" s="554"/>
      <c r="V15" s="554"/>
      <c r="W15" s="554"/>
      <c r="X15" s="554"/>
      <c r="Y15" s="42"/>
      <c r="Z15" s="42"/>
    </row>
    <row r="16" spans="1:26" ht="6.75" customHeight="1">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row>
    <row r="17" spans="1:29" ht="39" customHeight="1">
      <c r="A17" s="772" t="s">
        <v>1715</v>
      </c>
      <c r="B17" s="772"/>
      <c r="C17" s="772"/>
      <c r="D17" s="772"/>
      <c r="E17" s="772"/>
      <c r="F17" s="772"/>
      <c r="G17" s="772"/>
      <c r="H17" s="772"/>
      <c r="I17" s="772"/>
      <c r="J17" s="772"/>
      <c r="K17" s="772"/>
      <c r="L17" s="772"/>
      <c r="M17" s="772"/>
      <c r="N17" s="772"/>
      <c r="O17" s="772"/>
      <c r="P17" s="772"/>
      <c r="Q17" s="772"/>
      <c r="R17" s="772"/>
      <c r="S17" s="772"/>
      <c r="T17" s="772"/>
      <c r="U17" s="772"/>
      <c r="V17" s="772"/>
      <c r="W17" s="772"/>
      <c r="X17" s="772"/>
      <c r="Y17" s="42"/>
      <c r="Z17" s="42"/>
    </row>
    <row r="18" spans="1:29" ht="23.25" customHeight="1">
      <c r="A18" s="556" t="s">
        <v>1677</v>
      </c>
      <c r="B18" s="557"/>
      <c r="C18" s="557"/>
      <c r="D18" s="557"/>
      <c r="E18" s="557"/>
      <c r="F18" s="557"/>
      <c r="G18" s="557"/>
      <c r="H18" s="558"/>
      <c r="I18" s="556">
        <f>M11</f>
        <v>0</v>
      </c>
      <c r="J18" s="773"/>
      <c r="K18" s="773"/>
      <c r="L18" s="773"/>
      <c r="M18" s="773"/>
      <c r="N18" s="773"/>
      <c r="O18" s="773"/>
      <c r="P18" s="773"/>
      <c r="Q18" s="773"/>
      <c r="R18" s="773"/>
      <c r="S18" s="773"/>
      <c r="T18" s="773"/>
      <c r="U18" s="773"/>
      <c r="V18" s="773"/>
      <c r="W18" s="773"/>
      <c r="X18" s="651"/>
      <c r="Y18" s="48"/>
      <c r="Z18" s="105"/>
      <c r="AA18" s="106"/>
      <c r="AB18" s="106"/>
    </row>
    <row r="19" spans="1:29" ht="23.25" customHeight="1">
      <c r="A19" s="559"/>
      <c r="B19" s="560"/>
      <c r="C19" s="560"/>
      <c r="D19" s="560"/>
      <c r="E19" s="560"/>
      <c r="F19" s="560"/>
      <c r="G19" s="560"/>
      <c r="H19" s="561"/>
      <c r="I19" s="774">
        <f>M12</f>
        <v>0</v>
      </c>
      <c r="J19" s="775"/>
      <c r="K19" s="775"/>
      <c r="L19" s="775"/>
      <c r="M19" s="775"/>
      <c r="N19" s="775"/>
      <c r="O19" s="775"/>
      <c r="P19" s="775"/>
      <c r="Q19" s="775"/>
      <c r="R19" s="775"/>
      <c r="S19" s="775"/>
      <c r="T19" s="775"/>
      <c r="U19" s="775"/>
      <c r="V19" s="775"/>
      <c r="W19" s="775"/>
      <c r="X19" s="776"/>
      <c r="Y19" s="48"/>
      <c r="Z19" s="105"/>
      <c r="AA19" s="106"/>
      <c r="AB19" s="106"/>
    </row>
    <row r="20" spans="1:29" ht="21.75" customHeight="1">
      <c r="A20" s="777" t="s">
        <v>1801</v>
      </c>
      <c r="B20" s="557"/>
      <c r="C20" s="557"/>
      <c r="D20" s="557"/>
      <c r="E20" s="557"/>
      <c r="F20" s="557"/>
      <c r="G20" s="557"/>
      <c r="H20" s="558"/>
      <c r="I20" s="342" t="s">
        <v>1649</v>
      </c>
      <c r="J20" s="778"/>
      <c r="K20" s="569"/>
      <c r="L20" s="343" t="s">
        <v>1650</v>
      </c>
      <c r="M20" s="570"/>
      <c r="N20" s="779"/>
      <c r="O20" s="780"/>
      <c r="P20" s="577"/>
      <c r="Q20" s="577"/>
      <c r="R20" s="577"/>
      <c r="S20" s="577"/>
      <c r="T20" s="577"/>
      <c r="U20" s="577"/>
      <c r="V20" s="577"/>
      <c r="W20" s="577"/>
      <c r="X20" s="578"/>
      <c r="Y20" s="57"/>
      <c r="Z20" s="105"/>
      <c r="AA20" s="106"/>
      <c r="AB20" s="106"/>
    </row>
    <row r="21" spans="1:29" ht="21.75" customHeight="1">
      <c r="A21" s="559"/>
      <c r="B21" s="560"/>
      <c r="C21" s="560"/>
      <c r="D21" s="560"/>
      <c r="E21" s="560"/>
      <c r="F21" s="560"/>
      <c r="G21" s="560"/>
      <c r="H21" s="561"/>
      <c r="I21" s="572"/>
      <c r="J21" s="573"/>
      <c r="K21" s="573"/>
      <c r="L21" s="573"/>
      <c r="M21" s="573"/>
      <c r="N21" s="573"/>
      <c r="O21" s="573"/>
      <c r="P21" s="573"/>
      <c r="Q21" s="573"/>
      <c r="R21" s="573"/>
      <c r="S21" s="573"/>
      <c r="T21" s="573"/>
      <c r="U21" s="573"/>
      <c r="V21" s="573"/>
      <c r="W21" s="573"/>
      <c r="X21" s="574"/>
      <c r="Y21" s="48"/>
      <c r="Z21" s="105"/>
      <c r="AA21" s="106"/>
      <c r="AB21" s="106"/>
    </row>
    <row r="22" spans="1:29" ht="20.25" customHeight="1">
      <c r="A22" s="556" t="s">
        <v>1678</v>
      </c>
      <c r="B22" s="557"/>
      <c r="C22" s="557"/>
      <c r="D22" s="557"/>
      <c r="E22" s="557"/>
      <c r="F22" s="557"/>
      <c r="G22" s="557"/>
      <c r="H22" s="558"/>
      <c r="I22" s="556">
        <f>'様式2-5（実績事業場）'!D29</f>
        <v>0</v>
      </c>
      <c r="J22" s="557"/>
      <c r="K22" s="557"/>
      <c r="L22" s="557"/>
      <c r="M22" s="557" t="s">
        <v>1682</v>
      </c>
      <c r="N22" s="50"/>
      <c r="O22" s="50"/>
      <c r="P22" s="50"/>
      <c r="Q22" s="51"/>
      <c r="R22" s="50"/>
      <c r="S22" s="575"/>
      <c r="T22" s="575"/>
      <c r="U22" s="575"/>
      <c r="V22" s="50"/>
      <c r="W22" s="50"/>
      <c r="X22" s="52"/>
      <c r="Y22" s="42"/>
      <c r="Z22" s="42"/>
    </row>
    <row r="23" spans="1:29" ht="20.25" customHeight="1">
      <c r="A23" s="559"/>
      <c r="B23" s="560"/>
      <c r="C23" s="560"/>
      <c r="D23" s="560"/>
      <c r="E23" s="560"/>
      <c r="F23" s="560"/>
      <c r="G23" s="560"/>
      <c r="H23" s="561"/>
      <c r="I23" s="559"/>
      <c r="J23" s="560"/>
      <c r="K23" s="560"/>
      <c r="L23" s="560"/>
      <c r="M23" s="560"/>
      <c r="N23" s="53"/>
      <c r="O23" s="53"/>
      <c r="P23" s="53"/>
      <c r="Q23" s="54"/>
      <c r="R23" s="53"/>
      <c r="S23" s="576"/>
      <c r="T23" s="576"/>
      <c r="U23" s="576"/>
      <c r="V23" s="53"/>
      <c r="W23" s="53"/>
      <c r="X23" s="55"/>
      <c r="Y23" s="42"/>
      <c r="Z23" s="42"/>
    </row>
    <row r="24" spans="1:29" ht="36" customHeight="1">
      <c r="A24" s="579" t="s">
        <v>1542</v>
      </c>
      <c r="B24" s="580"/>
      <c r="C24" s="580"/>
      <c r="D24" s="580"/>
      <c r="E24" s="580"/>
      <c r="F24" s="580"/>
      <c r="G24" s="580"/>
      <c r="H24" s="581"/>
      <c r="I24" s="579" t="str">
        <f>IF(T24="","",VLOOKUP('様式2-1（実績表紙）'!T24,産業分類表!A4:B101,2,FALSE))</f>
        <v/>
      </c>
      <c r="J24" s="580"/>
      <c r="K24" s="580"/>
      <c r="L24" s="580"/>
      <c r="M24" s="580"/>
      <c r="N24" s="580"/>
      <c r="O24" s="580"/>
      <c r="P24" s="580"/>
      <c r="Q24" s="581"/>
      <c r="R24" s="579" t="s">
        <v>1543</v>
      </c>
      <c r="S24" s="581"/>
      <c r="T24" s="582"/>
      <c r="U24" s="582"/>
      <c r="V24" s="582"/>
      <c r="W24" s="582"/>
      <c r="X24" s="583"/>
      <c r="Y24" s="48"/>
      <c r="Z24" s="57"/>
      <c r="AA24" s="106"/>
      <c r="AB24" s="106"/>
      <c r="AC24" s="106"/>
    </row>
    <row r="25" spans="1:29" ht="36" customHeight="1">
      <c r="A25" s="579" t="s">
        <v>1763</v>
      </c>
      <c r="B25" s="580"/>
      <c r="C25" s="580"/>
      <c r="D25" s="580"/>
      <c r="E25" s="580"/>
      <c r="F25" s="580"/>
      <c r="G25" s="580"/>
      <c r="H25" s="581"/>
      <c r="I25" s="586"/>
      <c r="J25" s="587"/>
      <c r="K25" s="587"/>
      <c r="L25" s="587"/>
      <c r="M25" s="587"/>
      <c r="N25" s="587"/>
      <c r="O25" s="587"/>
      <c r="P25" s="587"/>
      <c r="Q25" s="587"/>
      <c r="R25" s="587"/>
      <c r="S25" s="587"/>
      <c r="T25" s="587"/>
      <c r="U25" s="587"/>
      <c r="V25" s="587"/>
      <c r="W25" s="587"/>
      <c r="X25" s="588"/>
      <c r="Y25" s="57"/>
      <c r="Z25" s="57"/>
      <c r="AA25" s="106"/>
      <c r="AB25" s="106"/>
      <c r="AC25" s="106"/>
    </row>
    <row r="26" spans="1:29" ht="36" customHeight="1">
      <c r="A26" s="556" t="s">
        <v>1544</v>
      </c>
      <c r="B26" s="557"/>
      <c r="C26" s="557"/>
      <c r="D26" s="557"/>
      <c r="E26" s="557"/>
      <c r="F26" s="557"/>
      <c r="G26" s="557"/>
      <c r="H26" s="558"/>
      <c r="I26" s="584"/>
      <c r="J26" s="585"/>
      <c r="K26" s="585"/>
      <c r="L26" s="585"/>
      <c r="M26" s="585"/>
      <c r="N26" s="585"/>
      <c r="O26" s="56" t="s">
        <v>1679</v>
      </c>
      <c r="P26" s="56"/>
      <c r="Q26" s="58"/>
      <c r="R26" s="56"/>
      <c r="S26" s="56"/>
      <c r="T26" s="56"/>
      <c r="U26" s="56"/>
      <c r="V26" s="56"/>
      <c r="W26" s="56"/>
      <c r="X26" s="59"/>
      <c r="Y26" s="42"/>
      <c r="Z26" s="42"/>
    </row>
    <row r="27" spans="1:29" ht="19.5" customHeight="1">
      <c r="A27" s="556" t="s">
        <v>1545</v>
      </c>
      <c r="B27" s="557"/>
      <c r="C27" s="557"/>
      <c r="D27" s="557"/>
      <c r="E27" s="557"/>
      <c r="F27" s="557"/>
      <c r="G27" s="557"/>
      <c r="H27" s="558"/>
      <c r="I27" s="592" t="s">
        <v>1762</v>
      </c>
      <c r="J27" s="593"/>
      <c r="K27" s="593"/>
      <c r="L27" s="594"/>
      <c r="M27" s="529"/>
      <c r="N27" s="781"/>
      <c r="O27" s="781"/>
      <c r="P27" s="781"/>
      <c r="Q27" s="781"/>
      <c r="R27" s="781"/>
      <c r="S27" s="781"/>
      <c r="T27" s="781"/>
      <c r="U27" s="781"/>
      <c r="V27" s="781"/>
      <c r="W27" s="781"/>
      <c r="X27" s="782"/>
      <c r="Y27" s="60"/>
      <c r="Z27" s="61"/>
    </row>
    <row r="28" spans="1:29" ht="19.5" customHeight="1">
      <c r="A28" s="589"/>
      <c r="B28" s="590"/>
      <c r="C28" s="590"/>
      <c r="D28" s="590"/>
      <c r="E28" s="590"/>
      <c r="F28" s="590"/>
      <c r="G28" s="590"/>
      <c r="H28" s="591"/>
      <c r="I28" s="783" t="s">
        <v>1764</v>
      </c>
      <c r="J28" s="784"/>
      <c r="K28" s="784"/>
      <c r="L28" s="785"/>
      <c r="M28" s="529"/>
      <c r="N28" s="530"/>
      <c r="O28" s="530"/>
      <c r="P28" s="530"/>
      <c r="Q28" s="530"/>
      <c r="R28" s="530"/>
      <c r="S28" s="530"/>
      <c r="T28" s="530"/>
      <c r="U28" s="530"/>
      <c r="V28" s="530"/>
      <c r="W28" s="530"/>
      <c r="X28" s="531"/>
      <c r="Y28" s="60"/>
      <c r="Z28" s="61"/>
    </row>
    <row r="29" spans="1:29" ht="19.5" customHeight="1">
      <c r="A29" s="589"/>
      <c r="B29" s="590"/>
      <c r="C29" s="590"/>
      <c r="D29" s="590"/>
      <c r="E29" s="590"/>
      <c r="F29" s="590"/>
      <c r="G29" s="590"/>
      <c r="H29" s="591"/>
      <c r="I29" s="597" t="s">
        <v>1676</v>
      </c>
      <c r="J29" s="598"/>
      <c r="K29" s="598"/>
      <c r="L29" s="599"/>
      <c r="M29" s="600"/>
      <c r="N29" s="601"/>
      <c r="O29" s="601"/>
      <c r="P29" s="601"/>
      <c r="Q29" s="601"/>
      <c r="R29" s="601"/>
      <c r="S29" s="601"/>
      <c r="T29" s="601"/>
      <c r="U29" s="601"/>
      <c r="V29" s="601"/>
      <c r="W29" s="601"/>
      <c r="X29" s="602"/>
      <c r="Y29" s="60"/>
      <c r="Z29" s="61"/>
    </row>
    <row r="30" spans="1:29" ht="19.5" customHeight="1">
      <c r="A30" s="589"/>
      <c r="B30" s="590"/>
      <c r="C30" s="590"/>
      <c r="D30" s="590"/>
      <c r="E30" s="590"/>
      <c r="F30" s="590"/>
      <c r="G30" s="590"/>
      <c r="H30" s="591"/>
      <c r="I30" s="597" t="s">
        <v>1546</v>
      </c>
      <c r="J30" s="598"/>
      <c r="K30" s="598"/>
      <c r="L30" s="599"/>
      <c r="M30" s="600"/>
      <c r="N30" s="601"/>
      <c r="O30" s="601"/>
      <c r="P30" s="601"/>
      <c r="Q30" s="601"/>
      <c r="R30" s="601"/>
      <c r="S30" s="601"/>
      <c r="T30" s="601"/>
      <c r="U30" s="601"/>
      <c r="V30" s="601"/>
      <c r="W30" s="601"/>
      <c r="X30" s="602"/>
      <c r="Y30" s="42"/>
      <c r="Z30" s="42"/>
    </row>
    <row r="31" spans="1:29" ht="19.5" customHeight="1">
      <c r="A31" s="559"/>
      <c r="B31" s="560"/>
      <c r="C31" s="560"/>
      <c r="D31" s="560"/>
      <c r="E31" s="560"/>
      <c r="F31" s="560"/>
      <c r="G31" s="560"/>
      <c r="H31" s="561"/>
      <c r="I31" s="603" t="s">
        <v>1547</v>
      </c>
      <c r="J31" s="604"/>
      <c r="K31" s="604"/>
      <c r="L31" s="605"/>
      <c r="M31" s="606"/>
      <c r="N31" s="530"/>
      <c r="O31" s="530"/>
      <c r="P31" s="530"/>
      <c r="Q31" s="530"/>
      <c r="R31" s="530"/>
      <c r="S31" s="530"/>
      <c r="T31" s="530"/>
      <c r="U31" s="530"/>
      <c r="V31" s="530"/>
      <c r="W31" s="530"/>
      <c r="X31" s="531"/>
      <c r="Y31" s="42"/>
      <c r="Z31" s="42"/>
    </row>
    <row r="32" spans="1:29" ht="20.25" customHeight="1">
      <c r="A32" s="532" t="s">
        <v>1766</v>
      </c>
      <c r="B32" s="533"/>
      <c r="C32" s="533"/>
      <c r="D32" s="533"/>
      <c r="E32" s="533"/>
      <c r="F32" s="533"/>
      <c r="G32" s="533"/>
      <c r="H32" s="534"/>
      <c r="I32" s="532"/>
      <c r="J32" s="533"/>
      <c r="K32" s="533"/>
      <c r="L32" s="533"/>
      <c r="M32" s="533"/>
      <c r="N32" s="533"/>
      <c r="O32" s="533"/>
      <c r="P32" s="533"/>
      <c r="Q32" s="533"/>
      <c r="R32" s="533"/>
      <c r="S32" s="533"/>
      <c r="T32" s="533"/>
      <c r="U32" s="533"/>
      <c r="V32" s="533"/>
      <c r="W32" s="533"/>
      <c r="X32" s="534"/>
      <c r="Y32" s="62"/>
    </row>
    <row r="33" spans="1:25" s="64" customFormat="1" ht="20.25"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row>
    <row r="34" spans="1:25" s="64" customFormat="1" ht="16.5" customHeight="1">
      <c r="A34" s="65"/>
      <c r="B34" s="63"/>
      <c r="C34" s="63"/>
      <c r="D34" s="63"/>
      <c r="E34" s="63"/>
      <c r="F34" s="63"/>
      <c r="G34" s="63"/>
      <c r="H34" s="63"/>
      <c r="I34" s="63"/>
      <c r="J34" s="63"/>
      <c r="K34" s="63"/>
      <c r="L34" s="63"/>
      <c r="M34" s="63"/>
      <c r="N34" s="63"/>
      <c r="O34" s="63"/>
      <c r="P34" s="63"/>
      <c r="Q34" s="63"/>
      <c r="R34" s="63"/>
      <c r="S34" s="63"/>
      <c r="T34" s="63"/>
      <c r="U34" s="63"/>
      <c r="V34" s="63"/>
      <c r="W34" s="63"/>
      <c r="X34" s="63"/>
      <c r="Y34" s="63"/>
    </row>
    <row r="35" spans="1:25" s="64" customFormat="1" ht="16.5" customHeight="1">
      <c r="A35" s="65"/>
      <c r="B35" s="63"/>
      <c r="C35" s="63"/>
      <c r="D35" s="63"/>
      <c r="E35" s="63"/>
      <c r="F35" s="63"/>
      <c r="G35" s="63"/>
      <c r="H35" s="63"/>
      <c r="I35" s="63"/>
      <c r="J35" s="63"/>
      <c r="K35" s="63"/>
      <c r="L35" s="63"/>
      <c r="M35" s="63"/>
      <c r="N35" s="63"/>
      <c r="O35" s="63"/>
      <c r="P35" s="63"/>
      <c r="Q35" s="63"/>
      <c r="R35" s="63"/>
      <c r="S35" s="63"/>
      <c r="T35" s="63"/>
      <c r="U35" s="63"/>
      <c r="V35" s="63"/>
      <c r="W35" s="63"/>
      <c r="X35" s="63"/>
      <c r="Y35" s="63"/>
    </row>
    <row r="36" spans="1:25" s="64" customFormat="1" ht="16.5" customHeight="1">
      <c r="A36" s="65"/>
      <c r="B36" s="63"/>
      <c r="C36" s="63"/>
      <c r="D36" s="63"/>
      <c r="E36" s="63"/>
      <c r="F36" s="63"/>
      <c r="G36" s="63"/>
      <c r="H36" s="63"/>
      <c r="I36" s="63"/>
      <c r="J36" s="63"/>
      <c r="K36" s="63"/>
      <c r="L36" s="63"/>
      <c r="M36" s="63"/>
      <c r="N36" s="63"/>
      <c r="O36" s="63"/>
      <c r="P36" s="63"/>
      <c r="Q36" s="63"/>
      <c r="R36" s="63"/>
      <c r="S36" s="63"/>
      <c r="T36" s="63"/>
      <c r="U36" s="63"/>
      <c r="V36" s="63"/>
      <c r="W36" s="63"/>
      <c r="X36" s="63"/>
      <c r="Y36" s="63"/>
    </row>
    <row r="37" spans="1:25" s="64" customFormat="1" ht="16.5" customHeight="1">
      <c r="A37" s="65"/>
      <c r="B37" s="63"/>
      <c r="C37" s="63"/>
      <c r="D37" s="63"/>
      <c r="E37" s="63"/>
      <c r="F37" s="63"/>
      <c r="G37" s="63"/>
      <c r="H37" s="63"/>
      <c r="I37" s="63"/>
      <c r="J37" s="63"/>
      <c r="K37" s="63"/>
      <c r="L37" s="63"/>
      <c r="M37" s="63"/>
      <c r="N37" s="63"/>
      <c r="O37" s="63"/>
      <c r="P37" s="63"/>
      <c r="Q37" s="63"/>
      <c r="R37" s="63"/>
      <c r="S37" s="63"/>
      <c r="T37" s="63"/>
      <c r="U37" s="63"/>
      <c r="V37" s="63"/>
      <c r="W37" s="63"/>
      <c r="X37" s="63"/>
      <c r="Y37" s="63"/>
    </row>
    <row r="38" spans="1:25" s="64" customFormat="1" ht="16.5" customHeight="1">
      <c r="A38" s="65"/>
      <c r="B38" s="63"/>
      <c r="C38" s="63"/>
      <c r="D38" s="63"/>
      <c r="E38" s="63"/>
      <c r="F38" s="63"/>
      <c r="G38" s="63"/>
      <c r="H38" s="63"/>
      <c r="I38" s="63"/>
      <c r="J38" s="63"/>
      <c r="K38" s="63"/>
      <c r="L38" s="63"/>
      <c r="M38" s="63"/>
      <c r="N38" s="63"/>
      <c r="O38" s="63"/>
      <c r="P38" s="63"/>
      <c r="Q38" s="63"/>
      <c r="R38" s="63"/>
      <c r="S38" s="63"/>
      <c r="T38" s="63"/>
      <c r="U38" s="63"/>
      <c r="V38" s="63"/>
      <c r="W38" s="63"/>
      <c r="X38" s="63"/>
      <c r="Y38" s="63"/>
    </row>
    <row r="39" spans="1:25" s="64" customFormat="1" ht="16.5"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row>
    <row r="40" spans="1:25" s="64" customFormat="1" ht="20.25" customHeight="1"/>
  </sheetData>
  <sheetProtection password="E798" sheet="1"/>
  <mergeCells count="45">
    <mergeCell ref="A27:H31"/>
    <mergeCell ref="I27:L27"/>
    <mergeCell ref="M27:X27"/>
    <mergeCell ref="I29:L29"/>
    <mergeCell ref="M29:X29"/>
    <mergeCell ref="I30:L30"/>
    <mergeCell ref="M30:X30"/>
    <mergeCell ref="I31:L31"/>
    <mergeCell ref="M31:X31"/>
    <mergeCell ref="I28:L28"/>
    <mergeCell ref="A24:H24"/>
    <mergeCell ref="I24:Q24"/>
    <mergeCell ref="R24:S24"/>
    <mergeCell ref="T24:X24"/>
    <mergeCell ref="A26:H26"/>
    <mergeCell ref="I26:N26"/>
    <mergeCell ref="A25:H25"/>
    <mergeCell ref="I25:X25"/>
    <mergeCell ref="A20:H21"/>
    <mergeCell ref="J20:K20"/>
    <mergeCell ref="M20:N20"/>
    <mergeCell ref="I21:X21"/>
    <mergeCell ref="A22:H23"/>
    <mergeCell ref="I22:L23"/>
    <mergeCell ref="M22:M23"/>
    <mergeCell ref="S22:U22"/>
    <mergeCell ref="S23:U23"/>
    <mergeCell ref="O20:X20"/>
    <mergeCell ref="M11:X11"/>
    <mergeCell ref="M12:X12"/>
    <mergeCell ref="A15:X15"/>
    <mergeCell ref="A17:X17"/>
    <mergeCell ref="A18:H19"/>
    <mergeCell ref="I18:X18"/>
    <mergeCell ref="I19:X19"/>
    <mergeCell ref="M28:X28"/>
    <mergeCell ref="A32:H32"/>
    <mergeCell ref="I32:X32"/>
    <mergeCell ref="S3:W3"/>
    <mergeCell ref="A5:F5"/>
    <mergeCell ref="M7:N7"/>
    <mergeCell ref="P7:Q7"/>
    <mergeCell ref="M8:X9"/>
    <mergeCell ref="J10:K10"/>
    <mergeCell ref="M10:X10"/>
  </mergeCells>
  <phoneticPr fontId="3"/>
  <dataValidations count="9">
    <dataValidation imeMode="halfAlpha" allowBlank="1" showInputMessage="1" showErrorMessage="1" sqref="M31:X31"/>
    <dataValidation imeMode="hiragana" allowBlank="1" showInputMessage="1" showErrorMessage="1" sqref="M8:X9 M11:X12 A5:F5 M27:M28 N27:X27"/>
    <dataValidation type="whole" allowBlank="1" showInputMessage="1" showErrorMessage="1" sqref="R3 T24:X24">
      <formula1>1</formula1>
      <formula2>99</formula2>
    </dataValidation>
    <dataValidation type="whole" imeMode="off" allowBlank="1" showInputMessage="1" showErrorMessage="1" sqref="P7:Q7">
      <formula1>0</formula1>
      <formula2>9999</formula2>
    </dataValidation>
    <dataValidation type="whole" imeMode="off" allowBlank="1" showInputMessage="1" showErrorMessage="1" sqref="M7:N7">
      <formula1>0</formula1>
      <formula2>999</formula2>
    </dataValidation>
    <dataValidation imeMode="halfKatakana" allowBlank="1" showInputMessage="1" showErrorMessage="1" sqref="M10:X10"/>
    <dataValidation imeMode="off" allowBlank="1" showInputMessage="1" showErrorMessage="1" sqref="O7 L20"/>
    <dataValidation type="whole" allowBlank="1" showInputMessage="1" showErrorMessage="1" sqref="J20:K20">
      <formula1>0</formula1>
      <formula2>999</formula2>
    </dataValidation>
    <dataValidation type="whole" allowBlank="1" showInputMessage="1" showErrorMessage="1" sqref="M20:N20">
      <formula1>0</formula1>
      <formula2>9999</formula2>
    </dataValidation>
  </dataValidations>
  <pageMargins left="0.70866141732283472" right="0.70866141732283472" top="0.74803149606299213" bottom="0.74803149606299213" header="0.31496062992125984" footer="0.31496062992125984"/>
  <pageSetup paperSize="9" scale="75" orientation="portrait" cellComments="asDisplayed" horizontalDpi="300" verticalDpi="300" r:id="rId1"/>
  <colBreaks count="1" manualBreakCount="1">
    <brk id="24"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CJ882"/>
  <sheetViews>
    <sheetView showGridLines="0" zoomScale="110" zoomScaleNormal="110" zoomScaleSheetLayoutView="98" workbookViewId="0"/>
  </sheetViews>
  <sheetFormatPr defaultRowHeight="13.5"/>
  <cols>
    <col min="1" max="1" width="5" style="3" bestFit="1" customWidth="1"/>
    <col min="2" max="2" width="2.875" style="3" customWidth="1"/>
    <col min="3" max="3" width="6.625" style="3" customWidth="1"/>
    <col min="4" max="4" width="4.25" style="3" customWidth="1"/>
    <col min="5" max="5" width="2.625" style="3" customWidth="1"/>
    <col min="6" max="6" width="4.25" style="3" customWidth="1"/>
    <col min="7" max="7" width="10.875" style="3" customWidth="1"/>
    <col min="8" max="8" width="15.625" style="3" customWidth="1"/>
    <col min="9" max="9" width="4.25" style="4" customWidth="1"/>
    <col min="10" max="10" width="9" style="3" customWidth="1"/>
    <col min="11" max="11" width="15.625" style="3" customWidth="1"/>
    <col min="12" max="12" width="8.625" style="3" hidden="1" customWidth="1"/>
    <col min="13" max="14" width="10.625" style="3" hidden="1" customWidth="1"/>
    <col min="15" max="15" width="6.625" style="3" hidden="1" customWidth="1"/>
    <col min="16" max="17" width="4.875" style="3" customWidth="1"/>
    <col min="18" max="19" width="5.625" style="3" hidden="1" customWidth="1"/>
    <col min="20" max="20" width="7" style="3" customWidth="1"/>
    <col min="21" max="21" width="4.875" style="3" customWidth="1"/>
    <col min="22" max="22" width="14.75" style="3" hidden="1" customWidth="1"/>
    <col min="23" max="23" width="14.375" style="3" hidden="1" customWidth="1"/>
    <col min="24" max="24" width="5.25" style="6" hidden="1" customWidth="1"/>
    <col min="25" max="27" width="5.25" style="3" hidden="1" customWidth="1"/>
    <col min="28" max="28" width="8.125" style="3" hidden="1" customWidth="1"/>
    <col min="29" max="29" width="14.375" style="3" hidden="1" customWidth="1"/>
    <col min="30" max="30" width="16" style="3" hidden="1" customWidth="1"/>
    <col min="31" max="31" width="11" style="3" hidden="1" customWidth="1"/>
    <col min="32" max="32" width="7" style="3" hidden="1" customWidth="1"/>
    <col min="33" max="33" width="7.75" style="3" hidden="1" customWidth="1"/>
    <col min="34" max="34" width="12.75" style="3" hidden="1" customWidth="1"/>
    <col min="35" max="35" width="8.75" style="3" hidden="1" customWidth="1"/>
    <col min="36" max="36" width="12.875" style="3" hidden="1" customWidth="1"/>
    <col min="37" max="37" width="11.5" style="3" hidden="1" customWidth="1"/>
    <col min="38" max="38" width="23.625" style="3" hidden="1" customWidth="1"/>
    <col min="39" max="40" width="12.375" style="3" hidden="1" customWidth="1"/>
    <col min="41" max="41" width="23.125" style="3" hidden="1" customWidth="1"/>
    <col min="42" max="43" width="11.375" style="3" hidden="1" customWidth="1"/>
    <col min="44" max="44" width="9.75" style="3" hidden="1" customWidth="1"/>
    <col min="45" max="45" width="10.875" style="3" hidden="1" customWidth="1"/>
    <col min="46" max="46" width="8" style="3" hidden="1" customWidth="1"/>
    <col min="47" max="47" width="9.5" style="3" hidden="1" customWidth="1"/>
    <col min="48" max="48" width="5.25" style="3" hidden="1" customWidth="1"/>
    <col min="49" max="49" width="6.75" style="3" hidden="1" customWidth="1"/>
    <col min="50" max="50" width="5.25" style="3" hidden="1" customWidth="1"/>
    <col min="51" max="51" width="16.125" style="3" hidden="1" customWidth="1"/>
    <col min="52" max="52" width="5.125" style="3" hidden="1" customWidth="1"/>
    <col min="53" max="54" width="5.875" style="3" hidden="1" customWidth="1"/>
    <col min="55" max="55" width="8" style="3" hidden="1" customWidth="1"/>
    <col min="56" max="56" width="5.375" style="3" hidden="1" customWidth="1"/>
    <col min="57" max="57" width="13.875" style="3" hidden="1" customWidth="1"/>
    <col min="58" max="58" width="2.375" style="3" hidden="1" customWidth="1"/>
    <col min="59" max="59" width="16.75" style="3" hidden="1" customWidth="1"/>
    <col min="60" max="60" width="5.875" style="3" hidden="1" customWidth="1"/>
    <col min="61" max="61" width="22.875" style="3" hidden="1" customWidth="1"/>
    <col min="62" max="63" width="5.875" style="3" hidden="1" customWidth="1"/>
    <col min="64" max="64" width="16" style="3" hidden="1" customWidth="1"/>
    <col min="65" max="65" width="11.5" style="3" hidden="1" customWidth="1"/>
    <col min="66" max="66" width="10.25" style="3" hidden="1" customWidth="1"/>
    <col min="67" max="69" width="9" style="3" hidden="1" customWidth="1"/>
    <col min="70" max="70" width="7.5" style="3" hidden="1" customWidth="1"/>
    <col min="71" max="71" width="8" style="3" hidden="1" customWidth="1"/>
    <col min="72" max="75" width="9" style="3" hidden="1" customWidth="1"/>
    <col min="76" max="77" width="18" style="3" hidden="1" customWidth="1"/>
    <col min="78" max="86" width="9" style="3" hidden="1" customWidth="1"/>
    <col min="87" max="87" width="14.125" style="3" hidden="1" customWidth="1"/>
    <col min="88" max="88" width="10.125" style="3" hidden="1" customWidth="1"/>
    <col min="89" max="89" width="9" style="3" customWidth="1"/>
    <col min="90" max="16384" width="9" style="3"/>
  </cols>
  <sheetData>
    <row r="1" spans="1:88" ht="21" customHeight="1" thickBot="1">
      <c r="A1" s="421" t="s">
        <v>2435</v>
      </c>
      <c r="B1" s="422"/>
      <c r="C1" s="225"/>
      <c r="D1" s="422"/>
      <c r="E1" s="225"/>
      <c r="F1" s="72"/>
      <c r="G1" s="72" t="s">
        <v>2432</v>
      </c>
      <c r="H1" s="225"/>
      <c r="I1" s="28"/>
      <c r="J1"/>
      <c r="K1"/>
      <c r="L1"/>
      <c r="M1"/>
      <c r="N1"/>
      <c r="O1"/>
    </row>
    <row r="2" spans="1:88" ht="28.5" customHeight="1" thickTop="1" thickBot="1">
      <c r="A2" s="72"/>
      <c r="B2" s="796"/>
      <c r="C2" s="797"/>
      <c r="D2" s="797"/>
      <c r="E2" s="797"/>
      <c r="F2" s="797"/>
      <c r="G2" s="419" t="s">
        <v>1508</v>
      </c>
      <c r="H2" s="422"/>
      <c r="I2" s="3"/>
      <c r="N2"/>
      <c r="O2"/>
    </row>
    <row r="3" spans="1:88" ht="18" thickTop="1">
      <c r="I3" s="3"/>
      <c r="O3" s="185" t="s">
        <v>1758</v>
      </c>
    </row>
    <row r="4" spans="1:88" ht="17.25" hidden="1" customHeight="1">
      <c r="I4" s="3"/>
      <c r="O4" s="87"/>
    </row>
    <row r="5" spans="1:88" ht="17.25" hidden="1" customHeight="1">
      <c r="I5" s="3"/>
    </row>
    <row r="6" spans="1:88" ht="17.25" hidden="1">
      <c r="I6" s="3"/>
      <c r="O6" s="185" t="s">
        <v>1758</v>
      </c>
    </row>
    <row r="7" spans="1:88" ht="17.25" hidden="1" customHeight="1">
      <c r="I7" s="3"/>
    </row>
    <row r="8" spans="1:88" ht="17.25" hidden="1" customHeight="1">
      <c r="I8" s="3"/>
      <c r="O8" s="87"/>
    </row>
    <row r="9" spans="1:88" ht="17.25" hidden="1">
      <c r="B9"/>
      <c r="C9"/>
      <c r="D9"/>
      <c r="E9"/>
      <c r="F9"/>
      <c r="G9"/>
      <c r="H9"/>
      <c r="I9"/>
      <c r="J9"/>
      <c r="K9"/>
      <c r="L9" s="355"/>
      <c r="M9" s="372"/>
      <c r="N9" s="87"/>
      <c r="O9" s="185"/>
    </row>
    <row r="10" spans="1:88" ht="17.25" hidden="1" customHeight="1">
      <c r="B10"/>
      <c r="C10"/>
      <c r="D10"/>
      <c r="E10"/>
      <c r="F10"/>
      <c r="G10"/>
      <c r="H10"/>
      <c r="I10"/>
      <c r="J10"/>
      <c r="K10"/>
      <c r="L10"/>
      <c r="M10"/>
      <c r="N10" s="146"/>
      <c r="O10" s="87"/>
      <c r="AX10" s="87"/>
    </row>
    <row r="11" spans="1:88" ht="17.25" hidden="1" customHeight="1">
      <c r="B11"/>
      <c r="C11"/>
      <c r="D11"/>
      <c r="E11"/>
      <c r="F11"/>
      <c r="G11"/>
      <c r="H11"/>
      <c r="I11"/>
      <c r="J11"/>
      <c r="K11"/>
      <c r="L11"/>
      <c r="M11"/>
      <c r="N11" s="146"/>
      <c r="O11" s="87"/>
      <c r="AX11" s="87"/>
    </row>
    <row r="12" spans="1:88" ht="18" hidden="1" customHeight="1">
      <c r="H12" s="40"/>
      <c r="AX12" s="87"/>
    </row>
    <row r="13" spans="1:88" ht="18" thickBot="1">
      <c r="H13" s="40" t="str">
        <f>IF(SUM(X16:X515)&gt;=1,"事業場コードを入力してください","")</f>
        <v/>
      </c>
      <c r="K13" s="5"/>
      <c r="AX13" s="87"/>
    </row>
    <row r="14" spans="1:88" ht="42" customHeight="1">
      <c r="A14" s="607" t="s">
        <v>1729</v>
      </c>
      <c r="B14" s="609" t="s">
        <v>214</v>
      </c>
      <c r="C14" s="611" t="s">
        <v>1553</v>
      </c>
      <c r="D14" s="794"/>
      <c r="E14" s="794"/>
      <c r="F14" s="754"/>
      <c r="G14" s="614" t="s">
        <v>1506</v>
      </c>
      <c r="H14" s="614" t="s">
        <v>1738</v>
      </c>
      <c r="I14" s="616" t="s">
        <v>1739</v>
      </c>
      <c r="J14" s="620" t="s">
        <v>1740</v>
      </c>
      <c r="K14" s="620" t="s">
        <v>1387</v>
      </c>
      <c r="L14" s="632"/>
      <c r="M14" s="788"/>
      <c r="N14" s="788"/>
      <c r="O14" s="633"/>
      <c r="P14" s="622" t="s">
        <v>2430</v>
      </c>
      <c r="Q14" s="623"/>
      <c r="R14" s="632"/>
      <c r="S14" s="633"/>
      <c r="T14" s="786" t="s">
        <v>1772</v>
      </c>
      <c r="U14" s="38"/>
      <c r="V14" s="152"/>
      <c r="W14" s="152"/>
      <c r="X14" s="152"/>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618"/>
    </row>
    <row r="15" spans="1:88" ht="42" customHeight="1" thickBot="1">
      <c r="A15" s="792"/>
      <c r="B15" s="793"/>
      <c r="C15" s="85" t="s">
        <v>1548</v>
      </c>
      <c r="D15" s="85" t="s">
        <v>1549</v>
      </c>
      <c r="E15" s="85" t="s">
        <v>1550</v>
      </c>
      <c r="F15" s="85" t="s">
        <v>1551</v>
      </c>
      <c r="G15" s="795"/>
      <c r="H15" s="795"/>
      <c r="I15" s="617"/>
      <c r="J15" s="621"/>
      <c r="K15" s="621"/>
      <c r="L15" s="789"/>
      <c r="M15" s="790"/>
      <c r="N15" s="790"/>
      <c r="O15" s="791"/>
      <c r="P15" s="439" t="s">
        <v>1512</v>
      </c>
      <c r="Q15" s="420" t="s">
        <v>1513</v>
      </c>
      <c r="R15" s="634"/>
      <c r="S15" s="635"/>
      <c r="T15" s="787"/>
      <c r="U15" s="39"/>
      <c r="V15" s="148" t="s">
        <v>221</v>
      </c>
      <c r="W15" s="149" t="s">
        <v>222</v>
      </c>
      <c r="X15" s="150" t="s">
        <v>1390</v>
      </c>
      <c r="Y15" s="151" t="s">
        <v>1554</v>
      </c>
      <c r="Z15" s="151" t="s">
        <v>1555</v>
      </c>
      <c r="AA15" s="151" t="s">
        <v>1556</v>
      </c>
      <c r="AB15" s="151" t="s">
        <v>1385</v>
      </c>
      <c r="AC15" s="151" t="s">
        <v>1741</v>
      </c>
      <c r="AD15" s="151" t="s">
        <v>1384</v>
      </c>
      <c r="AE15" s="151" t="s">
        <v>1742</v>
      </c>
      <c r="AF15" s="151" t="s">
        <v>1743</v>
      </c>
      <c r="AG15" s="151" t="s">
        <v>1524</v>
      </c>
      <c r="AH15" s="151" t="s">
        <v>1383</v>
      </c>
      <c r="AI15" s="151" t="s">
        <v>1382</v>
      </c>
      <c r="AJ15" s="151" t="s">
        <v>1721</v>
      </c>
      <c r="AK15" s="151" t="s">
        <v>1381</v>
      </c>
      <c r="AL15" s="151" t="s">
        <v>1722</v>
      </c>
      <c r="AM15" s="151" t="s">
        <v>1494</v>
      </c>
      <c r="AN15" s="151" t="s">
        <v>1495</v>
      </c>
      <c r="AO15" s="151" t="s">
        <v>1723</v>
      </c>
      <c r="AP15" s="151" t="s">
        <v>1724</v>
      </c>
      <c r="AQ15" s="151" t="s">
        <v>1725</v>
      </c>
      <c r="AR15" s="151" t="s">
        <v>1728</v>
      </c>
      <c r="AS15" s="151" t="s">
        <v>193</v>
      </c>
      <c r="AT15" s="151" t="s">
        <v>1673</v>
      </c>
      <c r="AU15" s="151" t="s">
        <v>1671</v>
      </c>
      <c r="AV15" s="151" t="s">
        <v>1675</v>
      </c>
      <c r="AW15" s="151" t="s">
        <v>68</v>
      </c>
      <c r="AX15" s="619"/>
    </row>
    <row r="16" spans="1:88" s="13" customFormat="1" ht="13.5" customHeight="1">
      <c r="A16" s="138">
        <v>1</v>
      </c>
      <c r="B16" s="360"/>
      <c r="C16" s="489"/>
      <c r="D16" s="362"/>
      <c r="E16" s="361"/>
      <c r="F16" s="362"/>
      <c r="G16" s="363"/>
      <c r="H16" s="361"/>
      <c r="I16" s="364"/>
      <c r="J16" s="365"/>
      <c r="K16" s="361"/>
      <c r="L16" s="440"/>
      <c r="M16" s="441"/>
      <c r="N16" s="442"/>
      <c r="O16" s="443"/>
      <c r="P16" s="374" t="str">
        <f t="shared" ref="P16:P79" si="0">IF(ISBLANK(K16)=TRUE,"",IF(ISNUMBER(AJ16)=TRUE,AJ16,"エラー"))</f>
        <v/>
      </c>
      <c r="Q16" s="374" t="str">
        <f t="shared" ref="Q16:Q79" si="1">IF(ISBLANK(K16)=TRUE,"",IF(ISNUMBER(AM16)=TRUE,AM16,"エラー"))</f>
        <v/>
      </c>
      <c r="R16" s="375" t="str">
        <f t="shared" ref="R16:R79" si="2">IF(P16="","",IF(ISERROR(P16*V16*AC16),"エラー",IF(ISBLANK(V16)=TRUE,"エラー",IF(ISBLANK(P16)=TRUE,"エラー",IF(AV16=1,"エラー",P16*AC16*V16/1000)))))</f>
        <v/>
      </c>
      <c r="S16" s="375" t="str">
        <f t="shared" ref="S16:S79" si="3">IF(Q16="","",IF(ISERROR(Q16*V16*AC16),"エラー",IF(ISBLANK(V16)=TRUE,"エラー",IF(ISBLANK(Q16)=TRUE,"エラー",IF(AV16=1,"エラー",Q16*AC16*V16/1000)))))</f>
        <v/>
      </c>
      <c r="T16" s="356"/>
      <c r="U16" s="37"/>
      <c r="V16" s="36" t="str">
        <f t="shared" ref="V16:V79" si="4">IF(O16="","",O16)</f>
        <v/>
      </c>
      <c r="W16" s="36" t="e">
        <f>IF(#REF!="","",#REF!)</f>
        <v>#REF!</v>
      </c>
      <c r="X16" s="29" t="str">
        <f t="shared" ref="X16:X79" si="5">IF(ISBLANK(H16)=TRUE,"",IF(OR(ISBLANK(B16)=TRUE),1,""))</f>
        <v/>
      </c>
      <c r="Y16" s="7" t="e">
        <f>VLOOKUP(H16,$AY$17:$BB$23,2,FALSE)</f>
        <v>#N/A</v>
      </c>
      <c r="Z16" s="7" t="e">
        <f t="shared" ref="Z16:Z79" si="6">VLOOKUP(H16,$AY$17:$BB$23,3,FALSE)</f>
        <v>#N/A</v>
      </c>
      <c r="AA16" s="7" t="e">
        <f t="shared" ref="AA16:AA79" si="7">VLOOKUP(H16,$AY$17:$BB$23,4,FALSE)</f>
        <v>#N/A</v>
      </c>
      <c r="AB16" s="7" t="str">
        <f t="shared" ref="AB16:AB79" si="8">IF(ISERROR(SEARCH("-",I16,1))=TRUE,ASC(UPPER(I16)),ASC(UPPER(LEFT(I16,SEARCH("-",I16,1)-1))))</f>
        <v/>
      </c>
      <c r="AC16" s="11">
        <f t="shared" ref="AC16:AC79" si="9">IF(J16&gt;3500,J16/1000,1)</f>
        <v>1</v>
      </c>
      <c r="AD16" s="7" t="e">
        <f t="shared" ref="AD16:AD79" si="10">IF(AA16=9,0,IF(J16&lt;=1700,1,IF(J16&lt;=2500,2,IF(J16&lt;=3500,3,4))))</f>
        <v>#N/A</v>
      </c>
      <c r="AE16" s="7" t="e">
        <f t="shared" ref="AE16:AE79" si="11">IF(AA16=5,0,IF(AA16=9,0,IF(J16&lt;=1700,1,IF(J16&lt;=2500,2,IF(J16&lt;=3500,3,4)))))</f>
        <v>#N/A</v>
      </c>
      <c r="AF16" s="7" t="e">
        <f t="shared" ref="AF16:AF79" si="12">VLOOKUP(K16,$BG$17:$BH$25,2,FALSE)</f>
        <v>#N/A</v>
      </c>
      <c r="AG16" s="7" t="e">
        <f>VLOOKUP(AI16,排出係数!$A$4:$I$1301,9,FALSE)</f>
        <v>#N/A</v>
      </c>
      <c r="AH16" s="12" t="str">
        <f t="shared" ref="AH16:AH79" si="13">IF(OR(ISBLANK(K16)=TRUE,ISBLANK(B16)=TRUE)," ",CONCATENATE(B16,AA16,AD16))</f>
        <v xml:space="preserve"> </v>
      </c>
      <c r="AI16" s="7" t="e">
        <f>CONCATENATE(Y16,AE16,AF16,AB16)</f>
        <v>#N/A</v>
      </c>
      <c r="AJ16" s="7" t="e">
        <f t="shared" ref="AJ16:AJ79" si="14">IF(AND(L16="あり",AF16="軽"),AL16,AK16)</f>
        <v>#N/A</v>
      </c>
      <c r="AK16" s="7" t="e">
        <f>VLOOKUP(AI16,排出係数!$A$4:$I$1301,6,FALSE)</f>
        <v>#N/A</v>
      </c>
      <c r="AL16" s="7" t="e">
        <f t="shared" ref="AL16:AL79" si="15">VLOOKUP(AE16,$BU$17:$BY$21,2,FALSE)</f>
        <v>#N/A</v>
      </c>
      <c r="AM16" s="7" t="e">
        <f t="shared" ref="AM16:AM79" si="16">IF(AND(L16="あり",M16="なし",AF16="軽"),AO16,IF(AND(L16="あり",M16="あり(H17なし)",AF16="軽"),AO16,IF(AND(L16="あり",M16="",AF16="軽"),AO16,IF(AND(L16="なし",M16="あり(H17なし)",AF16="軽"),AP16,IF(AND(L16="",M16="あり(H17なし)",AF16="軽"),AP16,IF(AND(M16="あり(H17あり)",AF16="軽"),AQ16,AN16))))))</f>
        <v>#N/A</v>
      </c>
      <c r="AN16" s="7" t="e">
        <f>VLOOKUP(AI16,排出係数!$A$4:$I$1301,7,FALSE)</f>
        <v>#N/A</v>
      </c>
      <c r="AO16" s="7" t="e">
        <f t="shared" ref="AO16:AO79" si="17">VLOOKUP(AE16,$BU$17:$BY$21,3,FALSE)</f>
        <v>#N/A</v>
      </c>
      <c r="AP16" s="7" t="e">
        <f t="shared" ref="AP16:AP79" si="18">VLOOKUP(AE16,$BU$17:$BY$21,4,FALSE)</f>
        <v>#N/A</v>
      </c>
      <c r="AQ16" s="7" t="e">
        <f>VLOOKUP(AE16,$BU$17:$BY$21,5,FALSE)</f>
        <v>#N/A</v>
      </c>
      <c r="AR16" s="7">
        <f t="shared" ref="AR16:AR79" si="19">IF(AND(L16="なし",M16="なし"),0,IF(AND(L16="",M16=""),0,IF(AND(L16="",M16="なし"),0,IF(AND(L16="なし",M16=""),0,1))))</f>
        <v>0</v>
      </c>
      <c r="AS16" s="7" t="e">
        <f>VLOOKUP(AI16,排出係数!$A$4:$I$1301,8,FALSE)</f>
        <v>#N/A</v>
      </c>
      <c r="AT16" s="7" t="str">
        <f t="shared" ref="AT16:AT79" si="20">IF(H16="","",VLOOKUP(H16,$AY$17:$BC$25,5,FALSE))</f>
        <v/>
      </c>
      <c r="AU16" s="7" t="str">
        <f t="shared" ref="AU16:AU79" si="21">IF(D16="","",VLOOKUP(CONCATENATE("A",LEFT(D16)),$BR$17:$BS$26,2,FALSE))</f>
        <v/>
      </c>
      <c r="AV16" s="7" t="str">
        <f t="shared" ref="AV16:AV79" si="22">IF(AT16=AU16,"",1)</f>
        <v/>
      </c>
      <c r="AW16" s="7" t="str">
        <f t="shared" ref="AW16:AW79" si="23">CONCATENATE(C16,D16,E16,F16)</f>
        <v/>
      </c>
      <c r="AX16" s="88"/>
      <c r="AY16" s="154" t="s">
        <v>1602</v>
      </c>
      <c r="AZ16" s="154" t="s">
        <v>1554</v>
      </c>
      <c r="BA16" s="154" t="s">
        <v>1555</v>
      </c>
      <c r="BB16" s="154" t="s">
        <v>1556</v>
      </c>
      <c r="BC16" s="154" t="s">
        <v>1557</v>
      </c>
      <c r="BD16" s="154" t="s">
        <v>1739</v>
      </c>
      <c r="BE16" s="154" t="s">
        <v>1603</v>
      </c>
      <c r="BF16" s="154"/>
      <c r="BG16" s="154" t="s">
        <v>1604</v>
      </c>
      <c r="BH16" s="154" t="s">
        <v>1744</v>
      </c>
      <c r="BI16" s="154" t="s">
        <v>1752</v>
      </c>
      <c r="BJ16" s="154" t="s">
        <v>1744</v>
      </c>
      <c r="BK16" s="154" t="s">
        <v>1514</v>
      </c>
      <c r="BL16" s="154" t="s">
        <v>1606</v>
      </c>
      <c r="BM16" s="154"/>
      <c r="BN16" s="154" t="s">
        <v>214</v>
      </c>
      <c r="BO16" s="154" t="s">
        <v>1605</v>
      </c>
      <c r="BP16" s="154" t="s">
        <v>219</v>
      </c>
      <c r="BQ16" s="154"/>
      <c r="BR16" s="154" t="s">
        <v>68</v>
      </c>
      <c r="BS16" s="154" t="s">
        <v>1388</v>
      </c>
      <c r="BT16" s="154" t="s">
        <v>1603</v>
      </c>
      <c r="BU16" s="154" t="s">
        <v>1719</v>
      </c>
      <c r="BV16" s="154" t="s">
        <v>1720</v>
      </c>
      <c r="BW16" s="154" t="s">
        <v>1689</v>
      </c>
      <c r="BX16" s="154" t="s">
        <v>1726</v>
      </c>
      <c r="BY16" s="154" t="s">
        <v>1727</v>
      </c>
      <c r="CA16" s="154" t="s">
        <v>1427</v>
      </c>
      <c r="CB16" s="154" t="s">
        <v>38</v>
      </c>
      <c r="CC16" s="154" t="s">
        <v>1670</v>
      </c>
      <c r="CD16" s="154" t="s">
        <v>1392</v>
      </c>
      <c r="CE16" s="154" t="s">
        <v>39</v>
      </c>
      <c r="CF16" s="154" t="s">
        <v>1672</v>
      </c>
      <c r="CG16" s="154" t="s">
        <v>40</v>
      </c>
      <c r="CI16" s="250" t="s">
        <v>1768</v>
      </c>
      <c r="CJ16" s="250" t="s">
        <v>1769</v>
      </c>
    </row>
    <row r="17" spans="1:88" s="13" customFormat="1" ht="13.5" customHeight="1">
      <c r="A17" s="139">
        <v>2</v>
      </c>
      <c r="B17" s="360"/>
      <c r="C17" s="361"/>
      <c r="D17" s="362"/>
      <c r="E17" s="361"/>
      <c r="F17" s="362"/>
      <c r="G17" s="363"/>
      <c r="H17" s="361"/>
      <c r="I17" s="364"/>
      <c r="J17" s="365"/>
      <c r="K17" s="361"/>
      <c r="L17" s="444"/>
      <c r="M17" s="445"/>
      <c r="N17" s="445"/>
      <c r="O17" s="446"/>
      <c r="P17" s="376" t="str">
        <f t="shared" si="0"/>
        <v/>
      </c>
      <c r="Q17" s="376" t="str">
        <f t="shared" si="1"/>
        <v/>
      </c>
      <c r="R17" s="377" t="str">
        <f t="shared" si="2"/>
        <v/>
      </c>
      <c r="S17" s="377" t="str">
        <f t="shared" si="3"/>
        <v/>
      </c>
      <c r="T17" s="277"/>
      <c r="U17" s="37"/>
      <c r="V17" s="36" t="str">
        <f t="shared" si="4"/>
        <v/>
      </c>
      <c r="W17" s="36" t="e">
        <f>IF(#REF!="","",#REF!)</f>
        <v>#REF!</v>
      </c>
      <c r="X17" s="29" t="str">
        <f t="shared" si="5"/>
        <v/>
      </c>
      <c r="Y17" s="7" t="e">
        <f t="shared" ref="Y17:Y79" si="24">VLOOKUP(H17,$AY$17:$BB$23,2,FALSE)</f>
        <v>#N/A</v>
      </c>
      <c r="Z17" s="7" t="e">
        <f t="shared" si="6"/>
        <v>#N/A</v>
      </c>
      <c r="AA17" s="7" t="e">
        <f t="shared" si="7"/>
        <v>#N/A</v>
      </c>
      <c r="AB17" s="7" t="str">
        <f t="shared" si="8"/>
        <v/>
      </c>
      <c r="AC17" s="11">
        <f t="shared" si="9"/>
        <v>1</v>
      </c>
      <c r="AD17" s="7" t="e">
        <f t="shared" si="10"/>
        <v>#N/A</v>
      </c>
      <c r="AE17" s="7" t="e">
        <f t="shared" si="11"/>
        <v>#N/A</v>
      </c>
      <c r="AF17" s="7" t="e">
        <f t="shared" si="12"/>
        <v>#N/A</v>
      </c>
      <c r="AG17" s="7" t="e">
        <f>VLOOKUP(AI17,排出係数!$A$4:$I$1301,9,FALSE)</f>
        <v>#N/A</v>
      </c>
      <c r="AH17" s="12" t="str">
        <f t="shared" si="13"/>
        <v xml:space="preserve"> </v>
      </c>
      <c r="AI17" s="7" t="e">
        <f t="shared" ref="AI17:AI80" si="25">CONCATENATE(Y17,AE17,AF17,AB17)</f>
        <v>#N/A</v>
      </c>
      <c r="AJ17" s="7" t="e">
        <f t="shared" si="14"/>
        <v>#N/A</v>
      </c>
      <c r="AK17" s="7" t="e">
        <f>VLOOKUP(AI17,排出係数!$A$4:$I$1301,6,FALSE)</f>
        <v>#N/A</v>
      </c>
      <c r="AL17" s="7" t="e">
        <f t="shared" si="15"/>
        <v>#N/A</v>
      </c>
      <c r="AM17" s="7" t="e">
        <f t="shared" si="16"/>
        <v>#N/A</v>
      </c>
      <c r="AN17" s="7" t="e">
        <f>VLOOKUP(AI17,排出係数!$A$4:$I$1301,7,FALSE)</f>
        <v>#N/A</v>
      </c>
      <c r="AO17" s="7" t="e">
        <f t="shared" si="17"/>
        <v>#N/A</v>
      </c>
      <c r="AP17" s="7" t="e">
        <f t="shared" si="18"/>
        <v>#N/A</v>
      </c>
      <c r="AQ17" s="7" t="e">
        <f t="shared" ref="AQ17:AQ80" si="26">VLOOKUP(AE17,$BU$17:$BY$21,5,FALSE)</f>
        <v>#N/A</v>
      </c>
      <c r="AR17" s="7">
        <f t="shared" si="19"/>
        <v>0</v>
      </c>
      <c r="AS17" s="7" t="e">
        <f>VLOOKUP(AI17,排出係数!$A$4:$I$1301,8,FALSE)</f>
        <v>#N/A</v>
      </c>
      <c r="AT17" s="7" t="str">
        <f t="shared" si="20"/>
        <v/>
      </c>
      <c r="AU17" s="7" t="str">
        <f t="shared" si="21"/>
        <v/>
      </c>
      <c r="AV17" s="7" t="str">
        <f t="shared" si="22"/>
        <v/>
      </c>
      <c r="AW17" s="7" t="str">
        <f t="shared" si="23"/>
        <v/>
      </c>
      <c r="AX17" s="88"/>
      <c r="AY17" s="13" t="s">
        <v>216</v>
      </c>
      <c r="AZ17" s="13" t="s">
        <v>1745</v>
      </c>
      <c r="BA17" s="13" t="s">
        <v>1745</v>
      </c>
      <c r="BB17" s="13">
        <v>1</v>
      </c>
      <c r="BC17" s="13" t="s">
        <v>38</v>
      </c>
      <c r="BD17" s="3" t="s">
        <v>1650</v>
      </c>
      <c r="BE17" s="13" t="s">
        <v>1734</v>
      </c>
      <c r="BF17" s="13">
        <v>1</v>
      </c>
      <c r="BG17" s="18" t="s">
        <v>1751</v>
      </c>
      <c r="BH17" s="13" t="s">
        <v>1749</v>
      </c>
      <c r="BI17" s="17" t="s">
        <v>1523</v>
      </c>
      <c r="BJ17" s="13" t="s">
        <v>1688</v>
      </c>
      <c r="BK17" s="13" t="s">
        <v>1688</v>
      </c>
      <c r="BL17" s="13" t="s">
        <v>1510</v>
      </c>
      <c r="BN17" s="17">
        <v>1</v>
      </c>
      <c r="BO17" s="13" t="s">
        <v>1428</v>
      </c>
      <c r="BP17" s="13" t="s">
        <v>1386</v>
      </c>
      <c r="BR17" s="13" t="s">
        <v>1674</v>
      </c>
      <c r="BS17" s="13" t="s">
        <v>38</v>
      </c>
      <c r="BT17" s="13" t="s">
        <v>1672</v>
      </c>
      <c r="BU17" s="13">
        <v>0</v>
      </c>
      <c r="BV17" s="13">
        <v>0.48</v>
      </c>
      <c r="BW17" s="13">
        <v>5.5E-2</v>
      </c>
      <c r="BX17" s="13">
        <v>5.5E-2</v>
      </c>
      <c r="BY17" s="13">
        <v>5.5E-2</v>
      </c>
      <c r="CA17" s="13" t="s">
        <v>38</v>
      </c>
      <c r="CB17" s="13" t="s">
        <v>216</v>
      </c>
      <c r="CC17" s="13" t="s">
        <v>217</v>
      </c>
      <c r="CD17" s="13" t="s">
        <v>215</v>
      </c>
      <c r="CE17" s="13" t="s">
        <v>218</v>
      </c>
      <c r="CF17" s="13" t="s">
        <v>1525</v>
      </c>
      <c r="CG17" s="13" t="s">
        <v>1426</v>
      </c>
      <c r="CI17" s="13" t="s">
        <v>2352</v>
      </c>
    </row>
    <row r="18" spans="1:88" s="13" customFormat="1" ht="13.5" customHeight="1">
      <c r="A18" s="139">
        <v>3</v>
      </c>
      <c r="B18" s="360"/>
      <c r="C18" s="361"/>
      <c r="D18" s="362"/>
      <c r="E18" s="361"/>
      <c r="F18" s="362"/>
      <c r="G18" s="363"/>
      <c r="H18" s="361"/>
      <c r="I18" s="364"/>
      <c r="J18" s="365"/>
      <c r="K18" s="361"/>
      <c r="L18" s="444"/>
      <c r="M18" s="445"/>
      <c r="N18" s="445"/>
      <c r="O18" s="446"/>
      <c r="P18" s="376" t="str">
        <f t="shared" si="0"/>
        <v/>
      </c>
      <c r="Q18" s="376" t="str">
        <f t="shared" si="1"/>
        <v/>
      </c>
      <c r="R18" s="377" t="str">
        <f t="shared" si="2"/>
        <v/>
      </c>
      <c r="S18" s="377" t="str">
        <f t="shared" si="3"/>
        <v/>
      </c>
      <c r="T18" s="277"/>
      <c r="U18" s="37"/>
      <c r="V18" s="36" t="str">
        <f t="shared" si="4"/>
        <v/>
      </c>
      <c r="W18" s="36" t="e">
        <f>IF(#REF!="","",#REF!)</f>
        <v>#REF!</v>
      </c>
      <c r="X18" s="29" t="str">
        <f t="shared" si="5"/>
        <v/>
      </c>
      <c r="Y18" s="7" t="e">
        <f t="shared" si="24"/>
        <v>#N/A</v>
      </c>
      <c r="Z18" s="7" t="e">
        <f t="shared" si="6"/>
        <v>#N/A</v>
      </c>
      <c r="AA18" s="7" t="e">
        <f t="shared" si="7"/>
        <v>#N/A</v>
      </c>
      <c r="AB18" s="7" t="str">
        <f t="shared" si="8"/>
        <v/>
      </c>
      <c r="AC18" s="11">
        <f t="shared" si="9"/>
        <v>1</v>
      </c>
      <c r="AD18" s="7" t="e">
        <f t="shared" si="10"/>
        <v>#N/A</v>
      </c>
      <c r="AE18" s="7" t="e">
        <f t="shared" si="11"/>
        <v>#N/A</v>
      </c>
      <c r="AF18" s="7" t="e">
        <f t="shared" si="12"/>
        <v>#N/A</v>
      </c>
      <c r="AG18" s="7" t="e">
        <f>VLOOKUP(AI18,排出係数!$A$4:$I$1301,9,FALSE)</f>
        <v>#N/A</v>
      </c>
      <c r="AH18" s="12" t="str">
        <f t="shared" si="13"/>
        <v xml:space="preserve"> </v>
      </c>
      <c r="AI18" s="7" t="e">
        <f t="shared" si="25"/>
        <v>#N/A</v>
      </c>
      <c r="AJ18" s="7" t="e">
        <f t="shared" si="14"/>
        <v>#N/A</v>
      </c>
      <c r="AK18" s="7" t="e">
        <f>VLOOKUP(AI18,排出係数!$A$4:$I$1301,6,FALSE)</f>
        <v>#N/A</v>
      </c>
      <c r="AL18" s="7" t="e">
        <f t="shared" si="15"/>
        <v>#N/A</v>
      </c>
      <c r="AM18" s="7" t="e">
        <f t="shared" si="16"/>
        <v>#N/A</v>
      </c>
      <c r="AN18" s="7" t="e">
        <f>VLOOKUP(AI18,排出係数!$A$4:$I$1301,7,FALSE)</f>
        <v>#N/A</v>
      </c>
      <c r="AO18" s="7" t="e">
        <f t="shared" si="17"/>
        <v>#N/A</v>
      </c>
      <c r="AP18" s="7" t="e">
        <f t="shared" si="18"/>
        <v>#N/A</v>
      </c>
      <c r="AQ18" s="7" t="e">
        <f t="shared" si="26"/>
        <v>#N/A</v>
      </c>
      <c r="AR18" s="7">
        <f t="shared" si="19"/>
        <v>0</v>
      </c>
      <c r="AS18" s="7" t="e">
        <f>VLOOKUP(AI18,排出係数!$A$4:$I$1301,8,FALSE)</f>
        <v>#N/A</v>
      </c>
      <c r="AT18" s="7" t="str">
        <f t="shared" si="20"/>
        <v/>
      </c>
      <c r="AU18" s="7" t="str">
        <f t="shared" si="21"/>
        <v/>
      </c>
      <c r="AV18" s="7" t="str">
        <f t="shared" si="22"/>
        <v/>
      </c>
      <c r="AW18" s="7" t="str">
        <f t="shared" si="23"/>
        <v/>
      </c>
      <c r="AX18" s="88"/>
      <c r="AY18" s="13" t="s">
        <v>217</v>
      </c>
      <c r="AZ18" s="13" t="s">
        <v>1745</v>
      </c>
      <c r="BA18" s="13" t="s">
        <v>1746</v>
      </c>
      <c r="BB18" s="13">
        <v>2</v>
      </c>
      <c r="BC18" s="13" t="s">
        <v>1670</v>
      </c>
      <c r="BD18" s="3" t="s">
        <v>2867</v>
      </c>
      <c r="BE18" s="13" t="s">
        <v>1735</v>
      </c>
      <c r="BF18" s="13">
        <v>2</v>
      </c>
      <c r="BG18" s="18" t="s">
        <v>1365</v>
      </c>
      <c r="BH18" s="13" t="s">
        <v>1393</v>
      </c>
      <c r="BI18" s="18" t="s">
        <v>1642</v>
      </c>
      <c r="BJ18" s="13" t="s">
        <v>1393</v>
      </c>
      <c r="BK18" s="13" t="s">
        <v>1645</v>
      </c>
      <c r="BL18" s="13" t="s">
        <v>1509</v>
      </c>
      <c r="BN18" s="18">
        <v>2</v>
      </c>
      <c r="BO18" s="13" t="s">
        <v>1429</v>
      </c>
      <c r="BP18" s="13" t="s">
        <v>220</v>
      </c>
      <c r="BR18" s="13" t="s">
        <v>1391</v>
      </c>
      <c r="BS18" s="13" t="s">
        <v>1392</v>
      </c>
      <c r="BT18" s="13" t="s">
        <v>1734</v>
      </c>
      <c r="BU18" s="13">
        <v>1</v>
      </c>
      <c r="BV18" s="13">
        <v>0.48</v>
      </c>
      <c r="BW18" s="13">
        <v>5.5E-2</v>
      </c>
      <c r="BX18" s="13">
        <v>0.08</v>
      </c>
      <c r="BY18" s="13">
        <v>5.1999999999999998E-2</v>
      </c>
      <c r="CA18" s="13" t="s">
        <v>1392</v>
      </c>
      <c r="CD18" s="13" t="s">
        <v>1395</v>
      </c>
      <c r="CE18" s="13" t="s">
        <v>1507</v>
      </c>
      <c r="CI18" s="13" t="s">
        <v>2353</v>
      </c>
      <c r="CJ18" s="13" t="s">
        <v>1770</v>
      </c>
    </row>
    <row r="19" spans="1:88" s="13" customFormat="1" ht="13.5" customHeight="1">
      <c r="A19" s="139">
        <v>4</v>
      </c>
      <c r="B19" s="360"/>
      <c r="C19" s="361"/>
      <c r="D19" s="362"/>
      <c r="E19" s="361"/>
      <c r="F19" s="362"/>
      <c r="G19" s="363"/>
      <c r="H19" s="361"/>
      <c r="I19" s="364"/>
      <c r="J19" s="365"/>
      <c r="K19" s="361"/>
      <c r="L19" s="444"/>
      <c r="M19" s="445"/>
      <c r="N19" s="445"/>
      <c r="O19" s="446"/>
      <c r="P19" s="376" t="str">
        <f t="shared" si="0"/>
        <v/>
      </c>
      <c r="Q19" s="376" t="str">
        <f t="shared" si="1"/>
        <v/>
      </c>
      <c r="R19" s="377" t="str">
        <f t="shared" si="2"/>
        <v/>
      </c>
      <c r="S19" s="377" t="str">
        <f t="shared" si="3"/>
        <v/>
      </c>
      <c r="T19" s="277"/>
      <c r="U19" s="37"/>
      <c r="V19" s="36" t="str">
        <f t="shared" si="4"/>
        <v/>
      </c>
      <c r="W19" s="36" t="e">
        <f>IF(#REF!="","",#REF!)</f>
        <v>#REF!</v>
      </c>
      <c r="X19" s="29" t="str">
        <f t="shared" si="5"/>
        <v/>
      </c>
      <c r="Y19" s="7" t="e">
        <f t="shared" si="24"/>
        <v>#N/A</v>
      </c>
      <c r="Z19" s="7" t="e">
        <f t="shared" si="6"/>
        <v>#N/A</v>
      </c>
      <c r="AA19" s="7" t="e">
        <f t="shared" si="7"/>
        <v>#N/A</v>
      </c>
      <c r="AB19" s="7" t="str">
        <f t="shared" si="8"/>
        <v/>
      </c>
      <c r="AC19" s="11">
        <f t="shared" si="9"/>
        <v>1</v>
      </c>
      <c r="AD19" s="7" t="e">
        <f t="shared" si="10"/>
        <v>#N/A</v>
      </c>
      <c r="AE19" s="7" t="e">
        <f>IF(AA19=5,0,IF(AA19=9,0,IF(J19&lt;=1700,1,IF(J19&lt;=2500,2,IF(J19&lt;=3500,3,4)))))</f>
        <v>#N/A</v>
      </c>
      <c r="AF19" s="7" t="e">
        <f t="shared" si="12"/>
        <v>#N/A</v>
      </c>
      <c r="AG19" s="7" t="e">
        <f>VLOOKUP(AI19,排出係数!$A$4:$I$1301,9,FALSE)</f>
        <v>#N/A</v>
      </c>
      <c r="AH19" s="12" t="str">
        <f t="shared" si="13"/>
        <v xml:space="preserve"> </v>
      </c>
      <c r="AI19" s="7" t="e">
        <f>CONCATENATE(Y19,AE19,AF19,AB19)</f>
        <v>#N/A</v>
      </c>
      <c r="AJ19" s="7" t="e">
        <f t="shared" si="14"/>
        <v>#N/A</v>
      </c>
      <c r="AK19" s="7" t="e">
        <f>VLOOKUP(AI19,排出係数!$A$4:$I$1301,6,FALSE)</f>
        <v>#N/A</v>
      </c>
      <c r="AL19" s="7" t="e">
        <f t="shared" si="15"/>
        <v>#N/A</v>
      </c>
      <c r="AM19" s="7" t="e">
        <f t="shared" si="16"/>
        <v>#N/A</v>
      </c>
      <c r="AN19" s="7" t="e">
        <f>VLOOKUP(AI19,排出係数!$A$4:$I$1301,7,FALSE)</f>
        <v>#N/A</v>
      </c>
      <c r="AO19" s="7" t="e">
        <f t="shared" si="17"/>
        <v>#N/A</v>
      </c>
      <c r="AP19" s="7" t="e">
        <f t="shared" si="18"/>
        <v>#N/A</v>
      </c>
      <c r="AQ19" s="7" t="e">
        <f t="shared" si="26"/>
        <v>#N/A</v>
      </c>
      <c r="AR19" s="7">
        <f t="shared" si="19"/>
        <v>0</v>
      </c>
      <c r="AS19" s="7" t="e">
        <f>VLOOKUP(AI19,排出係数!$A$4:$I$1301,8,FALSE)</f>
        <v>#N/A</v>
      </c>
      <c r="AT19" s="7" t="str">
        <f t="shared" si="20"/>
        <v/>
      </c>
      <c r="AU19" s="7" t="str">
        <f t="shared" si="21"/>
        <v/>
      </c>
      <c r="AV19" s="7" t="str">
        <f t="shared" si="22"/>
        <v/>
      </c>
      <c r="AW19" s="7" t="str">
        <f t="shared" si="23"/>
        <v/>
      </c>
      <c r="AX19" s="88"/>
      <c r="AY19" s="13" t="s">
        <v>215</v>
      </c>
      <c r="AZ19" s="13" t="s">
        <v>1745</v>
      </c>
      <c r="BA19" s="13" t="s">
        <v>1747</v>
      </c>
      <c r="BB19" s="13">
        <v>3</v>
      </c>
      <c r="BC19" s="13" t="s">
        <v>1392</v>
      </c>
      <c r="BD19" s="3" t="s">
        <v>41</v>
      </c>
      <c r="BE19" s="13" t="s">
        <v>1736</v>
      </c>
      <c r="BF19" s="13">
        <v>3</v>
      </c>
      <c r="BG19" s="18" t="s">
        <v>1522</v>
      </c>
      <c r="BH19" s="13" t="s">
        <v>1407</v>
      </c>
      <c r="BI19" s="18" t="s">
        <v>1643</v>
      </c>
      <c r="BJ19" s="13" t="s">
        <v>1393</v>
      </c>
      <c r="BK19" s="13" t="s">
        <v>1647</v>
      </c>
      <c r="BL19" s="13" t="s">
        <v>1429</v>
      </c>
      <c r="BN19" s="18">
        <v>3</v>
      </c>
      <c r="BR19" s="13" t="s">
        <v>1394</v>
      </c>
      <c r="BS19" s="13" t="s">
        <v>1672</v>
      </c>
      <c r="BT19" s="13" t="s">
        <v>1735</v>
      </c>
      <c r="BU19" s="13">
        <v>2</v>
      </c>
      <c r="BV19" s="13">
        <v>0.63</v>
      </c>
      <c r="BW19" s="13">
        <v>0.06</v>
      </c>
      <c r="BX19" s="13">
        <v>0.09</v>
      </c>
      <c r="BY19" s="13">
        <v>0.06</v>
      </c>
      <c r="CA19" s="13" t="s">
        <v>1672</v>
      </c>
      <c r="CI19" s="13" t="s">
        <v>2354</v>
      </c>
      <c r="CJ19" s="13" t="s">
        <v>1767</v>
      </c>
    </row>
    <row r="20" spans="1:88" s="13" customFormat="1" ht="13.5" customHeight="1">
      <c r="A20" s="139">
        <v>5</v>
      </c>
      <c r="B20" s="360"/>
      <c r="C20" s="361"/>
      <c r="D20" s="362"/>
      <c r="E20" s="361"/>
      <c r="F20" s="362"/>
      <c r="G20" s="363"/>
      <c r="H20" s="361"/>
      <c r="I20" s="364"/>
      <c r="J20" s="365"/>
      <c r="K20" s="361"/>
      <c r="L20" s="444"/>
      <c r="M20" s="445"/>
      <c r="N20" s="445"/>
      <c r="O20" s="446"/>
      <c r="P20" s="376" t="str">
        <f t="shared" si="0"/>
        <v/>
      </c>
      <c r="Q20" s="376" t="str">
        <f t="shared" si="1"/>
        <v/>
      </c>
      <c r="R20" s="377" t="str">
        <f t="shared" si="2"/>
        <v/>
      </c>
      <c r="S20" s="377" t="str">
        <f t="shared" si="3"/>
        <v/>
      </c>
      <c r="T20" s="277"/>
      <c r="U20" s="37"/>
      <c r="V20" s="36" t="str">
        <f t="shared" si="4"/>
        <v/>
      </c>
      <c r="W20" s="36" t="e">
        <f>IF(#REF!="","",#REF!)</f>
        <v>#REF!</v>
      </c>
      <c r="X20" s="29" t="str">
        <f t="shared" si="5"/>
        <v/>
      </c>
      <c r="Y20" s="7" t="e">
        <f t="shared" si="24"/>
        <v>#N/A</v>
      </c>
      <c r="Z20" s="7" t="e">
        <f t="shared" si="6"/>
        <v>#N/A</v>
      </c>
      <c r="AA20" s="7" t="e">
        <f t="shared" si="7"/>
        <v>#N/A</v>
      </c>
      <c r="AB20" s="7" t="str">
        <f t="shared" si="8"/>
        <v/>
      </c>
      <c r="AC20" s="11">
        <f t="shared" si="9"/>
        <v>1</v>
      </c>
      <c r="AD20" s="7" t="e">
        <f t="shared" si="10"/>
        <v>#N/A</v>
      </c>
      <c r="AE20" s="7" t="e">
        <f t="shared" si="11"/>
        <v>#N/A</v>
      </c>
      <c r="AF20" s="7" t="e">
        <f t="shared" si="12"/>
        <v>#N/A</v>
      </c>
      <c r="AG20" s="7" t="e">
        <f>VLOOKUP(AI20,排出係数!$A$4:$I$1301,9,FALSE)</f>
        <v>#N/A</v>
      </c>
      <c r="AH20" s="12" t="str">
        <f t="shared" si="13"/>
        <v xml:space="preserve"> </v>
      </c>
      <c r="AI20" s="7" t="e">
        <f t="shared" si="25"/>
        <v>#N/A</v>
      </c>
      <c r="AJ20" s="7" t="e">
        <f t="shared" si="14"/>
        <v>#N/A</v>
      </c>
      <c r="AK20" s="7" t="e">
        <f>VLOOKUP(AI20,排出係数!$A$4:$I$1301,6,FALSE)</f>
        <v>#N/A</v>
      </c>
      <c r="AL20" s="7" t="e">
        <f t="shared" si="15"/>
        <v>#N/A</v>
      </c>
      <c r="AM20" s="7" t="e">
        <f t="shared" si="16"/>
        <v>#N/A</v>
      </c>
      <c r="AN20" s="7" t="e">
        <f>VLOOKUP(AI20,排出係数!$A$4:$I$1301,7,FALSE)</f>
        <v>#N/A</v>
      </c>
      <c r="AO20" s="7" t="e">
        <f t="shared" si="17"/>
        <v>#N/A</v>
      </c>
      <c r="AP20" s="7" t="e">
        <f t="shared" si="18"/>
        <v>#N/A</v>
      </c>
      <c r="AQ20" s="7" t="e">
        <f t="shared" si="26"/>
        <v>#N/A</v>
      </c>
      <c r="AR20" s="7">
        <f t="shared" si="19"/>
        <v>0</v>
      </c>
      <c r="AS20" s="7" t="e">
        <f>VLOOKUP(AI20,排出係数!$A$4:$I$1301,8,FALSE)</f>
        <v>#N/A</v>
      </c>
      <c r="AT20" s="7" t="str">
        <f t="shared" si="20"/>
        <v/>
      </c>
      <c r="AU20" s="7" t="str">
        <f t="shared" si="21"/>
        <v/>
      </c>
      <c r="AV20" s="7" t="str">
        <f t="shared" si="22"/>
        <v/>
      </c>
      <c r="AW20" s="7" t="str">
        <f t="shared" si="23"/>
        <v/>
      </c>
      <c r="AX20" s="88"/>
      <c r="AY20" s="13" t="s">
        <v>1395</v>
      </c>
      <c r="AZ20" s="13" t="s">
        <v>1745</v>
      </c>
      <c r="BA20" s="13" t="s">
        <v>1747</v>
      </c>
      <c r="BB20" s="13">
        <v>4</v>
      </c>
      <c r="BC20" s="13" t="s">
        <v>1392</v>
      </c>
      <c r="BD20" s="3" t="s">
        <v>42</v>
      </c>
      <c r="BE20" s="13" t="s">
        <v>1737</v>
      </c>
      <c r="BF20" s="13">
        <v>4</v>
      </c>
      <c r="BG20" s="17" t="s">
        <v>1523</v>
      </c>
      <c r="BH20" s="13" t="s">
        <v>1688</v>
      </c>
      <c r="BI20" s="18" t="s">
        <v>2338</v>
      </c>
      <c r="BJ20" s="13" t="s">
        <v>1393</v>
      </c>
      <c r="BK20" s="13" t="s">
        <v>1857</v>
      </c>
      <c r="BN20" s="18">
        <v>4</v>
      </c>
      <c r="BR20" s="13" t="s">
        <v>1396</v>
      </c>
      <c r="BS20" s="13" t="s">
        <v>1670</v>
      </c>
      <c r="BT20" s="13" t="s">
        <v>1736</v>
      </c>
      <c r="BU20" s="13">
        <v>3</v>
      </c>
      <c r="BV20" s="13">
        <v>0.63</v>
      </c>
      <c r="BW20" s="13">
        <v>0.06</v>
      </c>
      <c r="BX20" s="13">
        <v>0.09</v>
      </c>
      <c r="BY20" s="13">
        <v>0.06</v>
      </c>
      <c r="CA20" s="13" t="s">
        <v>1670</v>
      </c>
      <c r="CI20" s="13" t="s">
        <v>2355</v>
      </c>
      <c r="CJ20" s="13" t="s">
        <v>1771</v>
      </c>
    </row>
    <row r="21" spans="1:88" s="13" customFormat="1" ht="13.5" customHeight="1">
      <c r="A21" s="139">
        <v>6</v>
      </c>
      <c r="B21" s="360"/>
      <c r="C21" s="361"/>
      <c r="D21" s="362"/>
      <c r="E21" s="361"/>
      <c r="F21" s="362"/>
      <c r="G21" s="363"/>
      <c r="H21" s="361"/>
      <c r="I21" s="364"/>
      <c r="J21" s="365"/>
      <c r="K21" s="361"/>
      <c r="L21" s="444"/>
      <c r="M21" s="445"/>
      <c r="N21" s="445"/>
      <c r="O21" s="446"/>
      <c r="P21" s="376" t="str">
        <f t="shared" si="0"/>
        <v/>
      </c>
      <c r="Q21" s="376" t="str">
        <f t="shared" si="1"/>
        <v/>
      </c>
      <c r="R21" s="377" t="str">
        <f t="shared" si="2"/>
        <v/>
      </c>
      <c r="S21" s="377" t="str">
        <f t="shared" si="3"/>
        <v/>
      </c>
      <c r="T21" s="277"/>
      <c r="U21" s="37"/>
      <c r="V21" s="36" t="str">
        <f t="shared" si="4"/>
        <v/>
      </c>
      <c r="W21" s="36" t="e">
        <f>IF(#REF!="","",#REF!)</f>
        <v>#REF!</v>
      </c>
      <c r="X21" s="29" t="str">
        <f t="shared" si="5"/>
        <v/>
      </c>
      <c r="Y21" s="7" t="e">
        <f t="shared" si="24"/>
        <v>#N/A</v>
      </c>
      <c r="Z21" s="7" t="e">
        <f t="shared" si="6"/>
        <v>#N/A</v>
      </c>
      <c r="AA21" s="7" t="e">
        <f t="shared" si="7"/>
        <v>#N/A</v>
      </c>
      <c r="AB21" s="7" t="str">
        <f t="shared" si="8"/>
        <v/>
      </c>
      <c r="AC21" s="11">
        <f t="shared" si="9"/>
        <v>1</v>
      </c>
      <c r="AD21" s="7" t="e">
        <f t="shared" si="10"/>
        <v>#N/A</v>
      </c>
      <c r="AE21" s="7" t="e">
        <f t="shared" si="11"/>
        <v>#N/A</v>
      </c>
      <c r="AF21" s="7" t="e">
        <f t="shared" si="12"/>
        <v>#N/A</v>
      </c>
      <c r="AG21" s="7" t="e">
        <f>VLOOKUP(AI21,排出係数!$A$4:$I$1301,9,FALSE)</f>
        <v>#N/A</v>
      </c>
      <c r="AH21" s="12" t="str">
        <f t="shared" si="13"/>
        <v xml:space="preserve"> </v>
      </c>
      <c r="AI21" s="7" t="e">
        <f t="shared" si="25"/>
        <v>#N/A</v>
      </c>
      <c r="AJ21" s="7" t="e">
        <f t="shared" si="14"/>
        <v>#N/A</v>
      </c>
      <c r="AK21" s="7" t="e">
        <f>VLOOKUP(AI21,排出係数!$A$4:$I$1301,6,FALSE)</f>
        <v>#N/A</v>
      </c>
      <c r="AL21" s="7" t="e">
        <f t="shared" si="15"/>
        <v>#N/A</v>
      </c>
      <c r="AM21" s="7" t="e">
        <f t="shared" si="16"/>
        <v>#N/A</v>
      </c>
      <c r="AN21" s="7" t="e">
        <f>VLOOKUP(AI21,排出係数!$A$4:$I$1301,7,FALSE)</f>
        <v>#N/A</v>
      </c>
      <c r="AO21" s="7" t="e">
        <f t="shared" si="17"/>
        <v>#N/A</v>
      </c>
      <c r="AP21" s="7" t="e">
        <f t="shared" si="18"/>
        <v>#N/A</v>
      </c>
      <c r="AQ21" s="7" t="e">
        <f t="shared" si="26"/>
        <v>#N/A</v>
      </c>
      <c r="AR21" s="7">
        <f t="shared" si="19"/>
        <v>0</v>
      </c>
      <c r="AS21" s="7" t="e">
        <f>VLOOKUP(AI21,排出係数!$A$4:$I$1301,8,FALSE)</f>
        <v>#N/A</v>
      </c>
      <c r="AT21" s="7" t="str">
        <f t="shared" si="20"/>
        <v/>
      </c>
      <c r="AU21" s="7" t="str">
        <f t="shared" si="21"/>
        <v/>
      </c>
      <c r="AV21" s="7" t="str">
        <f t="shared" si="22"/>
        <v/>
      </c>
      <c r="AW21" s="7" t="str">
        <f t="shared" si="23"/>
        <v/>
      </c>
      <c r="AX21" s="88"/>
      <c r="AY21" s="13" t="s">
        <v>218</v>
      </c>
      <c r="AZ21" s="13" t="s">
        <v>1748</v>
      </c>
      <c r="BA21" s="13" t="s">
        <v>1748</v>
      </c>
      <c r="BB21" s="13">
        <v>5</v>
      </c>
      <c r="BC21" s="13" t="s">
        <v>39</v>
      </c>
      <c r="BD21" s="3" t="s">
        <v>43</v>
      </c>
      <c r="BG21" s="18" t="s">
        <v>1397</v>
      </c>
      <c r="BH21" s="13" t="s">
        <v>1393</v>
      </c>
      <c r="BI21" s="18" t="s">
        <v>1644</v>
      </c>
      <c r="BJ21" s="13" t="s">
        <v>1393</v>
      </c>
      <c r="BK21" s="13" t="s">
        <v>1646</v>
      </c>
      <c r="BN21" s="18">
        <v>5</v>
      </c>
      <c r="BR21" s="13" t="s">
        <v>1398</v>
      </c>
      <c r="BS21" s="13" t="s">
        <v>1672</v>
      </c>
      <c r="BT21" s="13" t="s">
        <v>1737</v>
      </c>
      <c r="BU21" s="13">
        <v>4</v>
      </c>
      <c r="BV21" s="13">
        <v>0.35</v>
      </c>
      <c r="BW21" s="13">
        <v>2.3E-2</v>
      </c>
      <c r="BX21" s="13">
        <v>2.3E-2</v>
      </c>
      <c r="BY21" s="13">
        <v>1.7000000000000001E-2</v>
      </c>
      <c r="CA21" s="13" t="s">
        <v>39</v>
      </c>
      <c r="CI21" s="13" t="s">
        <v>2356</v>
      </c>
    </row>
    <row r="22" spans="1:88" s="13" customFormat="1" ht="13.5" customHeight="1">
      <c r="A22" s="139">
        <v>7</v>
      </c>
      <c r="B22" s="360"/>
      <c r="C22" s="361"/>
      <c r="D22" s="362"/>
      <c r="E22" s="361"/>
      <c r="F22" s="362"/>
      <c r="G22" s="363"/>
      <c r="H22" s="361"/>
      <c r="I22" s="364"/>
      <c r="J22" s="365"/>
      <c r="K22" s="361"/>
      <c r="L22" s="444"/>
      <c r="M22" s="445"/>
      <c r="N22" s="445"/>
      <c r="O22" s="446"/>
      <c r="P22" s="376" t="str">
        <f t="shared" si="0"/>
        <v/>
      </c>
      <c r="Q22" s="376" t="str">
        <f t="shared" si="1"/>
        <v/>
      </c>
      <c r="R22" s="377" t="str">
        <f t="shared" si="2"/>
        <v/>
      </c>
      <c r="S22" s="377" t="str">
        <f t="shared" si="3"/>
        <v/>
      </c>
      <c r="T22" s="277"/>
      <c r="U22" s="37"/>
      <c r="V22" s="36" t="str">
        <f t="shared" si="4"/>
        <v/>
      </c>
      <c r="W22" s="36" t="e">
        <f>IF(#REF!="","",#REF!)</f>
        <v>#REF!</v>
      </c>
      <c r="X22" s="29" t="str">
        <f t="shared" si="5"/>
        <v/>
      </c>
      <c r="Y22" s="7" t="e">
        <f t="shared" si="24"/>
        <v>#N/A</v>
      </c>
      <c r="Z22" s="7" t="e">
        <f t="shared" si="6"/>
        <v>#N/A</v>
      </c>
      <c r="AA22" s="7" t="e">
        <f t="shared" si="7"/>
        <v>#N/A</v>
      </c>
      <c r="AB22" s="7" t="str">
        <f t="shared" si="8"/>
        <v/>
      </c>
      <c r="AC22" s="11">
        <f t="shared" si="9"/>
        <v>1</v>
      </c>
      <c r="AD22" s="7" t="e">
        <f t="shared" si="10"/>
        <v>#N/A</v>
      </c>
      <c r="AE22" s="7" t="e">
        <f t="shared" si="11"/>
        <v>#N/A</v>
      </c>
      <c r="AF22" s="7" t="e">
        <f t="shared" si="12"/>
        <v>#N/A</v>
      </c>
      <c r="AG22" s="7" t="e">
        <f>VLOOKUP(AI22,排出係数!$A$4:$I$1301,9,FALSE)</f>
        <v>#N/A</v>
      </c>
      <c r="AH22" s="12" t="str">
        <f t="shared" si="13"/>
        <v xml:space="preserve"> </v>
      </c>
      <c r="AI22" s="7" t="e">
        <f t="shared" si="25"/>
        <v>#N/A</v>
      </c>
      <c r="AJ22" s="7" t="e">
        <f t="shared" si="14"/>
        <v>#N/A</v>
      </c>
      <c r="AK22" s="7" t="e">
        <f>VLOOKUP(AI22,排出係数!$A$4:$I$1301,6,FALSE)</f>
        <v>#N/A</v>
      </c>
      <c r="AL22" s="7" t="e">
        <f t="shared" si="15"/>
        <v>#N/A</v>
      </c>
      <c r="AM22" s="7" t="e">
        <f t="shared" si="16"/>
        <v>#N/A</v>
      </c>
      <c r="AN22" s="7" t="e">
        <f>VLOOKUP(AI22,排出係数!$A$4:$I$1301,7,FALSE)</f>
        <v>#N/A</v>
      </c>
      <c r="AO22" s="7" t="e">
        <f t="shared" si="17"/>
        <v>#N/A</v>
      </c>
      <c r="AP22" s="7" t="e">
        <f t="shared" si="18"/>
        <v>#N/A</v>
      </c>
      <c r="AQ22" s="7" t="e">
        <f t="shared" si="26"/>
        <v>#N/A</v>
      </c>
      <c r="AR22" s="7">
        <f t="shared" si="19"/>
        <v>0</v>
      </c>
      <c r="AS22" s="7" t="e">
        <f>VLOOKUP(AI22,排出係数!$A$4:$I$1301,8,FALSE)</f>
        <v>#N/A</v>
      </c>
      <c r="AT22" s="7" t="str">
        <f t="shared" si="20"/>
        <v/>
      </c>
      <c r="AU22" s="7" t="str">
        <f t="shared" si="21"/>
        <v/>
      </c>
      <c r="AV22" s="7" t="str">
        <f t="shared" si="22"/>
        <v/>
      </c>
      <c r="AW22" s="7" t="str">
        <f t="shared" si="23"/>
        <v/>
      </c>
      <c r="AX22" s="88"/>
      <c r="AY22" s="13" t="s">
        <v>1507</v>
      </c>
      <c r="AZ22" s="13" t="s">
        <v>1745</v>
      </c>
      <c r="BA22" s="13" t="s">
        <v>1745</v>
      </c>
      <c r="BB22" s="13">
        <v>6</v>
      </c>
      <c r="BC22" s="13" t="s">
        <v>39</v>
      </c>
      <c r="BD22" s="3" t="s">
        <v>1757</v>
      </c>
      <c r="BG22" s="18" t="s">
        <v>1601</v>
      </c>
      <c r="BH22" s="13" t="s">
        <v>1749</v>
      </c>
      <c r="BI22" s="18" t="s">
        <v>1515</v>
      </c>
      <c r="BJ22" s="13" t="s">
        <v>1749</v>
      </c>
      <c r="BK22" s="13" t="s">
        <v>1518</v>
      </c>
      <c r="BN22" s="18">
        <v>6</v>
      </c>
      <c r="BR22" s="13" t="s">
        <v>1399</v>
      </c>
      <c r="BS22" s="13" t="s">
        <v>1670</v>
      </c>
      <c r="CA22" s="13" t="s">
        <v>40</v>
      </c>
    </row>
    <row r="23" spans="1:88" s="13" customFormat="1" ht="13.5" customHeight="1">
      <c r="A23" s="139">
        <v>8</v>
      </c>
      <c r="B23" s="360"/>
      <c r="C23" s="361"/>
      <c r="D23" s="362"/>
      <c r="E23" s="361"/>
      <c r="F23" s="362"/>
      <c r="G23" s="363"/>
      <c r="H23" s="361"/>
      <c r="I23" s="364"/>
      <c r="J23" s="365"/>
      <c r="K23" s="361"/>
      <c r="L23" s="444"/>
      <c r="M23" s="445"/>
      <c r="N23" s="445"/>
      <c r="O23" s="446"/>
      <c r="P23" s="376" t="str">
        <f t="shared" si="0"/>
        <v/>
      </c>
      <c r="Q23" s="376" t="str">
        <f t="shared" si="1"/>
        <v/>
      </c>
      <c r="R23" s="377" t="str">
        <f t="shared" si="2"/>
        <v/>
      </c>
      <c r="S23" s="377" t="str">
        <f t="shared" si="3"/>
        <v/>
      </c>
      <c r="T23" s="277"/>
      <c r="U23" s="37"/>
      <c r="V23" s="36" t="str">
        <f t="shared" si="4"/>
        <v/>
      </c>
      <c r="W23" s="36" t="e">
        <f>IF(#REF!="","",#REF!)</f>
        <v>#REF!</v>
      </c>
      <c r="X23" s="29" t="str">
        <f t="shared" si="5"/>
        <v/>
      </c>
      <c r="Y23" s="7" t="e">
        <f t="shared" si="24"/>
        <v>#N/A</v>
      </c>
      <c r="Z23" s="7" t="e">
        <f t="shared" si="6"/>
        <v>#N/A</v>
      </c>
      <c r="AA23" s="7" t="e">
        <f t="shared" si="7"/>
        <v>#N/A</v>
      </c>
      <c r="AB23" s="7" t="str">
        <f t="shared" si="8"/>
        <v/>
      </c>
      <c r="AC23" s="11">
        <f t="shared" si="9"/>
        <v>1</v>
      </c>
      <c r="AD23" s="7" t="e">
        <f t="shared" si="10"/>
        <v>#N/A</v>
      </c>
      <c r="AE23" s="7" t="e">
        <f t="shared" si="11"/>
        <v>#N/A</v>
      </c>
      <c r="AF23" s="7" t="e">
        <f t="shared" si="12"/>
        <v>#N/A</v>
      </c>
      <c r="AG23" s="7" t="e">
        <f>VLOOKUP(AI23,排出係数!$A$4:$I$1301,9,FALSE)</f>
        <v>#N/A</v>
      </c>
      <c r="AH23" s="12" t="str">
        <f t="shared" si="13"/>
        <v xml:space="preserve"> </v>
      </c>
      <c r="AI23" s="7" t="e">
        <f t="shared" si="25"/>
        <v>#N/A</v>
      </c>
      <c r="AJ23" s="7" t="e">
        <f t="shared" si="14"/>
        <v>#N/A</v>
      </c>
      <c r="AK23" s="7" t="e">
        <f>VLOOKUP(AI23,排出係数!$A$4:$I$1301,6,FALSE)</f>
        <v>#N/A</v>
      </c>
      <c r="AL23" s="7" t="e">
        <f t="shared" si="15"/>
        <v>#N/A</v>
      </c>
      <c r="AM23" s="7" t="e">
        <f t="shared" si="16"/>
        <v>#N/A</v>
      </c>
      <c r="AN23" s="7" t="e">
        <f>VLOOKUP(AI23,排出係数!$A$4:$I$1301,7,FALSE)</f>
        <v>#N/A</v>
      </c>
      <c r="AO23" s="7" t="e">
        <f t="shared" si="17"/>
        <v>#N/A</v>
      </c>
      <c r="AP23" s="7" t="e">
        <f t="shared" si="18"/>
        <v>#N/A</v>
      </c>
      <c r="AQ23" s="7" t="e">
        <f t="shared" si="26"/>
        <v>#N/A</v>
      </c>
      <c r="AR23" s="7">
        <f t="shared" si="19"/>
        <v>0</v>
      </c>
      <c r="AS23" s="7" t="e">
        <f>VLOOKUP(AI23,排出係数!$A$4:$I$1301,8,FALSE)</f>
        <v>#N/A</v>
      </c>
      <c r="AT23" s="7" t="str">
        <f t="shared" si="20"/>
        <v/>
      </c>
      <c r="AU23" s="7" t="str">
        <f t="shared" si="21"/>
        <v/>
      </c>
      <c r="AV23" s="7" t="str">
        <f t="shared" si="22"/>
        <v/>
      </c>
      <c r="AW23" s="7" t="str">
        <f t="shared" si="23"/>
        <v/>
      </c>
      <c r="AX23" s="88"/>
      <c r="AY23" s="13" t="s">
        <v>1525</v>
      </c>
      <c r="AZ23" s="13" t="s">
        <v>1748</v>
      </c>
      <c r="BA23" s="13" t="s">
        <v>1748</v>
      </c>
      <c r="BB23" s="13">
        <v>9</v>
      </c>
      <c r="BC23" s="13" t="s">
        <v>1672</v>
      </c>
      <c r="BD23" s="3" t="s">
        <v>6</v>
      </c>
      <c r="BG23" s="18" t="s">
        <v>2872</v>
      </c>
      <c r="BH23" s="13" t="s">
        <v>2873</v>
      </c>
      <c r="BI23" s="18" t="s">
        <v>1516</v>
      </c>
      <c r="BJ23" s="13" t="s">
        <v>1749</v>
      </c>
      <c r="BK23" s="13" t="s">
        <v>1519</v>
      </c>
      <c r="BM23" s="18"/>
      <c r="BN23" s="13">
        <v>7</v>
      </c>
      <c r="BR23" s="13" t="s">
        <v>1400</v>
      </c>
      <c r="BS23" s="13" t="s">
        <v>1672</v>
      </c>
    </row>
    <row r="24" spans="1:88" s="13" customFormat="1" ht="13.5" customHeight="1">
      <c r="A24" s="139">
        <v>9</v>
      </c>
      <c r="B24" s="360"/>
      <c r="C24" s="361"/>
      <c r="D24" s="362"/>
      <c r="E24" s="361"/>
      <c r="F24" s="362"/>
      <c r="G24" s="363"/>
      <c r="H24" s="361"/>
      <c r="I24" s="364"/>
      <c r="J24" s="365"/>
      <c r="K24" s="361"/>
      <c r="L24" s="444"/>
      <c r="M24" s="445"/>
      <c r="N24" s="445"/>
      <c r="O24" s="446"/>
      <c r="P24" s="376" t="str">
        <f t="shared" si="0"/>
        <v/>
      </c>
      <c r="Q24" s="376" t="str">
        <f t="shared" si="1"/>
        <v/>
      </c>
      <c r="R24" s="377" t="str">
        <f t="shared" si="2"/>
        <v/>
      </c>
      <c r="S24" s="377" t="str">
        <f t="shared" si="3"/>
        <v/>
      </c>
      <c r="T24" s="277"/>
      <c r="U24" s="37"/>
      <c r="V24" s="36" t="str">
        <f t="shared" si="4"/>
        <v/>
      </c>
      <c r="W24" s="36" t="e">
        <f>IF(#REF!="","",#REF!)</f>
        <v>#REF!</v>
      </c>
      <c r="X24" s="29" t="str">
        <f t="shared" si="5"/>
        <v/>
      </c>
      <c r="Y24" s="7" t="e">
        <f t="shared" si="24"/>
        <v>#N/A</v>
      </c>
      <c r="Z24" s="7" t="e">
        <f t="shared" si="6"/>
        <v>#N/A</v>
      </c>
      <c r="AA24" s="7" t="e">
        <f t="shared" si="7"/>
        <v>#N/A</v>
      </c>
      <c r="AB24" s="7" t="str">
        <f t="shared" si="8"/>
        <v/>
      </c>
      <c r="AC24" s="11">
        <f t="shared" si="9"/>
        <v>1</v>
      </c>
      <c r="AD24" s="7" t="e">
        <f t="shared" si="10"/>
        <v>#N/A</v>
      </c>
      <c r="AE24" s="7" t="e">
        <f t="shared" si="11"/>
        <v>#N/A</v>
      </c>
      <c r="AF24" s="7" t="e">
        <f t="shared" si="12"/>
        <v>#N/A</v>
      </c>
      <c r="AG24" s="7" t="e">
        <f>VLOOKUP(AI24,排出係数!$A$4:$I$1301,9,FALSE)</f>
        <v>#N/A</v>
      </c>
      <c r="AH24" s="12" t="str">
        <f t="shared" si="13"/>
        <v xml:space="preserve"> </v>
      </c>
      <c r="AI24" s="7" t="e">
        <f t="shared" si="25"/>
        <v>#N/A</v>
      </c>
      <c r="AJ24" s="7" t="e">
        <f t="shared" si="14"/>
        <v>#N/A</v>
      </c>
      <c r="AK24" s="7" t="e">
        <f>VLOOKUP(AI24,排出係数!$A$4:$I$1301,6,FALSE)</f>
        <v>#N/A</v>
      </c>
      <c r="AL24" s="7" t="e">
        <f t="shared" si="15"/>
        <v>#N/A</v>
      </c>
      <c r="AM24" s="7" t="e">
        <f t="shared" si="16"/>
        <v>#N/A</v>
      </c>
      <c r="AN24" s="7" t="e">
        <f>VLOOKUP(AI24,排出係数!$A$4:$I$1301,7,FALSE)</f>
        <v>#N/A</v>
      </c>
      <c r="AO24" s="7" t="e">
        <f t="shared" si="17"/>
        <v>#N/A</v>
      </c>
      <c r="AP24" s="7" t="e">
        <f t="shared" si="18"/>
        <v>#N/A</v>
      </c>
      <c r="AQ24" s="7" t="e">
        <f t="shared" si="26"/>
        <v>#N/A</v>
      </c>
      <c r="AR24" s="7">
        <f t="shared" si="19"/>
        <v>0</v>
      </c>
      <c r="AS24" s="7" t="e">
        <f>VLOOKUP(AI24,排出係数!$A$4:$I$1301,8,FALSE)</f>
        <v>#N/A</v>
      </c>
      <c r="AT24" s="7" t="str">
        <f t="shared" si="20"/>
        <v/>
      </c>
      <c r="AU24" s="7" t="str">
        <f t="shared" si="21"/>
        <v/>
      </c>
      <c r="AV24" s="7" t="str">
        <f t="shared" si="22"/>
        <v/>
      </c>
      <c r="AW24" s="7" t="str">
        <f t="shared" si="23"/>
        <v/>
      </c>
      <c r="AX24" s="88"/>
      <c r="BD24" s="3" t="s">
        <v>5</v>
      </c>
      <c r="BG24" s="18" t="s">
        <v>2874</v>
      </c>
      <c r="BH24" s="13" t="s">
        <v>1749</v>
      </c>
      <c r="BI24" s="18" t="s">
        <v>61</v>
      </c>
      <c r="BJ24" s="13" t="s">
        <v>1749</v>
      </c>
      <c r="BK24" s="13" t="s">
        <v>1684</v>
      </c>
      <c r="BM24" s="18"/>
      <c r="BN24" s="13">
        <v>8</v>
      </c>
      <c r="BR24" s="13" t="s">
        <v>1402</v>
      </c>
      <c r="BS24" s="13" t="s">
        <v>39</v>
      </c>
    </row>
    <row r="25" spans="1:88" s="13" customFormat="1" ht="13.5" customHeight="1">
      <c r="A25" s="139">
        <v>10</v>
      </c>
      <c r="B25" s="360"/>
      <c r="C25" s="361"/>
      <c r="D25" s="362"/>
      <c r="E25" s="361"/>
      <c r="F25" s="362"/>
      <c r="G25" s="363"/>
      <c r="H25" s="361"/>
      <c r="I25" s="364"/>
      <c r="J25" s="365"/>
      <c r="K25" s="361"/>
      <c r="L25" s="444"/>
      <c r="M25" s="445"/>
      <c r="N25" s="445"/>
      <c r="O25" s="446"/>
      <c r="P25" s="376" t="str">
        <f t="shared" si="0"/>
        <v/>
      </c>
      <c r="Q25" s="376" t="str">
        <f t="shared" si="1"/>
        <v/>
      </c>
      <c r="R25" s="377" t="str">
        <f t="shared" si="2"/>
        <v/>
      </c>
      <c r="S25" s="377" t="str">
        <f t="shared" si="3"/>
        <v/>
      </c>
      <c r="T25" s="277"/>
      <c r="U25" s="37"/>
      <c r="V25" s="36" t="str">
        <f t="shared" si="4"/>
        <v/>
      </c>
      <c r="W25" s="36" t="e">
        <f>IF(#REF!="","",#REF!)</f>
        <v>#REF!</v>
      </c>
      <c r="X25" s="29" t="str">
        <f>IF(ISBLANK(H25)=TRUE,"",IF(OR(ISBLANK(B25)=TRUE),1,""))</f>
        <v/>
      </c>
      <c r="Y25" s="7" t="e">
        <f t="shared" si="24"/>
        <v>#N/A</v>
      </c>
      <c r="Z25" s="7" t="e">
        <f>VLOOKUP(H25,$AY$17:$BB$23,3,FALSE)</f>
        <v>#N/A</v>
      </c>
      <c r="AA25" s="7" t="e">
        <f t="shared" si="7"/>
        <v>#N/A</v>
      </c>
      <c r="AB25" s="7" t="str">
        <f>IF(ISERROR(SEARCH("-",I25,1))=TRUE,ASC(UPPER(I25)),ASC(UPPER(LEFT(I25,SEARCH("-",I25,1)-1))))</f>
        <v/>
      </c>
      <c r="AC25" s="11">
        <f t="shared" si="9"/>
        <v>1</v>
      </c>
      <c r="AD25" s="7" t="e">
        <f>IF(AA25=9,0,IF(J25&lt;=1700,1,IF(J25&lt;=2500,2,IF(J25&lt;=3500,3,4))))</f>
        <v>#N/A</v>
      </c>
      <c r="AE25" s="7" t="e">
        <f>IF(AA25=5,0,IF(AA25=9,0,IF(J25&lt;=1700,1,IF(J25&lt;=2500,2,IF(J25&lt;=3500,3,4)))))</f>
        <v>#N/A</v>
      </c>
      <c r="AF25" s="7" t="e">
        <f t="shared" si="12"/>
        <v>#N/A</v>
      </c>
      <c r="AG25" s="7" t="e">
        <f>VLOOKUP(AI25,排出係数!$A$4:$I$1301,9,FALSE)</f>
        <v>#N/A</v>
      </c>
      <c r="AH25" s="12" t="str">
        <f t="shared" si="13"/>
        <v xml:space="preserve"> </v>
      </c>
      <c r="AI25" s="7" t="e">
        <f>CONCATENATE(Y25,AE25,AF25,AB25)</f>
        <v>#N/A</v>
      </c>
      <c r="AJ25" s="7" t="e">
        <f t="shared" si="14"/>
        <v>#N/A</v>
      </c>
      <c r="AK25" s="7" t="e">
        <f>VLOOKUP(AI25,排出係数!$A$4:$I$1301,6,FALSE)</f>
        <v>#N/A</v>
      </c>
      <c r="AL25" s="7" t="e">
        <f t="shared" si="15"/>
        <v>#N/A</v>
      </c>
      <c r="AM25" s="7" t="e">
        <f t="shared" si="16"/>
        <v>#N/A</v>
      </c>
      <c r="AN25" s="7" t="e">
        <f>VLOOKUP(AI25,排出係数!$A$4:$I$1301,7,FALSE)</f>
        <v>#N/A</v>
      </c>
      <c r="AO25" s="7" t="e">
        <f t="shared" si="17"/>
        <v>#N/A</v>
      </c>
      <c r="AP25" s="7" t="e">
        <f t="shared" si="18"/>
        <v>#N/A</v>
      </c>
      <c r="AQ25" s="7" t="e">
        <f t="shared" si="26"/>
        <v>#N/A</v>
      </c>
      <c r="AR25" s="7">
        <f t="shared" si="19"/>
        <v>0</v>
      </c>
      <c r="AS25" s="7" t="e">
        <f>VLOOKUP(AI25,排出係数!$A$4:$I$1301,8,FALSE)</f>
        <v>#N/A</v>
      </c>
      <c r="AT25" s="7" t="str">
        <f t="shared" si="20"/>
        <v/>
      </c>
      <c r="AU25" s="7" t="str">
        <f t="shared" si="21"/>
        <v/>
      </c>
      <c r="AV25" s="7" t="str">
        <f t="shared" si="22"/>
        <v/>
      </c>
      <c r="AW25" s="7" t="str">
        <f t="shared" si="23"/>
        <v/>
      </c>
      <c r="AX25" s="88"/>
      <c r="BD25" s="3" t="s">
        <v>9</v>
      </c>
      <c r="BG25" s="13" t="s">
        <v>1389</v>
      </c>
      <c r="BH25" s="13" t="s">
        <v>1401</v>
      </c>
      <c r="BI25" s="18" t="s">
        <v>2337</v>
      </c>
      <c r="BJ25" s="13" t="s">
        <v>1749</v>
      </c>
      <c r="BK25" s="13" t="s">
        <v>2021</v>
      </c>
      <c r="BM25" s="18"/>
      <c r="BN25" s="13">
        <v>9</v>
      </c>
      <c r="BR25" s="13" t="s">
        <v>1403</v>
      </c>
      <c r="BS25" s="13" t="s">
        <v>40</v>
      </c>
    </row>
    <row r="26" spans="1:88" s="13" customFormat="1" ht="13.5" customHeight="1">
      <c r="A26" s="139">
        <v>11</v>
      </c>
      <c r="B26" s="360"/>
      <c r="C26" s="361"/>
      <c r="D26" s="362"/>
      <c r="E26" s="361"/>
      <c r="F26" s="362"/>
      <c r="G26" s="363"/>
      <c r="H26" s="361"/>
      <c r="I26" s="364"/>
      <c r="J26" s="365"/>
      <c r="K26" s="361"/>
      <c r="L26" s="444"/>
      <c r="M26" s="445"/>
      <c r="N26" s="445"/>
      <c r="O26" s="446"/>
      <c r="P26" s="376" t="str">
        <f t="shared" si="0"/>
        <v/>
      </c>
      <c r="Q26" s="376" t="str">
        <f t="shared" si="1"/>
        <v/>
      </c>
      <c r="R26" s="377" t="str">
        <f t="shared" si="2"/>
        <v/>
      </c>
      <c r="S26" s="377" t="str">
        <f t="shared" si="3"/>
        <v/>
      </c>
      <c r="T26" s="277"/>
      <c r="U26" s="37"/>
      <c r="V26" s="36" t="str">
        <f t="shared" si="4"/>
        <v/>
      </c>
      <c r="W26" s="36" t="e">
        <f>IF(#REF!="","",#REF!)</f>
        <v>#REF!</v>
      </c>
      <c r="X26" s="29" t="str">
        <f t="shared" si="5"/>
        <v/>
      </c>
      <c r="Y26" s="7" t="e">
        <f t="shared" si="24"/>
        <v>#N/A</v>
      </c>
      <c r="Z26" s="7" t="e">
        <f t="shared" si="6"/>
        <v>#N/A</v>
      </c>
      <c r="AA26" s="7" t="e">
        <f t="shared" si="7"/>
        <v>#N/A</v>
      </c>
      <c r="AB26" s="7" t="str">
        <f t="shared" si="8"/>
        <v/>
      </c>
      <c r="AC26" s="11">
        <f t="shared" si="9"/>
        <v>1</v>
      </c>
      <c r="AD26" s="7" t="e">
        <f t="shared" si="10"/>
        <v>#N/A</v>
      </c>
      <c r="AE26" s="7" t="e">
        <f t="shared" si="11"/>
        <v>#N/A</v>
      </c>
      <c r="AF26" s="7" t="e">
        <f t="shared" si="12"/>
        <v>#N/A</v>
      </c>
      <c r="AG26" s="7" t="e">
        <f>VLOOKUP(AI26,排出係数!$A$4:$I$1301,9,FALSE)</f>
        <v>#N/A</v>
      </c>
      <c r="AH26" s="12" t="str">
        <f t="shared" si="13"/>
        <v xml:space="preserve"> </v>
      </c>
      <c r="AI26" s="7" t="e">
        <f t="shared" si="25"/>
        <v>#N/A</v>
      </c>
      <c r="AJ26" s="7" t="e">
        <f>IF(AND(L26="あり",AF26="軽"),AL26,AK26)</f>
        <v>#N/A</v>
      </c>
      <c r="AK26" s="7" t="e">
        <f>VLOOKUP(AI26,排出係数!$A$4:$I$1301,6,FALSE)</f>
        <v>#N/A</v>
      </c>
      <c r="AL26" s="7" t="e">
        <f t="shared" si="15"/>
        <v>#N/A</v>
      </c>
      <c r="AM26" s="7" t="e">
        <f t="shared" si="16"/>
        <v>#N/A</v>
      </c>
      <c r="AN26" s="7" t="e">
        <f>VLOOKUP(AI26,排出係数!$A$4:$I$1301,7,FALSE)</f>
        <v>#N/A</v>
      </c>
      <c r="AO26" s="7" t="e">
        <f t="shared" si="17"/>
        <v>#N/A</v>
      </c>
      <c r="AP26" s="7" t="e">
        <f t="shared" si="18"/>
        <v>#N/A</v>
      </c>
      <c r="AQ26" s="7" t="e">
        <f t="shared" si="26"/>
        <v>#N/A</v>
      </c>
      <c r="AR26" s="7">
        <f t="shared" si="19"/>
        <v>0</v>
      </c>
      <c r="AS26" s="7" t="e">
        <f>VLOOKUP(AI26,排出係数!$A$4:$I$1301,8,FALSE)</f>
        <v>#N/A</v>
      </c>
      <c r="AT26" s="7" t="str">
        <f t="shared" si="20"/>
        <v/>
      </c>
      <c r="AU26" s="7" t="str">
        <f t="shared" si="21"/>
        <v/>
      </c>
      <c r="AV26" s="7" t="str">
        <f t="shared" si="22"/>
        <v/>
      </c>
      <c r="AW26" s="7" t="str">
        <f t="shared" si="23"/>
        <v/>
      </c>
      <c r="AX26" s="88"/>
      <c r="BD26" s="3" t="s">
        <v>24</v>
      </c>
      <c r="BI26" s="18" t="s">
        <v>1517</v>
      </c>
      <c r="BJ26" s="13" t="s">
        <v>1749</v>
      </c>
      <c r="BK26" s="13" t="s">
        <v>1520</v>
      </c>
      <c r="BM26" s="18"/>
      <c r="BN26" s="13">
        <v>10</v>
      </c>
      <c r="BR26" s="13" t="s">
        <v>1404</v>
      </c>
      <c r="BS26" s="13" t="s">
        <v>40</v>
      </c>
    </row>
    <row r="27" spans="1:88" s="13" customFormat="1" ht="13.5" customHeight="1">
      <c r="A27" s="139">
        <v>12</v>
      </c>
      <c r="B27" s="360"/>
      <c r="C27" s="361"/>
      <c r="D27" s="362"/>
      <c r="E27" s="361"/>
      <c r="F27" s="362"/>
      <c r="G27" s="363"/>
      <c r="H27" s="361"/>
      <c r="I27" s="364"/>
      <c r="J27" s="365"/>
      <c r="K27" s="361"/>
      <c r="L27" s="444"/>
      <c r="M27" s="445"/>
      <c r="N27" s="445"/>
      <c r="O27" s="446"/>
      <c r="P27" s="376" t="str">
        <f t="shared" si="0"/>
        <v/>
      </c>
      <c r="Q27" s="376" t="str">
        <f t="shared" si="1"/>
        <v/>
      </c>
      <c r="R27" s="377" t="str">
        <f t="shared" si="2"/>
        <v/>
      </c>
      <c r="S27" s="377" t="str">
        <f t="shared" si="3"/>
        <v/>
      </c>
      <c r="T27" s="277"/>
      <c r="U27" s="37"/>
      <c r="V27" s="36" t="str">
        <f t="shared" si="4"/>
        <v/>
      </c>
      <c r="W27" s="36" t="e">
        <f>IF(#REF!="","",#REF!)</f>
        <v>#REF!</v>
      </c>
      <c r="X27" s="29" t="str">
        <f t="shared" si="5"/>
        <v/>
      </c>
      <c r="Y27" s="7" t="e">
        <f t="shared" si="24"/>
        <v>#N/A</v>
      </c>
      <c r="Z27" s="7" t="e">
        <f t="shared" si="6"/>
        <v>#N/A</v>
      </c>
      <c r="AA27" s="7" t="e">
        <f t="shared" si="7"/>
        <v>#N/A</v>
      </c>
      <c r="AB27" s="7" t="str">
        <f t="shared" si="8"/>
        <v/>
      </c>
      <c r="AC27" s="11">
        <f t="shared" si="9"/>
        <v>1</v>
      </c>
      <c r="AD27" s="7" t="e">
        <f t="shared" si="10"/>
        <v>#N/A</v>
      </c>
      <c r="AE27" s="7" t="e">
        <f t="shared" si="11"/>
        <v>#N/A</v>
      </c>
      <c r="AF27" s="7" t="e">
        <f t="shared" si="12"/>
        <v>#N/A</v>
      </c>
      <c r="AG27" s="7" t="e">
        <f>VLOOKUP(AI27,排出係数!$A$4:$I$1301,9,FALSE)</f>
        <v>#N/A</v>
      </c>
      <c r="AH27" s="12" t="str">
        <f t="shared" si="13"/>
        <v xml:space="preserve"> </v>
      </c>
      <c r="AI27" s="7" t="e">
        <f>CONCATENATE(Y27,AE27,AF27,AB27)</f>
        <v>#N/A</v>
      </c>
      <c r="AJ27" s="7" t="e">
        <f>IF(AND(L27="あり",AF27="軽"),AL27,AK27)</f>
        <v>#N/A</v>
      </c>
      <c r="AK27" s="7" t="e">
        <f>VLOOKUP(AI27,排出係数!$A$4:$I$1301,6,FALSE)</f>
        <v>#N/A</v>
      </c>
      <c r="AL27" s="7" t="e">
        <f t="shared" si="15"/>
        <v>#N/A</v>
      </c>
      <c r="AM27" s="7" t="e">
        <f t="shared" si="16"/>
        <v>#N/A</v>
      </c>
      <c r="AN27" s="7" t="e">
        <f>VLOOKUP(AI27,排出係数!$A$4:$I$1301,7,FALSE)</f>
        <v>#N/A</v>
      </c>
      <c r="AO27" s="7" t="e">
        <f t="shared" si="17"/>
        <v>#N/A</v>
      </c>
      <c r="AP27" s="7" t="e">
        <f t="shared" si="18"/>
        <v>#N/A</v>
      </c>
      <c r="AQ27" s="7" t="e">
        <f t="shared" si="26"/>
        <v>#N/A</v>
      </c>
      <c r="AR27" s="7">
        <f t="shared" si="19"/>
        <v>0</v>
      </c>
      <c r="AS27" s="7" t="e">
        <f>VLOOKUP(AI27,排出係数!$A$4:$I$1301,8,FALSE)</f>
        <v>#N/A</v>
      </c>
      <c r="AT27" s="7" t="str">
        <f t="shared" si="20"/>
        <v/>
      </c>
      <c r="AU27" s="7" t="str">
        <f t="shared" si="21"/>
        <v/>
      </c>
      <c r="AV27" s="7" t="str">
        <f t="shared" si="22"/>
        <v/>
      </c>
      <c r="AW27" s="7" t="str">
        <f t="shared" si="23"/>
        <v/>
      </c>
      <c r="AX27" s="88"/>
      <c r="BD27" s="3" t="s">
        <v>130</v>
      </c>
      <c r="BI27" s="18" t="s">
        <v>1397</v>
      </c>
      <c r="BJ27" s="13" t="s">
        <v>1393</v>
      </c>
      <c r="BK27" s="13" t="s">
        <v>1424</v>
      </c>
      <c r="BM27" s="18"/>
      <c r="BN27" s="13">
        <v>11</v>
      </c>
    </row>
    <row r="28" spans="1:88" s="13" customFormat="1" ht="13.5" customHeight="1">
      <c r="A28" s="139">
        <v>13</v>
      </c>
      <c r="B28" s="360"/>
      <c r="C28" s="361"/>
      <c r="D28" s="362"/>
      <c r="E28" s="361"/>
      <c r="F28" s="362"/>
      <c r="G28" s="363"/>
      <c r="H28" s="361"/>
      <c r="I28" s="364"/>
      <c r="J28" s="365"/>
      <c r="K28" s="361"/>
      <c r="L28" s="444"/>
      <c r="M28" s="445"/>
      <c r="N28" s="445"/>
      <c r="O28" s="446"/>
      <c r="P28" s="376" t="str">
        <f t="shared" si="0"/>
        <v/>
      </c>
      <c r="Q28" s="376" t="str">
        <f t="shared" si="1"/>
        <v/>
      </c>
      <c r="R28" s="377" t="str">
        <f t="shared" si="2"/>
        <v/>
      </c>
      <c r="S28" s="377" t="str">
        <f t="shared" si="3"/>
        <v/>
      </c>
      <c r="T28" s="277"/>
      <c r="U28" s="37"/>
      <c r="V28" s="36" t="str">
        <f t="shared" si="4"/>
        <v/>
      </c>
      <c r="W28" s="36" t="e">
        <f>IF(#REF!="","",#REF!)</f>
        <v>#REF!</v>
      </c>
      <c r="X28" s="29" t="str">
        <f t="shared" si="5"/>
        <v/>
      </c>
      <c r="Y28" s="7" t="e">
        <f t="shared" si="24"/>
        <v>#N/A</v>
      </c>
      <c r="Z28" s="7" t="e">
        <f t="shared" si="6"/>
        <v>#N/A</v>
      </c>
      <c r="AA28" s="7" t="e">
        <f t="shared" si="7"/>
        <v>#N/A</v>
      </c>
      <c r="AB28" s="7" t="str">
        <f t="shared" si="8"/>
        <v/>
      </c>
      <c r="AC28" s="11">
        <f t="shared" si="9"/>
        <v>1</v>
      </c>
      <c r="AD28" s="7" t="e">
        <f t="shared" si="10"/>
        <v>#N/A</v>
      </c>
      <c r="AE28" s="7" t="e">
        <f t="shared" si="11"/>
        <v>#N/A</v>
      </c>
      <c r="AF28" s="7" t="e">
        <f t="shared" si="12"/>
        <v>#N/A</v>
      </c>
      <c r="AG28" s="7" t="e">
        <f>VLOOKUP(AI28,排出係数!$A$4:$I$1301,9,FALSE)</f>
        <v>#N/A</v>
      </c>
      <c r="AH28" s="12" t="str">
        <f t="shared" si="13"/>
        <v xml:space="preserve"> </v>
      </c>
      <c r="AI28" s="7" t="e">
        <f t="shared" si="25"/>
        <v>#N/A</v>
      </c>
      <c r="AJ28" s="7" t="e">
        <f t="shared" si="14"/>
        <v>#N/A</v>
      </c>
      <c r="AK28" s="7" t="e">
        <f>VLOOKUP(AI28,排出係数!$A$4:$I$1301,6,FALSE)</f>
        <v>#N/A</v>
      </c>
      <c r="AL28" s="7" t="e">
        <f t="shared" si="15"/>
        <v>#N/A</v>
      </c>
      <c r="AM28" s="7" t="e">
        <f>IF(AND(L28="あり",M28="なし",AF28="軽"),AO28,IF(AND(L28="あり",M28="あり(H17なし)",AF28="軽"),AO28,IF(AND(L28="あり",M28="",AF28="軽"),AO28,IF(AND(L28="なし",M28="あり(H17なし)",AF28="軽"),AP28,IF(AND(L28="",M28="あり(H17なし)",AF28="軽"),AP28,IF(AND(M28="あり(H17あり)",AF28="軽"),AQ28,AN28))))))</f>
        <v>#N/A</v>
      </c>
      <c r="AN28" s="7" t="e">
        <f>VLOOKUP(AI28,排出係数!$A$4:$I$1301,7,FALSE)</f>
        <v>#N/A</v>
      </c>
      <c r="AO28" s="7" t="e">
        <f t="shared" si="17"/>
        <v>#N/A</v>
      </c>
      <c r="AP28" s="7" t="e">
        <f t="shared" si="18"/>
        <v>#N/A</v>
      </c>
      <c r="AQ28" s="7" t="e">
        <f t="shared" si="26"/>
        <v>#N/A</v>
      </c>
      <c r="AR28" s="7">
        <f t="shared" si="19"/>
        <v>0</v>
      </c>
      <c r="AS28" s="7" t="e">
        <f>VLOOKUP(AI28,排出係数!$A$4:$I$1301,8,FALSE)</f>
        <v>#N/A</v>
      </c>
      <c r="AT28" s="7" t="str">
        <f t="shared" si="20"/>
        <v/>
      </c>
      <c r="AU28" s="7" t="str">
        <f t="shared" si="21"/>
        <v/>
      </c>
      <c r="AV28" s="7" t="str">
        <f t="shared" si="22"/>
        <v/>
      </c>
      <c r="AW28" s="7" t="str">
        <f t="shared" si="23"/>
        <v/>
      </c>
      <c r="AX28" s="88"/>
      <c r="BD28" s="3" t="s">
        <v>131</v>
      </c>
      <c r="BI28" s="18" t="s">
        <v>1601</v>
      </c>
      <c r="BJ28" s="13" t="s">
        <v>1749</v>
      </c>
      <c r="BK28" s="13" t="s">
        <v>1424</v>
      </c>
      <c r="BM28" s="18"/>
      <c r="BN28" s="13">
        <v>12</v>
      </c>
    </row>
    <row r="29" spans="1:88" s="13" customFormat="1" ht="13.5" customHeight="1">
      <c r="A29" s="139">
        <v>14</v>
      </c>
      <c r="B29" s="360"/>
      <c r="C29" s="361"/>
      <c r="D29" s="362"/>
      <c r="E29" s="361"/>
      <c r="F29" s="362"/>
      <c r="G29" s="363"/>
      <c r="H29" s="361"/>
      <c r="I29" s="364"/>
      <c r="J29" s="365"/>
      <c r="K29" s="361"/>
      <c r="L29" s="444"/>
      <c r="M29" s="445"/>
      <c r="N29" s="445"/>
      <c r="O29" s="446"/>
      <c r="P29" s="376" t="str">
        <f t="shared" si="0"/>
        <v/>
      </c>
      <c r="Q29" s="376" t="str">
        <f t="shared" si="1"/>
        <v/>
      </c>
      <c r="R29" s="377" t="str">
        <f t="shared" si="2"/>
        <v/>
      </c>
      <c r="S29" s="377" t="str">
        <f t="shared" si="3"/>
        <v/>
      </c>
      <c r="T29" s="277"/>
      <c r="U29" s="37"/>
      <c r="V29" s="36" t="str">
        <f t="shared" si="4"/>
        <v/>
      </c>
      <c r="W29" s="36" t="e">
        <f>IF(#REF!="","",#REF!)</f>
        <v>#REF!</v>
      </c>
      <c r="X29" s="29" t="str">
        <f t="shared" si="5"/>
        <v/>
      </c>
      <c r="Y29" s="7" t="e">
        <f t="shared" si="24"/>
        <v>#N/A</v>
      </c>
      <c r="Z29" s="7" t="e">
        <f t="shared" si="6"/>
        <v>#N/A</v>
      </c>
      <c r="AA29" s="7" t="e">
        <f t="shared" si="7"/>
        <v>#N/A</v>
      </c>
      <c r="AB29" s="7" t="str">
        <f t="shared" si="8"/>
        <v/>
      </c>
      <c r="AC29" s="11">
        <f t="shared" si="9"/>
        <v>1</v>
      </c>
      <c r="AD29" s="7" t="e">
        <f t="shared" si="10"/>
        <v>#N/A</v>
      </c>
      <c r="AE29" s="7" t="e">
        <f t="shared" si="11"/>
        <v>#N/A</v>
      </c>
      <c r="AF29" s="7" t="e">
        <f t="shared" si="12"/>
        <v>#N/A</v>
      </c>
      <c r="AG29" s="7" t="e">
        <f>VLOOKUP(AI29,排出係数!$A$4:$I$1301,9,FALSE)</f>
        <v>#N/A</v>
      </c>
      <c r="AH29" s="12" t="str">
        <f t="shared" si="13"/>
        <v xml:space="preserve"> </v>
      </c>
      <c r="AI29" s="7" t="e">
        <f t="shared" si="25"/>
        <v>#N/A</v>
      </c>
      <c r="AJ29" s="7" t="e">
        <f t="shared" si="14"/>
        <v>#N/A</v>
      </c>
      <c r="AK29" s="7" t="e">
        <f>VLOOKUP(AI29,排出係数!$A$4:$I$1301,6,FALSE)</f>
        <v>#N/A</v>
      </c>
      <c r="AL29" s="7" t="e">
        <f t="shared" si="15"/>
        <v>#N/A</v>
      </c>
      <c r="AM29" s="7" t="e">
        <f t="shared" si="16"/>
        <v>#N/A</v>
      </c>
      <c r="AN29" s="7" t="e">
        <f>VLOOKUP(AI29,排出係数!$A$4:$I$1301,7,FALSE)</f>
        <v>#N/A</v>
      </c>
      <c r="AO29" s="7" t="e">
        <f t="shared" si="17"/>
        <v>#N/A</v>
      </c>
      <c r="AP29" s="7" t="e">
        <f t="shared" si="18"/>
        <v>#N/A</v>
      </c>
      <c r="AQ29" s="7" t="e">
        <f t="shared" si="26"/>
        <v>#N/A</v>
      </c>
      <c r="AR29" s="7">
        <f t="shared" si="19"/>
        <v>0</v>
      </c>
      <c r="AS29" s="7" t="e">
        <f>VLOOKUP(AI29,排出係数!$A$4:$I$1301,8,FALSE)</f>
        <v>#N/A</v>
      </c>
      <c r="AT29" s="7" t="str">
        <f t="shared" si="20"/>
        <v/>
      </c>
      <c r="AU29" s="7" t="str">
        <f t="shared" si="21"/>
        <v/>
      </c>
      <c r="AV29" s="7" t="str">
        <f t="shared" si="22"/>
        <v/>
      </c>
      <c r="AW29" s="7" t="str">
        <f t="shared" si="23"/>
        <v/>
      </c>
      <c r="AX29" s="88"/>
      <c r="BD29" s="3" t="s">
        <v>30</v>
      </c>
      <c r="BI29" s="13" t="s">
        <v>1389</v>
      </c>
      <c r="BJ29" s="13" t="s">
        <v>1401</v>
      </c>
      <c r="BK29" s="13" t="s">
        <v>1401</v>
      </c>
      <c r="BM29" s="18"/>
      <c r="BN29" s="13">
        <v>13</v>
      </c>
    </row>
    <row r="30" spans="1:88" s="13" customFormat="1" ht="13.5" customHeight="1">
      <c r="A30" s="139">
        <v>15</v>
      </c>
      <c r="B30" s="360"/>
      <c r="C30" s="361"/>
      <c r="D30" s="362"/>
      <c r="E30" s="361"/>
      <c r="F30" s="362"/>
      <c r="G30" s="363"/>
      <c r="H30" s="361"/>
      <c r="I30" s="364"/>
      <c r="J30" s="365"/>
      <c r="K30" s="361"/>
      <c r="L30" s="444"/>
      <c r="M30" s="445"/>
      <c r="N30" s="445"/>
      <c r="O30" s="446"/>
      <c r="P30" s="376" t="str">
        <f t="shared" si="0"/>
        <v/>
      </c>
      <c r="Q30" s="376" t="str">
        <f t="shared" si="1"/>
        <v/>
      </c>
      <c r="R30" s="377" t="str">
        <f t="shared" si="2"/>
        <v/>
      </c>
      <c r="S30" s="377" t="str">
        <f t="shared" si="3"/>
        <v/>
      </c>
      <c r="T30" s="277"/>
      <c r="U30" s="37"/>
      <c r="V30" s="36" t="str">
        <f t="shared" si="4"/>
        <v/>
      </c>
      <c r="W30" s="36" t="e">
        <f>IF(#REF!="","",#REF!)</f>
        <v>#REF!</v>
      </c>
      <c r="X30" s="29" t="str">
        <f t="shared" si="5"/>
        <v/>
      </c>
      <c r="Y30" s="7" t="e">
        <f t="shared" si="24"/>
        <v>#N/A</v>
      </c>
      <c r="Z30" s="7" t="e">
        <f t="shared" si="6"/>
        <v>#N/A</v>
      </c>
      <c r="AA30" s="7" t="e">
        <f t="shared" si="7"/>
        <v>#N/A</v>
      </c>
      <c r="AB30" s="7" t="str">
        <f t="shared" si="8"/>
        <v/>
      </c>
      <c r="AC30" s="11">
        <f t="shared" si="9"/>
        <v>1</v>
      </c>
      <c r="AD30" s="7" t="e">
        <f t="shared" si="10"/>
        <v>#N/A</v>
      </c>
      <c r="AE30" s="7" t="e">
        <f t="shared" si="11"/>
        <v>#N/A</v>
      </c>
      <c r="AF30" s="7" t="e">
        <f t="shared" si="12"/>
        <v>#N/A</v>
      </c>
      <c r="AG30" s="7" t="e">
        <f>VLOOKUP(AI30,排出係数!$A$4:$I$1301,9,FALSE)</f>
        <v>#N/A</v>
      </c>
      <c r="AH30" s="12" t="str">
        <f t="shared" si="13"/>
        <v xml:space="preserve"> </v>
      </c>
      <c r="AI30" s="7" t="e">
        <f t="shared" si="25"/>
        <v>#N/A</v>
      </c>
      <c r="AJ30" s="7" t="e">
        <f t="shared" si="14"/>
        <v>#N/A</v>
      </c>
      <c r="AK30" s="7" t="e">
        <f>VLOOKUP(AI30,排出係数!$A$4:$I$1301,6,FALSE)</f>
        <v>#N/A</v>
      </c>
      <c r="AL30" s="7" t="e">
        <f t="shared" si="15"/>
        <v>#N/A</v>
      </c>
      <c r="AM30" s="7" t="e">
        <f t="shared" si="16"/>
        <v>#N/A</v>
      </c>
      <c r="AN30" s="7" t="e">
        <f>VLOOKUP(AI30,排出係数!$A$4:$I$1301,7,FALSE)</f>
        <v>#N/A</v>
      </c>
      <c r="AO30" s="7" t="e">
        <f t="shared" si="17"/>
        <v>#N/A</v>
      </c>
      <c r="AP30" s="7" t="e">
        <f t="shared" si="18"/>
        <v>#N/A</v>
      </c>
      <c r="AQ30" s="7" t="e">
        <f t="shared" si="26"/>
        <v>#N/A</v>
      </c>
      <c r="AR30" s="7">
        <f t="shared" si="19"/>
        <v>0</v>
      </c>
      <c r="AS30" s="7" t="e">
        <f>VLOOKUP(AI30,排出係数!$A$4:$I$1301,8,FALSE)</f>
        <v>#N/A</v>
      </c>
      <c r="AT30" s="7" t="str">
        <f t="shared" si="20"/>
        <v/>
      </c>
      <c r="AU30" s="7" t="str">
        <f t="shared" si="21"/>
        <v/>
      </c>
      <c r="AV30" s="7" t="str">
        <f t="shared" si="22"/>
        <v/>
      </c>
      <c r="AW30" s="7" t="str">
        <f t="shared" si="23"/>
        <v/>
      </c>
      <c r="AX30" s="88"/>
      <c r="BD30" s="3" t="s">
        <v>72</v>
      </c>
      <c r="BI30" s="18"/>
      <c r="BM30" s="18"/>
      <c r="BN30" s="13">
        <v>14</v>
      </c>
    </row>
    <row r="31" spans="1:88" s="13" customFormat="1" ht="13.5" customHeight="1">
      <c r="A31" s="139">
        <v>16</v>
      </c>
      <c r="B31" s="360"/>
      <c r="C31" s="361"/>
      <c r="D31" s="362"/>
      <c r="E31" s="361"/>
      <c r="F31" s="362"/>
      <c r="G31" s="363"/>
      <c r="H31" s="361"/>
      <c r="I31" s="364"/>
      <c r="J31" s="365"/>
      <c r="K31" s="361"/>
      <c r="L31" s="444"/>
      <c r="M31" s="445"/>
      <c r="N31" s="445"/>
      <c r="O31" s="446"/>
      <c r="P31" s="376" t="str">
        <f t="shared" si="0"/>
        <v/>
      </c>
      <c r="Q31" s="376" t="str">
        <f t="shared" si="1"/>
        <v/>
      </c>
      <c r="R31" s="377" t="str">
        <f t="shared" si="2"/>
        <v/>
      </c>
      <c r="S31" s="377" t="str">
        <f t="shared" si="3"/>
        <v/>
      </c>
      <c r="T31" s="277"/>
      <c r="U31" s="37"/>
      <c r="V31" s="36" t="str">
        <f t="shared" si="4"/>
        <v/>
      </c>
      <c r="W31" s="36" t="e">
        <f>IF(#REF!="","",#REF!)</f>
        <v>#REF!</v>
      </c>
      <c r="X31" s="29" t="str">
        <f t="shared" si="5"/>
        <v/>
      </c>
      <c r="Y31" s="7" t="e">
        <f t="shared" si="24"/>
        <v>#N/A</v>
      </c>
      <c r="Z31" s="7" t="e">
        <f t="shared" si="6"/>
        <v>#N/A</v>
      </c>
      <c r="AA31" s="7" t="e">
        <f t="shared" si="7"/>
        <v>#N/A</v>
      </c>
      <c r="AB31" s="7" t="str">
        <f t="shared" si="8"/>
        <v/>
      </c>
      <c r="AC31" s="11">
        <f t="shared" si="9"/>
        <v>1</v>
      </c>
      <c r="AD31" s="7" t="e">
        <f t="shared" si="10"/>
        <v>#N/A</v>
      </c>
      <c r="AE31" s="7" t="e">
        <f t="shared" si="11"/>
        <v>#N/A</v>
      </c>
      <c r="AF31" s="7" t="e">
        <f t="shared" si="12"/>
        <v>#N/A</v>
      </c>
      <c r="AG31" s="7" t="e">
        <f>VLOOKUP(AI31,排出係数!$A$4:$I$1301,9,FALSE)</f>
        <v>#N/A</v>
      </c>
      <c r="AH31" s="12" t="str">
        <f t="shared" si="13"/>
        <v xml:space="preserve"> </v>
      </c>
      <c r="AI31" s="7" t="e">
        <f t="shared" si="25"/>
        <v>#N/A</v>
      </c>
      <c r="AJ31" s="7" t="e">
        <f t="shared" si="14"/>
        <v>#N/A</v>
      </c>
      <c r="AK31" s="7" t="e">
        <f>VLOOKUP(AI31,排出係数!$A$4:$I$1301,6,FALSE)</f>
        <v>#N/A</v>
      </c>
      <c r="AL31" s="7" t="e">
        <f t="shared" si="15"/>
        <v>#N/A</v>
      </c>
      <c r="AM31" s="7" t="e">
        <f t="shared" si="16"/>
        <v>#N/A</v>
      </c>
      <c r="AN31" s="7" t="e">
        <f>VLOOKUP(AI31,排出係数!$A$4:$I$1301,7,FALSE)</f>
        <v>#N/A</v>
      </c>
      <c r="AO31" s="7" t="e">
        <f t="shared" si="17"/>
        <v>#N/A</v>
      </c>
      <c r="AP31" s="7" t="e">
        <f t="shared" si="18"/>
        <v>#N/A</v>
      </c>
      <c r="AQ31" s="7" t="e">
        <f t="shared" si="26"/>
        <v>#N/A</v>
      </c>
      <c r="AR31" s="7">
        <f t="shared" si="19"/>
        <v>0</v>
      </c>
      <c r="AS31" s="7" t="e">
        <f>VLOOKUP(AI31,排出係数!$A$4:$I$1301,8,FALSE)</f>
        <v>#N/A</v>
      </c>
      <c r="AT31" s="7" t="str">
        <f t="shared" si="20"/>
        <v/>
      </c>
      <c r="AU31" s="7" t="str">
        <f t="shared" si="21"/>
        <v/>
      </c>
      <c r="AV31" s="7" t="str">
        <f t="shared" si="22"/>
        <v/>
      </c>
      <c r="AW31" s="7" t="str">
        <f t="shared" si="23"/>
        <v/>
      </c>
      <c r="AX31" s="88"/>
      <c r="BD31" s="3" t="s">
        <v>11</v>
      </c>
      <c r="BF31" s="14"/>
      <c r="BG31" s="14"/>
      <c r="BH31" s="14"/>
      <c r="BI31" s="18"/>
      <c r="BN31" s="13">
        <v>15</v>
      </c>
    </row>
    <row r="32" spans="1:88" s="13" customFormat="1" ht="13.5" customHeight="1">
      <c r="A32" s="139">
        <v>17</v>
      </c>
      <c r="B32" s="360"/>
      <c r="C32" s="361"/>
      <c r="D32" s="362"/>
      <c r="E32" s="361"/>
      <c r="F32" s="362"/>
      <c r="G32" s="363"/>
      <c r="H32" s="361"/>
      <c r="I32" s="364"/>
      <c r="J32" s="365"/>
      <c r="K32" s="361"/>
      <c r="L32" s="444"/>
      <c r="M32" s="445"/>
      <c r="N32" s="445"/>
      <c r="O32" s="446"/>
      <c r="P32" s="376" t="str">
        <f t="shared" si="0"/>
        <v/>
      </c>
      <c r="Q32" s="376" t="str">
        <f t="shared" si="1"/>
        <v/>
      </c>
      <c r="R32" s="377" t="str">
        <f t="shared" si="2"/>
        <v/>
      </c>
      <c r="S32" s="377" t="str">
        <f t="shared" si="3"/>
        <v/>
      </c>
      <c r="T32" s="277"/>
      <c r="U32" s="37"/>
      <c r="V32" s="36" t="str">
        <f t="shared" si="4"/>
        <v/>
      </c>
      <c r="W32" s="36" t="e">
        <f>IF(#REF!="","",#REF!)</f>
        <v>#REF!</v>
      </c>
      <c r="X32" s="29" t="str">
        <f t="shared" si="5"/>
        <v/>
      </c>
      <c r="Y32" s="7" t="e">
        <f t="shared" si="24"/>
        <v>#N/A</v>
      </c>
      <c r="Z32" s="7" t="e">
        <f t="shared" si="6"/>
        <v>#N/A</v>
      </c>
      <c r="AA32" s="7" t="e">
        <f t="shared" si="7"/>
        <v>#N/A</v>
      </c>
      <c r="AB32" s="7" t="str">
        <f t="shared" si="8"/>
        <v/>
      </c>
      <c r="AC32" s="11">
        <f t="shared" si="9"/>
        <v>1</v>
      </c>
      <c r="AD32" s="7" t="e">
        <f t="shared" si="10"/>
        <v>#N/A</v>
      </c>
      <c r="AE32" s="7" t="e">
        <f t="shared" si="11"/>
        <v>#N/A</v>
      </c>
      <c r="AF32" s="7" t="e">
        <f t="shared" si="12"/>
        <v>#N/A</v>
      </c>
      <c r="AG32" s="7" t="e">
        <f>VLOOKUP(AI32,排出係数!$A$4:$I$1301,9,FALSE)</f>
        <v>#N/A</v>
      </c>
      <c r="AH32" s="12" t="str">
        <f t="shared" si="13"/>
        <v xml:space="preserve"> </v>
      </c>
      <c r="AI32" s="7" t="e">
        <f t="shared" si="25"/>
        <v>#N/A</v>
      </c>
      <c r="AJ32" s="7" t="e">
        <f t="shared" si="14"/>
        <v>#N/A</v>
      </c>
      <c r="AK32" s="7" t="e">
        <f>VLOOKUP(AI32,排出係数!$A$4:$I$1301,6,FALSE)</f>
        <v>#N/A</v>
      </c>
      <c r="AL32" s="7" t="e">
        <f t="shared" si="15"/>
        <v>#N/A</v>
      </c>
      <c r="AM32" s="7" t="e">
        <f t="shared" si="16"/>
        <v>#N/A</v>
      </c>
      <c r="AN32" s="7" t="e">
        <f>VLOOKUP(AI32,排出係数!$A$4:$I$1301,7,FALSE)</f>
        <v>#N/A</v>
      </c>
      <c r="AO32" s="7" t="e">
        <f t="shared" si="17"/>
        <v>#N/A</v>
      </c>
      <c r="AP32" s="7" t="e">
        <f t="shared" si="18"/>
        <v>#N/A</v>
      </c>
      <c r="AQ32" s="7" t="e">
        <f t="shared" si="26"/>
        <v>#N/A</v>
      </c>
      <c r="AR32" s="7">
        <f t="shared" si="19"/>
        <v>0</v>
      </c>
      <c r="AS32" s="7" t="e">
        <f>VLOOKUP(AI32,排出係数!$A$4:$I$1301,8,FALSE)</f>
        <v>#N/A</v>
      </c>
      <c r="AT32" s="7" t="str">
        <f t="shared" si="20"/>
        <v/>
      </c>
      <c r="AU32" s="7" t="str">
        <f t="shared" si="21"/>
        <v/>
      </c>
      <c r="AV32" s="7" t="str">
        <f t="shared" si="22"/>
        <v/>
      </c>
      <c r="AW32" s="7" t="str">
        <f t="shared" si="23"/>
        <v/>
      </c>
      <c r="AX32" s="88"/>
      <c r="BD32" s="3" t="s">
        <v>18</v>
      </c>
      <c r="BF32" s="15"/>
      <c r="BG32" s="15"/>
      <c r="BH32" s="15"/>
      <c r="BI32" s="18"/>
      <c r="BN32" s="13">
        <v>16</v>
      </c>
    </row>
    <row r="33" spans="1:66" s="13" customFormat="1" ht="13.5" customHeight="1">
      <c r="A33" s="139">
        <v>18</v>
      </c>
      <c r="B33" s="360"/>
      <c r="C33" s="361"/>
      <c r="D33" s="362"/>
      <c r="E33" s="361"/>
      <c r="F33" s="362"/>
      <c r="G33" s="363"/>
      <c r="H33" s="361"/>
      <c r="I33" s="364"/>
      <c r="J33" s="365"/>
      <c r="K33" s="361"/>
      <c r="L33" s="444"/>
      <c r="M33" s="445"/>
      <c r="N33" s="445"/>
      <c r="O33" s="446"/>
      <c r="P33" s="376" t="str">
        <f t="shared" si="0"/>
        <v/>
      </c>
      <c r="Q33" s="376" t="str">
        <f t="shared" si="1"/>
        <v/>
      </c>
      <c r="R33" s="377" t="str">
        <f t="shared" si="2"/>
        <v/>
      </c>
      <c r="S33" s="377" t="str">
        <f t="shared" si="3"/>
        <v/>
      </c>
      <c r="T33" s="277"/>
      <c r="U33" s="37"/>
      <c r="V33" s="36" t="str">
        <f t="shared" si="4"/>
        <v/>
      </c>
      <c r="W33" s="36" t="e">
        <f>IF(#REF!="","",#REF!)</f>
        <v>#REF!</v>
      </c>
      <c r="X33" s="29" t="str">
        <f t="shared" si="5"/>
        <v/>
      </c>
      <c r="Y33" s="7" t="e">
        <f t="shared" si="24"/>
        <v>#N/A</v>
      </c>
      <c r="Z33" s="7" t="e">
        <f t="shared" si="6"/>
        <v>#N/A</v>
      </c>
      <c r="AA33" s="7" t="e">
        <f t="shared" si="7"/>
        <v>#N/A</v>
      </c>
      <c r="AB33" s="7" t="str">
        <f t="shared" si="8"/>
        <v/>
      </c>
      <c r="AC33" s="11">
        <f t="shared" si="9"/>
        <v>1</v>
      </c>
      <c r="AD33" s="7" t="e">
        <f t="shared" si="10"/>
        <v>#N/A</v>
      </c>
      <c r="AE33" s="7" t="e">
        <f t="shared" si="11"/>
        <v>#N/A</v>
      </c>
      <c r="AF33" s="7" t="e">
        <f t="shared" si="12"/>
        <v>#N/A</v>
      </c>
      <c r="AG33" s="7" t="e">
        <f>VLOOKUP(AI33,排出係数!$A$4:$I$1301,9,FALSE)</f>
        <v>#N/A</v>
      </c>
      <c r="AH33" s="12" t="str">
        <f t="shared" si="13"/>
        <v xml:space="preserve"> </v>
      </c>
      <c r="AI33" s="7" t="e">
        <f t="shared" si="25"/>
        <v>#N/A</v>
      </c>
      <c r="AJ33" s="7" t="e">
        <f t="shared" si="14"/>
        <v>#N/A</v>
      </c>
      <c r="AK33" s="7" t="e">
        <f>VLOOKUP(AI33,排出係数!$A$4:$I$1301,6,FALSE)</f>
        <v>#N/A</v>
      </c>
      <c r="AL33" s="7" t="e">
        <f t="shared" si="15"/>
        <v>#N/A</v>
      </c>
      <c r="AM33" s="7" t="e">
        <f t="shared" si="16"/>
        <v>#N/A</v>
      </c>
      <c r="AN33" s="7" t="e">
        <f>VLOOKUP(AI33,排出係数!$A$4:$I$1301,7,FALSE)</f>
        <v>#N/A</v>
      </c>
      <c r="AO33" s="7" t="e">
        <f t="shared" si="17"/>
        <v>#N/A</v>
      </c>
      <c r="AP33" s="7" t="e">
        <f t="shared" si="18"/>
        <v>#N/A</v>
      </c>
      <c r="AQ33" s="7" t="e">
        <f t="shared" si="26"/>
        <v>#N/A</v>
      </c>
      <c r="AR33" s="7">
        <f t="shared" si="19"/>
        <v>0</v>
      </c>
      <c r="AS33" s="7" t="e">
        <f>VLOOKUP(AI33,排出係数!$A$4:$I$1301,8,FALSE)</f>
        <v>#N/A</v>
      </c>
      <c r="AT33" s="7" t="str">
        <f t="shared" si="20"/>
        <v/>
      </c>
      <c r="AU33" s="7" t="str">
        <f t="shared" si="21"/>
        <v/>
      </c>
      <c r="AV33" s="7" t="str">
        <f t="shared" si="22"/>
        <v/>
      </c>
      <c r="AW33" s="7" t="str">
        <f t="shared" si="23"/>
        <v/>
      </c>
      <c r="AX33" s="88"/>
      <c r="BD33" s="3" t="s">
        <v>153</v>
      </c>
      <c r="BF33" s="15"/>
      <c r="BG33" s="15"/>
      <c r="BH33" s="15"/>
      <c r="BN33" s="13">
        <v>17</v>
      </c>
    </row>
    <row r="34" spans="1:66" s="13" customFormat="1" ht="13.5" customHeight="1">
      <c r="A34" s="139">
        <v>19</v>
      </c>
      <c r="B34" s="360"/>
      <c r="C34" s="361"/>
      <c r="D34" s="362"/>
      <c r="E34" s="361"/>
      <c r="F34" s="362"/>
      <c r="G34" s="363"/>
      <c r="H34" s="361"/>
      <c r="I34" s="364"/>
      <c r="J34" s="365"/>
      <c r="K34" s="361"/>
      <c r="L34" s="444"/>
      <c r="M34" s="445"/>
      <c r="N34" s="445"/>
      <c r="O34" s="446"/>
      <c r="P34" s="376" t="str">
        <f t="shared" si="0"/>
        <v/>
      </c>
      <c r="Q34" s="376" t="str">
        <f t="shared" si="1"/>
        <v/>
      </c>
      <c r="R34" s="377" t="str">
        <f t="shared" si="2"/>
        <v/>
      </c>
      <c r="S34" s="377" t="str">
        <f t="shared" si="3"/>
        <v/>
      </c>
      <c r="T34" s="277"/>
      <c r="U34" s="37"/>
      <c r="V34" s="36" t="str">
        <f t="shared" si="4"/>
        <v/>
      </c>
      <c r="W34" s="36" t="e">
        <f>IF(#REF!="","",#REF!)</f>
        <v>#REF!</v>
      </c>
      <c r="X34" s="29" t="str">
        <f t="shared" si="5"/>
        <v/>
      </c>
      <c r="Y34" s="7" t="e">
        <f t="shared" si="24"/>
        <v>#N/A</v>
      </c>
      <c r="Z34" s="7" t="e">
        <f t="shared" si="6"/>
        <v>#N/A</v>
      </c>
      <c r="AA34" s="7" t="e">
        <f t="shared" si="7"/>
        <v>#N/A</v>
      </c>
      <c r="AB34" s="7" t="str">
        <f t="shared" si="8"/>
        <v/>
      </c>
      <c r="AC34" s="11">
        <f t="shared" si="9"/>
        <v>1</v>
      </c>
      <c r="AD34" s="7" t="e">
        <f t="shared" si="10"/>
        <v>#N/A</v>
      </c>
      <c r="AE34" s="7" t="e">
        <f t="shared" si="11"/>
        <v>#N/A</v>
      </c>
      <c r="AF34" s="7" t="e">
        <f t="shared" si="12"/>
        <v>#N/A</v>
      </c>
      <c r="AG34" s="7" t="e">
        <f>VLOOKUP(AI34,排出係数!$A$4:$I$1301,9,FALSE)</f>
        <v>#N/A</v>
      </c>
      <c r="AH34" s="12" t="str">
        <f t="shared" si="13"/>
        <v xml:space="preserve"> </v>
      </c>
      <c r="AI34" s="7" t="e">
        <f>CONCATENATE(Y34,AE34,AF34,AB34)</f>
        <v>#N/A</v>
      </c>
      <c r="AJ34" s="7" t="e">
        <f>IF(AND(L34="あり",AF34="軽"),AL34,AK34)</f>
        <v>#N/A</v>
      </c>
      <c r="AK34" s="7" t="e">
        <f>VLOOKUP(AI34,排出係数!$A$4:$I$1301,6,FALSE)</f>
        <v>#N/A</v>
      </c>
      <c r="AL34" s="7" t="e">
        <f t="shared" si="15"/>
        <v>#N/A</v>
      </c>
      <c r="AM34" s="7" t="e">
        <f t="shared" si="16"/>
        <v>#N/A</v>
      </c>
      <c r="AN34" s="7" t="e">
        <f>VLOOKUP(AI34,排出係数!$A$4:$I$1301,7,FALSE)</f>
        <v>#N/A</v>
      </c>
      <c r="AO34" s="7" t="e">
        <f t="shared" si="17"/>
        <v>#N/A</v>
      </c>
      <c r="AP34" s="7" t="e">
        <f t="shared" si="18"/>
        <v>#N/A</v>
      </c>
      <c r="AQ34" s="7" t="e">
        <f t="shared" si="26"/>
        <v>#N/A</v>
      </c>
      <c r="AR34" s="7">
        <f t="shared" si="19"/>
        <v>0</v>
      </c>
      <c r="AS34" s="7" t="e">
        <f>VLOOKUP(AI34,排出係数!$A$4:$I$1301,8,FALSE)</f>
        <v>#N/A</v>
      </c>
      <c r="AT34" s="7" t="str">
        <f t="shared" si="20"/>
        <v/>
      </c>
      <c r="AU34" s="7" t="str">
        <f t="shared" si="21"/>
        <v/>
      </c>
      <c r="AV34" s="7" t="str">
        <f t="shared" si="22"/>
        <v/>
      </c>
      <c r="AW34" s="7" t="str">
        <f t="shared" si="23"/>
        <v/>
      </c>
      <c r="AX34" s="88"/>
      <c r="BD34" s="3" t="s">
        <v>175</v>
      </c>
      <c r="BF34" s="15"/>
      <c r="BG34" s="15"/>
      <c r="BH34" s="15"/>
      <c r="BI34" s="18"/>
      <c r="BN34" s="13">
        <v>18</v>
      </c>
    </row>
    <row r="35" spans="1:66" s="13" customFormat="1" ht="13.5" customHeight="1">
      <c r="A35" s="139">
        <v>20</v>
      </c>
      <c r="B35" s="360"/>
      <c r="C35" s="361"/>
      <c r="D35" s="362"/>
      <c r="E35" s="361"/>
      <c r="F35" s="362"/>
      <c r="G35" s="363"/>
      <c r="H35" s="361"/>
      <c r="I35" s="364"/>
      <c r="J35" s="365"/>
      <c r="K35" s="361"/>
      <c r="L35" s="444"/>
      <c r="M35" s="445"/>
      <c r="N35" s="445"/>
      <c r="O35" s="446"/>
      <c r="P35" s="376" t="str">
        <f t="shared" si="0"/>
        <v/>
      </c>
      <c r="Q35" s="376" t="str">
        <f t="shared" si="1"/>
        <v/>
      </c>
      <c r="R35" s="377" t="str">
        <f t="shared" si="2"/>
        <v/>
      </c>
      <c r="S35" s="377" t="str">
        <f t="shared" si="3"/>
        <v/>
      </c>
      <c r="T35" s="277"/>
      <c r="U35" s="37"/>
      <c r="V35" s="36" t="str">
        <f t="shared" si="4"/>
        <v/>
      </c>
      <c r="W35" s="36" t="e">
        <f>IF(#REF!="","",#REF!)</f>
        <v>#REF!</v>
      </c>
      <c r="X35" s="29" t="str">
        <f t="shared" si="5"/>
        <v/>
      </c>
      <c r="Y35" s="7" t="e">
        <f t="shared" si="24"/>
        <v>#N/A</v>
      </c>
      <c r="Z35" s="7" t="e">
        <f t="shared" si="6"/>
        <v>#N/A</v>
      </c>
      <c r="AA35" s="7" t="e">
        <f t="shared" si="7"/>
        <v>#N/A</v>
      </c>
      <c r="AB35" s="7" t="str">
        <f t="shared" si="8"/>
        <v/>
      </c>
      <c r="AC35" s="11">
        <f t="shared" si="9"/>
        <v>1</v>
      </c>
      <c r="AD35" s="7" t="e">
        <f t="shared" si="10"/>
        <v>#N/A</v>
      </c>
      <c r="AE35" s="7" t="e">
        <f t="shared" si="11"/>
        <v>#N/A</v>
      </c>
      <c r="AF35" s="7" t="e">
        <f t="shared" si="12"/>
        <v>#N/A</v>
      </c>
      <c r="AG35" s="7" t="e">
        <f>VLOOKUP(AI35,排出係数!$A$4:$I$1301,9,FALSE)</f>
        <v>#N/A</v>
      </c>
      <c r="AH35" s="12" t="str">
        <f t="shared" si="13"/>
        <v xml:space="preserve"> </v>
      </c>
      <c r="AI35" s="7" t="e">
        <f t="shared" si="25"/>
        <v>#N/A</v>
      </c>
      <c r="AJ35" s="7" t="e">
        <f t="shared" si="14"/>
        <v>#N/A</v>
      </c>
      <c r="AK35" s="7" t="e">
        <f>VLOOKUP(AI35,排出係数!$A$4:$I$1301,6,FALSE)</f>
        <v>#N/A</v>
      </c>
      <c r="AL35" s="7" t="e">
        <f t="shared" si="15"/>
        <v>#N/A</v>
      </c>
      <c r="AM35" s="7" t="e">
        <f t="shared" si="16"/>
        <v>#N/A</v>
      </c>
      <c r="AN35" s="7" t="e">
        <f>VLOOKUP(AI35,排出係数!$A$4:$I$1301,7,FALSE)</f>
        <v>#N/A</v>
      </c>
      <c r="AO35" s="7" t="e">
        <f t="shared" si="17"/>
        <v>#N/A</v>
      </c>
      <c r="AP35" s="7" t="e">
        <f t="shared" si="18"/>
        <v>#N/A</v>
      </c>
      <c r="AQ35" s="7" t="e">
        <f t="shared" si="26"/>
        <v>#N/A</v>
      </c>
      <c r="AR35" s="7">
        <f t="shared" si="19"/>
        <v>0</v>
      </c>
      <c r="AS35" s="7" t="e">
        <f>VLOOKUP(AI35,排出係数!$A$4:$I$1301,8,FALSE)</f>
        <v>#N/A</v>
      </c>
      <c r="AT35" s="7" t="str">
        <f t="shared" si="20"/>
        <v/>
      </c>
      <c r="AU35" s="7" t="str">
        <f t="shared" si="21"/>
        <v/>
      </c>
      <c r="AV35" s="7" t="str">
        <f t="shared" si="22"/>
        <v/>
      </c>
      <c r="AW35" s="7" t="str">
        <f t="shared" si="23"/>
        <v/>
      </c>
      <c r="AX35" s="88"/>
      <c r="BD35" s="3" t="s">
        <v>176</v>
      </c>
      <c r="BF35" s="15"/>
      <c r="BG35" s="15"/>
      <c r="BH35" s="15"/>
      <c r="BN35" s="13">
        <v>19</v>
      </c>
    </row>
    <row r="36" spans="1:66" s="13" customFormat="1" ht="13.5" customHeight="1">
      <c r="A36" s="139">
        <v>21</v>
      </c>
      <c r="B36" s="360"/>
      <c r="C36" s="361"/>
      <c r="D36" s="362"/>
      <c r="E36" s="361"/>
      <c r="F36" s="362"/>
      <c r="G36" s="363"/>
      <c r="H36" s="361"/>
      <c r="I36" s="364"/>
      <c r="J36" s="365"/>
      <c r="K36" s="361"/>
      <c r="L36" s="444"/>
      <c r="M36" s="445"/>
      <c r="N36" s="445"/>
      <c r="O36" s="446"/>
      <c r="P36" s="376" t="str">
        <f t="shared" si="0"/>
        <v/>
      </c>
      <c r="Q36" s="376" t="str">
        <f t="shared" si="1"/>
        <v/>
      </c>
      <c r="R36" s="377" t="str">
        <f t="shared" si="2"/>
        <v/>
      </c>
      <c r="S36" s="377" t="str">
        <f t="shared" si="3"/>
        <v/>
      </c>
      <c r="T36" s="277"/>
      <c r="U36" s="37"/>
      <c r="V36" s="36" t="str">
        <f t="shared" si="4"/>
        <v/>
      </c>
      <c r="W36" s="36" t="e">
        <f>IF(#REF!="","",#REF!)</f>
        <v>#REF!</v>
      </c>
      <c r="X36" s="29" t="str">
        <f t="shared" si="5"/>
        <v/>
      </c>
      <c r="Y36" s="7" t="e">
        <f t="shared" si="24"/>
        <v>#N/A</v>
      </c>
      <c r="Z36" s="7" t="e">
        <f t="shared" si="6"/>
        <v>#N/A</v>
      </c>
      <c r="AA36" s="7" t="e">
        <f t="shared" si="7"/>
        <v>#N/A</v>
      </c>
      <c r="AB36" s="7" t="str">
        <f t="shared" si="8"/>
        <v/>
      </c>
      <c r="AC36" s="11">
        <f t="shared" si="9"/>
        <v>1</v>
      </c>
      <c r="AD36" s="7" t="e">
        <f t="shared" si="10"/>
        <v>#N/A</v>
      </c>
      <c r="AE36" s="7" t="e">
        <f t="shared" si="11"/>
        <v>#N/A</v>
      </c>
      <c r="AF36" s="7" t="e">
        <f t="shared" si="12"/>
        <v>#N/A</v>
      </c>
      <c r="AG36" s="7" t="e">
        <f>VLOOKUP(AI36,排出係数!$A$4:$I$1301,9,FALSE)</f>
        <v>#N/A</v>
      </c>
      <c r="AH36" s="12" t="str">
        <f t="shared" si="13"/>
        <v xml:space="preserve"> </v>
      </c>
      <c r="AI36" s="7" t="e">
        <f t="shared" si="25"/>
        <v>#N/A</v>
      </c>
      <c r="AJ36" s="7" t="e">
        <f t="shared" si="14"/>
        <v>#N/A</v>
      </c>
      <c r="AK36" s="7" t="e">
        <f>VLOOKUP(AI36,排出係数!$A$4:$I$1301,6,FALSE)</f>
        <v>#N/A</v>
      </c>
      <c r="AL36" s="7" t="e">
        <f t="shared" si="15"/>
        <v>#N/A</v>
      </c>
      <c r="AM36" s="7" t="e">
        <f t="shared" si="16"/>
        <v>#N/A</v>
      </c>
      <c r="AN36" s="7" t="e">
        <f>VLOOKUP(AI36,排出係数!$A$4:$I$1301,7,FALSE)</f>
        <v>#N/A</v>
      </c>
      <c r="AO36" s="7" t="e">
        <f t="shared" si="17"/>
        <v>#N/A</v>
      </c>
      <c r="AP36" s="7" t="e">
        <f t="shared" si="18"/>
        <v>#N/A</v>
      </c>
      <c r="AQ36" s="7" t="e">
        <f t="shared" si="26"/>
        <v>#N/A</v>
      </c>
      <c r="AR36" s="7">
        <f t="shared" si="19"/>
        <v>0</v>
      </c>
      <c r="AS36" s="7" t="e">
        <f>VLOOKUP(AI36,排出係数!$A$4:$I$1301,8,FALSE)</f>
        <v>#N/A</v>
      </c>
      <c r="AT36" s="7" t="str">
        <f t="shared" si="20"/>
        <v/>
      </c>
      <c r="AU36" s="7" t="str">
        <f t="shared" si="21"/>
        <v/>
      </c>
      <c r="AV36" s="7" t="str">
        <f t="shared" si="22"/>
        <v/>
      </c>
      <c r="AW36" s="7" t="str">
        <f t="shared" si="23"/>
        <v/>
      </c>
      <c r="AX36" s="88"/>
      <c r="BD36" s="3" t="s">
        <v>182</v>
      </c>
      <c r="BF36" s="15"/>
      <c r="BG36" s="15"/>
      <c r="BH36" s="15"/>
      <c r="BN36" s="13">
        <v>20</v>
      </c>
    </row>
    <row r="37" spans="1:66" s="13" customFormat="1" ht="13.5" customHeight="1">
      <c r="A37" s="139">
        <v>22</v>
      </c>
      <c r="B37" s="360"/>
      <c r="C37" s="361"/>
      <c r="D37" s="362"/>
      <c r="E37" s="361"/>
      <c r="F37" s="362"/>
      <c r="G37" s="363"/>
      <c r="H37" s="361"/>
      <c r="I37" s="364"/>
      <c r="J37" s="365"/>
      <c r="K37" s="361"/>
      <c r="L37" s="444"/>
      <c r="M37" s="445"/>
      <c r="N37" s="445"/>
      <c r="O37" s="446"/>
      <c r="P37" s="376" t="str">
        <f t="shared" si="0"/>
        <v/>
      </c>
      <c r="Q37" s="376" t="str">
        <f t="shared" si="1"/>
        <v/>
      </c>
      <c r="R37" s="377" t="str">
        <f t="shared" si="2"/>
        <v/>
      </c>
      <c r="S37" s="377" t="str">
        <f t="shared" si="3"/>
        <v/>
      </c>
      <c r="T37" s="277"/>
      <c r="U37" s="37"/>
      <c r="V37" s="36" t="str">
        <f t="shared" si="4"/>
        <v/>
      </c>
      <c r="W37" s="36" t="e">
        <f>IF(#REF!="","",#REF!)</f>
        <v>#REF!</v>
      </c>
      <c r="X37" s="29" t="str">
        <f t="shared" si="5"/>
        <v/>
      </c>
      <c r="Y37" s="7" t="e">
        <f t="shared" si="24"/>
        <v>#N/A</v>
      </c>
      <c r="Z37" s="7" t="e">
        <f t="shared" si="6"/>
        <v>#N/A</v>
      </c>
      <c r="AA37" s="7" t="e">
        <f t="shared" si="7"/>
        <v>#N/A</v>
      </c>
      <c r="AB37" s="7" t="str">
        <f t="shared" si="8"/>
        <v/>
      </c>
      <c r="AC37" s="11">
        <f t="shared" si="9"/>
        <v>1</v>
      </c>
      <c r="AD37" s="7" t="e">
        <f t="shared" si="10"/>
        <v>#N/A</v>
      </c>
      <c r="AE37" s="7" t="e">
        <f t="shared" si="11"/>
        <v>#N/A</v>
      </c>
      <c r="AF37" s="7" t="e">
        <f t="shared" si="12"/>
        <v>#N/A</v>
      </c>
      <c r="AG37" s="7" t="e">
        <f>VLOOKUP(AI37,排出係数!$A$4:$I$1301,9,FALSE)</f>
        <v>#N/A</v>
      </c>
      <c r="AH37" s="12" t="str">
        <f t="shared" si="13"/>
        <v xml:space="preserve"> </v>
      </c>
      <c r="AI37" s="7" t="e">
        <f t="shared" si="25"/>
        <v>#N/A</v>
      </c>
      <c r="AJ37" s="7" t="e">
        <f t="shared" si="14"/>
        <v>#N/A</v>
      </c>
      <c r="AK37" s="7" t="e">
        <f>VLOOKUP(AI37,排出係数!$A$4:$I$1301,6,FALSE)</f>
        <v>#N/A</v>
      </c>
      <c r="AL37" s="7" t="e">
        <f t="shared" si="15"/>
        <v>#N/A</v>
      </c>
      <c r="AM37" s="7" t="e">
        <f t="shared" si="16"/>
        <v>#N/A</v>
      </c>
      <c r="AN37" s="7" t="e">
        <f>VLOOKUP(AI37,排出係数!$A$4:$I$1301,7,FALSE)</f>
        <v>#N/A</v>
      </c>
      <c r="AO37" s="7" t="e">
        <f t="shared" si="17"/>
        <v>#N/A</v>
      </c>
      <c r="AP37" s="7" t="e">
        <f t="shared" si="18"/>
        <v>#N/A</v>
      </c>
      <c r="AQ37" s="7" t="e">
        <f t="shared" si="26"/>
        <v>#N/A</v>
      </c>
      <c r="AR37" s="7">
        <f t="shared" si="19"/>
        <v>0</v>
      </c>
      <c r="AS37" s="7" t="e">
        <f>VLOOKUP(AI37,排出係数!$A$4:$I$1301,8,FALSE)</f>
        <v>#N/A</v>
      </c>
      <c r="AT37" s="7" t="str">
        <f t="shared" si="20"/>
        <v/>
      </c>
      <c r="AU37" s="7" t="str">
        <f t="shared" si="21"/>
        <v/>
      </c>
      <c r="AV37" s="7" t="str">
        <f t="shared" si="22"/>
        <v/>
      </c>
      <c r="AW37" s="7" t="str">
        <f t="shared" si="23"/>
        <v/>
      </c>
      <c r="AX37" s="88"/>
      <c r="BD37" s="3" t="s">
        <v>25</v>
      </c>
      <c r="BF37" s="15"/>
      <c r="BG37" s="15"/>
      <c r="BH37" s="15"/>
      <c r="BI37" s="17"/>
      <c r="BN37" s="13">
        <v>21</v>
      </c>
    </row>
    <row r="38" spans="1:66" s="13" customFormat="1" ht="13.5" customHeight="1">
      <c r="A38" s="139">
        <v>23</v>
      </c>
      <c r="B38" s="360"/>
      <c r="C38" s="361"/>
      <c r="D38" s="362"/>
      <c r="E38" s="361"/>
      <c r="F38" s="362"/>
      <c r="G38" s="363"/>
      <c r="H38" s="361"/>
      <c r="I38" s="364"/>
      <c r="J38" s="365"/>
      <c r="K38" s="361"/>
      <c r="L38" s="444"/>
      <c r="M38" s="445"/>
      <c r="N38" s="445"/>
      <c r="O38" s="446"/>
      <c r="P38" s="376" t="str">
        <f t="shared" si="0"/>
        <v/>
      </c>
      <c r="Q38" s="376" t="str">
        <f t="shared" si="1"/>
        <v/>
      </c>
      <c r="R38" s="377" t="str">
        <f t="shared" si="2"/>
        <v/>
      </c>
      <c r="S38" s="377" t="str">
        <f t="shared" si="3"/>
        <v/>
      </c>
      <c r="T38" s="277"/>
      <c r="U38" s="37"/>
      <c r="V38" s="36" t="str">
        <f t="shared" si="4"/>
        <v/>
      </c>
      <c r="W38" s="36" t="e">
        <f>IF(#REF!="","",#REF!)</f>
        <v>#REF!</v>
      </c>
      <c r="X38" s="29" t="str">
        <f t="shared" si="5"/>
        <v/>
      </c>
      <c r="Y38" s="7" t="e">
        <f t="shared" si="24"/>
        <v>#N/A</v>
      </c>
      <c r="Z38" s="7" t="e">
        <f t="shared" si="6"/>
        <v>#N/A</v>
      </c>
      <c r="AA38" s="7" t="e">
        <f t="shared" si="7"/>
        <v>#N/A</v>
      </c>
      <c r="AB38" s="7" t="str">
        <f t="shared" si="8"/>
        <v/>
      </c>
      <c r="AC38" s="11">
        <f t="shared" si="9"/>
        <v>1</v>
      </c>
      <c r="AD38" s="7" t="e">
        <f t="shared" si="10"/>
        <v>#N/A</v>
      </c>
      <c r="AE38" s="7" t="e">
        <f t="shared" si="11"/>
        <v>#N/A</v>
      </c>
      <c r="AF38" s="7" t="e">
        <f t="shared" si="12"/>
        <v>#N/A</v>
      </c>
      <c r="AG38" s="7" t="e">
        <f>VLOOKUP(AI38,排出係数!$A$4:$I$1301,9,FALSE)</f>
        <v>#N/A</v>
      </c>
      <c r="AH38" s="12" t="str">
        <f t="shared" si="13"/>
        <v xml:space="preserve"> </v>
      </c>
      <c r="AI38" s="7" t="e">
        <f t="shared" si="25"/>
        <v>#N/A</v>
      </c>
      <c r="AJ38" s="7" t="e">
        <f t="shared" si="14"/>
        <v>#N/A</v>
      </c>
      <c r="AK38" s="7" t="e">
        <f>VLOOKUP(AI38,排出係数!$A$4:$I$1301,6,FALSE)</f>
        <v>#N/A</v>
      </c>
      <c r="AL38" s="7" t="e">
        <f t="shared" si="15"/>
        <v>#N/A</v>
      </c>
      <c r="AM38" s="7" t="e">
        <f t="shared" si="16"/>
        <v>#N/A</v>
      </c>
      <c r="AN38" s="7" t="e">
        <f>VLOOKUP(AI38,排出係数!$A$4:$I$1301,7,FALSE)</f>
        <v>#N/A</v>
      </c>
      <c r="AO38" s="7" t="e">
        <f t="shared" si="17"/>
        <v>#N/A</v>
      </c>
      <c r="AP38" s="7" t="e">
        <f t="shared" si="18"/>
        <v>#N/A</v>
      </c>
      <c r="AQ38" s="7" t="e">
        <f t="shared" si="26"/>
        <v>#N/A</v>
      </c>
      <c r="AR38" s="7">
        <f t="shared" si="19"/>
        <v>0</v>
      </c>
      <c r="AS38" s="7" t="e">
        <f>VLOOKUP(AI38,排出係数!$A$4:$I$1301,8,FALSE)</f>
        <v>#N/A</v>
      </c>
      <c r="AT38" s="7" t="str">
        <f t="shared" si="20"/>
        <v/>
      </c>
      <c r="AU38" s="7" t="str">
        <f t="shared" si="21"/>
        <v/>
      </c>
      <c r="AV38" s="7" t="str">
        <f t="shared" si="22"/>
        <v/>
      </c>
      <c r="AW38" s="7" t="str">
        <f t="shared" si="23"/>
        <v/>
      </c>
      <c r="AX38" s="88"/>
      <c r="BD38" s="3" t="s">
        <v>1164</v>
      </c>
      <c r="BF38" s="15"/>
      <c r="BG38" s="15"/>
      <c r="BH38" s="15"/>
      <c r="BI38" s="18"/>
      <c r="BN38" s="13">
        <v>22</v>
      </c>
    </row>
    <row r="39" spans="1:66" s="13" customFormat="1" ht="13.5" customHeight="1">
      <c r="A39" s="139">
        <v>24</v>
      </c>
      <c r="B39" s="360"/>
      <c r="C39" s="361"/>
      <c r="D39" s="362"/>
      <c r="E39" s="361"/>
      <c r="F39" s="362"/>
      <c r="G39" s="363"/>
      <c r="H39" s="361"/>
      <c r="I39" s="364"/>
      <c r="J39" s="365"/>
      <c r="K39" s="361"/>
      <c r="L39" s="444"/>
      <c r="M39" s="445"/>
      <c r="N39" s="445"/>
      <c r="O39" s="446"/>
      <c r="P39" s="376" t="str">
        <f t="shared" si="0"/>
        <v/>
      </c>
      <c r="Q39" s="376" t="str">
        <f t="shared" si="1"/>
        <v/>
      </c>
      <c r="R39" s="377" t="str">
        <f t="shared" si="2"/>
        <v/>
      </c>
      <c r="S39" s="377" t="str">
        <f t="shared" si="3"/>
        <v/>
      </c>
      <c r="T39" s="277"/>
      <c r="U39" s="37"/>
      <c r="V39" s="36" t="str">
        <f t="shared" si="4"/>
        <v/>
      </c>
      <c r="W39" s="36" t="e">
        <f>IF(#REF!="","",#REF!)</f>
        <v>#REF!</v>
      </c>
      <c r="X39" s="29" t="str">
        <f t="shared" si="5"/>
        <v/>
      </c>
      <c r="Y39" s="7" t="e">
        <f t="shared" si="24"/>
        <v>#N/A</v>
      </c>
      <c r="Z39" s="7" t="e">
        <f t="shared" si="6"/>
        <v>#N/A</v>
      </c>
      <c r="AA39" s="7" t="e">
        <f t="shared" si="7"/>
        <v>#N/A</v>
      </c>
      <c r="AB39" s="7" t="str">
        <f t="shared" si="8"/>
        <v/>
      </c>
      <c r="AC39" s="11">
        <f t="shared" si="9"/>
        <v>1</v>
      </c>
      <c r="AD39" s="7" t="e">
        <f t="shared" si="10"/>
        <v>#N/A</v>
      </c>
      <c r="AE39" s="7" t="e">
        <f t="shared" si="11"/>
        <v>#N/A</v>
      </c>
      <c r="AF39" s="7" t="e">
        <f t="shared" si="12"/>
        <v>#N/A</v>
      </c>
      <c r="AG39" s="7" t="e">
        <f>VLOOKUP(AI39,排出係数!$A$4:$I$1301,9,FALSE)</f>
        <v>#N/A</v>
      </c>
      <c r="AH39" s="12" t="str">
        <f t="shared" si="13"/>
        <v xml:space="preserve"> </v>
      </c>
      <c r="AI39" s="7" t="e">
        <f t="shared" si="25"/>
        <v>#N/A</v>
      </c>
      <c r="AJ39" s="7" t="e">
        <f t="shared" si="14"/>
        <v>#N/A</v>
      </c>
      <c r="AK39" s="7" t="e">
        <f>VLOOKUP(AI39,排出係数!$A$4:$I$1301,6,FALSE)</f>
        <v>#N/A</v>
      </c>
      <c r="AL39" s="7" t="e">
        <f t="shared" si="15"/>
        <v>#N/A</v>
      </c>
      <c r="AM39" s="7" t="e">
        <f t="shared" si="16"/>
        <v>#N/A</v>
      </c>
      <c r="AN39" s="7" t="e">
        <f>VLOOKUP(AI39,排出係数!$A$4:$I$1301,7,FALSE)</f>
        <v>#N/A</v>
      </c>
      <c r="AO39" s="7" t="e">
        <f t="shared" si="17"/>
        <v>#N/A</v>
      </c>
      <c r="AP39" s="7" t="e">
        <f t="shared" si="18"/>
        <v>#N/A</v>
      </c>
      <c r="AQ39" s="7" t="e">
        <f t="shared" si="26"/>
        <v>#N/A</v>
      </c>
      <c r="AR39" s="7">
        <f t="shared" si="19"/>
        <v>0</v>
      </c>
      <c r="AS39" s="7" t="e">
        <f>VLOOKUP(AI39,排出係数!$A$4:$I$1301,8,FALSE)</f>
        <v>#N/A</v>
      </c>
      <c r="AT39" s="7" t="str">
        <f t="shared" si="20"/>
        <v/>
      </c>
      <c r="AU39" s="7" t="str">
        <f t="shared" si="21"/>
        <v/>
      </c>
      <c r="AV39" s="7" t="str">
        <f t="shared" si="22"/>
        <v/>
      </c>
      <c r="AW39" s="7" t="str">
        <f t="shared" si="23"/>
        <v/>
      </c>
      <c r="AX39" s="88"/>
      <c r="BD39" s="3" t="s">
        <v>1168</v>
      </c>
      <c r="BF39" s="15"/>
      <c r="BG39" s="15"/>
      <c r="BH39" s="15"/>
      <c r="BI39" s="18"/>
      <c r="BN39" s="13">
        <v>23</v>
      </c>
    </row>
    <row r="40" spans="1:66" s="13" customFormat="1" ht="13.5" customHeight="1">
      <c r="A40" s="139">
        <v>25</v>
      </c>
      <c r="B40" s="360"/>
      <c r="C40" s="361"/>
      <c r="D40" s="362"/>
      <c r="E40" s="361"/>
      <c r="F40" s="362"/>
      <c r="G40" s="363"/>
      <c r="H40" s="361"/>
      <c r="I40" s="364"/>
      <c r="J40" s="365"/>
      <c r="K40" s="361"/>
      <c r="L40" s="444"/>
      <c r="M40" s="445"/>
      <c r="N40" s="445"/>
      <c r="O40" s="446"/>
      <c r="P40" s="376" t="str">
        <f t="shared" si="0"/>
        <v/>
      </c>
      <c r="Q40" s="376" t="str">
        <f t="shared" si="1"/>
        <v/>
      </c>
      <c r="R40" s="377" t="str">
        <f t="shared" si="2"/>
        <v/>
      </c>
      <c r="S40" s="377" t="str">
        <f t="shared" si="3"/>
        <v/>
      </c>
      <c r="T40" s="277"/>
      <c r="U40" s="37"/>
      <c r="V40" s="36" t="str">
        <f t="shared" si="4"/>
        <v/>
      </c>
      <c r="W40" s="36" t="e">
        <f>IF(#REF!="","",#REF!)</f>
        <v>#REF!</v>
      </c>
      <c r="X40" s="29" t="str">
        <f t="shared" si="5"/>
        <v/>
      </c>
      <c r="Y40" s="7" t="e">
        <f t="shared" si="24"/>
        <v>#N/A</v>
      </c>
      <c r="Z40" s="7" t="e">
        <f t="shared" si="6"/>
        <v>#N/A</v>
      </c>
      <c r="AA40" s="7" t="e">
        <f t="shared" si="7"/>
        <v>#N/A</v>
      </c>
      <c r="AB40" s="7" t="str">
        <f t="shared" si="8"/>
        <v/>
      </c>
      <c r="AC40" s="11">
        <f t="shared" si="9"/>
        <v>1</v>
      </c>
      <c r="AD40" s="7" t="e">
        <f t="shared" si="10"/>
        <v>#N/A</v>
      </c>
      <c r="AE40" s="7" t="e">
        <f t="shared" si="11"/>
        <v>#N/A</v>
      </c>
      <c r="AF40" s="7" t="e">
        <f t="shared" si="12"/>
        <v>#N/A</v>
      </c>
      <c r="AG40" s="7" t="e">
        <f>VLOOKUP(AI40,排出係数!$A$4:$I$1301,9,FALSE)</f>
        <v>#N/A</v>
      </c>
      <c r="AH40" s="12" t="str">
        <f t="shared" si="13"/>
        <v xml:space="preserve"> </v>
      </c>
      <c r="AI40" s="7" t="e">
        <f t="shared" si="25"/>
        <v>#N/A</v>
      </c>
      <c r="AJ40" s="7" t="e">
        <f t="shared" si="14"/>
        <v>#N/A</v>
      </c>
      <c r="AK40" s="7" t="e">
        <f>VLOOKUP(AI40,排出係数!$A$4:$I$1301,6,FALSE)</f>
        <v>#N/A</v>
      </c>
      <c r="AL40" s="7" t="e">
        <f t="shared" si="15"/>
        <v>#N/A</v>
      </c>
      <c r="AM40" s="7" t="e">
        <f t="shared" si="16"/>
        <v>#N/A</v>
      </c>
      <c r="AN40" s="7" t="e">
        <f>VLOOKUP(AI40,排出係数!$A$4:$I$1301,7,FALSE)</f>
        <v>#N/A</v>
      </c>
      <c r="AO40" s="7" t="e">
        <f t="shared" si="17"/>
        <v>#N/A</v>
      </c>
      <c r="AP40" s="7" t="e">
        <f t="shared" si="18"/>
        <v>#N/A</v>
      </c>
      <c r="AQ40" s="7" t="e">
        <f t="shared" si="26"/>
        <v>#N/A</v>
      </c>
      <c r="AR40" s="7">
        <f t="shared" si="19"/>
        <v>0</v>
      </c>
      <c r="AS40" s="7" t="e">
        <f>VLOOKUP(AI40,排出係数!$A$4:$I$1301,8,FALSE)</f>
        <v>#N/A</v>
      </c>
      <c r="AT40" s="7" t="str">
        <f t="shared" si="20"/>
        <v/>
      </c>
      <c r="AU40" s="7" t="str">
        <f t="shared" si="21"/>
        <v/>
      </c>
      <c r="AV40" s="7" t="str">
        <f t="shared" si="22"/>
        <v/>
      </c>
      <c r="AW40" s="7" t="str">
        <f t="shared" si="23"/>
        <v/>
      </c>
      <c r="AX40" s="88"/>
      <c r="BD40" s="3" t="s">
        <v>1172</v>
      </c>
      <c r="BF40" s="15"/>
      <c r="BG40" s="15"/>
      <c r="BH40" s="15"/>
      <c r="BI40" s="18"/>
      <c r="BN40" s="13">
        <v>24</v>
      </c>
    </row>
    <row r="41" spans="1:66" s="13" customFormat="1" ht="13.5" customHeight="1">
      <c r="A41" s="139">
        <v>26</v>
      </c>
      <c r="B41" s="360"/>
      <c r="C41" s="361"/>
      <c r="D41" s="362"/>
      <c r="E41" s="361"/>
      <c r="F41" s="362"/>
      <c r="G41" s="363"/>
      <c r="H41" s="361"/>
      <c r="I41" s="364"/>
      <c r="J41" s="365"/>
      <c r="K41" s="361"/>
      <c r="L41" s="444"/>
      <c r="M41" s="445"/>
      <c r="N41" s="445"/>
      <c r="O41" s="446"/>
      <c r="P41" s="376" t="str">
        <f t="shared" si="0"/>
        <v/>
      </c>
      <c r="Q41" s="376" t="str">
        <f t="shared" si="1"/>
        <v/>
      </c>
      <c r="R41" s="377" t="str">
        <f t="shared" si="2"/>
        <v/>
      </c>
      <c r="S41" s="377" t="str">
        <f t="shared" si="3"/>
        <v/>
      </c>
      <c r="T41" s="277"/>
      <c r="U41" s="37"/>
      <c r="V41" s="36" t="str">
        <f t="shared" si="4"/>
        <v/>
      </c>
      <c r="W41" s="36" t="e">
        <f>IF(#REF!="","",#REF!)</f>
        <v>#REF!</v>
      </c>
      <c r="X41" s="29" t="str">
        <f t="shared" si="5"/>
        <v/>
      </c>
      <c r="Y41" s="7" t="e">
        <f t="shared" si="24"/>
        <v>#N/A</v>
      </c>
      <c r="Z41" s="7" t="e">
        <f t="shared" si="6"/>
        <v>#N/A</v>
      </c>
      <c r="AA41" s="7" t="e">
        <f t="shared" si="7"/>
        <v>#N/A</v>
      </c>
      <c r="AB41" s="7" t="str">
        <f t="shared" si="8"/>
        <v/>
      </c>
      <c r="AC41" s="11">
        <f t="shared" si="9"/>
        <v>1</v>
      </c>
      <c r="AD41" s="7" t="e">
        <f t="shared" si="10"/>
        <v>#N/A</v>
      </c>
      <c r="AE41" s="7" t="e">
        <f t="shared" si="11"/>
        <v>#N/A</v>
      </c>
      <c r="AF41" s="7" t="e">
        <f t="shared" si="12"/>
        <v>#N/A</v>
      </c>
      <c r="AG41" s="7" t="e">
        <f>VLOOKUP(AI41,排出係数!$A$4:$I$1301,9,FALSE)</f>
        <v>#N/A</v>
      </c>
      <c r="AH41" s="12" t="str">
        <f t="shared" si="13"/>
        <v xml:space="preserve"> </v>
      </c>
      <c r="AI41" s="7" t="e">
        <f t="shared" si="25"/>
        <v>#N/A</v>
      </c>
      <c r="AJ41" s="7" t="e">
        <f t="shared" si="14"/>
        <v>#N/A</v>
      </c>
      <c r="AK41" s="7" t="e">
        <f>VLOOKUP(AI41,排出係数!$A$4:$I$1301,6,FALSE)</f>
        <v>#N/A</v>
      </c>
      <c r="AL41" s="7" t="e">
        <f t="shared" si="15"/>
        <v>#N/A</v>
      </c>
      <c r="AM41" s="7" t="e">
        <f t="shared" si="16"/>
        <v>#N/A</v>
      </c>
      <c r="AN41" s="7" t="e">
        <f>VLOOKUP(AI41,排出係数!$A$4:$I$1301,7,FALSE)</f>
        <v>#N/A</v>
      </c>
      <c r="AO41" s="7" t="e">
        <f t="shared" si="17"/>
        <v>#N/A</v>
      </c>
      <c r="AP41" s="7" t="e">
        <f t="shared" si="18"/>
        <v>#N/A</v>
      </c>
      <c r="AQ41" s="7" t="e">
        <f t="shared" si="26"/>
        <v>#N/A</v>
      </c>
      <c r="AR41" s="7">
        <f t="shared" si="19"/>
        <v>0</v>
      </c>
      <c r="AS41" s="7" t="e">
        <f>VLOOKUP(AI41,排出係数!$A$4:$I$1301,8,FALSE)</f>
        <v>#N/A</v>
      </c>
      <c r="AT41" s="7" t="str">
        <f t="shared" si="20"/>
        <v/>
      </c>
      <c r="AU41" s="7" t="str">
        <f t="shared" si="21"/>
        <v/>
      </c>
      <c r="AV41" s="7" t="str">
        <f t="shared" si="22"/>
        <v/>
      </c>
      <c r="AW41" s="7" t="str">
        <f t="shared" si="23"/>
        <v/>
      </c>
      <c r="AX41" s="88"/>
      <c r="BD41" s="3" t="s">
        <v>553</v>
      </c>
      <c r="BF41" s="15"/>
      <c r="BG41" s="15"/>
      <c r="BH41" s="15"/>
      <c r="BI41" s="18"/>
      <c r="BN41" s="13">
        <v>25</v>
      </c>
    </row>
    <row r="42" spans="1:66" s="13" customFormat="1" ht="13.5" customHeight="1">
      <c r="A42" s="139">
        <v>27</v>
      </c>
      <c r="B42" s="360"/>
      <c r="C42" s="361"/>
      <c r="D42" s="362"/>
      <c r="E42" s="361"/>
      <c r="F42" s="362"/>
      <c r="G42" s="363"/>
      <c r="H42" s="361"/>
      <c r="I42" s="364"/>
      <c r="J42" s="365"/>
      <c r="K42" s="361"/>
      <c r="L42" s="444"/>
      <c r="M42" s="445"/>
      <c r="N42" s="445"/>
      <c r="O42" s="446"/>
      <c r="P42" s="376" t="str">
        <f t="shared" si="0"/>
        <v/>
      </c>
      <c r="Q42" s="376" t="str">
        <f t="shared" si="1"/>
        <v/>
      </c>
      <c r="R42" s="377" t="str">
        <f t="shared" si="2"/>
        <v/>
      </c>
      <c r="S42" s="377" t="str">
        <f t="shared" si="3"/>
        <v/>
      </c>
      <c r="T42" s="277"/>
      <c r="U42" s="37"/>
      <c r="V42" s="36" t="str">
        <f t="shared" si="4"/>
        <v/>
      </c>
      <c r="W42" s="36" t="e">
        <f>IF(#REF!="","",#REF!)</f>
        <v>#REF!</v>
      </c>
      <c r="X42" s="29" t="str">
        <f t="shared" si="5"/>
        <v/>
      </c>
      <c r="Y42" s="7" t="e">
        <f t="shared" si="24"/>
        <v>#N/A</v>
      </c>
      <c r="Z42" s="7" t="e">
        <f t="shared" si="6"/>
        <v>#N/A</v>
      </c>
      <c r="AA42" s="7" t="e">
        <f t="shared" si="7"/>
        <v>#N/A</v>
      </c>
      <c r="AB42" s="7" t="str">
        <f t="shared" si="8"/>
        <v/>
      </c>
      <c r="AC42" s="11">
        <f t="shared" si="9"/>
        <v>1</v>
      </c>
      <c r="AD42" s="7" t="e">
        <f t="shared" si="10"/>
        <v>#N/A</v>
      </c>
      <c r="AE42" s="7" t="e">
        <f t="shared" si="11"/>
        <v>#N/A</v>
      </c>
      <c r="AF42" s="7" t="e">
        <f t="shared" si="12"/>
        <v>#N/A</v>
      </c>
      <c r="AG42" s="7" t="e">
        <f>VLOOKUP(AI42,排出係数!$A$4:$I$1301,9,FALSE)</f>
        <v>#N/A</v>
      </c>
      <c r="AH42" s="12" t="str">
        <f t="shared" si="13"/>
        <v xml:space="preserve"> </v>
      </c>
      <c r="AI42" s="7" t="e">
        <f t="shared" si="25"/>
        <v>#N/A</v>
      </c>
      <c r="AJ42" s="7" t="e">
        <f t="shared" si="14"/>
        <v>#N/A</v>
      </c>
      <c r="AK42" s="7" t="e">
        <f>VLOOKUP(AI42,排出係数!$A$4:$I$1301,6,FALSE)</f>
        <v>#N/A</v>
      </c>
      <c r="AL42" s="7" t="e">
        <f t="shared" si="15"/>
        <v>#N/A</v>
      </c>
      <c r="AM42" s="7" t="e">
        <f t="shared" si="16"/>
        <v>#N/A</v>
      </c>
      <c r="AN42" s="7" t="e">
        <f>VLOOKUP(AI42,排出係数!$A$4:$I$1301,7,FALSE)</f>
        <v>#N/A</v>
      </c>
      <c r="AO42" s="7" t="e">
        <f t="shared" si="17"/>
        <v>#N/A</v>
      </c>
      <c r="AP42" s="7" t="e">
        <f t="shared" si="18"/>
        <v>#N/A</v>
      </c>
      <c r="AQ42" s="7" t="e">
        <f t="shared" si="26"/>
        <v>#N/A</v>
      </c>
      <c r="AR42" s="7">
        <f t="shared" si="19"/>
        <v>0</v>
      </c>
      <c r="AS42" s="7" t="e">
        <f>VLOOKUP(AI42,排出係数!$A$4:$I$1301,8,FALSE)</f>
        <v>#N/A</v>
      </c>
      <c r="AT42" s="7" t="str">
        <f t="shared" si="20"/>
        <v/>
      </c>
      <c r="AU42" s="7" t="str">
        <f t="shared" si="21"/>
        <v/>
      </c>
      <c r="AV42" s="7" t="str">
        <f t="shared" si="22"/>
        <v/>
      </c>
      <c r="AW42" s="7" t="str">
        <f t="shared" si="23"/>
        <v/>
      </c>
      <c r="AX42" s="88"/>
      <c r="BD42" s="3" t="s">
        <v>557</v>
      </c>
      <c r="BF42" s="15"/>
      <c r="BG42" s="15"/>
      <c r="BH42" s="15"/>
      <c r="BI42" s="18"/>
      <c r="BN42" s="13">
        <v>26</v>
      </c>
    </row>
    <row r="43" spans="1:66" s="13" customFormat="1" ht="13.5" customHeight="1">
      <c r="A43" s="139">
        <v>28</v>
      </c>
      <c r="B43" s="360"/>
      <c r="C43" s="361"/>
      <c r="D43" s="362"/>
      <c r="E43" s="361"/>
      <c r="F43" s="362"/>
      <c r="G43" s="363"/>
      <c r="H43" s="361"/>
      <c r="I43" s="364"/>
      <c r="J43" s="365"/>
      <c r="K43" s="361"/>
      <c r="L43" s="444"/>
      <c r="M43" s="445"/>
      <c r="N43" s="445"/>
      <c r="O43" s="446"/>
      <c r="P43" s="376" t="str">
        <f t="shared" si="0"/>
        <v/>
      </c>
      <c r="Q43" s="376" t="str">
        <f t="shared" si="1"/>
        <v/>
      </c>
      <c r="R43" s="377" t="str">
        <f t="shared" si="2"/>
        <v/>
      </c>
      <c r="S43" s="377" t="str">
        <f t="shared" si="3"/>
        <v/>
      </c>
      <c r="T43" s="277"/>
      <c r="U43" s="37"/>
      <c r="V43" s="36" t="str">
        <f t="shared" si="4"/>
        <v/>
      </c>
      <c r="W43" s="36" t="e">
        <f>IF(#REF!="","",#REF!)</f>
        <v>#REF!</v>
      </c>
      <c r="X43" s="29" t="str">
        <f t="shared" si="5"/>
        <v/>
      </c>
      <c r="Y43" s="7" t="e">
        <f t="shared" si="24"/>
        <v>#N/A</v>
      </c>
      <c r="Z43" s="7" t="e">
        <f t="shared" si="6"/>
        <v>#N/A</v>
      </c>
      <c r="AA43" s="7" t="e">
        <f t="shared" si="7"/>
        <v>#N/A</v>
      </c>
      <c r="AB43" s="7" t="str">
        <f t="shared" si="8"/>
        <v/>
      </c>
      <c r="AC43" s="11">
        <f t="shared" si="9"/>
        <v>1</v>
      </c>
      <c r="AD43" s="7" t="e">
        <f t="shared" si="10"/>
        <v>#N/A</v>
      </c>
      <c r="AE43" s="7" t="e">
        <f t="shared" si="11"/>
        <v>#N/A</v>
      </c>
      <c r="AF43" s="7" t="e">
        <f t="shared" si="12"/>
        <v>#N/A</v>
      </c>
      <c r="AG43" s="7" t="e">
        <f>VLOOKUP(AI43,排出係数!$A$4:$I$1301,9,FALSE)</f>
        <v>#N/A</v>
      </c>
      <c r="AH43" s="12" t="str">
        <f t="shared" si="13"/>
        <v xml:space="preserve"> </v>
      </c>
      <c r="AI43" s="7" t="e">
        <f t="shared" si="25"/>
        <v>#N/A</v>
      </c>
      <c r="AJ43" s="7" t="e">
        <f t="shared" si="14"/>
        <v>#N/A</v>
      </c>
      <c r="AK43" s="7" t="e">
        <f>VLOOKUP(AI43,排出係数!$A$4:$I$1301,6,FALSE)</f>
        <v>#N/A</v>
      </c>
      <c r="AL43" s="7" t="e">
        <f t="shared" si="15"/>
        <v>#N/A</v>
      </c>
      <c r="AM43" s="7" t="e">
        <f t="shared" si="16"/>
        <v>#N/A</v>
      </c>
      <c r="AN43" s="7" t="e">
        <f>VLOOKUP(AI43,排出係数!$A$4:$I$1301,7,FALSE)</f>
        <v>#N/A</v>
      </c>
      <c r="AO43" s="7" t="e">
        <f t="shared" si="17"/>
        <v>#N/A</v>
      </c>
      <c r="AP43" s="7" t="e">
        <f t="shared" si="18"/>
        <v>#N/A</v>
      </c>
      <c r="AQ43" s="7" t="e">
        <f t="shared" si="26"/>
        <v>#N/A</v>
      </c>
      <c r="AR43" s="7">
        <f t="shared" si="19"/>
        <v>0</v>
      </c>
      <c r="AS43" s="7" t="e">
        <f>VLOOKUP(AI43,排出係数!$A$4:$I$1301,8,FALSE)</f>
        <v>#N/A</v>
      </c>
      <c r="AT43" s="7" t="str">
        <f t="shared" si="20"/>
        <v/>
      </c>
      <c r="AU43" s="7" t="str">
        <f t="shared" si="21"/>
        <v/>
      </c>
      <c r="AV43" s="7" t="str">
        <f t="shared" si="22"/>
        <v/>
      </c>
      <c r="AW43" s="7" t="str">
        <f t="shared" si="23"/>
        <v/>
      </c>
      <c r="AX43" s="88"/>
      <c r="BD43" s="3" t="s">
        <v>561</v>
      </c>
      <c r="BF43" s="15"/>
      <c r="BG43" s="15"/>
      <c r="BH43" s="15"/>
      <c r="BI43" s="18"/>
      <c r="BN43" s="13">
        <v>27</v>
      </c>
    </row>
    <row r="44" spans="1:66" s="13" customFormat="1" ht="13.5" customHeight="1">
      <c r="A44" s="139">
        <v>29</v>
      </c>
      <c r="B44" s="360"/>
      <c r="C44" s="361"/>
      <c r="D44" s="362"/>
      <c r="E44" s="361"/>
      <c r="F44" s="362"/>
      <c r="G44" s="363"/>
      <c r="H44" s="361"/>
      <c r="I44" s="364"/>
      <c r="J44" s="365"/>
      <c r="K44" s="361"/>
      <c r="L44" s="444"/>
      <c r="M44" s="445"/>
      <c r="N44" s="445"/>
      <c r="O44" s="446"/>
      <c r="P44" s="376" t="str">
        <f t="shared" si="0"/>
        <v/>
      </c>
      <c r="Q44" s="376" t="str">
        <f t="shared" si="1"/>
        <v/>
      </c>
      <c r="R44" s="377" t="str">
        <f t="shared" si="2"/>
        <v/>
      </c>
      <c r="S44" s="377" t="str">
        <f t="shared" si="3"/>
        <v/>
      </c>
      <c r="T44" s="277"/>
      <c r="U44" s="37"/>
      <c r="V44" s="36" t="str">
        <f t="shared" si="4"/>
        <v/>
      </c>
      <c r="W44" s="36" t="e">
        <f>IF(#REF!="","",#REF!)</f>
        <v>#REF!</v>
      </c>
      <c r="X44" s="29" t="str">
        <f t="shared" si="5"/>
        <v/>
      </c>
      <c r="Y44" s="7" t="e">
        <f t="shared" si="24"/>
        <v>#N/A</v>
      </c>
      <c r="Z44" s="7" t="e">
        <f t="shared" si="6"/>
        <v>#N/A</v>
      </c>
      <c r="AA44" s="7" t="e">
        <f t="shared" si="7"/>
        <v>#N/A</v>
      </c>
      <c r="AB44" s="7" t="str">
        <f t="shared" si="8"/>
        <v/>
      </c>
      <c r="AC44" s="11">
        <f t="shared" si="9"/>
        <v>1</v>
      </c>
      <c r="AD44" s="7" t="e">
        <f t="shared" si="10"/>
        <v>#N/A</v>
      </c>
      <c r="AE44" s="7" t="e">
        <f t="shared" si="11"/>
        <v>#N/A</v>
      </c>
      <c r="AF44" s="7" t="e">
        <f t="shared" si="12"/>
        <v>#N/A</v>
      </c>
      <c r="AG44" s="7" t="e">
        <f>VLOOKUP(AI44,排出係数!$A$4:$I$1301,9,FALSE)</f>
        <v>#N/A</v>
      </c>
      <c r="AH44" s="12" t="str">
        <f t="shared" si="13"/>
        <v xml:space="preserve"> </v>
      </c>
      <c r="AI44" s="7" t="e">
        <f t="shared" si="25"/>
        <v>#N/A</v>
      </c>
      <c r="AJ44" s="7" t="e">
        <f t="shared" si="14"/>
        <v>#N/A</v>
      </c>
      <c r="AK44" s="7" t="e">
        <f>VLOOKUP(AI44,排出係数!$A$4:$I$1301,6,FALSE)</f>
        <v>#N/A</v>
      </c>
      <c r="AL44" s="7" t="e">
        <f t="shared" si="15"/>
        <v>#N/A</v>
      </c>
      <c r="AM44" s="7" t="e">
        <f t="shared" si="16"/>
        <v>#N/A</v>
      </c>
      <c r="AN44" s="7" t="e">
        <f>VLOOKUP(AI44,排出係数!$A$4:$I$1301,7,FALSE)</f>
        <v>#N/A</v>
      </c>
      <c r="AO44" s="7" t="e">
        <f t="shared" si="17"/>
        <v>#N/A</v>
      </c>
      <c r="AP44" s="7" t="e">
        <f t="shared" si="18"/>
        <v>#N/A</v>
      </c>
      <c r="AQ44" s="7" t="e">
        <f t="shared" si="26"/>
        <v>#N/A</v>
      </c>
      <c r="AR44" s="7">
        <f t="shared" si="19"/>
        <v>0</v>
      </c>
      <c r="AS44" s="7" t="e">
        <f>VLOOKUP(AI44,排出係数!$A$4:$I$1301,8,FALSE)</f>
        <v>#N/A</v>
      </c>
      <c r="AT44" s="7" t="str">
        <f t="shared" si="20"/>
        <v/>
      </c>
      <c r="AU44" s="7" t="str">
        <f t="shared" si="21"/>
        <v/>
      </c>
      <c r="AV44" s="7" t="str">
        <f t="shared" si="22"/>
        <v/>
      </c>
      <c r="AW44" s="7" t="str">
        <f t="shared" si="23"/>
        <v/>
      </c>
      <c r="AX44" s="88"/>
      <c r="BD44" s="3" t="s">
        <v>610</v>
      </c>
      <c r="BF44" s="15"/>
      <c r="BG44" s="15"/>
      <c r="BH44" s="15"/>
      <c r="BI44" s="18"/>
      <c r="BN44" s="13">
        <v>28</v>
      </c>
    </row>
    <row r="45" spans="1:66" s="13" customFormat="1" ht="13.5" customHeight="1">
      <c r="A45" s="139">
        <v>30</v>
      </c>
      <c r="B45" s="360"/>
      <c r="C45" s="361"/>
      <c r="D45" s="362"/>
      <c r="E45" s="361"/>
      <c r="F45" s="362"/>
      <c r="G45" s="363"/>
      <c r="H45" s="361"/>
      <c r="I45" s="364"/>
      <c r="J45" s="365"/>
      <c r="K45" s="361"/>
      <c r="L45" s="444"/>
      <c r="M45" s="445"/>
      <c r="N45" s="445"/>
      <c r="O45" s="446"/>
      <c r="P45" s="376" t="str">
        <f t="shared" si="0"/>
        <v/>
      </c>
      <c r="Q45" s="376" t="str">
        <f t="shared" si="1"/>
        <v/>
      </c>
      <c r="R45" s="377" t="str">
        <f t="shared" si="2"/>
        <v/>
      </c>
      <c r="S45" s="377" t="str">
        <f t="shared" si="3"/>
        <v/>
      </c>
      <c r="T45" s="277"/>
      <c r="U45" s="37"/>
      <c r="V45" s="36" t="str">
        <f t="shared" si="4"/>
        <v/>
      </c>
      <c r="W45" s="36" t="e">
        <f>IF(#REF!="","",#REF!)</f>
        <v>#REF!</v>
      </c>
      <c r="X45" s="29" t="str">
        <f t="shared" si="5"/>
        <v/>
      </c>
      <c r="Y45" s="7" t="e">
        <f t="shared" si="24"/>
        <v>#N/A</v>
      </c>
      <c r="Z45" s="7" t="e">
        <f t="shared" si="6"/>
        <v>#N/A</v>
      </c>
      <c r="AA45" s="7" t="e">
        <f t="shared" si="7"/>
        <v>#N/A</v>
      </c>
      <c r="AB45" s="7" t="str">
        <f t="shared" si="8"/>
        <v/>
      </c>
      <c r="AC45" s="11">
        <f t="shared" si="9"/>
        <v>1</v>
      </c>
      <c r="AD45" s="7" t="e">
        <f t="shared" si="10"/>
        <v>#N/A</v>
      </c>
      <c r="AE45" s="7" t="e">
        <f t="shared" si="11"/>
        <v>#N/A</v>
      </c>
      <c r="AF45" s="7" t="e">
        <f t="shared" si="12"/>
        <v>#N/A</v>
      </c>
      <c r="AG45" s="7" t="e">
        <f>VLOOKUP(AI45,排出係数!$A$4:$I$1301,9,FALSE)</f>
        <v>#N/A</v>
      </c>
      <c r="AH45" s="12" t="str">
        <f t="shared" si="13"/>
        <v xml:space="preserve"> </v>
      </c>
      <c r="AI45" s="7" t="e">
        <f t="shared" si="25"/>
        <v>#N/A</v>
      </c>
      <c r="AJ45" s="7" t="e">
        <f t="shared" si="14"/>
        <v>#N/A</v>
      </c>
      <c r="AK45" s="7" t="e">
        <f>VLOOKUP(AI45,排出係数!$A$4:$I$1301,6,FALSE)</f>
        <v>#N/A</v>
      </c>
      <c r="AL45" s="7" t="e">
        <f t="shared" si="15"/>
        <v>#N/A</v>
      </c>
      <c r="AM45" s="7" t="e">
        <f t="shared" si="16"/>
        <v>#N/A</v>
      </c>
      <c r="AN45" s="7" t="e">
        <f>VLOOKUP(AI45,排出係数!$A$4:$I$1301,7,FALSE)</f>
        <v>#N/A</v>
      </c>
      <c r="AO45" s="7" t="e">
        <f t="shared" si="17"/>
        <v>#N/A</v>
      </c>
      <c r="AP45" s="7" t="e">
        <f t="shared" si="18"/>
        <v>#N/A</v>
      </c>
      <c r="AQ45" s="7" t="e">
        <f t="shared" si="26"/>
        <v>#N/A</v>
      </c>
      <c r="AR45" s="7">
        <f t="shared" si="19"/>
        <v>0</v>
      </c>
      <c r="AS45" s="7" t="e">
        <f>VLOOKUP(AI45,排出係数!$A$4:$I$1301,8,FALSE)</f>
        <v>#N/A</v>
      </c>
      <c r="AT45" s="7" t="str">
        <f t="shared" si="20"/>
        <v/>
      </c>
      <c r="AU45" s="7" t="str">
        <f t="shared" si="21"/>
        <v/>
      </c>
      <c r="AV45" s="7" t="str">
        <f t="shared" si="22"/>
        <v/>
      </c>
      <c r="AW45" s="7" t="str">
        <f t="shared" si="23"/>
        <v/>
      </c>
      <c r="AX45" s="88"/>
      <c r="BD45" s="3" t="s">
        <v>614</v>
      </c>
      <c r="BF45" s="15"/>
      <c r="BG45" s="15"/>
      <c r="BH45" s="15"/>
      <c r="BI45" s="15"/>
      <c r="BJ45" s="15"/>
      <c r="BK45" s="15"/>
      <c r="BN45" s="13">
        <v>29</v>
      </c>
    </row>
    <row r="46" spans="1:66" s="13" customFormat="1" ht="13.5" customHeight="1">
      <c r="A46" s="139">
        <v>31</v>
      </c>
      <c r="B46" s="360"/>
      <c r="C46" s="361"/>
      <c r="D46" s="362"/>
      <c r="E46" s="361"/>
      <c r="F46" s="362"/>
      <c r="G46" s="363"/>
      <c r="H46" s="361"/>
      <c r="I46" s="364"/>
      <c r="J46" s="365"/>
      <c r="K46" s="361"/>
      <c r="L46" s="444"/>
      <c r="M46" s="445"/>
      <c r="N46" s="445"/>
      <c r="O46" s="446"/>
      <c r="P46" s="376" t="str">
        <f t="shared" si="0"/>
        <v/>
      </c>
      <c r="Q46" s="376" t="str">
        <f t="shared" si="1"/>
        <v/>
      </c>
      <c r="R46" s="377" t="str">
        <f t="shared" si="2"/>
        <v/>
      </c>
      <c r="S46" s="377" t="str">
        <f t="shared" si="3"/>
        <v/>
      </c>
      <c r="T46" s="277"/>
      <c r="U46" s="37"/>
      <c r="V46" s="36" t="str">
        <f t="shared" si="4"/>
        <v/>
      </c>
      <c r="W46" s="36" t="e">
        <f>IF(#REF!="","",#REF!)</f>
        <v>#REF!</v>
      </c>
      <c r="X46" s="29" t="str">
        <f t="shared" si="5"/>
        <v/>
      </c>
      <c r="Y46" s="7" t="e">
        <f t="shared" si="24"/>
        <v>#N/A</v>
      </c>
      <c r="Z46" s="7" t="e">
        <f t="shared" si="6"/>
        <v>#N/A</v>
      </c>
      <c r="AA46" s="7" t="e">
        <f t="shared" si="7"/>
        <v>#N/A</v>
      </c>
      <c r="AB46" s="7" t="str">
        <f t="shared" si="8"/>
        <v/>
      </c>
      <c r="AC46" s="11">
        <f t="shared" si="9"/>
        <v>1</v>
      </c>
      <c r="AD46" s="7" t="e">
        <f t="shared" si="10"/>
        <v>#N/A</v>
      </c>
      <c r="AE46" s="7" t="e">
        <f t="shared" si="11"/>
        <v>#N/A</v>
      </c>
      <c r="AF46" s="7" t="e">
        <f t="shared" si="12"/>
        <v>#N/A</v>
      </c>
      <c r="AG46" s="7" t="e">
        <f>VLOOKUP(AI46,排出係数!$A$4:$I$1301,9,FALSE)</f>
        <v>#N/A</v>
      </c>
      <c r="AH46" s="12" t="str">
        <f t="shared" si="13"/>
        <v xml:space="preserve"> </v>
      </c>
      <c r="AI46" s="7" t="e">
        <f t="shared" si="25"/>
        <v>#N/A</v>
      </c>
      <c r="AJ46" s="7" t="e">
        <f t="shared" si="14"/>
        <v>#N/A</v>
      </c>
      <c r="AK46" s="7" t="e">
        <f>VLOOKUP(AI46,排出係数!$A$4:$I$1301,6,FALSE)</f>
        <v>#N/A</v>
      </c>
      <c r="AL46" s="7" t="e">
        <f t="shared" si="15"/>
        <v>#N/A</v>
      </c>
      <c r="AM46" s="7" t="e">
        <f t="shared" si="16"/>
        <v>#N/A</v>
      </c>
      <c r="AN46" s="7" t="e">
        <f>VLOOKUP(AI46,排出係数!$A$4:$I$1301,7,FALSE)</f>
        <v>#N/A</v>
      </c>
      <c r="AO46" s="7" t="e">
        <f t="shared" si="17"/>
        <v>#N/A</v>
      </c>
      <c r="AP46" s="7" t="e">
        <f t="shared" si="18"/>
        <v>#N/A</v>
      </c>
      <c r="AQ46" s="7" t="e">
        <f t="shared" si="26"/>
        <v>#N/A</v>
      </c>
      <c r="AR46" s="7">
        <f t="shared" si="19"/>
        <v>0</v>
      </c>
      <c r="AS46" s="7" t="e">
        <f>VLOOKUP(AI46,排出係数!$A$4:$I$1301,8,FALSE)</f>
        <v>#N/A</v>
      </c>
      <c r="AT46" s="7" t="str">
        <f t="shared" si="20"/>
        <v/>
      </c>
      <c r="AU46" s="7" t="str">
        <f t="shared" si="21"/>
        <v/>
      </c>
      <c r="AV46" s="7" t="str">
        <f t="shared" si="22"/>
        <v/>
      </c>
      <c r="AW46" s="7" t="str">
        <f t="shared" si="23"/>
        <v/>
      </c>
      <c r="AX46" s="88"/>
      <c r="BD46" s="3" t="s">
        <v>618</v>
      </c>
      <c r="BF46" s="15"/>
      <c r="BG46" s="15"/>
      <c r="BH46" s="15"/>
      <c r="BI46" s="15"/>
      <c r="BJ46" s="15"/>
      <c r="BK46" s="15"/>
      <c r="BN46" s="13">
        <v>30</v>
      </c>
    </row>
    <row r="47" spans="1:66" s="13" customFormat="1" ht="13.5" customHeight="1">
      <c r="A47" s="139">
        <v>32</v>
      </c>
      <c r="B47" s="360"/>
      <c r="C47" s="361"/>
      <c r="D47" s="362"/>
      <c r="E47" s="361"/>
      <c r="F47" s="362"/>
      <c r="G47" s="363"/>
      <c r="H47" s="361"/>
      <c r="I47" s="364"/>
      <c r="J47" s="365"/>
      <c r="K47" s="361"/>
      <c r="L47" s="444"/>
      <c r="M47" s="445"/>
      <c r="N47" s="445"/>
      <c r="O47" s="446"/>
      <c r="P47" s="376" t="str">
        <f t="shared" si="0"/>
        <v/>
      </c>
      <c r="Q47" s="376" t="str">
        <f t="shared" si="1"/>
        <v/>
      </c>
      <c r="R47" s="377" t="str">
        <f t="shared" si="2"/>
        <v/>
      </c>
      <c r="S47" s="377" t="str">
        <f t="shared" si="3"/>
        <v/>
      </c>
      <c r="T47" s="277"/>
      <c r="U47" s="37"/>
      <c r="V47" s="36" t="str">
        <f t="shared" si="4"/>
        <v/>
      </c>
      <c r="W47" s="36" t="e">
        <f>IF(#REF!="","",#REF!)</f>
        <v>#REF!</v>
      </c>
      <c r="X47" s="29" t="str">
        <f t="shared" si="5"/>
        <v/>
      </c>
      <c r="Y47" s="7" t="e">
        <f t="shared" si="24"/>
        <v>#N/A</v>
      </c>
      <c r="Z47" s="7" t="e">
        <f t="shared" si="6"/>
        <v>#N/A</v>
      </c>
      <c r="AA47" s="7" t="e">
        <f t="shared" si="7"/>
        <v>#N/A</v>
      </c>
      <c r="AB47" s="7" t="str">
        <f t="shared" si="8"/>
        <v/>
      </c>
      <c r="AC47" s="11">
        <f t="shared" si="9"/>
        <v>1</v>
      </c>
      <c r="AD47" s="7" t="e">
        <f t="shared" si="10"/>
        <v>#N/A</v>
      </c>
      <c r="AE47" s="7" t="e">
        <f t="shared" si="11"/>
        <v>#N/A</v>
      </c>
      <c r="AF47" s="7" t="e">
        <f t="shared" si="12"/>
        <v>#N/A</v>
      </c>
      <c r="AG47" s="7" t="e">
        <f>VLOOKUP(AI47,排出係数!$A$4:$I$1301,9,FALSE)</f>
        <v>#N/A</v>
      </c>
      <c r="AH47" s="12" t="str">
        <f t="shared" si="13"/>
        <v xml:space="preserve"> </v>
      </c>
      <c r="AI47" s="7" t="e">
        <f t="shared" si="25"/>
        <v>#N/A</v>
      </c>
      <c r="AJ47" s="7" t="e">
        <f t="shared" si="14"/>
        <v>#N/A</v>
      </c>
      <c r="AK47" s="7" t="e">
        <f>VLOOKUP(AI47,排出係数!$A$4:$I$1301,6,FALSE)</f>
        <v>#N/A</v>
      </c>
      <c r="AL47" s="7" t="e">
        <f t="shared" si="15"/>
        <v>#N/A</v>
      </c>
      <c r="AM47" s="7" t="e">
        <f t="shared" si="16"/>
        <v>#N/A</v>
      </c>
      <c r="AN47" s="7" t="e">
        <f>VLOOKUP(AI47,排出係数!$A$4:$I$1301,7,FALSE)</f>
        <v>#N/A</v>
      </c>
      <c r="AO47" s="7" t="e">
        <f t="shared" si="17"/>
        <v>#N/A</v>
      </c>
      <c r="AP47" s="7" t="e">
        <f t="shared" si="18"/>
        <v>#N/A</v>
      </c>
      <c r="AQ47" s="7" t="e">
        <f t="shared" si="26"/>
        <v>#N/A</v>
      </c>
      <c r="AR47" s="7">
        <f t="shared" si="19"/>
        <v>0</v>
      </c>
      <c r="AS47" s="7" t="e">
        <f>VLOOKUP(AI47,排出係数!$A$4:$I$1301,8,FALSE)</f>
        <v>#N/A</v>
      </c>
      <c r="AT47" s="7" t="str">
        <f t="shared" si="20"/>
        <v/>
      </c>
      <c r="AU47" s="7" t="str">
        <f t="shared" si="21"/>
        <v/>
      </c>
      <c r="AV47" s="7" t="str">
        <f t="shared" si="22"/>
        <v/>
      </c>
      <c r="AW47" s="7" t="str">
        <f t="shared" si="23"/>
        <v/>
      </c>
      <c r="AX47" s="88"/>
      <c r="BD47" s="3" t="s">
        <v>1176</v>
      </c>
      <c r="BF47" s="15"/>
      <c r="BG47" s="15"/>
      <c r="BH47" s="15"/>
      <c r="BI47" s="15"/>
      <c r="BJ47" s="15"/>
      <c r="BK47" s="15"/>
    </row>
    <row r="48" spans="1:66" s="13" customFormat="1" ht="13.5" customHeight="1">
      <c r="A48" s="139">
        <v>33</v>
      </c>
      <c r="B48" s="360"/>
      <c r="C48" s="361"/>
      <c r="D48" s="362"/>
      <c r="E48" s="361"/>
      <c r="F48" s="362"/>
      <c r="G48" s="363"/>
      <c r="H48" s="361"/>
      <c r="I48" s="364"/>
      <c r="J48" s="365"/>
      <c r="K48" s="361"/>
      <c r="L48" s="444"/>
      <c r="M48" s="445"/>
      <c r="N48" s="445"/>
      <c r="O48" s="446"/>
      <c r="P48" s="376" t="str">
        <f t="shared" si="0"/>
        <v/>
      </c>
      <c r="Q48" s="376" t="str">
        <f t="shared" si="1"/>
        <v/>
      </c>
      <c r="R48" s="377" t="str">
        <f t="shared" si="2"/>
        <v/>
      </c>
      <c r="S48" s="377" t="str">
        <f t="shared" si="3"/>
        <v/>
      </c>
      <c r="T48" s="277"/>
      <c r="U48" s="37"/>
      <c r="V48" s="36" t="str">
        <f t="shared" si="4"/>
        <v/>
      </c>
      <c r="W48" s="36" t="e">
        <f>IF(#REF!="","",#REF!)</f>
        <v>#REF!</v>
      </c>
      <c r="X48" s="29" t="str">
        <f t="shared" si="5"/>
        <v/>
      </c>
      <c r="Y48" s="7" t="e">
        <f t="shared" si="24"/>
        <v>#N/A</v>
      </c>
      <c r="Z48" s="7" t="e">
        <f t="shared" si="6"/>
        <v>#N/A</v>
      </c>
      <c r="AA48" s="7" t="e">
        <f t="shared" si="7"/>
        <v>#N/A</v>
      </c>
      <c r="AB48" s="7" t="str">
        <f t="shared" si="8"/>
        <v/>
      </c>
      <c r="AC48" s="11">
        <f t="shared" si="9"/>
        <v>1</v>
      </c>
      <c r="AD48" s="7" t="e">
        <f t="shared" si="10"/>
        <v>#N/A</v>
      </c>
      <c r="AE48" s="7" t="e">
        <f t="shared" si="11"/>
        <v>#N/A</v>
      </c>
      <c r="AF48" s="7" t="e">
        <f t="shared" si="12"/>
        <v>#N/A</v>
      </c>
      <c r="AG48" s="7" t="e">
        <f>VLOOKUP(AI48,排出係数!$A$4:$I$1301,9,FALSE)</f>
        <v>#N/A</v>
      </c>
      <c r="AH48" s="12" t="str">
        <f t="shared" si="13"/>
        <v xml:space="preserve"> </v>
      </c>
      <c r="AI48" s="7" t="e">
        <f t="shared" si="25"/>
        <v>#N/A</v>
      </c>
      <c r="AJ48" s="7" t="e">
        <f t="shared" si="14"/>
        <v>#N/A</v>
      </c>
      <c r="AK48" s="7" t="e">
        <f>VLOOKUP(AI48,排出係数!$A$4:$I$1301,6,FALSE)</f>
        <v>#N/A</v>
      </c>
      <c r="AL48" s="7" t="e">
        <f t="shared" si="15"/>
        <v>#N/A</v>
      </c>
      <c r="AM48" s="7" t="e">
        <f t="shared" si="16"/>
        <v>#N/A</v>
      </c>
      <c r="AN48" s="7" t="e">
        <f>VLOOKUP(AI48,排出係数!$A$4:$I$1301,7,FALSE)</f>
        <v>#N/A</v>
      </c>
      <c r="AO48" s="7" t="e">
        <f t="shared" si="17"/>
        <v>#N/A</v>
      </c>
      <c r="AP48" s="7" t="e">
        <f t="shared" si="18"/>
        <v>#N/A</v>
      </c>
      <c r="AQ48" s="7" t="e">
        <f t="shared" si="26"/>
        <v>#N/A</v>
      </c>
      <c r="AR48" s="7">
        <f t="shared" si="19"/>
        <v>0</v>
      </c>
      <c r="AS48" s="7" t="e">
        <f>VLOOKUP(AI48,排出係数!$A$4:$I$1301,8,FALSE)</f>
        <v>#N/A</v>
      </c>
      <c r="AT48" s="7" t="str">
        <f t="shared" si="20"/>
        <v/>
      </c>
      <c r="AU48" s="7" t="str">
        <f t="shared" si="21"/>
        <v/>
      </c>
      <c r="AV48" s="7" t="str">
        <f t="shared" si="22"/>
        <v/>
      </c>
      <c r="AW48" s="7" t="str">
        <f t="shared" si="23"/>
        <v/>
      </c>
      <c r="AX48" s="88"/>
      <c r="BD48" s="3" t="s">
        <v>1180</v>
      </c>
      <c r="BF48" s="15"/>
      <c r="BG48" s="15"/>
      <c r="BH48" s="15"/>
      <c r="BI48" s="15"/>
      <c r="BJ48" s="15"/>
      <c r="BK48" s="15"/>
    </row>
    <row r="49" spans="1:56" s="13" customFormat="1" ht="13.5" customHeight="1">
      <c r="A49" s="139">
        <v>34</v>
      </c>
      <c r="B49" s="360"/>
      <c r="C49" s="361"/>
      <c r="D49" s="362"/>
      <c r="E49" s="361"/>
      <c r="F49" s="362"/>
      <c r="G49" s="363"/>
      <c r="H49" s="361"/>
      <c r="I49" s="364"/>
      <c r="J49" s="365"/>
      <c r="K49" s="361"/>
      <c r="L49" s="444"/>
      <c r="M49" s="445"/>
      <c r="N49" s="445"/>
      <c r="O49" s="446"/>
      <c r="P49" s="376" t="str">
        <f t="shared" si="0"/>
        <v/>
      </c>
      <c r="Q49" s="376" t="str">
        <f t="shared" si="1"/>
        <v/>
      </c>
      <c r="R49" s="377" t="str">
        <f t="shared" si="2"/>
        <v/>
      </c>
      <c r="S49" s="377" t="str">
        <f t="shared" si="3"/>
        <v/>
      </c>
      <c r="T49" s="277"/>
      <c r="U49" s="37"/>
      <c r="V49" s="36" t="str">
        <f t="shared" si="4"/>
        <v/>
      </c>
      <c r="W49" s="36" t="e">
        <f>IF(#REF!="","",#REF!)</f>
        <v>#REF!</v>
      </c>
      <c r="X49" s="29" t="str">
        <f t="shared" si="5"/>
        <v/>
      </c>
      <c r="Y49" s="7" t="e">
        <f t="shared" si="24"/>
        <v>#N/A</v>
      </c>
      <c r="Z49" s="7" t="e">
        <f t="shared" si="6"/>
        <v>#N/A</v>
      </c>
      <c r="AA49" s="7" t="e">
        <f t="shared" si="7"/>
        <v>#N/A</v>
      </c>
      <c r="AB49" s="7" t="str">
        <f t="shared" si="8"/>
        <v/>
      </c>
      <c r="AC49" s="11">
        <f t="shared" si="9"/>
        <v>1</v>
      </c>
      <c r="AD49" s="7" t="e">
        <f t="shared" si="10"/>
        <v>#N/A</v>
      </c>
      <c r="AE49" s="7" t="e">
        <f t="shared" si="11"/>
        <v>#N/A</v>
      </c>
      <c r="AF49" s="7" t="e">
        <f t="shared" si="12"/>
        <v>#N/A</v>
      </c>
      <c r="AG49" s="7" t="e">
        <f>VLOOKUP(AI49,排出係数!$A$4:$I$1301,9,FALSE)</f>
        <v>#N/A</v>
      </c>
      <c r="AH49" s="12" t="str">
        <f t="shared" si="13"/>
        <v xml:space="preserve"> </v>
      </c>
      <c r="AI49" s="7" t="e">
        <f t="shared" si="25"/>
        <v>#N/A</v>
      </c>
      <c r="AJ49" s="7" t="e">
        <f t="shared" si="14"/>
        <v>#N/A</v>
      </c>
      <c r="AK49" s="7" t="e">
        <f>VLOOKUP(AI49,排出係数!$A$4:$I$1301,6,FALSE)</f>
        <v>#N/A</v>
      </c>
      <c r="AL49" s="7" t="e">
        <f t="shared" si="15"/>
        <v>#N/A</v>
      </c>
      <c r="AM49" s="7" t="e">
        <f t="shared" si="16"/>
        <v>#N/A</v>
      </c>
      <c r="AN49" s="7" t="e">
        <f>VLOOKUP(AI49,排出係数!$A$4:$I$1301,7,FALSE)</f>
        <v>#N/A</v>
      </c>
      <c r="AO49" s="7" t="e">
        <f t="shared" si="17"/>
        <v>#N/A</v>
      </c>
      <c r="AP49" s="7" t="e">
        <f t="shared" si="18"/>
        <v>#N/A</v>
      </c>
      <c r="AQ49" s="7" t="e">
        <f t="shared" si="26"/>
        <v>#N/A</v>
      </c>
      <c r="AR49" s="7">
        <f t="shared" si="19"/>
        <v>0</v>
      </c>
      <c r="AS49" s="7" t="e">
        <f>VLOOKUP(AI49,排出係数!$A$4:$I$1301,8,FALSE)</f>
        <v>#N/A</v>
      </c>
      <c r="AT49" s="7" t="str">
        <f t="shared" si="20"/>
        <v/>
      </c>
      <c r="AU49" s="7" t="str">
        <f t="shared" si="21"/>
        <v/>
      </c>
      <c r="AV49" s="7" t="str">
        <f t="shared" si="22"/>
        <v/>
      </c>
      <c r="AW49" s="7" t="str">
        <f t="shared" si="23"/>
        <v/>
      </c>
      <c r="AX49" s="88"/>
      <c r="BD49" s="3" t="s">
        <v>1184</v>
      </c>
    </row>
    <row r="50" spans="1:56" s="13" customFormat="1" ht="13.5" customHeight="1">
      <c r="A50" s="139">
        <v>35</v>
      </c>
      <c r="B50" s="360"/>
      <c r="C50" s="361"/>
      <c r="D50" s="362"/>
      <c r="E50" s="361"/>
      <c r="F50" s="362"/>
      <c r="G50" s="363"/>
      <c r="H50" s="361"/>
      <c r="I50" s="364"/>
      <c r="J50" s="365"/>
      <c r="K50" s="361"/>
      <c r="L50" s="444"/>
      <c r="M50" s="445"/>
      <c r="N50" s="445"/>
      <c r="O50" s="446"/>
      <c r="P50" s="376" t="str">
        <f t="shared" si="0"/>
        <v/>
      </c>
      <c r="Q50" s="376" t="str">
        <f t="shared" si="1"/>
        <v/>
      </c>
      <c r="R50" s="377" t="str">
        <f t="shared" si="2"/>
        <v/>
      </c>
      <c r="S50" s="377" t="str">
        <f t="shared" si="3"/>
        <v/>
      </c>
      <c r="T50" s="277"/>
      <c r="U50" s="37"/>
      <c r="V50" s="36" t="str">
        <f t="shared" si="4"/>
        <v/>
      </c>
      <c r="W50" s="36" t="e">
        <f>IF(#REF!="","",#REF!)</f>
        <v>#REF!</v>
      </c>
      <c r="X50" s="29" t="str">
        <f t="shared" si="5"/>
        <v/>
      </c>
      <c r="Y50" s="7" t="e">
        <f t="shared" si="24"/>
        <v>#N/A</v>
      </c>
      <c r="Z50" s="7" t="e">
        <f t="shared" si="6"/>
        <v>#N/A</v>
      </c>
      <c r="AA50" s="7" t="e">
        <f t="shared" si="7"/>
        <v>#N/A</v>
      </c>
      <c r="AB50" s="7" t="str">
        <f t="shared" si="8"/>
        <v/>
      </c>
      <c r="AC50" s="11">
        <f t="shared" si="9"/>
        <v>1</v>
      </c>
      <c r="AD50" s="7" t="e">
        <f t="shared" si="10"/>
        <v>#N/A</v>
      </c>
      <c r="AE50" s="7" t="e">
        <f t="shared" si="11"/>
        <v>#N/A</v>
      </c>
      <c r="AF50" s="7" t="e">
        <f t="shared" si="12"/>
        <v>#N/A</v>
      </c>
      <c r="AG50" s="7" t="e">
        <f>VLOOKUP(AI50,排出係数!$A$4:$I$1301,9,FALSE)</f>
        <v>#N/A</v>
      </c>
      <c r="AH50" s="12" t="str">
        <f t="shared" si="13"/>
        <v xml:space="preserve"> </v>
      </c>
      <c r="AI50" s="7" t="e">
        <f t="shared" si="25"/>
        <v>#N/A</v>
      </c>
      <c r="AJ50" s="7" t="e">
        <f t="shared" si="14"/>
        <v>#N/A</v>
      </c>
      <c r="AK50" s="7" t="e">
        <f>VLOOKUP(AI50,排出係数!$A$4:$I$1301,6,FALSE)</f>
        <v>#N/A</v>
      </c>
      <c r="AL50" s="7" t="e">
        <f t="shared" si="15"/>
        <v>#N/A</v>
      </c>
      <c r="AM50" s="7" t="e">
        <f t="shared" si="16"/>
        <v>#N/A</v>
      </c>
      <c r="AN50" s="7" t="e">
        <f>VLOOKUP(AI50,排出係数!$A$4:$I$1301,7,FALSE)</f>
        <v>#N/A</v>
      </c>
      <c r="AO50" s="7" t="e">
        <f t="shared" si="17"/>
        <v>#N/A</v>
      </c>
      <c r="AP50" s="7" t="e">
        <f t="shared" si="18"/>
        <v>#N/A</v>
      </c>
      <c r="AQ50" s="7" t="e">
        <f t="shared" si="26"/>
        <v>#N/A</v>
      </c>
      <c r="AR50" s="7">
        <f t="shared" si="19"/>
        <v>0</v>
      </c>
      <c r="AS50" s="7" t="e">
        <f>VLOOKUP(AI50,排出係数!$A$4:$I$1301,8,FALSE)</f>
        <v>#N/A</v>
      </c>
      <c r="AT50" s="7" t="str">
        <f t="shared" si="20"/>
        <v/>
      </c>
      <c r="AU50" s="7" t="str">
        <f t="shared" si="21"/>
        <v/>
      </c>
      <c r="AV50" s="7" t="str">
        <f t="shared" si="22"/>
        <v/>
      </c>
      <c r="AW50" s="7" t="str">
        <f t="shared" si="23"/>
        <v/>
      </c>
      <c r="AX50" s="88"/>
      <c r="BD50" s="3" t="s">
        <v>565</v>
      </c>
    </row>
    <row r="51" spans="1:56" s="13" customFormat="1" ht="13.5" customHeight="1">
      <c r="A51" s="139">
        <v>36</v>
      </c>
      <c r="B51" s="360"/>
      <c r="C51" s="361"/>
      <c r="D51" s="362"/>
      <c r="E51" s="361"/>
      <c r="F51" s="362"/>
      <c r="G51" s="363"/>
      <c r="H51" s="361"/>
      <c r="I51" s="364"/>
      <c r="J51" s="365"/>
      <c r="K51" s="361"/>
      <c r="L51" s="444"/>
      <c r="M51" s="445"/>
      <c r="N51" s="445"/>
      <c r="O51" s="446"/>
      <c r="P51" s="376" t="str">
        <f t="shared" si="0"/>
        <v/>
      </c>
      <c r="Q51" s="376" t="str">
        <f t="shared" si="1"/>
        <v/>
      </c>
      <c r="R51" s="377" t="str">
        <f t="shared" si="2"/>
        <v/>
      </c>
      <c r="S51" s="377" t="str">
        <f t="shared" si="3"/>
        <v/>
      </c>
      <c r="T51" s="277"/>
      <c r="U51" s="37"/>
      <c r="V51" s="36" t="str">
        <f t="shared" si="4"/>
        <v/>
      </c>
      <c r="W51" s="36" t="e">
        <f>IF(#REF!="","",#REF!)</f>
        <v>#REF!</v>
      </c>
      <c r="X51" s="29" t="str">
        <f t="shared" si="5"/>
        <v/>
      </c>
      <c r="Y51" s="7" t="e">
        <f t="shared" si="24"/>
        <v>#N/A</v>
      </c>
      <c r="Z51" s="7" t="e">
        <f t="shared" si="6"/>
        <v>#N/A</v>
      </c>
      <c r="AA51" s="7" t="e">
        <f t="shared" si="7"/>
        <v>#N/A</v>
      </c>
      <c r="AB51" s="7" t="str">
        <f t="shared" si="8"/>
        <v/>
      </c>
      <c r="AC51" s="11">
        <f t="shared" si="9"/>
        <v>1</v>
      </c>
      <c r="AD51" s="7" t="e">
        <f t="shared" si="10"/>
        <v>#N/A</v>
      </c>
      <c r="AE51" s="7" t="e">
        <f t="shared" si="11"/>
        <v>#N/A</v>
      </c>
      <c r="AF51" s="7" t="e">
        <f t="shared" si="12"/>
        <v>#N/A</v>
      </c>
      <c r="AG51" s="7" t="e">
        <f>VLOOKUP(AI51,排出係数!$A$4:$I$1301,9,FALSE)</f>
        <v>#N/A</v>
      </c>
      <c r="AH51" s="12" t="str">
        <f t="shared" si="13"/>
        <v xml:space="preserve"> </v>
      </c>
      <c r="AI51" s="7" t="e">
        <f t="shared" si="25"/>
        <v>#N/A</v>
      </c>
      <c r="AJ51" s="7" t="e">
        <f t="shared" si="14"/>
        <v>#N/A</v>
      </c>
      <c r="AK51" s="7" t="e">
        <f>VLOOKUP(AI51,排出係数!$A$4:$I$1301,6,FALSE)</f>
        <v>#N/A</v>
      </c>
      <c r="AL51" s="7" t="e">
        <f t="shared" si="15"/>
        <v>#N/A</v>
      </c>
      <c r="AM51" s="7" t="e">
        <f t="shared" si="16"/>
        <v>#N/A</v>
      </c>
      <c r="AN51" s="7" t="e">
        <f>VLOOKUP(AI51,排出係数!$A$4:$I$1301,7,FALSE)</f>
        <v>#N/A</v>
      </c>
      <c r="AO51" s="7" t="e">
        <f t="shared" si="17"/>
        <v>#N/A</v>
      </c>
      <c r="AP51" s="7" t="e">
        <f t="shared" si="18"/>
        <v>#N/A</v>
      </c>
      <c r="AQ51" s="7" t="e">
        <f t="shared" si="26"/>
        <v>#N/A</v>
      </c>
      <c r="AR51" s="7">
        <f t="shared" si="19"/>
        <v>0</v>
      </c>
      <c r="AS51" s="7" t="e">
        <f>VLOOKUP(AI51,排出係数!$A$4:$I$1301,8,FALSE)</f>
        <v>#N/A</v>
      </c>
      <c r="AT51" s="7" t="str">
        <f t="shared" si="20"/>
        <v/>
      </c>
      <c r="AU51" s="7" t="str">
        <f t="shared" si="21"/>
        <v/>
      </c>
      <c r="AV51" s="7" t="str">
        <f t="shared" si="22"/>
        <v/>
      </c>
      <c r="AW51" s="7" t="str">
        <f t="shared" si="23"/>
        <v/>
      </c>
      <c r="AX51" s="88"/>
      <c r="BD51" s="3" t="s">
        <v>569</v>
      </c>
    </row>
    <row r="52" spans="1:56" s="13" customFormat="1" ht="13.5" customHeight="1">
      <c r="A52" s="139">
        <v>37</v>
      </c>
      <c r="B52" s="360"/>
      <c r="C52" s="361"/>
      <c r="D52" s="362"/>
      <c r="E52" s="361"/>
      <c r="F52" s="362"/>
      <c r="G52" s="363"/>
      <c r="H52" s="361"/>
      <c r="I52" s="364"/>
      <c r="J52" s="365"/>
      <c r="K52" s="361"/>
      <c r="L52" s="444"/>
      <c r="M52" s="445"/>
      <c r="N52" s="445"/>
      <c r="O52" s="446"/>
      <c r="P52" s="376" t="str">
        <f t="shared" si="0"/>
        <v/>
      </c>
      <c r="Q52" s="376" t="str">
        <f t="shared" si="1"/>
        <v/>
      </c>
      <c r="R52" s="377" t="str">
        <f t="shared" si="2"/>
        <v/>
      </c>
      <c r="S52" s="377" t="str">
        <f t="shared" si="3"/>
        <v/>
      </c>
      <c r="T52" s="277"/>
      <c r="U52" s="37"/>
      <c r="V52" s="36" t="str">
        <f t="shared" si="4"/>
        <v/>
      </c>
      <c r="W52" s="36" t="e">
        <f>IF(#REF!="","",#REF!)</f>
        <v>#REF!</v>
      </c>
      <c r="X52" s="29" t="str">
        <f t="shared" si="5"/>
        <v/>
      </c>
      <c r="Y52" s="7" t="e">
        <f t="shared" si="24"/>
        <v>#N/A</v>
      </c>
      <c r="Z52" s="7" t="e">
        <f t="shared" si="6"/>
        <v>#N/A</v>
      </c>
      <c r="AA52" s="7" t="e">
        <f t="shared" si="7"/>
        <v>#N/A</v>
      </c>
      <c r="AB52" s="7" t="str">
        <f t="shared" si="8"/>
        <v/>
      </c>
      <c r="AC52" s="11">
        <f t="shared" si="9"/>
        <v>1</v>
      </c>
      <c r="AD52" s="7" t="e">
        <f t="shared" si="10"/>
        <v>#N/A</v>
      </c>
      <c r="AE52" s="7" t="e">
        <f t="shared" si="11"/>
        <v>#N/A</v>
      </c>
      <c r="AF52" s="7" t="e">
        <f t="shared" si="12"/>
        <v>#N/A</v>
      </c>
      <c r="AG52" s="7" t="e">
        <f>VLOOKUP(AI52,排出係数!$A$4:$I$1301,9,FALSE)</f>
        <v>#N/A</v>
      </c>
      <c r="AH52" s="12" t="str">
        <f t="shared" si="13"/>
        <v xml:space="preserve"> </v>
      </c>
      <c r="AI52" s="7" t="e">
        <f t="shared" si="25"/>
        <v>#N/A</v>
      </c>
      <c r="AJ52" s="7" t="e">
        <f t="shared" si="14"/>
        <v>#N/A</v>
      </c>
      <c r="AK52" s="7" t="e">
        <f>VLOOKUP(AI52,排出係数!$A$4:$I$1301,6,FALSE)</f>
        <v>#N/A</v>
      </c>
      <c r="AL52" s="7" t="e">
        <f t="shared" si="15"/>
        <v>#N/A</v>
      </c>
      <c r="AM52" s="7" t="e">
        <f t="shared" si="16"/>
        <v>#N/A</v>
      </c>
      <c r="AN52" s="7" t="e">
        <f>VLOOKUP(AI52,排出係数!$A$4:$I$1301,7,FALSE)</f>
        <v>#N/A</v>
      </c>
      <c r="AO52" s="7" t="e">
        <f t="shared" si="17"/>
        <v>#N/A</v>
      </c>
      <c r="AP52" s="7" t="e">
        <f t="shared" si="18"/>
        <v>#N/A</v>
      </c>
      <c r="AQ52" s="7" t="e">
        <f t="shared" si="26"/>
        <v>#N/A</v>
      </c>
      <c r="AR52" s="7">
        <f t="shared" si="19"/>
        <v>0</v>
      </c>
      <c r="AS52" s="7" t="e">
        <f>VLOOKUP(AI52,排出係数!$A$4:$I$1301,8,FALSE)</f>
        <v>#N/A</v>
      </c>
      <c r="AT52" s="7" t="str">
        <f t="shared" si="20"/>
        <v/>
      </c>
      <c r="AU52" s="7" t="str">
        <f t="shared" si="21"/>
        <v/>
      </c>
      <c r="AV52" s="7" t="str">
        <f t="shared" si="22"/>
        <v/>
      </c>
      <c r="AW52" s="7" t="str">
        <f t="shared" si="23"/>
        <v/>
      </c>
      <c r="AX52" s="88"/>
      <c r="BD52" s="3" t="s">
        <v>573</v>
      </c>
    </row>
    <row r="53" spans="1:56" s="13" customFormat="1" ht="13.5" customHeight="1">
      <c r="A53" s="139">
        <v>38</v>
      </c>
      <c r="B53" s="360"/>
      <c r="C53" s="361"/>
      <c r="D53" s="362"/>
      <c r="E53" s="361"/>
      <c r="F53" s="362"/>
      <c r="G53" s="363"/>
      <c r="H53" s="361"/>
      <c r="I53" s="364"/>
      <c r="J53" s="365"/>
      <c r="K53" s="361"/>
      <c r="L53" s="444"/>
      <c r="M53" s="445"/>
      <c r="N53" s="445"/>
      <c r="O53" s="446"/>
      <c r="P53" s="376" t="str">
        <f t="shared" si="0"/>
        <v/>
      </c>
      <c r="Q53" s="376" t="str">
        <f t="shared" si="1"/>
        <v/>
      </c>
      <c r="R53" s="377" t="str">
        <f t="shared" si="2"/>
        <v/>
      </c>
      <c r="S53" s="377" t="str">
        <f t="shared" si="3"/>
        <v/>
      </c>
      <c r="T53" s="277"/>
      <c r="U53" s="37"/>
      <c r="V53" s="36" t="str">
        <f t="shared" si="4"/>
        <v/>
      </c>
      <c r="W53" s="36" t="e">
        <f>IF(#REF!="","",#REF!)</f>
        <v>#REF!</v>
      </c>
      <c r="X53" s="29" t="str">
        <f t="shared" si="5"/>
        <v/>
      </c>
      <c r="Y53" s="7" t="e">
        <f t="shared" si="24"/>
        <v>#N/A</v>
      </c>
      <c r="Z53" s="7" t="e">
        <f t="shared" si="6"/>
        <v>#N/A</v>
      </c>
      <c r="AA53" s="7" t="e">
        <f t="shared" si="7"/>
        <v>#N/A</v>
      </c>
      <c r="AB53" s="7" t="str">
        <f t="shared" si="8"/>
        <v/>
      </c>
      <c r="AC53" s="11">
        <f t="shared" si="9"/>
        <v>1</v>
      </c>
      <c r="AD53" s="7" t="e">
        <f t="shared" si="10"/>
        <v>#N/A</v>
      </c>
      <c r="AE53" s="7" t="e">
        <f t="shared" si="11"/>
        <v>#N/A</v>
      </c>
      <c r="AF53" s="7" t="e">
        <f t="shared" si="12"/>
        <v>#N/A</v>
      </c>
      <c r="AG53" s="7" t="e">
        <f>VLOOKUP(AI53,排出係数!$A$4:$I$1301,9,FALSE)</f>
        <v>#N/A</v>
      </c>
      <c r="AH53" s="12" t="str">
        <f t="shared" si="13"/>
        <v xml:space="preserve"> </v>
      </c>
      <c r="AI53" s="7" t="e">
        <f t="shared" si="25"/>
        <v>#N/A</v>
      </c>
      <c r="AJ53" s="7" t="e">
        <f t="shared" si="14"/>
        <v>#N/A</v>
      </c>
      <c r="AK53" s="7" t="e">
        <f>VLOOKUP(AI53,排出係数!$A$4:$I$1301,6,FALSE)</f>
        <v>#N/A</v>
      </c>
      <c r="AL53" s="7" t="e">
        <f t="shared" si="15"/>
        <v>#N/A</v>
      </c>
      <c r="AM53" s="7" t="e">
        <f t="shared" si="16"/>
        <v>#N/A</v>
      </c>
      <c r="AN53" s="7" t="e">
        <f>VLOOKUP(AI53,排出係数!$A$4:$I$1301,7,FALSE)</f>
        <v>#N/A</v>
      </c>
      <c r="AO53" s="7" t="e">
        <f t="shared" si="17"/>
        <v>#N/A</v>
      </c>
      <c r="AP53" s="7" t="e">
        <f t="shared" si="18"/>
        <v>#N/A</v>
      </c>
      <c r="AQ53" s="7" t="e">
        <f t="shared" si="26"/>
        <v>#N/A</v>
      </c>
      <c r="AR53" s="7">
        <f t="shared" si="19"/>
        <v>0</v>
      </c>
      <c r="AS53" s="7" t="e">
        <f>VLOOKUP(AI53,排出係数!$A$4:$I$1301,8,FALSE)</f>
        <v>#N/A</v>
      </c>
      <c r="AT53" s="7" t="str">
        <f t="shared" si="20"/>
        <v/>
      </c>
      <c r="AU53" s="7" t="str">
        <f t="shared" si="21"/>
        <v/>
      </c>
      <c r="AV53" s="7" t="str">
        <f t="shared" si="22"/>
        <v/>
      </c>
      <c r="AW53" s="7" t="str">
        <f t="shared" si="23"/>
        <v/>
      </c>
      <c r="AX53" s="88"/>
      <c r="BD53" s="3" t="s">
        <v>664</v>
      </c>
    </row>
    <row r="54" spans="1:56" s="13" customFormat="1" ht="13.5" customHeight="1">
      <c r="A54" s="139">
        <v>39</v>
      </c>
      <c r="B54" s="360"/>
      <c r="C54" s="361"/>
      <c r="D54" s="362"/>
      <c r="E54" s="361"/>
      <c r="F54" s="362"/>
      <c r="G54" s="363"/>
      <c r="H54" s="361"/>
      <c r="I54" s="364"/>
      <c r="J54" s="365"/>
      <c r="K54" s="361"/>
      <c r="L54" s="444"/>
      <c r="M54" s="445"/>
      <c r="N54" s="445"/>
      <c r="O54" s="446"/>
      <c r="P54" s="376" t="str">
        <f t="shared" si="0"/>
        <v/>
      </c>
      <c r="Q54" s="376" t="str">
        <f t="shared" si="1"/>
        <v/>
      </c>
      <c r="R54" s="377" t="str">
        <f t="shared" si="2"/>
        <v/>
      </c>
      <c r="S54" s="377" t="str">
        <f t="shared" si="3"/>
        <v/>
      </c>
      <c r="T54" s="277"/>
      <c r="U54" s="37"/>
      <c r="V54" s="36" t="str">
        <f t="shared" si="4"/>
        <v/>
      </c>
      <c r="W54" s="36" t="e">
        <f>IF(#REF!="","",#REF!)</f>
        <v>#REF!</v>
      </c>
      <c r="X54" s="29" t="str">
        <f t="shared" si="5"/>
        <v/>
      </c>
      <c r="Y54" s="7" t="e">
        <f t="shared" si="24"/>
        <v>#N/A</v>
      </c>
      <c r="Z54" s="7" t="e">
        <f t="shared" si="6"/>
        <v>#N/A</v>
      </c>
      <c r="AA54" s="7" t="e">
        <f t="shared" si="7"/>
        <v>#N/A</v>
      </c>
      <c r="AB54" s="7" t="str">
        <f t="shared" si="8"/>
        <v/>
      </c>
      <c r="AC54" s="11">
        <f t="shared" si="9"/>
        <v>1</v>
      </c>
      <c r="AD54" s="7" t="e">
        <f t="shared" si="10"/>
        <v>#N/A</v>
      </c>
      <c r="AE54" s="7" t="e">
        <f t="shared" si="11"/>
        <v>#N/A</v>
      </c>
      <c r="AF54" s="7" t="e">
        <f t="shared" si="12"/>
        <v>#N/A</v>
      </c>
      <c r="AG54" s="7" t="e">
        <f>VLOOKUP(AI54,排出係数!$A$4:$I$1301,9,FALSE)</f>
        <v>#N/A</v>
      </c>
      <c r="AH54" s="12" t="str">
        <f t="shared" si="13"/>
        <v xml:space="preserve"> </v>
      </c>
      <c r="AI54" s="7" t="e">
        <f t="shared" si="25"/>
        <v>#N/A</v>
      </c>
      <c r="AJ54" s="7" t="e">
        <f t="shared" si="14"/>
        <v>#N/A</v>
      </c>
      <c r="AK54" s="7" t="e">
        <f>VLOOKUP(AI54,排出係数!$A$4:$I$1301,6,FALSE)</f>
        <v>#N/A</v>
      </c>
      <c r="AL54" s="7" t="e">
        <f t="shared" si="15"/>
        <v>#N/A</v>
      </c>
      <c r="AM54" s="7" t="e">
        <f t="shared" si="16"/>
        <v>#N/A</v>
      </c>
      <c r="AN54" s="7" t="e">
        <f>VLOOKUP(AI54,排出係数!$A$4:$I$1301,7,FALSE)</f>
        <v>#N/A</v>
      </c>
      <c r="AO54" s="7" t="e">
        <f t="shared" si="17"/>
        <v>#N/A</v>
      </c>
      <c r="AP54" s="7" t="e">
        <f t="shared" si="18"/>
        <v>#N/A</v>
      </c>
      <c r="AQ54" s="7" t="e">
        <f t="shared" si="26"/>
        <v>#N/A</v>
      </c>
      <c r="AR54" s="7">
        <f t="shared" si="19"/>
        <v>0</v>
      </c>
      <c r="AS54" s="7" t="e">
        <f>VLOOKUP(AI54,排出係数!$A$4:$I$1301,8,FALSE)</f>
        <v>#N/A</v>
      </c>
      <c r="AT54" s="7" t="str">
        <f t="shared" si="20"/>
        <v/>
      </c>
      <c r="AU54" s="7" t="str">
        <f t="shared" si="21"/>
        <v/>
      </c>
      <c r="AV54" s="7" t="str">
        <f t="shared" si="22"/>
        <v/>
      </c>
      <c r="AW54" s="7" t="str">
        <f t="shared" si="23"/>
        <v/>
      </c>
      <c r="AX54" s="88"/>
      <c r="BD54" s="3" t="s">
        <v>668</v>
      </c>
    </row>
    <row r="55" spans="1:56" s="13" customFormat="1" ht="13.5" customHeight="1">
      <c r="A55" s="139">
        <v>40</v>
      </c>
      <c r="B55" s="360"/>
      <c r="C55" s="361"/>
      <c r="D55" s="362"/>
      <c r="E55" s="361"/>
      <c r="F55" s="362"/>
      <c r="G55" s="363"/>
      <c r="H55" s="361"/>
      <c r="I55" s="364"/>
      <c r="J55" s="365"/>
      <c r="K55" s="361"/>
      <c r="L55" s="444"/>
      <c r="M55" s="445"/>
      <c r="N55" s="445"/>
      <c r="O55" s="446"/>
      <c r="P55" s="376" t="str">
        <f t="shared" si="0"/>
        <v/>
      </c>
      <c r="Q55" s="376" t="str">
        <f t="shared" si="1"/>
        <v/>
      </c>
      <c r="R55" s="377" t="str">
        <f t="shared" si="2"/>
        <v/>
      </c>
      <c r="S55" s="377" t="str">
        <f t="shared" si="3"/>
        <v/>
      </c>
      <c r="T55" s="277"/>
      <c r="U55" s="37"/>
      <c r="V55" s="36" t="str">
        <f t="shared" si="4"/>
        <v/>
      </c>
      <c r="W55" s="36" t="e">
        <f>IF(#REF!="","",#REF!)</f>
        <v>#REF!</v>
      </c>
      <c r="X55" s="29" t="str">
        <f t="shared" si="5"/>
        <v/>
      </c>
      <c r="Y55" s="7" t="e">
        <f t="shared" si="24"/>
        <v>#N/A</v>
      </c>
      <c r="Z55" s="7" t="e">
        <f t="shared" si="6"/>
        <v>#N/A</v>
      </c>
      <c r="AA55" s="7" t="e">
        <f t="shared" si="7"/>
        <v>#N/A</v>
      </c>
      <c r="AB55" s="7" t="str">
        <f t="shared" si="8"/>
        <v/>
      </c>
      <c r="AC55" s="11">
        <f t="shared" si="9"/>
        <v>1</v>
      </c>
      <c r="AD55" s="7" t="e">
        <f t="shared" si="10"/>
        <v>#N/A</v>
      </c>
      <c r="AE55" s="7" t="e">
        <f t="shared" si="11"/>
        <v>#N/A</v>
      </c>
      <c r="AF55" s="7" t="e">
        <f t="shared" si="12"/>
        <v>#N/A</v>
      </c>
      <c r="AG55" s="7" t="e">
        <f>VLOOKUP(AI55,排出係数!$A$4:$I$1301,9,FALSE)</f>
        <v>#N/A</v>
      </c>
      <c r="AH55" s="12" t="str">
        <f t="shared" si="13"/>
        <v xml:space="preserve"> </v>
      </c>
      <c r="AI55" s="7" t="e">
        <f t="shared" si="25"/>
        <v>#N/A</v>
      </c>
      <c r="AJ55" s="7" t="e">
        <f t="shared" si="14"/>
        <v>#N/A</v>
      </c>
      <c r="AK55" s="7" t="e">
        <f>VLOOKUP(AI55,排出係数!$A$4:$I$1301,6,FALSE)</f>
        <v>#N/A</v>
      </c>
      <c r="AL55" s="7" t="e">
        <f t="shared" si="15"/>
        <v>#N/A</v>
      </c>
      <c r="AM55" s="7" t="e">
        <f t="shared" si="16"/>
        <v>#N/A</v>
      </c>
      <c r="AN55" s="7" t="e">
        <f>VLOOKUP(AI55,排出係数!$A$4:$I$1301,7,FALSE)</f>
        <v>#N/A</v>
      </c>
      <c r="AO55" s="7" t="e">
        <f t="shared" si="17"/>
        <v>#N/A</v>
      </c>
      <c r="AP55" s="7" t="e">
        <f t="shared" si="18"/>
        <v>#N/A</v>
      </c>
      <c r="AQ55" s="7" t="e">
        <f t="shared" si="26"/>
        <v>#N/A</v>
      </c>
      <c r="AR55" s="7">
        <f t="shared" si="19"/>
        <v>0</v>
      </c>
      <c r="AS55" s="7" t="e">
        <f>VLOOKUP(AI55,排出係数!$A$4:$I$1301,8,FALSE)</f>
        <v>#N/A</v>
      </c>
      <c r="AT55" s="7" t="str">
        <f t="shared" si="20"/>
        <v/>
      </c>
      <c r="AU55" s="7" t="str">
        <f t="shared" si="21"/>
        <v/>
      </c>
      <c r="AV55" s="7" t="str">
        <f t="shared" si="22"/>
        <v/>
      </c>
      <c r="AW55" s="7" t="str">
        <f t="shared" si="23"/>
        <v/>
      </c>
      <c r="AX55" s="88"/>
      <c r="BD55" s="3" t="s">
        <v>672</v>
      </c>
    </row>
    <row r="56" spans="1:56" s="13" customFormat="1" ht="13.5" customHeight="1">
      <c r="A56" s="139">
        <v>41</v>
      </c>
      <c r="B56" s="360"/>
      <c r="C56" s="361"/>
      <c r="D56" s="362"/>
      <c r="E56" s="361"/>
      <c r="F56" s="362"/>
      <c r="G56" s="363"/>
      <c r="H56" s="361"/>
      <c r="I56" s="364"/>
      <c r="J56" s="365"/>
      <c r="K56" s="361"/>
      <c r="L56" s="444"/>
      <c r="M56" s="445"/>
      <c r="N56" s="445"/>
      <c r="O56" s="446"/>
      <c r="P56" s="376" t="str">
        <f t="shared" si="0"/>
        <v/>
      </c>
      <c r="Q56" s="376" t="str">
        <f t="shared" si="1"/>
        <v/>
      </c>
      <c r="R56" s="377" t="str">
        <f t="shared" si="2"/>
        <v/>
      </c>
      <c r="S56" s="377" t="str">
        <f t="shared" si="3"/>
        <v/>
      </c>
      <c r="T56" s="277"/>
      <c r="U56" s="37"/>
      <c r="V56" s="36" t="str">
        <f t="shared" si="4"/>
        <v/>
      </c>
      <c r="W56" s="36" t="e">
        <f>IF(#REF!="","",#REF!)</f>
        <v>#REF!</v>
      </c>
      <c r="X56" s="29" t="str">
        <f t="shared" si="5"/>
        <v/>
      </c>
      <c r="Y56" s="7" t="e">
        <f t="shared" si="24"/>
        <v>#N/A</v>
      </c>
      <c r="Z56" s="7" t="e">
        <f t="shared" si="6"/>
        <v>#N/A</v>
      </c>
      <c r="AA56" s="7" t="e">
        <f t="shared" si="7"/>
        <v>#N/A</v>
      </c>
      <c r="AB56" s="7" t="str">
        <f t="shared" si="8"/>
        <v/>
      </c>
      <c r="AC56" s="11">
        <f t="shared" si="9"/>
        <v>1</v>
      </c>
      <c r="AD56" s="7" t="e">
        <f t="shared" si="10"/>
        <v>#N/A</v>
      </c>
      <c r="AE56" s="7" t="e">
        <f t="shared" si="11"/>
        <v>#N/A</v>
      </c>
      <c r="AF56" s="7" t="e">
        <f t="shared" si="12"/>
        <v>#N/A</v>
      </c>
      <c r="AG56" s="7" t="e">
        <f>VLOOKUP(AI56,排出係数!$A$4:$I$1301,9,FALSE)</f>
        <v>#N/A</v>
      </c>
      <c r="AH56" s="12" t="str">
        <f t="shared" si="13"/>
        <v xml:space="preserve"> </v>
      </c>
      <c r="AI56" s="7" t="e">
        <f t="shared" si="25"/>
        <v>#N/A</v>
      </c>
      <c r="AJ56" s="7" t="e">
        <f t="shared" si="14"/>
        <v>#N/A</v>
      </c>
      <c r="AK56" s="7" t="e">
        <f>VLOOKUP(AI56,排出係数!$A$4:$I$1301,6,FALSE)</f>
        <v>#N/A</v>
      </c>
      <c r="AL56" s="7" t="e">
        <f t="shared" si="15"/>
        <v>#N/A</v>
      </c>
      <c r="AM56" s="7" t="e">
        <f t="shared" si="16"/>
        <v>#N/A</v>
      </c>
      <c r="AN56" s="7" t="e">
        <f>VLOOKUP(AI56,排出係数!$A$4:$I$1301,7,FALSE)</f>
        <v>#N/A</v>
      </c>
      <c r="AO56" s="7" t="e">
        <f t="shared" si="17"/>
        <v>#N/A</v>
      </c>
      <c r="AP56" s="7" t="e">
        <f t="shared" si="18"/>
        <v>#N/A</v>
      </c>
      <c r="AQ56" s="7" t="e">
        <f t="shared" si="26"/>
        <v>#N/A</v>
      </c>
      <c r="AR56" s="7">
        <f t="shared" si="19"/>
        <v>0</v>
      </c>
      <c r="AS56" s="7" t="e">
        <f>VLOOKUP(AI56,排出係数!$A$4:$I$1301,8,FALSE)</f>
        <v>#N/A</v>
      </c>
      <c r="AT56" s="7" t="str">
        <f t="shared" si="20"/>
        <v/>
      </c>
      <c r="AU56" s="7" t="str">
        <f t="shared" si="21"/>
        <v/>
      </c>
      <c r="AV56" s="7" t="str">
        <f t="shared" si="22"/>
        <v/>
      </c>
      <c r="AW56" s="7" t="str">
        <f t="shared" si="23"/>
        <v/>
      </c>
      <c r="AX56" s="88"/>
      <c r="BD56" s="3" t="s">
        <v>677</v>
      </c>
    </row>
    <row r="57" spans="1:56" s="13" customFormat="1" ht="13.5" customHeight="1">
      <c r="A57" s="139">
        <v>42</v>
      </c>
      <c r="B57" s="360"/>
      <c r="C57" s="361"/>
      <c r="D57" s="362"/>
      <c r="E57" s="361"/>
      <c r="F57" s="362"/>
      <c r="G57" s="363"/>
      <c r="H57" s="361"/>
      <c r="I57" s="364"/>
      <c r="J57" s="365"/>
      <c r="K57" s="361"/>
      <c r="L57" s="444"/>
      <c r="M57" s="445"/>
      <c r="N57" s="445"/>
      <c r="O57" s="446"/>
      <c r="P57" s="376" t="str">
        <f t="shared" si="0"/>
        <v/>
      </c>
      <c r="Q57" s="376" t="str">
        <f t="shared" si="1"/>
        <v/>
      </c>
      <c r="R57" s="377" t="str">
        <f t="shared" si="2"/>
        <v/>
      </c>
      <c r="S57" s="377" t="str">
        <f t="shared" si="3"/>
        <v/>
      </c>
      <c r="T57" s="277"/>
      <c r="U57" s="37"/>
      <c r="V57" s="36" t="str">
        <f t="shared" si="4"/>
        <v/>
      </c>
      <c r="W57" s="36" t="e">
        <f>IF(#REF!="","",#REF!)</f>
        <v>#REF!</v>
      </c>
      <c r="X57" s="29" t="str">
        <f t="shared" si="5"/>
        <v/>
      </c>
      <c r="Y57" s="7" t="e">
        <f t="shared" si="24"/>
        <v>#N/A</v>
      </c>
      <c r="Z57" s="7" t="e">
        <f t="shared" si="6"/>
        <v>#N/A</v>
      </c>
      <c r="AA57" s="7" t="e">
        <f t="shared" si="7"/>
        <v>#N/A</v>
      </c>
      <c r="AB57" s="7" t="str">
        <f t="shared" si="8"/>
        <v/>
      </c>
      <c r="AC57" s="11">
        <f t="shared" si="9"/>
        <v>1</v>
      </c>
      <c r="AD57" s="7" t="e">
        <f t="shared" si="10"/>
        <v>#N/A</v>
      </c>
      <c r="AE57" s="7" t="e">
        <f t="shared" si="11"/>
        <v>#N/A</v>
      </c>
      <c r="AF57" s="7" t="e">
        <f t="shared" si="12"/>
        <v>#N/A</v>
      </c>
      <c r="AG57" s="7" t="e">
        <f>VLOOKUP(AI57,排出係数!$A$4:$I$1301,9,FALSE)</f>
        <v>#N/A</v>
      </c>
      <c r="AH57" s="12" t="str">
        <f t="shared" si="13"/>
        <v xml:space="preserve"> </v>
      </c>
      <c r="AI57" s="7" t="e">
        <f t="shared" si="25"/>
        <v>#N/A</v>
      </c>
      <c r="AJ57" s="7" t="e">
        <f t="shared" si="14"/>
        <v>#N/A</v>
      </c>
      <c r="AK57" s="7" t="e">
        <f>VLOOKUP(AI57,排出係数!$A$4:$I$1301,6,FALSE)</f>
        <v>#N/A</v>
      </c>
      <c r="AL57" s="7" t="e">
        <f t="shared" si="15"/>
        <v>#N/A</v>
      </c>
      <c r="AM57" s="7" t="e">
        <f t="shared" si="16"/>
        <v>#N/A</v>
      </c>
      <c r="AN57" s="7" t="e">
        <f>VLOOKUP(AI57,排出係数!$A$4:$I$1301,7,FALSE)</f>
        <v>#N/A</v>
      </c>
      <c r="AO57" s="7" t="e">
        <f t="shared" si="17"/>
        <v>#N/A</v>
      </c>
      <c r="AP57" s="7" t="e">
        <f t="shared" si="18"/>
        <v>#N/A</v>
      </c>
      <c r="AQ57" s="7" t="e">
        <f t="shared" si="26"/>
        <v>#N/A</v>
      </c>
      <c r="AR57" s="7">
        <f t="shared" si="19"/>
        <v>0</v>
      </c>
      <c r="AS57" s="7" t="e">
        <f>VLOOKUP(AI57,排出係数!$A$4:$I$1301,8,FALSE)</f>
        <v>#N/A</v>
      </c>
      <c r="AT57" s="7" t="str">
        <f t="shared" si="20"/>
        <v/>
      </c>
      <c r="AU57" s="7" t="str">
        <f t="shared" si="21"/>
        <v/>
      </c>
      <c r="AV57" s="7" t="str">
        <f t="shared" si="22"/>
        <v/>
      </c>
      <c r="AW57" s="7" t="str">
        <f t="shared" si="23"/>
        <v/>
      </c>
      <c r="AX57" s="88"/>
      <c r="BD57" s="3" t="s">
        <v>681</v>
      </c>
    </row>
    <row r="58" spans="1:56" s="13" customFormat="1" ht="13.5" customHeight="1">
      <c r="A58" s="139">
        <v>43</v>
      </c>
      <c r="B58" s="360"/>
      <c r="C58" s="361"/>
      <c r="D58" s="362"/>
      <c r="E58" s="361"/>
      <c r="F58" s="362"/>
      <c r="G58" s="363"/>
      <c r="H58" s="361"/>
      <c r="I58" s="364"/>
      <c r="J58" s="365"/>
      <c r="K58" s="361"/>
      <c r="L58" s="444"/>
      <c r="M58" s="445"/>
      <c r="N58" s="445"/>
      <c r="O58" s="446"/>
      <c r="P58" s="376" t="str">
        <f t="shared" si="0"/>
        <v/>
      </c>
      <c r="Q58" s="376" t="str">
        <f t="shared" si="1"/>
        <v/>
      </c>
      <c r="R58" s="377" t="str">
        <f t="shared" si="2"/>
        <v/>
      </c>
      <c r="S58" s="377" t="str">
        <f t="shared" si="3"/>
        <v/>
      </c>
      <c r="T58" s="277"/>
      <c r="U58" s="37"/>
      <c r="V58" s="36" t="str">
        <f t="shared" si="4"/>
        <v/>
      </c>
      <c r="W58" s="36" t="e">
        <f>IF(#REF!="","",#REF!)</f>
        <v>#REF!</v>
      </c>
      <c r="X58" s="29" t="str">
        <f t="shared" si="5"/>
        <v/>
      </c>
      <c r="Y58" s="7" t="e">
        <f t="shared" si="24"/>
        <v>#N/A</v>
      </c>
      <c r="Z58" s="7" t="e">
        <f t="shared" si="6"/>
        <v>#N/A</v>
      </c>
      <c r="AA58" s="7" t="e">
        <f t="shared" si="7"/>
        <v>#N/A</v>
      </c>
      <c r="AB58" s="7" t="str">
        <f t="shared" si="8"/>
        <v/>
      </c>
      <c r="AC58" s="11">
        <f t="shared" si="9"/>
        <v>1</v>
      </c>
      <c r="AD58" s="7" t="e">
        <f t="shared" si="10"/>
        <v>#N/A</v>
      </c>
      <c r="AE58" s="7" t="e">
        <f t="shared" si="11"/>
        <v>#N/A</v>
      </c>
      <c r="AF58" s="7" t="e">
        <f t="shared" si="12"/>
        <v>#N/A</v>
      </c>
      <c r="AG58" s="7" t="e">
        <f>VLOOKUP(AI58,排出係数!$A$4:$I$1301,9,FALSE)</f>
        <v>#N/A</v>
      </c>
      <c r="AH58" s="12" t="str">
        <f t="shared" si="13"/>
        <v xml:space="preserve"> </v>
      </c>
      <c r="AI58" s="7" t="e">
        <f t="shared" si="25"/>
        <v>#N/A</v>
      </c>
      <c r="AJ58" s="7" t="e">
        <f t="shared" si="14"/>
        <v>#N/A</v>
      </c>
      <c r="AK58" s="7" t="e">
        <f>VLOOKUP(AI58,排出係数!$A$4:$I$1301,6,FALSE)</f>
        <v>#N/A</v>
      </c>
      <c r="AL58" s="7" t="e">
        <f t="shared" si="15"/>
        <v>#N/A</v>
      </c>
      <c r="AM58" s="7" t="e">
        <f t="shared" si="16"/>
        <v>#N/A</v>
      </c>
      <c r="AN58" s="7" t="e">
        <f>VLOOKUP(AI58,排出係数!$A$4:$I$1301,7,FALSE)</f>
        <v>#N/A</v>
      </c>
      <c r="AO58" s="7" t="e">
        <f t="shared" si="17"/>
        <v>#N/A</v>
      </c>
      <c r="AP58" s="7" t="e">
        <f t="shared" si="18"/>
        <v>#N/A</v>
      </c>
      <c r="AQ58" s="7" t="e">
        <f t="shared" si="26"/>
        <v>#N/A</v>
      </c>
      <c r="AR58" s="7">
        <f t="shared" si="19"/>
        <v>0</v>
      </c>
      <c r="AS58" s="7" t="e">
        <f>VLOOKUP(AI58,排出係数!$A$4:$I$1301,8,FALSE)</f>
        <v>#N/A</v>
      </c>
      <c r="AT58" s="7" t="str">
        <f t="shared" si="20"/>
        <v/>
      </c>
      <c r="AU58" s="7" t="str">
        <f t="shared" si="21"/>
        <v/>
      </c>
      <c r="AV58" s="7" t="str">
        <f t="shared" si="22"/>
        <v/>
      </c>
      <c r="AW58" s="7" t="str">
        <f t="shared" si="23"/>
        <v/>
      </c>
      <c r="AX58" s="88"/>
      <c r="BD58" s="3" t="s">
        <v>685</v>
      </c>
    </row>
    <row r="59" spans="1:56" s="13" customFormat="1" ht="13.5" customHeight="1">
      <c r="A59" s="139">
        <v>44</v>
      </c>
      <c r="B59" s="366"/>
      <c r="C59" s="367"/>
      <c r="D59" s="368"/>
      <c r="E59" s="367"/>
      <c r="F59" s="368"/>
      <c r="G59" s="369"/>
      <c r="H59" s="367"/>
      <c r="I59" s="370"/>
      <c r="J59" s="371"/>
      <c r="K59" s="367"/>
      <c r="L59" s="447"/>
      <c r="M59" s="445"/>
      <c r="N59" s="445"/>
      <c r="O59" s="446"/>
      <c r="P59" s="376" t="str">
        <f t="shared" si="0"/>
        <v/>
      </c>
      <c r="Q59" s="376" t="str">
        <f t="shared" si="1"/>
        <v/>
      </c>
      <c r="R59" s="377" t="str">
        <f t="shared" si="2"/>
        <v/>
      </c>
      <c r="S59" s="377" t="str">
        <f t="shared" si="3"/>
        <v/>
      </c>
      <c r="T59" s="277"/>
      <c r="U59" s="37"/>
      <c r="V59" s="36" t="str">
        <f t="shared" si="4"/>
        <v/>
      </c>
      <c r="W59" s="36" t="e">
        <f>IF(#REF!="","",#REF!)</f>
        <v>#REF!</v>
      </c>
      <c r="X59" s="29" t="str">
        <f t="shared" si="5"/>
        <v/>
      </c>
      <c r="Y59" s="7" t="e">
        <f t="shared" si="24"/>
        <v>#N/A</v>
      </c>
      <c r="Z59" s="7" t="e">
        <f t="shared" si="6"/>
        <v>#N/A</v>
      </c>
      <c r="AA59" s="7" t="e">
        <f t="shared" si="7"/>
        <v>#N/A</v>
      </c>
      <c r="AB59" s="7" t="str">
        <f t="shared" si="8"/>
        <v/>
      </c>
      <c r="AC59" s="11">
        <f t="shared" si="9"/>
        <v>1</v>
      </c>
      <c r="AD59" s="7" t="e">
        <f t="shared" si="10"/>
        <v>#N/A</v>
      </c>
      <c r="AE59" s="7" t="e">
        <f t="shared" si="11"/>
        <v>#N/A</v>
      </c>
      <c r="AF59" s="7" t="e">
        <f t="shared" si="12"/>
        <v>#N/A</v>
      </c>
      <c r="AG59" s="7" t="e">
        <f>VLOOKUP(AI59,排出係数!$A$4:$I$1301,9,FALSE)</f>
        <v>#N/A</v>
      </c>
      <c r="AH59" s="12" t="str">
        <f t="shared" si="13"/>
        <v xml:space="preserve"> </v>
      </c>
      <c r="AI59" s="7" t="e">
        <f t="shared" si="25"/>
        <v>#N/A</v>
      </c>
      <c r="AJ59" s="7" t="e">
        <f t="shared" si="14"/>
        <v>#N/A</v>
      </c>
      <c r="AK59" s="7" t="e">
        <f>VLOOKUP(AI59,排出係数!$A$4:$I$1301,6,FALSE)</f>
        <v>#N/A</v>
      </c>
      <c r="AL59" s="7" t="e">
        <f t="shared" si="15"/>
        <v>#N/A</v>
      </c>
      <c r="AM59" s="7" t="e">
        <f t="shared" si="16"/>
        <v>#N/A</v>
      </c>
      <c r="AN59" s="7" t="e">
        <f>VLOOKUP(AI59,排出係数!$A$4:$I$1301,7,FALSE)</f>
        <v>#N/A</v>
      </c>
      <c r="AO59" s="7" t="e">
        <f t="shared" si="17"/>
        <v>#N/A</v>
      </c>
      <c r="AP59" s="7" t="e">
        <f t="shared" si="18"/>
        <v>#N/A</v>
      </c>
      <c r="AQ59" s="7" t="e">
        <f t="shared" si="26"/>
        <v>#N/A</v>
      </c>
      <c r="AR59" s="7">
        <f t="shared" si="19"/>
        <v>0</v>
      </c>
      <c r="AS59" s="7" t="e">
        <f>VLOOKUP(AI59,排出係数!$A$4:$I$1301,8,FALSE)</f>
        <v>#N/A</v>
      </c>
      <c r="AT59" s="7" t="str">
        <f t="shared" si="20"/>
        <v/>
      </c>
      <c r="AU59" s="7" t="str">
        <f t="shared" si="21"/>
        <v/>
      </c>
      <c r="AV59" s="7" t="str">
        <f t="shared" si="22"/>
        <v/>
      </c>
      <c r="AW59" s="7" t="str">
        <f t="shared" si="23"/>
        <v/>
      </c>
      <c r="AX59" s="88"/>
      <c r="BD59" s="3" t="s">
        <v>1333</v>
      </c>
    </row>
    <row r="60" spans="1:56" s="13" customFormat="1" ht="13.5" customHeight="1">
      <c r="A60" s="139">
        <v>45</v>
      </c>
      <c r="B60" s="366"/>
      <c r="C60" s="367"/>
      <c r="D60" s="368"/>
      <c r="E60" s="367"/>
      <c r="F60" s="368"/>
      <c r="G60" s="369"/>
      <c r="H60" s="367"/>
      <c r="I60" s="370"/>
      <c r="J60" s="371"/>
      <c r="K60" s="367"/>
      <c r="L60" s="447"/>
      <c r="M60" s="445"/>
      <c r="N60" s="445"/>
      <c r="O60" s="446"/>
      <c r="P60" s="376" t="str">
        <f t="shared" si="0"/>
        <v/>
      </c>
      <c r="Q60" s="376" t="str">
        <f t="shared" si="1"/>
        <v/>
      </c>
      <c r="R60" s="377" t="str">
        <f t="shared" si="2"/>
        <v/>
      </c>
      <c r="S60" s="377" t="str">
        <f t="shared" si="3"/>
        <v/>
      </c>
      <c r="T60" s="277"/>
      <c r="U60" s="37"/>
      <c r="V60" s="36" t="str">
        <f t="shared" si="4"/>
        <v/>
      </c>
      <c r="W60" s="36" t="e">
        <f>IF(#REF!="","",#REF!)</f>
        <v>#REF!</v>
      </c>
      <c r="X60" s="29" t="str">
        <f t="shared" si="5"/>
        <v/>
      </c>
      <c r="Y60" s="7" t="e">
        <f t="shared" si="24"/>
        <v>#N/A</v>
      </c>
      <c r="Z60" s="7" t="e">
        <f t="shared" si="6"/>
        <v>#N/A</v>
      </c>
      <c r="AA60" s="7" t="e">
        <f t="shared" si="7"/>
        <v>#N/A</v>
      </c>
      <c r="AB60" s="7" t="str">
        <f t="shared" si="8"/>
        <v/>
      </c>
      <c r="AC60" s="11">
        <f t="shared" si="9"/>
        <v>1</v>
      </c>
      <c r="AD60" s="7" t="e">
        <f t="shared" si="10"/>
        <v>#N/A</v>
      </c>
      <c r="AE60" s="7" t="e">
        <f t="shared" si="11"/>
        <v>#N/A</v>
      </c>
      <c r="AF60" s="7" t="e">
        <f t="shared" si="12"/>
        <v>#N/A</v>
      </c>
      <c r="AG60" s="7" t="e">
        <f>VLOOKUP(AI60,排出係数!$A$4:$I$1301,9,FALSE)</f>
        <v>#N/A</v>
      </c>
      <c r="AH60" s="12" t="str">
        <f t="shared" si="13"/>
        <v xml:space="preserve"> </v>
      </c>
      <c r="AI60" s="7" t="e">
        <f t="shared" si="25"/>
        <v>#N/A</v>
      </c>
      <c r="AJ60" s="7" t="e">
        <f t="shared" si="14"/>
        <v>#N/A</v>
      </c>
      <c r="AK60" s="7" t="e">
        <f>VLOOKUP(AI60,排出係数!$A$4:$I$1301,6,FALSE)</f>
        <v>#N/A</v>
      </c>
      <c r="AL60" s="7" t="e">
        <f t="shared" si="15"/>
        <v>#N/A</v>
      </c>
      <c r="AM60" s="7" t="e">
        <f t="shared" si="16"/>
        <v>#N/A</v>
      </c>
      <c r="AN60" s="7" t="e">
        <f>VLOOKUP(AI60,排出係数!$A$4:$I$1301,7,FALSE)</f>
        <v>#N/A</v>
      </c>
      <c r="AO60" s="7" t="e">
        <f t="shared" si="17"/>
        <v>#N/A</v>
      </c>
      <c r="AP60" s="7" t="e">
        <f t="shared" si="18"/>
        <v>#N/A</v>
      </c>
      <c r="AQ60" s="7" t="e">
        <f t="shared" si="26"/>
        <v>#N/A</v>
      </c>
      <c r="AR60" s="7">
        <f t="shared" si="19"/>
        <v>0</v>
      </c>
      <c r="AS60" s="7" t="e">
        <f>VLOOKUP(AI60,排出係数!$A$4:$I$1301,8,FALSE)</f>
        <v>#N/A</v>
      </c>
      <c r="AT60" s="7" t="str">
        <f t="shared" si="20"/>
        <v/>
      </c>
      <c r="AU60" s="7" t="str">
        <f t="shared" si="21"/>
        <v/>
      </c>
      <c r="AV60" s="7" t="str">
        <f t="shared" si="22"/>
        <v/>
      </c>
      <c r="AW60" s="7" t="str">
        <f t="shared" si="23"/>
        <v/>
      </c>
      <c r="AX60" s="88"/>
      <c r="BD60" s="3" t="s">
        <v>1335</v>
      </c>
    </row>
    <row r="61" spans="1:56" s="13" customFormat="1" ht="13.5" customHeight="1">
      <c r="A61" s="139">
        <v>46</v>
      </c>
      <c r="B61" s="366"/>
      <c r="C61" s="367"/>
      <c r="D61" s="368"/>
      <c r="E61" s="367"/>
      <c r="F61" s="368"/>
      <c r="G61" s="369"/>
      <c r="H61" s="367"/>
      <c r="I61" s="370"/>
      <c r="J61" s="371"/>
      <c r="K61" s="367"/>
      <c r="L61" s="447"/>
      <c r="M61" s="445"/>
      <c r="N61" s="445"/>
      <c r="O61" s="446"/>
      <c r="P61" s="376" t="str">
        <f t="shared" si="0"/>
        <v/>
      </c>
      <c r="Q61" s="376" t="str">
        <f t="shared" si="1"/>
        <v/>
      </c>
      <c r="R61" s="377" t="str">
        <f t="shared" si="2"/>
        <v/>
      </c>
      <c r="S61" s="377" t="str">
        <f t="shared" si="3"/>
        <v/>
      </c>
      <c r="T61" s="277"/>
      <c r="U61" s="37"/>
      <c r="V61" s="36" t="str">
        <f t="shared" si="4"/>
        <v/>
      </c>
      <c r="W61" s="36" t="e">
        <f>IF(#REF!="","",#REF!)</f>
        <v>#REF!</v>
      </c>
      <c r="X61" s="29" t="str">
        <f t="shared" si="5"/>
        <v/>
      </c>
      <c r="Y61" s="7" t="e">
        <f t="shared" si="24"/>
        <v>#N/A</v>
      </c>
      <c r="Z61" s="7" t="e">
        <f t="shared" si="6"/>
        <v>#N/A</v>
      </c>
      <c r="AA61" s="7" t="e">
        <f t="shared" si="7"/>
        <v>#N/A</v>
      </c>
      <c r="AB61" s="7" t="str">
        <f t="shared" si="8"/>
        <v/>
      </c>
      <c r="AC61" s="11">
        <f t="shared" si="9"/>
        <v>1</v>
      </c>
      <c r="AD61" s="7" t="e">
        <f t="shared" si="10"/>
        <v>#N/A</v>
      </c>
      <c r="AE61" s="7" t="e">
        <f t="shared" si="11"/>
        <v>#N/A</v>
      </c>
      <c r="AF61" s="7" t="e">
        <f t="shared" si="12"/>
        <v>#N/A</v>
      </c>
      <c r="AG61" s="7" t="e">
        <f>VLOOKUP(AI61,排出係数!$A$4:$I$1301,9,FALSE)</f>
        <v>#N/A</v>
      </c>
      <c r="AH61" s="12" t="str">
        <f t="shared" si="13"/>
        <v xml:space="preserve"> </v>
      </c>
      <c r="AI61" s="7" t="e">
        <f t="shared" si="25"/>
        <v>#N/A</v>
      </c>
      <c r="AJ61" s="7" t="e">
        <f t="shared" si="14"/>
        <v>#N/A</v>
      </c>
      <c r="AK61" s="7" t="e">
        <f>VLOOKUP(AI61,排出係数!$A$4:$I$1301,6,FALSE)</f>
        <v>#N/A</v>
      </c>
      <c r="AL61" s="7" t="e">
        <f t="shared" si="15"/>
        <v>#N/A</v>
      </c>
      <c r="AM61" s="7" t="e">
        <f t="shared" si="16"/>
        <v>#N/A</v>
      </c>
      <c r="AN61" s="7" t="e">
        <f>VLOOKUP(AI61,排出係数!$A$4:$I$1301,7,FALSE)</f>
        <v>#N/A</v>
      </c>
      <c r="AO61" s="7" t="e">
        <f t="shared" si="17"/>
        <v>#N/A</v>
      </c>
      <c r="AP61" s="7" t="e">
        <f t="shared" si="18"/>
        <v>#N/A</v>
      </c>
      <c r="AQ61" s="7" t="e">
        <f t="shared" si="26"/>
        <v>#N/A</v>
      </c>
      <c r="AR61" s="7">
        <f t="shared" si="19"/>
        <v>0</v>
      </c>
      <c r="AS61" s="7" t="e">
        <f>VLOOKUP(AI61,排出係数!$A$4:$I$1301,8,FALSE)</f>
        <v>#N/A</v>
      </c>
      <c r="AT61" s="7" t="str">
        <f t="shared" si="20"/>
        <v/>
      </c>
      <c r="AU61" s="7" t="str">
        <f t="shared" si="21"/>
        <v/>
      </c>
      <c r="AV61" s="7" t="str">
        <f t="shared" si="22"/>
        <v/>
      </c>
      <c r="AW61" s="7" t="str">
        <f t="shared" si="23"/>
        <v/>
      </c>
      <c r="AX61" s="88"/>
      <c r="BD61" s="3" t="s">
        <v>1337</v>
      </c>
    </row>
    <row r="62" spans="1:56" s="13" customFormat="1" ht="13.5" customHeight="1">
      <c r="A62" s="139">
        <v>47</v>
      </c>
      <c r="B62" s="366"/>
      <c r="C62" s="367"/>
      <c r="D62" s="368"/>
      <c r="E62" s="367"/>
      <c r="F62" s="368"/>
      <c r="G62" s="369"/>
      <c r="H62" s="367"/>
      <c r="I62" s="370"/>
      <c r="J62" s="371"/>
      <c r="K62" s="367"/>
      <c r="L62" s="447"/>
      <c r="M62" s="445"/>
      <c r="N62" s="445"/>
      <c r="O62" s="446"/>
      <c r="P62" s="376" t="str">
        <f t="shared" si="0"/>
        <v/>
      </c>
      <c r="Q62" s="376" t="str">
        <f t="shared" si="1"/>
        <v/>
      </c>
      <c r="R62" s="377" t="str">
        <f t="shared" si="2"/>
        <v/>
      </c>
      <c r="S62" s="377" t="str">
        <f t="shared" si="3"/>
        <v/>
      </c>
      <c r="T62" s="277"/>
      <c r="U62" s="37"/>
      <c r="V62" s="36" t="str">
        <f t="shared" si="4"/>
        <v/>
      </c>
      <c r="W62" s="36" t="e">
        <f>IF(#REF!="","",#REF!)</f>
        <v>#REF!</v>
      </c>
      <c r="X62" s="29" t="str">
        <f t="shared" si="5"/>
        <v/>
      </c>
      <c r="Y62" s="7" t="e">
        <f t="shared" si="24"/>
        <v>#N/A</v>
      </c>
      <c r="Z62" s="7" t="e">
        <f t="shared" si="6"/>
        <v>#N/A</v>
      </c>
      <c r="AA62" s="7" t="e">
        <f t="shared" si="7"/>
        <v>#N/A</v>
      </c>
      <c r="AB62" s="7" t="str">
        <f t="shared" si="8"/>
        <v/>
      </c>
      <c r="AC62" s="11">
        <f t="shared" si="9"/>
        <v>1</v>
      </c>
      <c r="AD62" s="7" t="e">
        <f t="shared" si="10"/>
        <v>#N/A</v>
      </c>
      <c r="AE62" s="7" t="e">
        <f t="shared" si="11"/>
        <v>#N/A</v>
      </c>
      <c r="AF62" s="7" t="e">
        <f t="shared" si="12"/>
        <v>#N/A</v>
      </c>
      <c r="AG62" s="7" t="e">
        <f>VLOOKUP(AI62,排出係数!$A$4:$I$1301,9,FALSE)</f>
        <v>#N/A</v>
      </c>
      <c r="AH62" s="12" t="str">
        <f t="shared" si="13"/>
        <v xml:space="preserve"> </v>
      </c>
      <c r="AI62" s="7" t="e">
        <f t="shared" si="25"/>
        <v>#N/A</v>
      </c>
      <c r="AJ62" s="7" t="e">
        <f t="shared" si="14"/>
        <v>#N/A</v>
      </c>
      <c r="AK62" s="7" t="e">
        <f>VLOOKUP(AI62,排出係数!$A$4:$I$1301,6,FALSE)</f>
        <v>#N/A</v>
      </c>
      <c r="AL62" s="7" t="e">
        <f t="shared" si="15"/>
        <v>#N/A</v>
      </c>
      <c r="AM62" s="7" t="e">
        <f t="shared" si="16"/>
        <v>#N/A</v>
      </c>
      <c r="AN62" s="7" t="e">
        <f>VLOOKUP(AI62,排出係数!$A$4:$I$1301,7,FALSE)</f>
        <v>#N/A</v>
      </c>
      <c r="AO62" s="7" t="e">
        <f t="shared" si="17"/>
        <v>#N/A</v>
      </c>
      <c r="AP62" s="7" t="e">
        <f t="shared" si="18"/>
        <v>#N/A</v>
      </c>
      <c r="AQ62" s="7" t="e">
        <f t="shared" si="26"/>
        <v>#N/A</v>
      </c>
      <c r="AR62" s="7">
        <f t="shared" si="19"/>
        <v>0</v>
      </c>
      <c r="AS62" s="7" t="e">
        <f>VLOOKUP(AI62,排出係数!$A$4:$I$1301,8,FALSE)</f>
        <v>#N/A</v>
      </c>
      <c r="AT62" s="7" t="str">
        <f t="shared" si="20"/>
        <v/>
      </c>
      <c r="AU62" s="7" t="str">
        <f t="shared" si="21"/>
        <v/>
      </c>
      <c r="AV62" s="7" t="str">
        <f t="shared" si="22"/>
        <v/>
      </c>
      <c r="AW62" s="7" t="str">
        <f t="shared" si="23"/>
        <v/>
      </c>
      <c r="AX62" s="88"/>
      <c r="BD62" s="3" t="s">
        <v>1340</v>
      </c>
    </row>
    <row r="63" spans="1:56" s="13" customFormat="1" ht="13.5" customHeight="1">
      <c r="A63" s="139">
        <v>48</v>
      </c>
      <c r="B63" s="366"/>
      <c r="C63" s="367"/>
      <c r="D63" s="368"/>
      <c r="E63" s="367"/>
      <c r="F63" s="368"/>
      <c r="G63" s="369"/>
      <c r="H63" s="367"/>
      <c r="I63" s="370"/>
      <c r="J63" s="371"/>
      <c r="K63" s="367"/>
      <c r="L63" s="447"/>
      <c r="M63" s="445"/>
      <c r="N63" s="445"/>
      <c r="O63" s="446"/>
      <c r="P63" s="376" t="str">
        <f t="shared" si="0"/>
        <v/>
      </c>
      <c r="Q63" s="376" t="str">
        <f t="shared" si="1"/>
        <v/>
      </c>
      <c r="R63" s="377" t="str">
        <f t="shared" si="2"/>
        <v/>
      </c>
      <c r="S63" s="377" t="str">
        <f t="shared" si="3"/>
        <v/>
      </c>
      <c r="T63" s="277"/>
      <c r="U63" s="37"/>
      <c r="V63" s="36" t="str">
        <f t="shared" si="4"/>
        <v/>
      </c>
      <c r="W63" s="36" t="e">
        <f>IF(#REF!="","",#REF!)</f>
        <v>#REF!</v>
      </c>
      <c r="X63" s="29" t="str">
        <f t="shared" si="5"/>
        <v/>
      </c>
      <c r="Y63" s="7" t="e">
        <f t="shared" si="24"/>
        <v>#N/A</v>
      </c>
      <c r="Z63" s="7" t="e">
        <f t="shared" si="6"/>
        <v>#N/A</v>
      </c>
      <c r="AA63" s="7" t="e">
        <f t="shared" si="7"/>
        <v>#N/A</v>
      </c>
      <c r="AB63" s="7" t="str">
        <f t="shared" si="8"/>
        <v/>
      </c>
      <c r="AC63" s="11">
        <f t="shared" si="9"/>
        <v>1</v>
      </c>
      <c r="AD63" s="7" t="e">
        <f t="shared" si="10"/>
        <v>#N/A</v>
      </c>
      <c r="AE63" s="7" t="e">
        <f t="shared" si="11"/>
        <v>#N/A</v>
      </c>
      <c r="AF63" s="7" t="e">
        <f t="shared" si="12"/>
        <v>#N/A</v>
      </c>
      <c r="AG63" s="7" t="e">
        <f>VLOOKUP(AI63,排出係数!$A$4:$I$1301,9,FALSE)</f>
        <v>#N/A</v>
      </c>
      <c r="AH63" s="12" t="str">
        <f t="shared" si="13"/>
        <v xml:space="preserve"> </v>
      </c>
      <c r="AI63" s="7" t="e">
        <f t="shared" si="25"/>
        <v>#N/A</v>
      </c>
      <c r="AJ63" s="7" t="e">
        <f t="shared" si="14"/>
        <v>#N/A</v>
      </c>
      <c r="AK63" s="7" t="e">
        <f>VLOOKUP(AI63,排出係数!$A$4:$I$1301,6,FALSE)</f>
        <v>#N/A</v>
      </c>
      <c r="AL63" s="7" t="e">
        <f t="shared" si="15"/>
        <v>#N/A</v>
      </c>
      <c r="AM63" s="7" t="e">
        <f t="shared" si="16"/>
        <v>#N/A</v>
      </c>
      <c r="AN63" s="7" t="e">
        <f>VLOOKUP(AI63,排出係数!$A$4:$I$1301,7,FALSE)</f>
        <v>#N/A</v>
      </c>
      <c r="AO63" s="7" t="e">
        <f t="shared" si="17"/>
        <v>#N/A</v>
      </c>
      <c r="AP63" s="7" t="e">
        <f t="shared" si="18"/>
        <v>#N/A</v>
      </c>
      <c r="AQ63" s="7" t="e">
        <f t="shared" si="26"/>
        <v>#N/A</v>
      </c>
      <c r="AR63" s="7">
        <f t="shared" si="19"/>
        <v>0</v>
      </c>
      <c r="AS63" s="7" t="e">
        <f>VLOOKUP(AI63,排出係数!$A$4:$I$1301,8,FALSE)</f>
        <v>#N/A</v>
      </c>
      <c r="AT63" s="7" t="str">
        <f t="shared" si="20"/>
        <v/>
      </c>
      <c r="AU63" s="7" t="str">
        <f t="shared" si="21"/>
        <v/>
      </c>
      <c r="AV63" s="7" t="str">
        <f t="shared" si="22"/>
        <v/>
      </c>
      <c r="AW63" s="7" t="str">
        <f t="shared" si="23"/>
        <v/>
      </c>
      <c r="AX63" s="88"/>
      <c r="BD63" s="3" t="s">
        <v>44</v>
      </c>
    </row>
    <row r="64" spans="1:56" s="13" customFormat="1" ht="13.5" customHeight="1">
      <c r="A64" s="139">
        <v>49</v>
      </c>
      <c r="B64" s="366"/>
      <c r="C64" s="367"/>
      <c r="D64" s="368"/>
      <c r="E64" s="367"/>
      <c r="F64" s="368"/>
      <c r="G64" s="369"/>
      <c r="H64" s="367"/>
      <c r="I64" s="370"/>
      <c r="J64" s="371"/>
      <c r="K64" s="367"/>
      <c r="L64" s="447"/>
      <c r="M64" s="445"/>
      <c r="N64" s="445"/>
      <c r="O64" s="446"/>
      <c r="P64" s="376" t="str">
        <f t="shared" si="0"/>
        <v/>
      </c>
      <c r="Q64" s="376" t="str">
        <f t="shared" si="1"/>
        <v/>
      </c>
      <c r="R64" s="377" t="str">
        <f t="shared" si="2"/>
        <v/>
      </c>
      <c r="S64" s="377" t="str">
        <f t="shared" si="3"/>
        <v/>
      </c>
      <c r="T64" s="277"/>
      <c r="U64" s="37"/>
      <c r="V64" s="36" t="str">
        <f t="shared" si="4"/>
        <v/>
      </c>
      <c r="W64" s="36" t="e">
        <f>IF(#REF!="","",#REF!)</f>
        <v>#REF!</v>
      </c>
      <c r="X64" s="29" t="str">
        <f t="shared" si="5"/>
        <v/>
      </c>
      <c r="Y64" s="7" t="e">
        <f t="shared" si="24"/>
        <v>#N/A</v>
      </c>
      <c r="Z64" s="7" t="e">
        <f t="shared" si="6"/>
        <v>#N/A</v>
      </c>
      <c r="AA64" s="7" t="e">
        <f t="shared" si="7"/>
        <v>#N/A</v>
      </c>
      <c r="AB64" s="7" t="str">
        <f t="shared" si="8"/>
        <v/>
      </c>
      <c r="AC64" s="11">
        <f t="shared" si="9"/>
        <v>1</v>
      </c>
      <c r="AD64" s="7" t="e">
        <f t="shared" si="10"/>
        <v>#N/A</v>
      </c>
      <c r="AE64" s="7" t="e">
        <f t="shared" si="11"/>
        <v>#N/A</v>
      </c>
      <c r="AF64" s="7" t="e">
        <f t="shared" si="12"/>
        <v>#N/A</v>
      </c>
      <c r="AG64" s="7" t="e">
        <f>VLOOKUP(AI64,排出係数!$A$4:$I$1301,9,FALSE)</f>
        <v>#N/A</v>
      </c>
      <c r="AH64" s="12" t="str">
        <f t="shared" si="13"/>
        <v xml:space="preserve"> </v>
      </c>
      <c r="AI64" s="7" t="e">
        <f t="shared" si="25"/>
        <v>#N/A</v>
      </c>
      <c r="AJ64" s="7" t="e">
        <f t="shared" si="14"/>
        <v>#N/A</v>
      </c>
      <c r="AK64" s="7" t="e">
        <f>VLOOKUP(AI64,排出係数!$A$4:$I$1301,6,FALSE)</f>
        <v>#N/A</v>
      </c>
      <c r="AL64" s="7" t="e">
        <f t="shared" si="15"/>
        <v>#N/A</v>
      </c>
      <c r="AM64" s="7" t="e">
        <f t="shared" si="16"/>
        <v>#N/A</v>
      </c>
      <c r="AN64" s="7" t="e">
        <f>VLOOKUP(AI64,排出係数!$A$4:$I$1301,7,FALSE)</f>
        <v>#N/A</v>
      </c>
      <c r="AO64" s="7" t="e">
        <f t="shared" si="17"/>
        <v>#N/A</v>
      </c>
      <c r="AP64" s="7" t="e">
        <f t="shared" si="18"/>
        <v>#N/A</v>
      </c>
      <c r="AQ64" s="7" t="e">
        <f t="shared" si="26"/>
        <v>#N/A</v>
      </c>
      <c r="AR64" s="7">
        <f t="shared" si="19"/>
        <v>0</v>
      </c>
      <c r="AS64" s="7" t="e">
        <f>VLOOKUP(AI64,排出係数!$A$4:$I$1301,8,FALSE)</f>
        <v>#N/A</v>
      </c>
      <c r="AT64" s="7" t="str">
        <f t="shared" si="20"/>
        <v/>
      </c>
      <c r="AU64" s="7" t="str">
        <f t="shared" si="21"/>
        <v/>
      </c>
      <c r="AV64" s="7" t="str">
        <f t="shared" si="22"/>
        <v/>
      </c>
      <c r="AW64" s="7" t="str">
        <f t="shared" si="23"/>
        <v/>
      </c>
      <c r="AX64" s="88"/>
      <c r="BD64" s="3" t="s">
        <v>45</v>
      </c>
    </row>
    <row r="65" spans="1:56" s="13" customFormat="1" ht="13.5" customHeight="1">
      <c r="A65" s="139">
        <v>50</v>
      </c>
      <c r="B65" s="366"/>
      <c r="C65" s="367"/>
      <c r="D65" s="368"/>
      <c r="E65" s="367"/>
      <c r="F65" s="368"/>
      <c r="G65" s="369"/>
      <c r="H65" s="367"/>
      <c r="I65" s="370"/>
      <c r="J65" s="371"/>
      <c r="K65" s="367"/>
      <c r="L65" s="447"/>
      <c r="M65" s="448"/>
      <c r="N65" s="448"/>
      <c r="O65" s="446"/>
      <c r="P65" s="376" t="str">
        <f t="shared" si="0"/>
        <v/>
      </c>
      <c r="Q65" s="376" t="str">
        <f t="shared" si="1"/>
        <v/>
      </c>
      <c r="R65" s="377" t="str">
        <f t="shared" si="2"/>
        <v/>
      </c>
      <c r="S65" s="377" t="str">
        <f t="shared" si="3"/>
        <v/>
      </c>
      <c r="T65" s="277"/>
      <c r="U65" s="37"/>
      <c r="V65" s="36" t="str">
        <f t="shared" si="4"/>
        <v/>
      </c>
      <c r="W65" s="36" t="e">
        <f>IF(#REF!="","",#REF!)</f>
        <v>#REF!</v>
      </c>
      <c r="X65" s="29" t="str">
        <f t="shared" si="5"/>
        <v/>
      </c>
      <c r="Y65" s="7" t="e">
        <f t="shared" si="24"/>
        <v>#N/A</v>
      </c>
      <c r="Z65" s="7" t="e">
        <f t="shared" si="6"/>
        <v>#N/A</v>
      </c>
      <c r="AA65" s="7" t="e">
        <f t="shared" si="7"/>
        <v>#N/A</v>
      </c>
      <c r="AB65" s="7" t="str">
        <f t="shared" si="8"/>
        <v/>
      </c>
      <c r="AC65" s="11">
        <f t="shared" si="9"/>
        <v>1</v>
      </c>
      <c r="AD65" s="7" t="e">
        <f t="shared" si="10"/>
        <v>#N/A</v>
      </c>
      <c r="AE65" s="7" t="e">
        <f t="shared" si="11"/>
        <v>#N/A</v>
      </c>
      <c r="AF65" s="7" t="e">
        <f t="shared" si="12"/>
        <v>#N/A</v>
      </c>
      <c r="AG65" s="7" t="e">
        <f>VLOOKUP(AI65,排出係数!$A$4:$I$1301,9,FALSE)</f>
        <v>#N/A</v>
      </c>
      <c r="AH65" s="12" t="str">
        <f t="shared" si="13"/>
        <v xml:space="preserve"> </v>
      </c>
      <c r="AI65" s="7" t="e">
        <f t="shared" si="25"/>
        <v>#N/A</v>
      </c>
      <c r="AJ65" s="7" t="e">
        <f t="shared" si="14"/>
        <v>#N/A</v>
      </c>
      <c r="AK65" s="7" t="e">
        <f>VLOOKUP(AI65,排出係数!$A$4:$I$1301,6,FALSE)</f>
        <v>#N/A</v>
      </c>
      <c r="AL65" s="7" t="e">
        <f t="shared" si="15"/>
        <v>#N/A</v>
      </c>
      <c r="AM65" s="7" t="e">
        <f t="shared" si="16"/>
        <v>#N/A</v>
      </c>
      <c r="AN65" s="7" t="e">
        <f>VLOOKUP(AI65,排出係数!$A$4:$I$1301,7,FALSE)</f>
        <v>#N/A</v>
      </c>
      <c r="AO65" s="7" t="e">
        <f t="shared" si="17"/>
        <v>#N/A</v>
      </c>
      <c r="AP65" s="7" t="e">
        <f t="shared" si="18"/>
        <v>#N/A</v>
      </c>
      <c r="AQ65" s="7" t="e">
        <f t="shared" si="26"/>
        <v>#N/A</v>
      </c>
      <c r="AR65" s="7">
        <f t="shared" si="19"/>
        <v>0</v>
      </c>
      <c r="AS65" s="7" t="e">
        <f>VLOOKUP(AI65,排出係数!$A$4:$I$1301,8,FALSE)</f>
        <v>#N/A</v>
      </c>
      <c r="AT65" s="7" t="str">
        <f t="shared" si="20"/>
        <v/>
      </c>
      <c r="AU65" s="7" t="str">
        <f t="shared" si="21"/>
        <v/>
      </c>
      <c r="AV65" s="7" t="str">
        <f t="shared" si="22"/>
        <v/>
      </c>
      <c r="AW65" s="7" t="str">
        <f t="shared" si="23"/>
        <v/>
      </c>
      <c r="AX65" s="88"/>
      <c r="BD65" s="3" t="s">
        <v>46</v>
      </c>
    </row>
    <row r="66" spans="1:56" s="13" customFormat="1" ht="13.5" customHeight="1">
      <c r="A66" s="139">
        <v>51</v>
      </c>
      <c r="B66" s="366"/>
      <c r="C66" s="367"/>
      <c r="D66" s="368"/>
      <c r="E66" s="367"/>
      <c r="F66" s="368"/>
      <c r="G66" s="369"/>
      <c r="H66" s="367"/>
      <c r="I66" s="370"/>
      <c r="J66" s="371"/>
      <c r="K66" s="367"/>
      <c r="L66" s="447"/>
      <c r="M66" s="448"/>
      <c r="N66" s="448"/>
      <c r="O66" s="446"/>
      <c r="P66" s="376" t="str">
        <f t="shared" si="0"/>
        <v/>
      </c>
      <c r="Q66" s="376" t="str">
        <f t="shared" si="1"/>
        <v/>
      </c>
      <c r="R66" s="377" t="str">
        <f t="shared" si="2"/>
        <v/>
      </c>
      <c r="S66" s="377" t="str">
        <f t="shared" si="3"/>
        <v/>
      </c>
      <c r="T66" s="277"/>
      <c r="U66" s="37"/>
      <c r="V66" s="36" t="str">
        <f t="shared" si="4"/>
        <v/>
      </c>
      <c r="W66" s="36" t="e">
        <f>IF(#REF!="","",#REF!)</f>
        <v>#REF!</v>
      </c>
      <c r="X66" s="29" t="str">
        <f t="shared" si="5"/>
        <v/>
      </c>
      <c r="Y66" s="7" t="e">
        <f t="shared" si="24"/>
        <v>#N/A</v>
      </c>
      <c r="Z66" s="7" t="e">
        <f t="shared" si="6"/>
        <v>#N/A</v>
      </c>
      <c r="AA66" s="7" t="e">
        <f t="shared" si="7"/>
        <v>#N/A</v>
      </c>
      <c r="AB66" s="7" t="str">
        <f t="shared" si="8"/>
        <v/>
      </c>
      <c r="AC66" s="11">
        <f t="shared" si="9"/>
        <v>1</v>
      </c>
      <c r="AD66" s="7" t="e">
        <f t="shared" si="10"/>
        <v>#N/A</v>
      </c>
      <c r="AE66" s="7" t="e">
        <f t="shared" si="11"/>
        <v>#N/A</v>
      </c>
      <c r="AF66" s="7" t="e">
        <f t="shared" si="12"/>
        <v>#N/A</v>
      </c>
      <c r="AG66" s="7" t="e">
        <f>VLOOKUP(AI66,排出係数!$A$4:$I$1301,9,FALSE)</f>
        <v>#N/A</v>
      </c>
      <c r="AH66" s="12" t="str">
        <f t="shared" si="13"/>
        <v xml:space="preserve"> </v>
      </c>
      <c r="AI66" s="7" t="e">
        <f t="shared" si="25"/>
        <v>#N/A</v>
      </c>
      <c r="AJ66" s="7" t="e">
        <f t="shared" si="14"/>
        <v>#N/A</v>
      </c>
      <c r="AK66" s="7" t="e">
        <f>VLOOKUP(AI66,排出係数!$A$4:$I$1301,6,FALSE)</f>
        <v>#N/A</v>
      </c>
      <c r="AL66" s="7" t="e">
        <f t="shared" si="15"/>
        <v>#N/A</v>
      </c>
      <c r="AM66" s="7" t="e">
        <f t="shared" si="16"/>
        <v>#N/A</v>
      </c>
      <c r="AN66" s="7" t="e">
        <f>VLOOKUP(AI66,排出係数!$A$4:$I$1301,7,FALSE)</f>
        <v>#N/A</v>
      </c>
      <c r="AO66" s="7" t="e">
        <f t="shared" si="17"/>
        <v>#N/A</v>
      </c>
      <c r="AP66" s="7" t="e">
        <f t="shared" si="18"/>
        <v>#N/A</v>
      </c>
      <c r="AQ66" s="7" t="e">
        <f t="shared" si="26"/>
        <v>#N/A</v>
      </c>
      <c r="AR66" s="7">
        <f t="shared" si="19"/>
        <v>0</v>
      </c>
      <c r="AS66" s="7" t="e">
        <f>VLOOKUP(AI66,排出係数!$A$4:$I$1301,8,FALSE)</f>
        <v>#N/A</v>
      </c>
      <c r="AT66" s="7" t="str">
        <f t="shared" si="20"/>
        <v/>
      </c>
      <c r="AU66" s="7" t="str">
        <f t="shared" si="21"/>
        <v/>
      </c>
      <c r="AV66" s="7" t="str">
        <f t="shared" si="22"/>
        <v/>
      </c>
      <c r="AW66" s="7" t="str">
        <f t="shared" si="23"/>
        <v/>
      </c>
      <c r="AX66" s="88"/>
      <c r="BD66" s="3" t="s">
        <v>47</v>
      </c>
    </row>
    <row r="67" spans="1:56" s="13" customFormat="1" ht="13.5" customHeight="1">
      <c r="A67" s="139">
        <v>52</v>
      </c>
      <c r="B67" s="366"/>
      <c r="C67" s="367"/>
      <c r="D67" s="368"/>
      <c r="E67" s="367"/>
      <c r="F67" s="368"/>
      <c r="G67" s="369"/>
      <c r="H67" s="367"/>
      <c r="I67" s="370"/>
      <c r="J67" s="371"/>
      <c r="K67" s="367"/>
      <c r="L67" s="447"/>
      <c r="M67" s="448"/>
      <c r="N67" s="448"/>
      <c r="O67" s="446"/>
      <c r="P67" s="376" t="str">
        <f t="shared" si="0"/>
        <v/>
      </c>
      <c r="Q67" s="376" t="str">
        <f t="shared" si="1"/>
        <v/>
      </c>
      <c r="R67" s="377" t="str">
        <f t="shared" si="2"/>
        <v/>
      </c>
      <c r="S67" s="377" t="str">
        <f t="shared" si="3"/>
        <v/>
      </c>
      <c r="T67" s="277"/>
      <c r="U67" s="37"/>
      <c r="V67" s="36" t="str">
        <f t="shared" si="4"/>
        <v/>
      </c>
      <c r="W67" s="36" t="e">
        <f>IF(#REF!="","",#REF!)</f>
        <v>#REF!</v>
      </c>
      <c r="X67" s="29" t="str">
        <f t="shared" si="5"/>
        <v/>
      </c>
      <c r="Y67" s="7" t="e">
        <f t="shared" si="24"/>
        <v>#N/A</v>
      </c>
      <c r="Z67" s="7" t="e">
        <f t="shared" si="6"/>
        <v>#N/A</v>
      </c>
      <c r="AA67" s="7" t="e">
        <f t="shared" si="7"/>
        <v>#N/A</v>
      </c>
      <c r="AB67" s="7" t="str">
        <f t="shared" si="8"/>
        <v/>
      </c>
      <c r="AC67" s="11">
        <f t="shared" si="9"/>
        <v>1</v>
      </c>
      <c r="AD67" s="7" t="e">
        <f t="shared" si="10"/>
        <v>#N/A</v>
      </c>
      <c r="AE67" s="7" t="e">
        <f t="shared" si="11"/>
        <v>#N/A</v>
      </c>
      <c r="AF67" s="7" t="e">
        <f t="shared" si="12"/>
        <v>#N/A</v>
      </c>
      <c r="AG67" s="7" t="e">
        <f>VLOOKUP(AI67,排出係数!$A$4:$I$1301,9,FALSE)</f>
        <v>#N/A</v>
      </c>
      <c r="AH67" s="12" t="str">
        <f t="shared" si="13"/>
        <v xml:space="preserve"> </v>
      </c>
      <c r="AI67" s="7" t="e">
        <f t="shared" si="25"/>
        <v>#N/A</v>
      </c>
      <c r="AJ67" s="7" t="e">
        <f t="shared" si="14"/>
        <v>#N/A</v>
      </c>
      <c r="AK67" s="7" t="e">
        <f>VLOOKUP(AI67,排出係数!$A$4:$I$1301,6,FALSE)</f>
        <v>#N/A</v>
      </c>
      <c r="AL67" s="7" t="e">
        <f t="shared" si="15"/>
        <v>#N/A</v>
      </c>
      <c r="AM67" s="7" t="e">
        <f t="shared" si="16"/>
        <v>#N/A</v>
      </c>
      <c r="AN67" s="7" t="e">
        <f>VLOOKUP(AI67,排出係数!$A$4:$I$1301,7,FALSE)</f>
        <v>#N/A</v>
      </c>
      <c r="AO67" s="7" t="e">
        <f t="shared" si="17"/>
        <v>#N/A</v>
      </c>
      <c r="AP67" s="7" t="e">
        <f t="shared" si="18"/>
        <v>#N/A</v>
      </c>
      <c r="AQ67" s="7" t="e">
        <f t="shared" si="26"/>
        <v>#N/A</v>
      </c>
      <c r="AR67" s="7">
        <f t="shared" si="19"/>
        <v>0</v>
      </c>
      <c r="AS67" s="7" t="e">
        <f>VLOOKUP(AI67,排出係数!$A$4:$I$1301,8,FALSE)</f>
        <v>#N/A</v>
      </c>
      <c r="AT67" s="7" t="str">
        <f t="shared" si="20"/>
        <v/>
      </c>
      <c r="AU67" s="7" t="str">
        <f t="shared" si="21"/>
        <v/>
      </c>
      <c r="AV67" s="7" t="str">
        <f t="shared" si="22"/>
        <v/>
      </c>
      <c r="AW67" s="7" t="str">
        <f t="shared" si="23"/>
        <v/>
      </c>
      <c r="AX67" s="88"/>
      <c r="BD67" s="3" t="s">
        <v>48</v>
      </c>
    </row>
    <row r="68" spans="1:56" s="13" customFormat="1" ht="13.5" customHeight="1">
      <c r="A68" s="139">
        <v>53</v>
      </c>
      <c r="B68" s="366"/>
      <c r="C68" s="367"/>
      <c r="D68" s="368"/>
      <c r="E68" s="367"/>
      <c r="F68" s="368"/>
      <c r="G68" s="369"/>
      <c r="H68" s="367"/>
      <c r="I68" s="370"/>
      <c r="J68" s="371"/>
      <c r="K68" s="367"/>
      <c r="L68" s="447"/>
      <c r="M68" s="448"/>
      <c r="N68" s="448"/>
      <c r="O68" s="446"/>
      <c r="P68" s="376" t="str">
        <f t="shared" si="0"/>
        <v/>
      </c>
      <c r="Q68" s="376" t="str">
        <f t="shared" si="1"/>
        <v/>
      </c>
      <c r="R68" s="377" t="str">
        <f t="shared" si="2"/>
        <v/>
      </c>
      <c r="S68" s="377" t="str">
        <f t="shared" si="3"/>
        <v/>
      </c>
      <c r="T68" s="277"/>
      <c r="U68" s="37"/>
      <c r="V68" s="36" t="str">
        <f t="shared" si="4"/>
        <v/>
      </c>
      <c r="W68" s="36" t="e">
        <f>IF(#REF!="","",#REF!)</f>
        <v>#REF!</v>
      </c>
      <c r="X68" s="29" t="str">
        <f t="shared" si="5"/>
        <v/>
      </c>
      <c r="Y68" s="7" t="e">
        <f t="shared" si="24"/>
        <v>#N/A</v>
      </c>
      <c r="Z68" s="7" t="e">
        <f t="shared" si="6"/>
        <v>#N/A</v>
      </c>
      <c r="AA68" s="7" t="e">
        <f t="shared" si="7"/>
        <v>#N/A</v>
      </c>
      <c r="AB68" s="7" t="str">
        <f t="shared" si="8"/>
        <v/>
      </c>
      <c r="AC68" s="11">
        <f t="shared" si="9"/>
        <v>1</v>
      </c>
      <c r="AD68" s="7" t="e">
        <f t="shared" si="10"/>
        <v>#N/A</v>
      </c>
      <c r="AE68" s="7" t="e">
        <f t="shared" si="11"/>
        <v>#N/A</v>
      </c>
      <c r="AF68" s="7" t="e">
        <f t="shared" si="12"/>
        <v>#N/A</v>
      </c>
      <c r="AG68" s="7" t="e">
        <f>VLOOKUP(AI68,排出係数!$A$4:$I$1301,9,FALSE)</f>
        <v>#N/A</v>
      </c>
      <c r="AH68" s="12" t="str">
        <f t="shared" si="13"/>
        <v xml:space="preserve"> </v>
      </c>
      <c r="AI68" s="7" t="e">
        <f t="shared" si="25"/>
        <v>#N/A</v>
      </c>
      <c r="AJ68" s="7" t="e">
        <f t="shared" si="14"/>
        <v>#N/A</v>
      </c>
      <c r="AK68" s="7" t="e">
        <f>VLOOKUP(AI68,排出係数!$A$4:$I$1301,6,FALSE)</f>
        <v>#N/A</v>
      </c>
      <c r="AL68" s="7" t="e">
        <f t="shared" si="15"/>
        <v>#N/A</v>
      </c>
      <c r="AM68" s="7" t="e">
        <f t="shared" si="16"/>
        <v>#N/A</v>
      </c>
      <c r="AN68" s="7" t="e">
        <f>VLOOKUP(AI68,排出係数!$A$4:$I$1301,7,FALSE)</f>
        <v>#N/A</v>
      </c>
      <c r="AO68" s="7" t="e">
        <f t="shared" si="17"/>
        <v>#N/A</v>
      </c>
      <c r="AP68" s="7" t="e">
        <f t="shared" si="18"/>
        <v>#N/A</v>
      </c>
      <c r="AQ68" s="7" t="e">
        <f t="shared" si="26"/>
        <v>#N/A</v>
      </c>
      <c r="AR68" s="7">
        <f t="shared" si="19"/>
        <v>0</v>
      </c>
      <c r="AS68" s="7" t="e">
        <f>VLOOKUP(AI68,排出係数!$A$4:$I$1301,8,FALSE)</f>
        <v>#N/A</v>
      </c>
      <c r="AT68" s="7" t="str">
        <f t="shared" si="20"/>
        <v/>
      </c>
      <c r="AU68" s="7" t="str">
        <f t="shared" si="21"/>
        <v/>
      </c>
      <c r="AV68" s="7" t="str">
        <f t="shared" si="22"/>
        <v/>
      </c>
      <c r="AW68" s="7" t="str">
        <f t="shared" si="23"/>
        <v/>
      </c>
      <c r="AX68" s="88"/>
      <c r="BD68" s="3" t="s">
        <v>49</v>
      </c>
    </row>
    <row r="69" spans="1:56" s="13" customFormat="1" ht="13.5" customHeight="1">
      <c r="A69" s="139">
        <v>54</v>
      </c>
      <c r="B69" s="366"/>
      <c r="C69" s="367"/>
      <c r="D69" s="368"/>
      <c r="E69" s="367"/>
      <c r="F69" s="368"/>
      <c r="G69" s="369"/>
      <c r="H69" s="367"/>
      <c r="I69" s="370"/>
      <c r="J69" s="371"/>
      <c r="K69" s="367"/>
      <c r="L69" s="447"/>
      <c r="M69" s="448"/>
      <c r="N69" s="448"/>
      <c r="O69" s="446"/>
      <c r="P69" s="376" t="str">
        <f t="shared" si="0"/>
        <v/>
      </c>
      <c r="Q69" s="376" t="str">
        <f t="shared" si="1"/>
        <v/>
      </c>
      <c r="R69" s="377" t="str">
        <f t="shared" si="2"/>
        <v/>
      </c>
      <c r="S69" s="377" t="str">
        <f t="shared" si="3"/>
        <v/>
      </c>
      <c r="T69" s="277"/>
      <c r="U69" s="37"/>
      <c r="V69" s="36" t="str">
        <f t="shared" si="4"/>
        <v/>
      </c>
      <c r="W69" s="36" t="e">
        <f>IF(#REF!="","",#REF!)</f>
        <v>#REF!</v>
      </c>
      <c r="X69" s="29" t="str">
        <f t="shared" si="5"/>
        <v/>
      </c>
      <c r="Y69" s="7" t="e">
        <f t="shared" si="24"/>
        <v>#N/A</v>
      </c>
      <c r="Z69" s="7" t="e">
        <f t="shared" si="6"/>
        <v>#N/A</v>
      </c>
      <c r="AA69" s="7" t="e">
        <f t="shared" si="7"/>
        <v>#N/A</v>
      </c>
      <c r="AB69" s="7" t="str">
        <f t="shared" si="8"/>
        <v/>
      </c>
      <c r="AC69" s="11">
        <f t="shared" si="9"/>
        <v>1</v>
      </c>
      <c r="AD69" s="7" t="e">
        <f t="shared" si="10"/>
        <v>#N/A</v>
      </c>
      <c r="AE69" s="7" t="e">
        <f t="shared" si="11"/>
        <v>#N/A</v>
      </c>
      <c r="AF69" s="7" t="e">
        <f t="shared" si="12"/>
        <v>#N/A</v>
      </c>
      <c r="AG69" s="7" t="e">
        <f>VLOOKUP(AI69,排出係数!$A$4:$I$1301,9,FALSE)</f>
        <v>#N/A</v>
      </c>
      <c r="AH69" s="12" t="str">
        <f t="shared" si="13"/>
        <v xml:space="preserve"> </v>
      </c>
      <c r="AI69" s="7" t="e">
        <f t="shared" si="25"/>
        <v>#N/A</v>
      </c>
      <c r="AJ69" s="7" t="e">
        <f t="shared" si="14"/>
        <v>#N/A</v>
      </c>
      <c r="AK69" s="7" t="e">
        <f>VLOOKUP(AI69,排出係数!$A$4:$I$1301,6,FALSE)</f>
        <v>#N/A</v>
      </c>
      <c r="AL69" s="7" t="e">
        <f t="shared" si="15"/>
        <v>#N/A</v>
      </c>
      <c r="AM69" s="7" t="e">
        <f t="shared" si="16"/>
        <v>#N/A</v>
      </c>
      <c r="AN69" s="7" t="e">
        <f>VLOOKUP(AI69,排出係数!$A$4:$I$1301,7,FALSE)</f>
        <v>#N/A</v>
      </c>
      <c r="AO69" s="7" t="e">
        <f t="shared" si="17"/>
        <v>#N/A</v>
      </c>
      <c r="AP69" s="7" t="e">
        <f t="shared" si="18"/>
        <v>#N/A</v>
      </c>
      <c r="AQ69" s="7" t="e">
        <f t="shared" si="26"/>
        <v>#N/A</v>
      </c>
      <c r="AR69" s="7">
        <f t="shared" si="19"/>
        <v>0</v>
      </c>
      <c r="AS69" s="7" t="e">
        <f>VLOOKUP(AI69,排出係数!$A$4:$I$1301,8,FALSE)</f>
        <v>#N/A</v>
      </c>
      <c r="AT69" s="7" t="str">
        <f t="shared" si="20"/>
        <v/>
      </c>
      <c r="AU69" s="7" t="str">
        <f t="shared" si="21"/>
        <v/>
      </c>
      <c r="AV69" s="7" t="str">
        <f t="shared" si="22"/>
        <v/>
      </c>
      <c r="AW69" s="7" t="str">
        <f t="shared" si="23"/>
        <v/>
      </c>
      <c r="AX69" s="88"/>
      <c r="BD69" s="3" t="s">
        <v>50</v>
      </c>
    </row>
    <row r="70" spans="1:56" s="13" customFormat="1" ht="13.5" customHeight="1">
      <c r="A70" s="139">
        <v>55</v>
      </c>
      <c r="B70" s="366"/>
      <c r="C70" s="367"/>
      <c r="D70" s="368"/>
      <c r="E70" s="367"/>
      <c r="F70" s="368"/>
      <c r="G70" s="369"/>
      <c r="H70" s="367"/>
      <c r="I70" s="370"/>
      <c r="J70" s="371"/>
      <c r="K70" s="367"/>
      <c r="L70" s="447"/>
      <c r="M70" s="448"/>
      <c r="N70" s="448"/>
      <c r="O70" s="446"/>
      <c r="P70" s="376" t="str">
        <f t="shared" si="0"/>
        <v/>
      </c>
      <c r="Q70" s="376" t="str">
        <f t="shared" si="1"/>
        <v/>
      </c>
      <c r="R70" s="377" t="str">
        <f t="shared" si="2"/>
        <v/>
      </c>
      <c r="S70" s="377" t="str">
        <f t="shared" si="3"/>
        <v/>
      </c>
      <c r="T70" s="277"/>
      <c r="U70" s="37"/>
      <c r="V70" s="36" t="str">
        <f t="shared" si="4"/>
        <v/>
      </c>
      <c r="W70" s="36" t="e">
        <f>IF(#REF!="","",#REF!)</f>
        <v>#REF!</v>
      </c>
      <c r="X70" s="29" t="str">
        <f t="shared" si="5"/>
        <v/>
      </c>
      <c r="Y70" s="7" t="e">
        <f t="shared" si="24"/>
        <v>#N/A</v>
      </c>
      <c r="Z70" s="7" t="e">
        <f t="shared" si="6"/>
        <v>#N/A</v>
      </c>
      <c r="AA70" s="7" t="e">
        <f t="shared" si="7"/>
        <v>#N/A</v>
      </c>
      <c r="AB70" s="7" t="str">
        <f t="shared" si="8"/>
        <v/>
      </c>
      <c r="AC70" s="11">
        <f t="shared" si="9"/>
        <v>1</v>
      </c>
      <c r="AD70" s="7" t="e">
        <f t="shared" si="10"/>
        <v>#N/A</v>
      </c>
      <c r="AE70" s="7" t="e">
        <f t="shared" si="11"/>
        <v>#N/A</v>
      </c>
      <c r="AF70" s="7" t="e">
        <f t="shared" si="12"/>
        <v>#N/A</v>
      </c>
      <c r="AG70" s="7" t="e">
        <f>VLOOKUP(AI70,排出係数!$A$4:$I$1301,9,FALSE)</f>
        <v>#N/A</v>
      </c>
      <c r="AH70" s="12" t="str">
        <f t="shared" si="13"/>
        <v xml:space="preserve"> </v>
      </c>
      <c r="AI70" s="7" t="e">
        <f t="shared" si="25"/>
        <v>#N/A</v>
      </c>
      <c r="AJ70" s="7" t="e">
        <f t="shared" si="14"/>
        <v>#N/A</v>
      </c>
      <c r="AK70" s="7" t="e">
        <f>VLOOKUP(AI70,排出係数!$A$4:$I$1301,6,FALSE)</f>
        <v>#N/A</v>
      </c>
      <c r="AL70" s="7" t="e">
        <f t="shared" si="15"/>
        <v>#N/A</v>
      </c>
      <c r="AM70" s="7" t="e">
        <f t="shared" si="16"/>
        <v>#N/A</v>
      </c>
      <c r="AN70" s="7" t="e">
        <f>VLOOKUP(AI70,排出係数!$A$4:$I$1301,7,FALSE)</f>
        <v>#N/A</v>
      </c>
      <c r="AO70" s="7" t="e">
        <f t="shared" si="17"/>
        <v>#N/A</v>
      </c>
      <c r="AP70" s="7" t="e">
        <f t="shared" si="18"/>
        <v>#N/A</v>
      </c>
      <c r="AQ70" s="7" t="e">
        <f t="shared" si="26"/>
        <v>#N/A</v>
      </c>
      <c r="AR70" s="7">
        <f t="shared" si="19"/>
        <v>0</v>
      </c>
      <c r="AS70" s="7" t="e">
        <f>VLOOKUP(AI70,排出係数!$A$4:$I$1301,8,FALSE)</f>
        <v>#N/A</v>
      </c>
      <c r="AT70" s="7" t="str">
        <f t="shared" si="20"/>
        <v/>
      </c>
      <c r="AU70" s="7" t="str">
        <f t="shared" si="21"/>
        <v/>
      </c>
      <c r="AV70" s="7" t="str">
        <f t="shared" si="22"/>
        <v/>
      </c>
      <c r="AW70" s="7" t="str">
        <f t="shared" si="23"/>
        <v/>
      </c>
      <c r="AX70" s="88"/>
      <c r="BD70" s="3" t="s">
        <v>51</v>
      </c>
    </row>
    <row r="71" spans="1:56" s="13" customFormat="1" ht="13.5" customHeight="1">
      <c r="A71" s="139">
        <v>56</v>
      </c>
      <c r="B71" s="366"/>
      <c r="C71" s="367"/>
      <c r="D71" s="368"/>
      <c r="E71" s="367"/>
      <c r="F71" s="368"/>
      <c r="G71" s="369"/>
      <c r="H71" s="367"/>
      <c r="I71" s="370"/>
      <c r="J71" s="371"/>
      <c r="K71" s="367"/>
      <c r="L71" s="447"/>
      <c r="M71" s="448"/>
      <c r="N71" s="448"/>
      <c r="O71" s="446"/>
      <c r="P71" s="376" t="str">
        <f t="shared" si="0"/>
        <v/>
      </c>
      <c r="Q71" s="376" t="str">
        <f t="shared" si="1"/>
        <v/>
      </c>
      <c r="R71" s="377" t="str">
        <f t="shared" si="2"/>
        <v/>
      </c>
      <c r="S71" s="377" t="str">
        <f t="shared" si="3"/>
        <v/>
      </c>
      <c r="T71" s="277"/>
      <c r="U71" s="37"/>
      <c r="V71" s="36" t="str">
        <f t="shared" si="4"/>
        <v/>
      </c>
      <c r="W71" s="36" t="e">
        <f>IF(#REF!="","",#REF!)</f>
        <v>#REF!</v>
      </c>
      <c r="X71" s="29" t="str">
        <f t="shared" si="5"/>
        <v/>
      </c>
      <c r="Y71" s="7" t="e">
        <f t="shared" si="24"/>
        <v>#N/A</v>
      </c>
      <c r="Z71" s="7" t="e">
        <f t="shared" si="6"/>
        <v>#N/A</v>
      </c>
      <c r="AA71" s="7" t="e">
        <f t="shared" si="7"/>
        <v>#N/A</v>
      </c>
      <c r="AB71" s="7" t="str">
        <f t="shared" si="8"/>
        <v/>
      </c>
      <c r="AC71" s="11">
        <f t="shared" si="9"/>
        <v>1</v>
      </c>
      <c r="AD71" s="7" t="e">
        <f t="shared" si="10"/>
        <v>#N/A</v>
      </c>
      <c r="AE71" s="7" t="e">
        <f t="shared" si="11"/>
        <v>#N/A</v>
      </c>
      <c r="AF71" s="7" t="e">
        <f t="shared" si="12"/>
        <v>#N/A</v>
      </c>
      <c r="AG71" s="7" t="e">
        <f>VLOOKUP(AI71,排出係数!$A$4:$I$1301,9,FALSE)</f>
        <v>#N/A</v>
      </c>
      <c r="AH71" s="12" t="str">
        <f t="shared" si="13"/>
        <v xml:space="preserve"> </v>
      </c>
      <c r="AI71" s="7" t="e">
        <f t="shared" si="25"/>
        <v>#N/A</v>
      </c>
      <c r="AJ71" s="7" t="e">
        <f t="shared" si="14"/>
        <v>#N/A</v>
      </c>
      <c r="AK71" s="7" t="e">
        <f>VLOOKUP(AI71,排出係数!$A$4:$I$1301,6,FALSE)</f>
        <v>#N/A</v>
      </c>
      <c r="AL71" s="7" t="e">
        <f t="shared" si="15"/>
        <v>#N/A</v>
      </c>
      <c r="AM71" s="7" t="e">
        <f t="shared" si="16"/>
        <v>#N/A</v>
      </c>
      <c r="AN71" s="7" t="e">
        <f>VLOOKUP(AI71,排出係数!$A$4:$I$1301,7,FALSE)</f>
        <v>#N/A</v>
      </c>
      <c r="AO71" s="7" t="e">
        <f t="shared" si="17"/>
        <v>#N/A</v>
      </c>
      <c r="AP71" s="7" t="e">
        <f t="shared" si="18"/>
        <v>#N/A</v>
      </c>
      <c r="AQ71" s="7" t="e">
        <f t="shared" si="26"/>
        <v>#N/A</v>
      </c>
      <c r="AR71" s="7">
        <f t="shared" si="19"/>
        <v>0</v>
      </c>
      <c r="AS71" s="7" t="e">
        <f>VLOOKUP(AI71,排出係数!$A$4:$I$1301,8,FALSE)</f>
        <v>#N/A</v>
      </c>
      <c r="AT71" s="7" t="str">
        <f t="shared" si="20"/>
        <v/>
      </c>
      <c r="AU71" s="7" t="str">
        <f t="shared" si="21"/>
        <v/>
      </c>
      <c r="AV71" s="7" t="str">
        <f t="shared" si="22"/>
        <v/>
      </c>
      <c r="AW71" s="7" t="str">
        <f t="shared" si="23"/>
        <v/>
      </c>
      <c r="AX71" s="88"/>
      <c r="BD71" s="3" t="s">
        <v>52</v>
      </c>
    </row>
    <row r="72" spans="1:56" s="13" customFormat="1" ht="13.5" customHeight="1">
      <c r="A72" s="139">
        <v>57</v>
      </c>
      <c r="B72" s="366"/>
      <c r="C72" s="367"/>
      <c r="D72" s="368"/>
      <c r="E72" s="367"/>
      <c r="F72" s="368"/>
      <c r="G72" s="369"/>
      <c r="H72" s="367"/>
      <c r="I72" s="370"/>
      <c r="J72" s="371"/>
      <c r="K72" s="367"/>
      <c r="L72" s="447"/>
      <c r="M72" s="448"/>
      <c r="N72" s="448"/>
      <c r="O72" s="446"/>
      <c r="P72" s="376" t="str">
        <f t="shared" si="0"/>
        <v/>
      </c>
      <c r="Q72" s="376" t="str">
        <f t="shared" si="1"/>
        <v/>
      </c>
      <c r="R72" s="377" t="str">
        <f t="shared" si="2"/>
        <v/>
      </c>
      <c r="S72" s="377" t="str">
        <f t="shared" si="3"/>
        <v/>
      </c>
      <c r="T72" s="277"/>
      <c r="U72" s="37"/>
      <c r="V72" s="36" t="str">
        <f t="shared" si="4"/>
        <v/>
      </c>
      <c r="W72" s="36" t="e">
        <f>IF(#REF!="","",#REF!)</f>
        <v>#REF!</v>
      </c>
      <c r="X72" s="29" t="str">
        <f t="shared" si="5"/>
        <v/>
      </c>
      <c r="Y72" s="7" t="e">
        <f t="shared" si="24"/>
        <v>#N/A</v>
      </c>
      <c r="Z72" s="7" t="e">
        <f t="shared" si="6"/>
        <v>#N/A</v>
      </c>
      <c r="AA72" s="7" t="e">
        <f t="shared" si="7"/>
        <v>#N/A</v>
      </c>
      <c r="AB72" s="7" t="str">
        <f t="shared" si="8"/>
        <v/>
      </c>
      <c r="AC72" s="11">
        <f t="shared" si="9"/>
        <v>1</v>
      </c>
      <c r="AD72" s="7" t="e">
        <f t="shared" si="10"/>
        <v>#N/A</v>
      </c>
      <c r="AE72" s="7" t="e">
        <f t="shared" si="11"/>
        <v>#N/A</v>
      </c>
      <c r="AF72" s="7" t="e">
        <f t="shared" si="12"/>
        <v>#N/A</v>
      </c>
      <c r="AG72" s="7" t="e">
        <f>VLOOKUP(AI72,排出係数!$A$4:$I$1301,9,FALSE)</f>
        <v>#N/A</v>
      </c>
      <c r="AH72" s="12" t="str">
        <f t="shared" si="13"/>
        <v xml:space="preserve"> </v>
      </c>
      <c r="AI72" s="7" t="e">
        <f t="shared" si="25"/>
        <v>#N/A</v>
      </c>
      <c r="AJ72" s="7" t="e">
        <f t="shared" si="14"/>
        <v>#N/A</v>
      </c>
      <c r="AK72" s="7" t="e">
        <f>VLOOKUP(AI72,排出係数!$A$4:$I$1301,6,FALSE)</f>
        <v>#N/A</v>
      </c>
      <c r="AL72" s="7" t="e">
        <f t="shared" si="15"/>
        <v>#N/A</v>
      </c>
      <c r="AM72" s="7" t="e">
        <f t="shared" si="16"/>
        <v>#N/A</v>
      </c>
      <c r="AN72" s="7" t="e">
        <f>VLOOKUP(AI72,排出係数!$A$4:$I$1301,7,FALSE)</f>
        <v>#N/A</v>
      </c>
      <c r="AO72" s="7" t="e">
        <f t="shared" si="17"/>
        <v>#N/A</v>
      </c>
      <c r="AP72" s="7" t="e">
        <f t="shared" si="18"/>
        <v>#N/A</v>
      </c>
      <c r="AQ72" s="7" t="e">
        <f t="shared" si="26"/>
        <v>#N/A</v>
      </c>
      <c r="AR72" s="7">
        <f t="shared" si="19"/>
        <v>0</v>
      </c>
      <c r="AS72" s="7" t="e">
        <f>VLOOKUP(AI72,排出係数!$A$4:$I$1301,8,FALSE)</f>
        <v>#N/A</v>
      </c>
      <c r="AT72" s="7" t="str">
        <f t="shared" si="20"/>
        <v/>
      </c>
      <c r="AU72" s="7" t="str">
        <f t="shared" si="21"/>
        <v/>
      </c>
      <c r="AV72" s="7" t="str">
        <f t="shared" si="22"/>
        <v/>
      </c>
      <c r="AW72" s="7" t="str">
        <f t="shared" si="23"/>
        <v/>
      </c>
      <c r="AX72" s="88"/>
      <c r="BD72" s="3" t="s">
        <v>53</v>
      </c>
    </row>
    <row r="73" spans="1:56" s="13" customFormat="1" ht="13.5" customHeight="1">
      <c r="A73" s="139">
        <v>58</v>
      </c>
      <c r="B73" s="366"/>
      <c r="C73" s="367"/>
      <c r="D73" s="368"/>
      <c r="E73" s="367"/>
      <c r="F73" s="368"/>
      <c r="G73" s="369"/>
      <c r="H73" s="367"/>
      <c r="I73" s="370"/>
      <c r="J73" s="371"/>
      <c r="K73" s="367"/>
      <c r="L73" s="447"/>
      <c r="M73" s="448"/>
      <c r="N73" s="448"/>
      <c r="O73" s="446"/>
      <c r="P73" s="376" t="str">
        <f t="shared" si="0"/>
        <v/>
      </c>
      <c r="Q73" s="376" t="str">
        <f t="shared" si="1"/>
        <v/>
      </c>
      <c r="R73" s="377" t="str">
        <f t="shared" si="2"/>
        <v/>
      </c>
      <c r="S73" s="377" t="str">
        <f t="shared" si="3"/>
        <v/>
      </c>
      <c r="T73" s="277"/>
      <c r="U73" s="37"/>
      <c r="V73" s="36" t="str">
        <f t="shared" si="4"/>
        <v/>
      </c>
      <c r="W73" s="36" t="e">
        <f>IF(#REF!="","",#REF!)</f>
        <v>#REF!</v>
      </c>
      <c r="X73" s="29" t="str">
        <f t="shared" si="5"/>
        <v/>
      </c>
      <c r="Y73" s="7" t="e">
        <f t="shared" si="24"/>
        <v>#N/A</v>
      </c>
      <c r="Z73" s="7" t="e">
        <f t="shared" si="6"/>
        <v>#N/A</v>
      </c>
      <c r="AA73" s="7" t="e">
        <f t="shared" si="7"/>
        <v>#N/A</v>
      </c>
      <c r="AB73" s="7" t="str">
        <f t="shared" si="8"/>
        <v/>
      </c>
      <c r="AC73" s="11">
        <f t="shared" si="9"/>
        <v>1</v>
      </c>
      <c r="AD73" s="7" t="e">
        <f t="shared" si="10"/>
        <v>#N/A</v>
      </c>
      <c r="AE73" s="7" t="e">
        <f t="shared" si="11"/>
        <v>#N/A</v>
      </c>
      <c r="AF73" s="7" t="e">
        <f t="shared" si="12"/>
        <v>#N/A</v>
      </c>
      <c r="AG73" s="7" t="e">
        <f>VLOOKUP(AI73,排出係数!$A$4:$I$1301,9,FALSE)</f>
        <v>#N/A</v>
      </c>
      <c r="AH73" s="12" t="str">
        <f t="shared" si="13"/>
        <v xml:space="preserve"> </v>
      </c>
      <c r="AI73" s="7" t="e">
        <f t="shared" si="25"/>
        <v>#N/A</v>
      </c>
      <c r="AJ73" s="7" t="e">
        <f t="shared" si="14"/>
        <v>#N/A</v>
      </c>
      <c r="AK73" s="7" t="e">
        <f>VLOOKUP(AI73,排出係数!$A$4:$I$1301,6,FALSE)</f>
        <v>#N/A</v>
      </c>
      <c r="AL73" s="7" t="e">
        <f t="shared" si="15"/>
        <v>#N/A</v>
      </c>
      <c r="AM73" s="7" t="e">
        <f t="shared" si="16"/>
        <v>#N/A</v>
      </c>
      <c r="AN73" s="7" t="e">
        <f>VLOOKUP(AI73,排出係数!$A$4:$I$1301,7,FALSE)</f>
        <v>#N/A</v>
      </c>
      <c r="AO73" s="7" t="e">
        <f t="shared" si="17"/>
        <v>#N/A</v>
      </c>
      <c r="AP73" s="7" t="e">
        <f t="shared" si="18"/>
        <v>#N/A</v>
      </c>
      <c r="AQ73" s="7" t="e">
        <f t="shared" si="26"/>
        <v>#N/A</v>
      </c>
      <c r="AR73" s="7">
        <f t="shared" si="19"/>
        <v>0</v>
      </c>
      <c r="AS73" s="7" t="e">
        <f>VLOOKUP(AI73,排出係数!$A$4:$I$1301,8,FALSE)</f>
        <v>#N/A</v>
      </c>
      <c r="AT73" s="7" t="str">
        <f t="shared" si="20"/>
        <v/>
      </c>
      <c r="AU73" s="7" t="str">
        <f t="shared" si="21"/>
        <v/>
      </c>
      <c r="AV73" s="7" t="str">
        <f t="shared" si="22"/>
        <v/>
      </c>
      <c r="AW73" s="7" t="str">
        <f t="shared" si="23"/>
        <v/>
      </c>
      <c r="AX73" s="88"/>
      <c r="BD73" s="3" t="s">
        <v>99</v>
      </c>
    </row>
    <row r="74" spans="1:56" s="13" customFormat="1" ht="13.5" customHeight="1">
      <c r="A74" s="139">
        <v>59</v>
      </c>
      <c r="B74" s="366"/>
      <c r="C74" s="367"/>
      <c r="D74" s="368"/>
      <c r="E74" s="367"/>
      <c r="F74" s="368"/>
      <c r="G74" s="369"/>
      <c r="H74" s="367"/>
      <c r="I74" s="370"/>
      <c r="J74" s="371"/>
      <c r="K74" s="367"/>
      <c r="L74" s="447"/>
      <c r="M74" s="448"/>
      <c r="N74" s="448"/>
      <c r="O74" s="446"/>
      <c r="P74" s="376" t="str">
        <f t="shared" si="0"/>
        <v/>
      </c>
      <c r="Q74" s="376" t="str">
        <f t="shared" si="1"/>
        <v/>
      </c>
      <c r="R74" s="377" t="str">
        <f t="shared" si="2"/>
        <v/>
      </c>
      <c r="S74" s="377" t="str">
        <f t="shared" si="3"/>
        <v/>
      </c>
      <c r="T74" s="277"/>
      <c r="U74" s="37"/>
      <c r="V74" s="36" t="str">
        <f t="shared" si="4"/>
        <v/>
      </c>
      <c r="W74" s="36" t="e">
        <f>IF(#REF!="","",#REF!)</f>
        <v>#REF!</v>
      </c>
      <c r="X74" s="29" t="str">
        <f t="shared" si="5"/>
        <v/>
      </c>
      <c r="Y74" s="7" t="e">
        <f t="shared" si="24"/>
        <v>#N/A</v>
      </c>
      <c r="Z74" s="7" t="e">
        <f t="shared" si="6"/>
        <v>#N/A</v>
      </c>
      <c r="AA74" s="7" t="e">
        <f t="shared" si="7"/>
        <v>#N/A</v>
      </c>
      <c r="AB74" s="7" t="str">
        <f t="shared" si="8"/>
        <v/>
      </c>
      <c r="AC74" s="11">
        <f t="shared" si="9"/>
        <v>1</v>
      </c>
      <c r="AD74" s="7" t="e">
        <f t="shared" si="10"/>
        <v>#N/A</v>
      </c>
      <c r="AE74" s="7" t="e">
        <f t="shared" si="11"/>
        <v>#N/A</v>
      </c>
      <c r="AF74" s="7" t="e">
        <f t="shared" si="12"/>
        <v>#N/A</v>
      </c>
      <c r="AG74" s="7" t="e">
        <f>VLOOKUP(AI74,排出係数!$A$4:$I$1301,9,FALSE)</f>
        <v>#N/A</v>
      </c>
      <c r="AH74" s="12" t="str">
        <f t="shared" si="13"/>
        <v xml:space="preserve"> </v>
      </c>
      <c r="AI74" s="7" t="e">
        <f t="shared" si="25"/>
        <v>#N/A</v>
      </c>
      <c r="AJ74" s="7" t="e">
        <f t="shared" si="14"/>
        <v>#N/A</v>
      </c>
      <c r="AK74" s="7" t="e">
        <f>VLOOKUP(AI74,排出係数!$A$4:$I$1301,6,FALSE)</f>
        <v>#N/A</v>
      </c>
      <c r="AL74" s="7" t="e">
        <f t="shared" si="15"/>
        <v>#N/A</v>
      </c>
      <c r="AM74" s="7" t="e">
        <f t="shared" si="16"/>
        <v>#N/A</v>
      </c>
      <c r="AN74" s="7" t="e">
        <f>VLOOKUP(AI74,排出係数!$A$4:$I$1301,7,FALSE)</f>
        <v>#N/A</v>
      </c>
      <c r="AO74" s="7" t="e">
        <f t="shared" si="17"/>
        <v>#N/A</v>
      </c>
      <c r="AP74" s="7" t="e">
        <f t="shared" si="18"/>
        <v>#N/A</v>
      </c>
      <c r="AQ74" s="7" t="e">
        <f t="shared" si="26"/>
        <v>#N/A</v>
      </c>
      <c r="AR74" s="7">
        <f t="shared" si="19"/>
        <v>0</v>
      </c>
      <c r="AS74" s="7" t="e">
        <f>VLOOKUP(AI74,排出係数!$A$4:$I$1301,8,FALSE)</f>
        <v>#N/A</v>
      </c>
      <c r="AT74" s="7" t="str">
        <f t="shared" si="20"/>
        <v/>
      </c>
      <c r="AU74" s="7" t="str">
        <f t="shared" si="21"/>
        <v/>
      </c>
      <c r="AV74" s="7" t="str">
        <f t="shared" si="22"/>
        <v/>
      </c>
      <c r="AW74" s="7" t="str">
        <f t="shared" si="23"/>
        <v/>
      </c>
      <c r="AX74" s="88"/>
      <c r="BD74" s="3" t="s">
        <v>100</v>
      </c>
    </row>
    <row r="75" spans="1:56" s="13" customFormat="1" ht="13.5" customHeight="1">
      <c r="A75" s="139">
        <v>60</v>
      </c>
      <c r="B75" s="366"/>
      <c r="C75" s="367"/>
      <c r="D75" s="368"/>
      <c r="E75" s="367"/>
      <c r="F75" s="368"/>
      <c r="G75" s="369"/>
      <c r="H75" s="367"/>
      <c r="I75" s="370"/>
      <c r="J75" s="371"/>
      <c r="K75" s="367"/>
      <c r="L75" s="447"/>
      <c r="M75" s="448"/>
      <c r="N75" s="448"/>
      <c r="O75" s="446"/>
      <c r="P75" s="376" t="str">
        <f t="shared" si="0"/>
        <v/>
      </c>
      <c r="Q75" s="376" t="str">
        <f t="shared" si="1"/>
        <v/>
      </c>
      <c r="R75" s="377" t="str">
        <f t="shared" si="2"/>
        <v/>
      </c>
      <c r="S75" s="377" t="str">
        <f t="shared" si="3"/>
        <v/>
      </c>
      <c r="T75" s="277"/>
      <c r="U75" s="37"/>
      <c r="V75" s="36" t="str">
        <f t="shared" si="4"/>
        <v/>
      </c>
      <c r="W75" s="36" t="e">
        <f>IF(#REF!="","",#REF!)</f>
        <v>#REF!</v>
      </c>
      <c r="X75" s="29" t="str">
        <f t="shared" si="5"/>
        <v/>
      </c>
      <c r="Y75" s="7" t="e">
        <f t="shared" si="24"/>
        <v>#N/A</v>
      </c>
      <c r="Z75" s="7" t="e">
        <f t="shared" si="6"/>
        <v>#N/A</v>
      </c>
      <c r="AA75" s="7" t="e">
        <f t="shared" si="7"/>
        <v>#N/A</v>
      </c>
      <c r="AB75" s="7" t="str">
        <f t="shared" si="8"/>
        <v/>
      </c>
      <c r="AC75" s="11">
        <f t="shared" si="9"/>
        <v>1</v>
      </c>
      <c r="AD75" s="7" t="e">
        <f t="shared" si="10"/>
        <v>#N/A</v>
      </c>
      <c r="AE75" s="7" t="e">
        <f t="shared" si="11"/>
        <v>#N/A</v>
      </c>
      <c r="AF75" s="7" t="e">
        <f t="shared" si="12"/>
        <v>#N/A</v>
      </c>
      <c r="AG75" s="7" t="e">
        <f>VLOOKUP(AI75,排出係数!$A$4:$I$1301,9,FALSE)</f>
        <v>#N/A</v>
      </c>
      <c r="AH75" s="12" t="str">
        <f t="shared" si="13"/>
        <v xml:space="preserve"> </v>
      </c>
      <c r="AI75" s="7" t="e">
        <f t="shared" si="25"/>
        <v>#N/A</v>
      </c>
      <c r="AJ75" s="7" t="e">
        <f t="shared" si="14"/>
        <v>#N/A</v>
      </c>
      <c r="AK75" s="7" t="e">
        <f>VLOOKUP(AI75,排出係数!$A$4:$I$1301,6,FALSE)</f>
        <v>#N/A</v>
      </c>
      <c r="AL75" s="7" t="e">
        <f t="shared" si="15"/>
        <v>#N/A</v>
      </c>
      <c r="AM75" s="7" t="e">
        <f t="shared" si="16"/>
        <v>#N/A</v>
      </c>
      <c r="AN75" s="7" t="e">
        <f>VLOOKUP(AI75,排出係数!$A$4:$I$1301,7,FALSE)</f>
        <v>#N/A</v>
      </c>
      <c r="AO75" s="7" t="e">
        <f t="shared" si="17"/>
        <v>#N/A</v>
      </c>
      <c r="AP75" s="7" t="e">
        <f t="shared" si="18"/>
        <v>#N/A</v>
      </c>
      <c r="AQ75" s="7" t="e">
        <f t="shared" si="26"/>
        <v>#N/A</v>
      </c>
      <c r="AR75" s="7">
        <f t="shared" si="19"/>
        <v>0</v>
      </c>
      <c r="AS75" s="7" t="e">
        <f>VLOOKUP(AI75,排出係数!$A$4:$I$1301,8,FALSE)</f>
        <v>#N/A</v>
      </c>
      <c r="AT75" s="7" t="str">
        <f t="shared" si="20"/>
        <v/>
      </c>
      <c r="AU75" s="7" t="str">
        <f t="shared" si="21"/>
        <v/>
      </c>
      <c r="AV75" s="7" t="str">
        <f t="shared" si="22"/>
        <v/>
      </c>
      <c r="AW75" s="7" t="str">
        <f t="shared" si="23"/>
        <v/>
      </c>
      <c r="AX75" s="88"/>
      <c r="BD75" s="3" t="s">
        <v>101</v>
      </c>
    </row>
    <row r="76" spans="1:56" s="13" customFormat="1" ht="13.5" customHeight="1">
      <c r="A76" s="139">
        <v>61</v>
      </c>
      <c r="B76" s="366"/>
      <c r="C76" s="367"/>
      <c r="D76" s="368"/>
      <c r="E76" s="367"/>
      <c r="F76" s="368"/>
      <c r="G76" s="369"/>
      <c r="H76" s="367"/>
      <c r="I76" s="370"/>
      <c r="J76" s="371"/>
      <c r="K76" s="367"/>
      <c r="L76" s="447"/>
      <c r="M76" s="448"/>
      <c r="N76" s="448"/>
      <c r="O76" s="446"/>
      <c r="P76" s="376" t="str">
        <f t="shared" si="0"/>
        <v/>
      </c>
      <c r="Q76" s="376" t="str">
        <f t="shared" si="1"/>
        <v/>
      </c>
      <c r="R76" s="377" t="str">
        <f t="shared" si="2"/>
        <v/>
      </c>
      <c r="S76" s="377" t="str">
        <f t="shared" si="3"/>
        <v/>
      </c>
      <c r="T76" s="277"/>
      <c r="U76" s="37"/>
      <c r="V76" s="36" t="str">
        <f t="shared" si="4"/>
        <v/>
      </c>
      <c r="W76" s="36" t="e">
        <f>IF(#REF!="","",#REF!)</f>
        <v>#REF!</v>
      </c>
      <c r="X76" s="29" t="str">
        <f t="shared" si="5"/>
        <v/>
      </c>
      <c r="Y76" s="7" t="e">
        <f t="shared" si="24"/>
        <v>#N/A</v>
      </c>
      <c r="Z76" s="7" t="e">
        <f t="shared" si="6"/>
        <v>#N/A</v>
      </c>
      <c r="AA76" s="7" t="e">
        <f t="shared" si="7"/>
        <v>#N/A</v>
      </c>
      <c r="AB76" s="7" t="str">
        <f t="shared" si="8"/>
        <v/>
      </c>
      <c r="AC76" s="11">
        <f t="shared" si="9"/>
        <v>1</v>
      </c>
      <c r="AD76" s="7" t="e">
        <f t="shared" si="10"/>
        <v>#N/A</v>
      </c>
      <c r="AE76" s="7" t="e">
        <f t="shared" si="11"/>
        <v>#N/A</v>
      </c>
      <c r="AF76" s="7" t="e">
        <f t="shared" si="12"/>
        <v>#N/A</v>
      </c>
      <c r="AG76" s="7" t="e">
        <f>VLOOKUP(AI76,排出係数!$A$4:$I$1301,9,FALSE)</f>
        <v>#N/A</v>
      </c>
      <c r="AH76" s="12" t="str">
        <f t="shared" si="13"/>
        <v xml:space="preserve"> </v>
      </c>
      <c r="AI76" s="7" t="e">
        <f t="shared" si="25"/>
        <v>#N/A</v>
      </c>
      <c r="AJ76" s="7" t="e">
        <f t="shared" si="14"/>
        <v>#N/A</v>
      </c>
      <c r="AK76" s="7" t="e">
        <f>VLOOKUP(AI76,排出係数!$A$4:$I$1301,6,FALSE)</f>
        <v>#N/A</v>
      </c>
      <c r="AL76" s="7" t="e">
        <f t="shared" si="15"/>
        <v>#N/A</v>
      </c>
      <c r="AM76" s="7" t="e">
        <f t="shared" si="16"/>
        <v>#N/A</v>
      </c>
      <c r="AN76" s="7" t="e">
        <f>VLOOKUP(AI76,排出係数!$A$4:$I$1301,7,FALSE)</f>
        <v>#N/A</v>
      </c>
      <c r="AO76" s="7" t="e">
        <f t="shared" si="17"/>
        <v>#N/A</v>
      </c>
      <c r="AP76" s="7" t="e">
        <f t="shared" si="18"/>
        <v>#N/A</v>
      </c>
      <c r="AQ76" s="7" t="e">
        <f t="shared" si="26"/>
        <v>#N/A</v>
      </c>
      <c r="AR76" s="7">
        <f t="shared" si="19"/>
        <v>0</v>
      </c>
      <c r="AS76" s="7" t="e">
        <f>VLOOKUP(AI76,排出係数!$A$4:$I$1301,8,FALSE)</f>
        <v>#N/A</v>
      </c>
      <c r="AT76" s="7" t="str">
        <f t="shared" si="20"/>
        <v/>
      </c>
      <c r="AU76" s="7" t="str">
        <f t="shared" si="21"/>
        <v/>
      </c>
      <c r="AV76" s="7" t="str">
        <f t="shared" si="22"/>
        <v/>
      </c>
      <c r="AW76" s="7" t="str">
        <f t="shared" si="23"/>
        <v/>
      </c>
      <c r="AX76" s="88"/>
      <c r="BD76" s="3" t="s">
        <v>102</v>
      </c>
    </row>
    <row r="77" spans="1:56" s="13" customFormat="1" ht="13.5" customHeight="1">
      <c r="A77" s="139">
        <v>62</v>
      </c>
      <c r="B77" s="366"/>
      <c r="C77" s="367"/>
      <c r="D77" s="368"/>
      <c r="E77" s="367"/>
      <c r="F77" s="368"/>
      <c r="G77" s="369"/>
      <c r="H77" s="367"/>
      <c r="I77" s="370"/>
      <c r="J77" s="371"/>
      <c r="K77" s="367"/>
      <c r="L77" s="447"/>
      <c r="M77" s="448"/>
      <c r="N77" s="448"/>
      <c r="O77" s="446"/>
      <c r="P77" s="376" t="str">
        <f t="shared" si="0"/>
        <v/>
      </c>
      <c r="Q77" s="376" t="str">
        <f t="shared" si="1"/>
        <v/>
      </c>
      <c r="R77" s="377" t="str">
        <f t="shared" si="2"/>
        <v/>
      </c>
      <c r="S77" s="377" t="str">
        <f t="shared" si="3"/>
        <v/>
      </c>
      <c r="T77" s="277"/>
      <c r="U77" s="37"/>
      <c r="V77" s="36" t="str">
        <f t="shared" si="4"/>
        <v/>
      </c>
      <c r="W77" s="36" t="e">
        <f>IF(#REF!="","",#REF!)</f>
        <v>#REF!</v>
      </c>
      <c r="X77" s="29" t="str">
        <f t="shared" si="5"/>
        <v/>
      </c>
      <c r="Y77" s="7" t="e">
        <f t="shared" si="24"/>
        <v>#N/A</v>
      </c>
      <c r="Z77" s="7" t="e">
        <f t="shared" si="6"/>
        <v>#N/A</v>
      </c>
      <c r="AA77" s="7" t="e">
        <f t="shared" si="7"/>
        <v>#N/A</v>
      </c>
      <c r="AB77" s="7" t="str">
        <f t="shared" si="8"/>
        <v/>
      </c>
      <c r="AC77" s="11">
        <f t="shared" si="9"/>
        <v>1</v>
      </c>
      <c r="AD77" s="7" t="e">
        <f t="shared" si="10"/>
        <v>#N/A</v>
      </c>
      <c r="AE77" s="7" t="e">
        <f t="shared" si="11"/>
        <v>#N/A</v>
      </c>
      <c r="AF77" s="7" t="e">
        <f t="shared" si="12"/>
        <v>#N/A</v>
      </c>
      <c r="AG77" s="7" t="e">
        <f>VLOOKUP(AI77,排出係数!$A$4:$I$1301,9,FALSE)</f>
        <v>#N/A</v>
      </c>
      <c r="AH77" s="12" t="str">
        <f t="shared" si="13"/>
        <v xml:space="preserve"> </v>
      </c>
      <c r="AI77" s="7" t="e">
        <f t="shared" si="25"/>
        <v>#N/A</v>
      </c>
      <c r="AJ77" s="7" t="e">
        <f t="shared" si="14"/>
        <v>#N/A</v>
      </c>
      <c r="AK77" s="7" t="e">
        <f>VLOOKUP(AI77,排出係数!$A$4:$I$1301,6,FALSE)</f>
        <v>#N/A</v>
      </c>
      <c r="AL77" s="7" t="e">
        <f t="shared" si="15"/>
        <v>#N/A</v>
      </c>
      <c r="AM77" s="7" t="e">
        <f t="shared" si="16"/>
        <v>#N/A</v>
      </c>
      <c r="AN77" s="7" t="e">
        <f>VLOOKUP(AI77,排出係数!$A$4:$I$1301,7,FALSE)</f>
        <v>#N/A</v>
      </c>
      <c r="AO77" s="7" t="e">
        <f t="shared" si="17"/>
        <v>#N/A</v>
      </c>
      <c r="AP77" s="7" t="e">
        <f t="shared" si="18"/>
        <v>#N/A</v>
      </c>
      <c r="AQ77" s="7" t="e">
        <f t="shared" si="26"/>
        <v>#N/A</v>
      </c>
      <c r="AR77" s="7">
        <f t="shared" si="19"/>
        <v>0</v>
      </c>
      <c r="AS77" s="7" t="e">
        <f>VLOOKUP(AI77,排出係数!$A$4:$I$1301,8,FALSE)</f>
        <v>#N/A</v>
      </c>
      <c r="AT77" s="7" t="str">
        <f t="shared" si="20"/>
        <v/>
      </c>
      <c r="AU77" s="7" t="str">
        <f t="shared" si="21"/>
        <v/>
      </c>
      <c r="AV77" s="7" t="str">
        <f t="shared" si="22"/>
        <v/>
      </c>
      <c r="AW77" s="7" t="str">
        <f t="shared" si="23"/>
        <v/>
      </c>
      <c r="AX77" s="88"/>
      <c r="BD77" s="3" t="s">
        <v>103</v>
      </c>
    </row>
    <row r="78" spans="1:56" s="13" customFormat="1" ht="13.5" customHeight="1">
      <c r="A78" s="139">
        <v>63</v>
      </c>
      <c r="B78" s="366"/>
      <c r="C78" s="367"/>
      <c r="D78" s="368"/>
      <c r="E78" s="367"/>
      <c r="F78" s="368"/>
      <c r="G78" s="369"/>
      <c r="H78" s="367"/>
      <c r="I78" s="370"/>
      <c r="J78" s="371"/>
      <c r="K78" s="367"/>
      <c r="L78" s="447"/>
      <c r="M78" s="448"/>
      <c r="N78" s="448"/>
      <c r="O78" s="446"/>
      <c r="P78" s="376" t="str">
        <f t="shared" si="0"/>
        <v/>
      </c>
      <c r="Q78" s="376" t="str">
        <f t="shared" si="1"/>
        <v/>
      </c>
      <c r="R78" s="377" t="str">
        <f t="shared" si="2"/>
        <v/>
      </c>
      <c r="S78" s="377" t="str">
        <f t="shared" si="3"/>
        <v/>
      </c>
      <c r="T78" s="277"/>
      <c r="U78" s="37"/>
      <c r="V78" s="36" t="str">
        <f t="shared" si="4"/>
        <v/>
      </c>
      <c r="W78" s="36" t="e">
        <f>IF(#REF!="","",#REF!)</f>
        <v>#REF!</v>
      </c>
      <c r="X78" s="29" t="str">
        <f t="shared" si="5"/>
        <v/>
      </c>
      <c r="Y78" s="7" t="e">
        <f t="shared" si="24"/>
        <v>#N/A</v>
      </c>
      <c r="Z78" s="7" t="e">
        <f t="shared" si="6"/>
        <v>#N/A</v>
      </c>
      <c r="AA78" s="7" t="e">
        <f t="shared" si="7"/>
        <v>#N/A</v>
      </c>
      <c r="AB78" s="7" t="str">
        <f t="shared" si="8"/>
        <v/>
      </c>
      <c r="AC78" s="11">
        <f t="shared" si="9"/>
        <v>1</v>
      </c>
      <c r="AD78" s="7" t="e">
        <f t="shared" si="10"/>
        <v>#N/A</v>
      </c>
      <c r="AE78" s="7" t="e">
        <f t="shared" si="11"/>
        <v>#N/A</v>
      </c>
      <c r="AF78" s="7" t="e">
        <f t="shared" si="12"/>
        <v>#N/A</v>
      </c>
      <c r="AG78" s="7" t="e">
        <f>VLOOKUP(AI78,排出係数!$A$4:$I$1301,9,FALSE)</f>
        <v>#N/A</v>
      </c>
      <c r="AH78" s="12" t="str">
        <f t="shared" si="13"/>
        <v xml:space="preserve"> </v>
      </c>
      <c r="AI78" s="7" t="e">
        <f t="shared" si="25"/>
        <v>#N/A</v>
      </c>
      <c r="AJ78" s="7" t="e">
        <f t="shared" si="14"/>
        <v>#N/A</v>
      </c>
      <c r="AK78" s="7" t="e">
        <f>VLOOKUP(AI78,排出係数!$A$4:$I$1301,6,FALSE)</f>
        <v>#N/A</v>
      </c>
      <c r="AL78" s="7" t="e">
        <f t="shared" si="15"/>
        <v>#N/A</v>
      </c>
      <c r="AM78" s="7" t="e">
        <f t="shared" si="16"/>
        <v>#N/A</v>
      </c>
      <c r="AN78" s="7" t="e">
        <f>VLOOKUP(AI78,排出係数!$A$4:$I$1301,7,FALSE)</f>
        <v>#N/A</v>
      </c>
      <c r="AO78" s="7" t="e">
        <f t="shared" si="17"/>
        <v>#N/A</v>
      </c>
      <c r="AP78" s="7" t="e">
        <f t="shared" si="18"/>
        <v>#N/A</v>
      </c>
      <c r="AQ78" s="7" t="e">
        <f t="shared" si="26"/>
        <v>#N/A</v>
      </c>
      <c r="AR78" s="7">
        <f t="shared" si="19"/>
        <v>0</v>
      </c>
      <c r="AS78" s="7" t="e">
        <f>VLOOKUP(AI78,排出係数!$A$4:$I$1301,8,FALSE)</f>
        <v>#N/A</v>
      </c>
      <c r="AT78" s="7" t="str">
        <f t="shared" si="20"/>
        <v/>
      </c>
      <c r="AU78" s="7" t="str">
        <f t="shared" si="21"/>
        <v/>
      </c>
      <c r="AV78" s="7" t="str">
        <f t="shared" si="22"/>
        <v/>
      </c>
      <c r="AW78" s="7" t="str">
        <f t="shared" si="23"/>
        <v/>
      </c>
      <c r="AX78" s="88"/>
      <c r="BD78" s="3" t="s">
        <v>104</v>
      </c>
    </row>
    <row r="79" spans="1:56" s="13" customFormat="1" ht="13.5" customHeight="1">
      <c r="A79" s="139">
        <v>64</v>
      </c>
      <c r="B79" s="366"/>
      <c r="C79" s="367"/>
      <c r="D79" s="368"/>
      <c r="E79" s="367"/>
      <c r="F79" s="368"/>
      <c r="G79" s="369"/>
      <c r="H79" s="367"/>
      <c r="I79" s="370"/>
      <c r="J79" s="371"/>
      <c r="K79" s="367"/>
      <c r="L79" s="447"/>
      <c r="M79" s="448"/>
      <c r="N79" s="448"/>
      <c r="O79" s="446"/>
      <c r="P79" s="376" t="str">
        <f t="shared" si="0"/>
        <v/>
      </c>
      <c r="Q79" s="376" t="str">
        <f t="shared" si="1"/>
        <v/>
      </c>
      <c r="R79" s="377" t="str">
        <f t="shared" si="2"/>
        <v/>
      </c>
      <c r="S79" s="377" t="str">
        <f t="shared" si="3"/>
        <v/>
      </c>
      <c r="T79" s="277"/>
      <c r="U79" s="37"/>
      <c r="V79" s="36" t="str">
        <f t="shared" si="4"/>
        <v/>
      </c>
      <c r="W79" s="36" t="e">
        <f>IF(#REF!="","",#REF!)</f>
        <v>#REF!</v>
      </c>
      <c r="X79" s="29" t="str">
        <f t="shared" si="5"/>
        <v/>
      </c>
      <c r="Y79" s="7" t="e">
        <f t="shared" si="24"/>
        <v>#N/A</v>
      </c>
      <c r="Z79" s="7" t="e">
        <f t="shared" si="6"/>
        <v>#N/A</v>
      </c>
      <c r="AA79" s="7" t="e">
        <f t="shared" si="7"/>
        <v>#N/A</v>
      </c>
      <c r="AB79" s="7" t="str">
        <f t="shared" si="8"/>
        <v/>
      </c>
      <c r="AC79" s="11">
        <f t="shared" si="9"/>
        <v>1</v>
      </c>
      <c r="AD79" s="7" t="e">
        <f t="shared" si="10"/>
        <v>#N/A</v>
      </c>
      <c r="AE79" s="7" t="e">
        <f t="shared" si="11"/>
        <v>#N/A</v>
      </c>
      <c r="AF79" s="7" t="e">
        <f t="shared" si="12"/>
        <v>#N/A</v>
      </c>
      <c r="AG79" s="7" t="e">
        <f>VLOOKUP(AI79,排出係数!$A$4:$I$1301,9,FALSE)</f>
        <v>#N/A</v>
      </c>
      <c r="AH79" s="12" t="str">
        <f t="shared" si="13"/>
        <v xml:space="preserve"> </v>
      </c>
      <c r="AI79" s="7" t="e">
        <f t="shared" si="25"/>
        <v>#N/A</v>
      </c>
      <c r="AJ79" s="7" t="e">
        <f t="shared" si="14"/>
        <v>#N/A</v>
      </c>
      <c r="AK79" s="7" t="e">
        <f>VLOOKUP(AI79,排出係数!$A$4:$I$1301,6,FALSE)</f>
        <v>#N/A</v>
      </c>
      <c r="AL79" s="7" t="e">
        <f t="shared" si="15"/>
        <v>#N/A</v>
      </c>
      <c r="AM79" s="7" t="e">
        <f t="shared" si="16"/>
        <v>#N/A</v>
      </c>
      <c r="AN79" s="7" t="e">
        <f>VLOOKUP(AI79,排出係数!$A$4:$I$1301,7,FALSE)</f>
        <v>#N/A</v>
      </c>
      <c r="AO79" s="7" t="e">
        <f t="shared" si="17"/>
        <v>#N/A</v>
      </c>
      <c r="AP79" s="7" t="e">
        <f t="shared" si="18"/>
        <v>#N/A</v>
      </c>
      <c r="AQ79" s="7" t="e">
        <f t="shared" si="26"/>
        <v>#N/A</v>
      </c>
      <c r="AR79" s="7">
        <f t="shared" si="19"/>
        <v>0</v>
      </c>
      <c r="AS79" s="7" t="e">
        <f>VLOOKUP(AI79,排出係数!$A$4:$I$1301,8,FALSE)</f>
        <v>#N/A</v>
      </c>
      <c r="AT79" s="7" t="str">
        <f t="shared" si="20"/>
        <v/>
      </c>
      <c r="AU79" s="7" t="str">
        <f t="shared" si="21"/>
        <v/>
      </c>
      <c r="AV79" s="7" t="str">
        <f t="shared" si="22"/>
        <v/>
      </c>
      <c r="AW79" s="7" t="str">
        <f t="shared" si="23"/>
        <v/>
      </c>
      <c r="AX79" s="88"/>
      <c r="BD79" s="3" t="s">
        <v>54</v>
      </c>
    </row>
    <row r="80" spans="1:56" s="13" customFormat="1" ht="13.5" customHeight="1">
      <c r="A80" s="139">
        <v>65</v>
      </c>
      <c r="B80" s="366"/>
      <c r="C80" s="367"/>
      <c r="D80" s="368"/>
      <c r="E80" s="367"/>
      <c r="F80" s="368"/>
      <c r="G80" s="369"/>
      <c r="H80" s="367"/>
      <c r="I80" s="370"/>
      <c r="J80" s="371"/>
      <c r="K80" s="367"/>
      <c r="L80" s="447"/>
      <c r="M80" s="448"/>
      <c r="N80" s="448"/>
      <c r="O80" s="446"/>
      <c r="P80" s="376" t="str">
        <f t="shared" ref="P80:P143" si="27">IF(ISBLANK(K80)=TRUE,"",IF(ISNUMBER(AJ80)=TRUE,AJ80,"エラー"))</f>
        <v/>
      </c>
      <c r="Q80" s="376" t="str">
        <f t="shared" ref="Q80:Q143" si="28">IF(ISBLANK(K80)=TRUE,"",IF(ISNUMBER(AM80)=TRUE,AM80,"エラー"))</f>
        <v/>
      </c>
      <c r="R80" s="377" t="str">
        <f t="shared" ref="R80:R143" si="29">IF(P80="","",IF(ISERROR(P80*V80*AC80),"エラー",IF(ISBLANK(V80)=TRUE,"エラー",IF(ISBLANK(P80)=TRUE,"エラー",IF(AV80=1,"エラー",P80*AC80*V80/1000)))))</f>
        <v/>
      </c>
      <c r="S80" s="377" t="str">
        <f t="shared" ref="S80:S143" si="30">IF(Q80="","",IF(ISERROR(Q80*V80*AC80),"エラー",IF(ISBLANK(V80)=TRUE,"エラー",IF(ISBLANK(Q80)=TRUE,"エラー",IF(AV80=1,"エラー",Q80*AC80*V80/1000)))))</f>
        <v/>
      </c>
      <c r="T80" s="277"/>
      <c r="U80" s="37"/>
      <c r="V80" s="36" t="str">
        <f t="shared" ref="V80:V143" si="31">IF(O80="","",O80)</f>
        <v/>
      </c>
      <c r="W80" s="36" t="e">
        <f>IF(#REF!="","",#REF!)</f>
        <v>#REF!</v>
      </c>
      <c r="X80" s="29" t="str">
        <f t="shared" ref="X80:X143" si="32">IF(ISBLANK(H80)=TRUE,"",IF(OR(ISBLANK(B80)=TRUE),1,""))</f>
        <v/>
      </c>
      <c r="Y80" s="7" t="e">
        <f t="shared" ref="Y80:Y143" si="33">VLOOKUP(H80,$AY$17:$BB$23,2,FALSE)</f>
        <v>#N/A</v>
      </c>
      <c r="Z80" s="7" t="e">
        <f t="shared" ref="Z80:Z143" si="34">VLOOKUP(H80,$AY$17:$BB$23,3,FALSE)</f>
        <v>#N/A</v>
      </c>
      <c r="AA80" s="7" t="e">
        <f t="shared" ref="AA80:AA143" si="35">VLOOKUP(H80,$AY$17:$BB$23,4,FALSE)</f>
        <v>#N/A</v>
      </c>
      <c r="AB80" s="7" t="str">
        <f t="shared" ref="AB80:AB143" si="36">IF(ISERROR(SEARCH("-",I80,1))=TRUE,ASC(UPPER(I80)),ASC(UPPER(LEFT(I80,SEARCH("-",I80,1)-1))))</f>
        <v/>
      </c>
      <c r="AC80" s="11">
        <f t="shared" ref="AC80:AC143" si="37">IF(J80&gt;3500,J80/1000,1)</f>
        <v>1</v>
      </c>
      <c r="AD80" s="7" t="e">
        <f t="shared" ref="AD80:AD143" si="38">IF(AA80=9,0,IF(J80&lt;=1700,1,IF(J80&lt;=2500,2,IF(J80&lt;=3500,3,4))))</f>
        <v>#N/A</v>
      </c>
      <c r="AE80" s="7" t="e">
        <f t="shared" ref="AE80:AE143" si="39">IF(AA80=5,0,IF(AA80=9,0,IF(J80&lt;=1700,1,IF(J80&lt;=2500,2,IF(J80&lt;=3500,3,4)))))</f>
        <v>#N/A</v>
      </c>
      <c r="AF80" s="7" t="e">
        <f t="shared" ref="AF80:AF143" si="40">VLOOKUP(K80,$BG$17:$BH$25,2,FALSE)</f>
        <v>#N/A</v>
      </c>
      <c r="AG80" s="7" t="e">
        <f>VLOOKUP(AI80,排出係数!$A$4:$I$1301,9,FALSE)</f>
        <v>#N/A</v>
      </c>
      <c r="AH80" s="12" t="str">
        <f t="shared" ref="AH80:AH143" si="41">IF(OR(ISBLANK(K80)=TRUE,ISBLANK(B80)=TRUE)," ",CONCATENATE(B80,AA80,AD80))</f>
        <v xml:space="preserve"> </v>
      </c>
      <c r="AI80" s="7" t="e">
        <f t="shared" si="25"/>
        <v>#N/A</v>
      </c>
      <c r="AJ80" s="7" t="e">
        <f t="shared" ref="AJ80:AJ143" si="42">IF(AND(L80="あり",AF80="軽"),AL80,AK80)</f>
        <v>#N/A</v>
      </c>
      <c r="AK80" s="7" t="e">
        <f>VLOOKUP(AI80,排出係数!$A$4:$I$1301,6,FALSE)</f>
        <v>#N/A</v>
      </c>
      <c r="AL80" s="7" t="e">
        <f t="shared" ref="AL80:AL143" si="43">VLOOKUP(AE80,$BU$17:$BY$21,2,FALSE)</f>
        <v>#N/A</v>
      </c>
      <c r="AM80" s="7" t="e">
        <f t="shared" ref="AM80:AM143" si="44">IF(AND(L80="あり",M80="なし",AF80="軽"),AO80,IF(AND(L80="あり",M80="あり(H17なし)",AF80="軽"),AO80,IF(AND(L80="あり",M80="",AF80="軽"),AO80,IF(AND(L80="なし",M80="あり(H17なし)",AF80="軽"),AP80,IF(AND(L80="",M80="あり(H17なし)",AF80="軽"),AP80,IF(AND(M80="あり(H17あり)",AF80="軽"),AQ80,AN80))))))</f>
        <v>#N/A</v>
      </c>
      <c r="AN80" s="7" t="e">
        <f>VLOOKUP(AI80,排出係数!$A$4:$I$1301,7,FALSE)</f>
        <v>#N/A</v>
      </c>
      <c r="AO80" s="7" t="e">
        <f t="shared" ref="AO80:AO143" si="45">VLOOKUP(AE80,$BU$17:$BY$21,3,FALSE)</f>
        <v>#N/A</v>
      </c>
      <c r="AP80" s="7" t="e">
        <f t="shared" ref="AP80:AP143" si="46">VLOOKUP(AE80,$BU$17:$BY$21,4,FALSE)</f>
        <v>#N/A</v>
      </c>
      <c r="AQ80" s="7" t="e">
        <f t="shared" si="26"/>
        <v>#N/A</v>
      </c>
      <c r="AR80" s="7">
        <f t="shared" ref="AR80:AR143" si="47">IF(AND(L80="なし",M80="なし"),0,IF(AND(L80="",M80=""),0,IF(AND(L80="",M80="なし"),0,IF(AND(L80="なし",M80=""),0,1))))</f>
        <v>0</v>
      </c>
      <c r="AS80" s="7" t="e">
        <f>VLOOKUP(AI80,排出係数!$A$4:$I$1301,8,FALSE)</f>
        <v>#N/A</v>
      </c>
      <c r="AT80" s="7" t="str">
        <f t="shared" ref="AT80:AT143" si="48">IF(H80="","",VLOOKUP(H80,$AY$17:$BC$25,5,FALSE))</f>
        <v/>
      </c>
      <c r="AU80" s="7" t="str">
        <f t="shared" ref="AU80:AU143" si="49">IF(D80="","",VLOOKUP(CONCATENATE("A",LEFT(D80)),$BR$17:$BS$26,2,FALSE))</f>
        <v/>
      </c>
      <c r="AV80" s="7" t="str">
        <f t="shared" ref="AV80:AV143" si="50">IF(AT80=AU80,"",1)</f>
        <v/>
      </c>
      <c r="AW80" s="7" t="str">
        <f t="shared" ref="AW80:AW143" si="51">CONCATENATE(C80,D80,E80,F80)</f>
        <v/>
      </c>
      <c r="AX80" s="88"/>
      <c r="BD80" s="3" t="s">
        <v>55</v>
      </c>
    </row>
    <row r="81" spans="1:56" s="13" customFormat="1" ht="13.5" customHeight="1">
      <c r="A81" s="139">
        <v>66</v>
      </c>
      <c r="B81" s="366"/>
      <c r="C81" s="367"/>
      <c r="D81" s="368"/>
      <c r="E81" s="367"/>
      <c r="F81" s="368"/>
      <c r="G81" s="369"/>
      <c r="H81" s="367"/>
      <c r="I81" s="370"/>
      <c r="J81" s="371"/>
      <c r="K81" s="367"/>
      <c r="L81" s="447"/>
      <c r="M81" s="448"/>
      <c r="N81" s="448"/>
      <c r="O81" s="446"/>
      <c r="P81" s="376" t="str">
        <f t="shared" si="27"/>
        <v/>
      </c>
      <c r="Q81" s="376" t="str">
        <f t="shared" si="28"/>
        <v/>
      </c>
      <c r="R81" s="377" t="str">
        <f t="shared" si="29"/>
        <v/>
      </c>
      <c r="S81" s="377" t="str">
        <f t="shared" si="30"/>
        <v/>
      </c>
      <c r="T81" s="277"/>
      <c r="U81" s="37"/>
      <c r="V81" s="36" t="str">
        <f t="shared" si="31"/>
        <v/>
      </c>
      <c r="W81" s="36" t="e">
        <f>IF(#REF!="","",#REF!)</f>
        <v>#REF!</v>
      </c>
      <c r="X81" s="29" t="str">
        <f t="shared" si="32"/>
        <v/>
      </c>
      <c r="Y81" s="7" t="e">
        <f t="shared" si="33"/>
        <v>#N/A</v>
      </c>
      <c r="Z81" s="7" t="e">
        <f t="shared" si="34"/>
        <v>#N/A</v>
      </c>
      <c r="AA81" s="7" t="e">
        <f t="shared" si="35"/>
        <v>#N/A</v>
      </c>
      <c r="AB81" s="7" t="str">
        <f t="shared" si="36"/>
        <v/>
      </c>
      <c r="AC81" s="11">
        <f t="shared" si="37"/>
        <v>1</v>
      </c>
      <c r="AD81" s="7" t="e">
        <f t="shared" si="38"/>
        <v>#N/A</v>
      </c>
      <c r="AE81" s="7" t="e">
        <f t="shared" si="39"/>
        <v>#N/A</v>
      </c>
      <c r="AF81" s="7" t="e">
        <f t="shared" si="40"/>
        <v>#N/A</v>
      </c>
      <c r="AG81" s="7" t="e">
        <f>VLOOKUP(AI81,排出係数!$A$4:$I$1301,9,FALSE)</f>
        <v>#N/A</v>
      </c>
      <c r="AH81" s="12" t="str">
        <f t="shared" si="41"/>
        <v xml:space="preserve"> </v>
      </c>
      <c r="AI81" s="7" t="e">
        <f t="shared" ref="AI81:AI144" si="52">CONCATENATE(Y81,AE81,AF81,AB81)</f>
        <v>#N/A</v>
      </c>
      <c r="AJ81" s="7" t="e">
        <f t="shared" si="42"/>
        <v>#N/A</v>
      </c>
      <c r="AK81" s="7" t="e">
        <f>VLOOKUP(AI81,排出係数!$A$4:$I$1301,6,FALSE)</f>
        <v>#N/A</v>
      </c>
      <c r="AL81" s="7" t="e">
        <f t="shared" si="43"/>
        <v>#N/A</v>
      </c>
      <c r="AM81" s="7" t="e">
        <f t="shared" si="44"/>
        <v>#N/A</v>
      </c>
      <c r="AN81" s="7" t="e">
        <f>VLOOKUP(AI81,排出係数!$A$4:$I$1301,7,FALSE)</f>
        <v>#N/A</v>
      </c>
      <c r="AO81" s="7" t="e">
        <f t="shared" si="45"/>
        <v>#N/A</v>
      </c>
      <c r="AP81" s="7" t="e">
        <f t="shared" si="46"/>
        <v>#N/A</v>
      </c>
      <c r="AQ81" s="7" t="e">
        <f t="shared" ref="AQ81:AQ144" si="53">VLOOKUP(AE81,$BU$17:$BY$21,5,FALSE)</f>
        <v>#N/A</v>
      </c>
      <c r="AR81" s="7">
        <f t="shared" si="47"/>
        <v>0</v>
      </c>
      <c r="AS81" s="7" t="e">
        <f>VLOOKUP(AI81,排出係数!$A$4:$I$1301,8,FALSE)</f>
        <v>#N/A</v>
      </c>
      <c r="AT81" s="7" t="str">
        <f t="shared" si="48"/>
        <v/>
      </c>
      <c r="AU81" s="7" t="str">
        <f t="shared" si="49"/>
        <v/>
      </c>
      <c r="AV81" s="7" t="str">
        <f t="shared" si="50"/>
        <v/>
      </c>
      <c r="AW81" s="7" t="str">
        <f t="shared" si="51"/>
        <v/>
      </c>
      <c r="AX81" s="88"/>
      <c r="BD81" s="3" t="s">
        <v>56</v>
      </c>
    </row>
    <row r="82" spans="1:56" s="13" customFormat="1" ht="13.5" customHeight="1">
      <c r="A82" s="139">
        <v>67</v>
      </c>
      <c r="B82" s="366"/>
      <c r="C82" s="367"/>
      <c r="D82" s="368"/>
      <c r="E82" s="367"/>
      <c r="F82" s="368"/>
      <c r="G82" s="369"/>
      <c r="H82" s="367"/>
      <c r="I82" s="370"/>
      <c r="J82" s="371"/>
      <c r="K82" s="367"/>
      <c r="L82" s="447"/>
      <c r="M82" s="448"/>
      <c r="N82" s="448"/>
      <c r="O82" s="446"/>
      <c r="P82" s="376" t="str">
        <f t="shared" si="27"/>
        <v/>
      </c>
      <c r="Q82" s="376" t="str">
        <f t="shared" si="28"/>
        <v/>
      </c>
      <c r="R82" s="377" t="str">
        <f t="shared" si="29"/>
        <v/>
      </c>
      <c r="S82" s="377" t="str">
        <f t="shared" si="30"/>
        <v/>
      </c>
      <c r="T82" s="277"/>
      <c r="U82" s="37"/>
      <c r="V82" s="36" t="str">
        <f t="shared" si="31"/>
        <v/>
      </c>
      <c r="W82" s="36" t="e">
        <f>IF(#REF!="","",#REF!)</f>
        <v>#REF!</v>
      </c>
      <c r="X82" s="29" t="str">
        <f t="shared" si="32"/>
        <v/>
      </c>
      <c r="Y82" s="7" t="e">
        <f t="shared" si="33"/>
        <v>#N/A</v>
      </c>
      <c r="Z82" s="7" t="e">
        <f t="shared" si="34"/>
        <v>#N/A</v>
      </c>
      <c r="AA82" s="7" t="e">
        <f t="shared" si="35"/>
        <v>#N/A</v>
      </c>
      <c r="AB82" s="7" t="str">
        <f t="shared" si="36"/>
        <v/>
      </c>
      <c r="AC82" s="11">
        <f t="shared" si="37"/>
        <v>1</v>
      </c>
      <c r="AD82" s="7" t="e">
        <f t="shared" si="38"/>
        <v>#N/A</v>
      </c>
      <c r="AE82" s="7" t="e">
        <f t="shared" si="39"/>
        <v>#N/A</v>
      </c>
      <c r="AF82" s="7" t="e">
        <f t="shared" si="40"/>
        <v>#N/A</v>
      </c>
      <c r="AG82" s="7" t="e">
        <f>VLOOKUP(AI82,排出係数!$A$4:$I$1301,9,FALSE)</f>
        <v>#N/A</v>
      </c>
      <c r="AH82" s="12" t="str">
        <f t="shared" si="41"/>
        <v xml:space="preserve"> </v>
      </c>
      <c r="AI82" s="7" t="e">
        <f t="shared" si="52"/>
        <v>#N/A</v>
      </c>
      <c r="AJ82" s="7" t="e">
        <f t="shared" si="42"/>
        <v>#N/A</v>
      </c>
      <c r="AK82" s="7" t="e">
        <f>VLOOKUP(AI82,排出係数!$A$4:$I$1301,6,FALSE)</f>
        <v>#N/A</v>
      </c>
      <c r="AL82" s="7" t="e">
        <f t="shared" si="43"/>
        <v>#N/A</v>
      </c>
      <c r="AM82" s="7" t="e">
        <f t="shared" si="44"/>
        <v>#N/A</v>
      </c>
      <c r="AN82" s="7" t="e">
        <f>VLOOKUP(AI82,排出係数!$A$4:$I$1301,7,FALSE)</f>
        <v>#N/A</v>
      </c>
      <c r="AO82" s="7" t="e">
        <f t="shared" si="45"/>
        <v>#N/A</v>
      </c>
      <c r="AP82" s="7" t="e">
        <f t="shared" si="46"/>
        <v>#N/A</v>
      </c>
      <c r="AQ82" s="7" t="e">
        <f t="shared" si="53"/>
        <v>#N/A</v>
      </c>
      <c r="AR82" s="7">
        <f t="shared" si="47"/>
        <v>0</v>
      </c>
      <c r="AS82" s="7" t="e">
        <f>VLOOKUP(AI82,排出係数!$A$4:$I$1301,8,FALSE)</f>
        <v>#N/A</v>
      </c>
      <c r="AT82" s="7" t="str">
        <f t="shared" si="48"/>
        <v/>
      </c>
      <c r="AU82" s="7" t="str">
        <f t="shared" si="49"/>
        <v/>
      </c>
      <c r="AV82" s="7" t="str">
        <f t="shared" si="50"/>
        <v/>
      </c>
      <c r="AW82" s="7" t="str">
        <f t="shared" si="51"/>
        <v/>
      </c>
      <c r="AX82" s="88"/>
      <c r="BD82" s="3" t="s">
        <v>57</v>
      </c>
    </row>
    <row r="83" spans="1:56" s="13" customFormat="1" ht="13.5" customHeight="1">
      <c r="A83" s="139">
        <v>68</v>
      </c>
      <c r="B83" s="366"/>
      <c r="C83" s="367"/>
      <c r="D83" s="368"/>
      <c r="E83" s="367"/>
      <c r="F83" s="368"/>
      <c r="G83" s="369"/>
      <c r="H83" s="367"/>
      <c r="I83" s="370"/>
      <c r="J83" s="371"/>
      <c r="K83" s="367"/>
      <c r="L83" s="447"/>
      <c r="M83" s="448"/>
      <c r="N83" s="448"/>
      <c r="O83" s="446"/>
      <c r="P83" s="376" t="str">
        <f t="shared" si="27"/>
        <v/>
      </c>
      <c r="Q83" s="376" t="str">
        <f t="shared" si="28"/>
        <v/>
      </c>
      <c r="R83" s="377" t="str">
        <f t="shared" si="29"/>
        <v/>
      </c>
      <c r="S83" s="377" t="str">
        <f t="shared" si="30"/>
        <v/>
      </c>
      <c r="T83" s="277"/>
      <c r="U83" s="37"/>
      <c r="V83" s="36" t="str">
        <f t="shared" si="31"/>
        <v/>
      </c>
      <c r="W83" s="36" t="e">
        <f>IF(#REF!="","",#REF!)</f>
        <v>#REF!</v>
      </c>
      <c r="X83" s="29" t="str">
        <f t="shared" si="32"/>
        <v/>
      </c>
      <c r="Y83" s="7" t="e">
        <f t="shared" si="33"/>
        <v>#N/A</v>
      </c>
      <c r="Z83" s="7" t="e">
        <f t="shared" si="34"/>
        <v>#N/A</v>
      </c>
      <c r="AA83" s="7" t="e">
        <f t="shared" si="35"/>
        <v>#N/A</v>
      </c>
      <c r="AB83" s="7" t="str">
        <f t="shared" si="36"/>
        <v/>
      </c>
      <c r="AC83" s="11">
        <f t="shared" si="37"/>
        <v>1</v>
      </c>
      <c r="AD83" s="7" t="e">
        <f t="shared" si="38"/>
        <v>#N/A</v>
      </c>
      <c r="AE83" s="7" t="e">
        <f t="shared" si="39"/>
        <v>#N/A</v>
      </c>
      <c r="AF83" s="7" t="e">
        <f t="shared" si="40"/>
        <v>#N/A</v>
      </c>
      <c r="AG83" s="7" t="e">
        <f>VLOOKUP(AI83,排出係数!$A$4:$I$1301,9,FALSE)</f>
        <v>#N/A</v>
      </c>
      <c r="AH83" s="12" t="str">
        <f t="shared" si="41"/>
        <v xml:space="preserve"> </v>
      </c>
      <c r="AI83" s="7" t="e">
        <f t="shared" si="52"/>
        <v>#N/A</v>
      </c>
      <c r="AJ83" s="7" t="e">
        <f t="shared" si="42"/>
        <v>#N/A</v>
      </c>
      <c r="AK83" s="7" t="e">
        <f>VLOOKUP(AI83,排出係数!$A$4:$I$1301,6,FALSE)</f>
        <v>#N/A</v>
      </c>
      <c r="AL83" s="7" t="e">
        <f t="shared" si="43"/>
        <v>#N/A</v>
      </c>
      <c r="AM83" s="7" t="e">
        <f t="shared" si="44"/>
        <v>#N/A</v>
      </c>
      <c r="AN83" s="7" t="e">
        <f>VLOOKUP(AI83,排出係数!$A$4:$I$1301,7,FALSE)</f>
        <v>#N/A</v>
      </c>
      <c r="AO83" s="7" t="e">
        <f t="shared" si="45"/>
        <v>#N/A</v>
      </c>
      <c r="AP83" s="7" t="e">
        <f t="shared" si="46"/>
        <v>#N/A</v>
      </c>
      <c r="AQ83" s="7" t="e">
        <f t="shared" si="53"/>
        <v>#N/A</v>
      </c>
      <c r="AR83" s="7">
        <f t="shared" si="47"/>
        <v>0</v>
      </c>
      <c r="AS83" s="7" t="e">
        <f>VLOOKUP(AI83,排出係数!$A$4:$I$1301,8,FALSE)</f>
        <v>#N/A</v>
      </c>
      <c r="AT83" s="7" t="str">
        <f t="shared" si="48"/>
        <v/>
      </c>
      <c r="AU83" s="7" t="str">
        <f t="shared" si="49"/>
        <v/>
      </c>
      <c r="AV83" s="7" t="str">
        <f t="shared" si="50"/>
        <v/>
      </c>
      <c r="AW83" s="7" t="str">
        <f t="shared" si="51"/>
        <v/>
      </c>
      <c r="AX83" s="88"/>
      <c r="BD83" s="3" t="s">
        <v>105</v>
      </c>
    </row>
    <row r="84" spans="1:56" s="13" customFormat="1" ht="13.5" customHeight="1">
      <c r="A84" s="139">
        <v>69</v>
      </c>
      <c r="B84" s="366"/>
      <c r="C84" s="367"/>
      <c r="D84" s="368"/>
      <c r="E84" s="367"/>
      <c r="F84" s="368"/>
      <c r="G84" s="369"/>
      <c r="H84" s="367"/>
      <c r="I84" s="370"/>
      <c r="J84" s="371"/>
      <c r="K84" s="367"/>
      <c r="L84" s="447"/>
      <c r="M84" s="448"/>
      <c r="N84" s="448"/>
      <c r="O84" s="446"/>
      <c r="P84" s="376" t="str">
        <f t="shared" si="27"/>
        <v/>
      </c>
      <c r="Q84" s="376" t="str">
        <f t="shared" si="28"/>
        <v/>
      </c>
      <c r="R84" s="377" t="str">
        <f t="shared" si="29"/>
        <v/>
      </c>
      <c r="S84" s="377" t="str">
        <f t="shared" si="30"/>
        <v/>
      </c>
      <c r="T84" s="277"/>
      <c r="U84" s="37"/>
      <c r="V84" s="36" t="str">
        <f t="shared" si="31"/>
        <v/>
      </c>
      <c r="W84" s="36" t="e">
        <f>IF(#REF!="","",#REF!)</f>
        <v>#REF!</v>
      </c>
      <c r="X84" s="29" t="str">
        <f t="shared" si="32"/>
        <v/>
      </c>
      <c r="Y84" s="7" t="e">
        <f t="shared" si="33"/>
        <v>#N/A</v>
      </c>
      <c r="Z84" s="7" t="e">
        <f t="shared" si="34"/>
        <v>#N/A</v>
      </c>
      <c r="AA84" s="7" t="e">
        <f t="shared" si="35"/>
        <v>#N/A</v>
      </c>
      <c r="AB84" s="7" t="str">
        <f t="shared" si="36"/>
        <v/>
      </c>
      <c r="AC84" s="11">
        <f t="shared" si="37"/>
        <v>1</v>
      </c>
      <c r="AD84" s="7" t="e">
        <f t="shared" si="38"/>
        <v>#N/A</v>
      </c>
      <c r="AE84" s="7" t="e">
        <f t="shared" si="39"/>
        <v>#N/A</v>
      </c>
      <c r="AF84" s="7" t="e">
        <f t="shared" si="40"/>
        <v>#N/A</v>
      </c>
      <c r="AG84" s="7" t="e">
        <f>VLOOKUP(AI84,排出係数!$A$4:$I$1301,9,FALSE)</f>
        <v>#N/A</v>
      </c>
      <c r="AH84" s="12" t="str">
        <f t="shared" si="41"/>
        <v xml:space="preserve"> </v>
      </c>
      <c r="AI84" s="7" t="e">
        <f t="shared" si="52"/>
        <v>#N/A</v>
      </c>
      <c r="AJ84" s="7" t="e">
        <f t="shared" si="42"/>
        <v>#N/A</v>
      </c>
      <c r="AK84" s="7" t="e">
        <f>VLOOKUP(AI84,排出係数!$A$4:$I$1301,6,FALSE)</f>
        <v>#N/A</v>
      </c>
      <c r="AL84" s="7" t="e">
        <f t="shared" si="43"/>
        <v>#N/A</v>
      </c>
      <c r="AM84" s="7" t="e">
        <f t="shared" si="44"/>
        <v>#N/A</v>
      </c>
      <c r="AN84" s="7" t="e">
        <f>VLOOKUP(AI84,排出係数!$A$4:$I$1301,7,FALSE)</f>
        <v>#N/A</v>
      </c>
      <c r="AO84" s="7" t="e">
        <f t="shared" si="45"/>
        <v>#N/A</v>
      </c>
      <c r="AP84" s="7" t="e">
        <f t="shared" si="46"/>
        <v>#N/A</v>
      </c>
      <c r="AQ84" s="7" t="e">
        <f t="shared" si="53"/>
        <v>#N/A</v>
      </c>
      <c r="AR84" s="7">
        <f t="shared" si="47"/>
        <v>0</v>
      </c>
      <c r="AS84" s="7" t="e">
        <f>VLOOKUP(AI84,排出係数!$A$4:$I$1301,8,FALSE)</f>
        <v>#N/A</v>
      </c>
      <c r="AT84" s="7" t="str">
        <f t="shared" si="48"/>
        <v/>
      </c>
      <c r="AU84" s="7" t="str">
        <f t="shared" si="49"/>
        <v/>
      </c>
      <c r="AV84" s="7" t="str">
        <f t="shared" si="50"/>
        <v/>
      </c>
      <c r="AW84" s="7" t="str">
        <f t="shared" si="51"/>
        <v/>
      </c>
      <c r="AX84" s="88"/>
      <c r="BD84" s="3" t="s">
        <v>58</v>
      </c>
    </row>
    <row r="85" spans="1:56" s="13" customFormat="1" ht="13.5" customHeight="1">
      <c r="A85" s="139">
        <v>70</v>
      </c>
      <c r="B85" s="366"/>
      <c r="C85" s="367"/>
      <c r="D85" s="368"/>
      <c r="E85" s="367"/>
      <c r="F85" s="368"/>
      <c r="G85" s="369"/>
      <c r="H85" s="367"/>
      <c r="I85" s="370"/>
      <c r="J85" s="371"/>
      <c r="K85" s="367"/>
      <c r="L85" s="447"/>
      <c r="M85" s="448"/>
      <c r="N85" s="448"/>
      <c r="O85" s="446"/>
      <c r="P85" s="376" t="str">
        <f t="shared" si="27"/>
        <v/>
      </c>
      <c r="Q85" s="376" t="str">
        <f t="shared" si="28"/>
        <v/>
      </c>
      <c r="R85" s="377" t="str">
        <f t="shared" si="29"/>
        <v/>
      </c>
      <c r="S85" s="377" t="str">
        <f t="shared" si="30"/>
        <v/>
      </c>
      <c r="T85" s="277"/>
      <c r="U85" s="37"/>
      <c r="V85" s="36" t="str">
        <f t="shared" si="31"/>
        <v/>
      </c>
      <c r="W85" s="36" t="e">
        <f>IF(#REF!="","",#REF!)</f>
        <v>#REF!</v>
      </c>
      <c r="X85" s="29" t="str">
        <f t="shared" si="32"/>
        <v/>
      </c>
      <c r="Y85" s="7" t="e">
        <f t="shared" si="33"/>
        <v>#N/A</v>
      </c>
      <c r="Z85" s="7" t="e">
        <f t="shared" si="34"/>
        <v>#N/A</v>
      </c>
      <c r="AA85" s="7" t="e">
        <f t="shared" si="35"/>
        <v>#N/A</v>
      </c>
      <c r="AB85" s="7" t="str">
        <f t="shared" si="36"/>
        <v/>
      </c>
      <c r="AC85" s="11">
        <f t="shared" si="37"/>
        <v>1</v>
      </c>
      <c r="AD85" s="7" t="e">
        <f t="shared" si="38"/>
        <v>#N/A</v>
      </c>
      <c r="AE85" s="7" t="e">
        <f t="shared" si="39"/>
        <v>#N/A</v>
      </c>
      <c r="AF85" s="7" t="e">
        <f t="shared" si="40"/>
        <v>#N/A</v>
      </c>
      <c r="AG85" s="7" t="e">
        <f>VLOOKUP(AI85,排出係数!$A$4:$I$1301,9,FALSE)</f>
        <v>#N/A</v>
      </c>
      <c r="AH85" s="12" t="str">
        <f t="shared" si="41"/>
        <v xml:space="preserve"> </v>
      </c>
      <c r="AI85" s="7" t="e">
        <f t="shared" si="52"/>
        <v>#N/A</v>
      </c>
      <c r="AJ85" s="7" t="e">
        <f t="shared" si="42"/>
        <v>#N/A</v>
      </c>
      <c r="AK85" s="7" t="e">
        <f>VLOOKUP(AI85,排出係数!$A$4:$I$1301,6,FALSE)</f>
        <v>#N/A</v>
      </c>
      <c r="AL85" s="7" t="e">
        <f t="shared" si="43"/>
        <v>#N/A</v>
      </c>
      <c r="AM85" s="7" t="e">
        <f t="shared" si="44"/>
        <v>#N/A</v>
      </c>
      <c r="AN85" s="7" t="e">
        <f>VLOOKUP(AI85,排出係数!$A$4:$I$1301,7,FALSE)</f>
        <v>#N/A</v>
      </c>
      <c r="AO85" s="7" t="e">
        <f t="shared" si="45"/>
        <v>#N/A</v>
      </c>
      <c r="AP85" s="7" t="e">
        <f t="shared" si="46"/>
        <v>#N/A</v>
      </c>
      <c r="AQ85" s="7" t="e">
        <f t="shared" si="53"/>
        <v>#N/A</v>
      </c>
      <c r="AR85" s="7">
        <f t="shared" si="47"/>
        <v>0</v>
      </c>
      <c r="AS85" s="7" t="e">
        <f>VLOOKUP(AI85,排出係数!$A$4:$I$1301,8,FALSE)</f>
        <v>#N/A</v>
      </c>
      <c r="AT85" s="7" t="str">
        <f t="shared" si="48"/>
        <v/>
      </c>
      <c r="AU85" s="7" t="str">
        <f t="shared" si="49"/>
        <v/>
      </c>
      <c r="AV85" s="7" t="str">
        <f t="shared" si="50"/>
        <v/>
      </c>
      <c r="AW85" s="7" t="str">
        <f t="shared" si="51"/>
        <v/>
      </c>
      <c r="AX85" s="88"/>
      <c r="BD85" s="3" t="s">
        <v>59</v>
      </c>
    </row>
    <row r="86" spans="1:56" s="13" customFormat="1" ht="13.5" customHeight="1">
      <c r="A86" s="139">
        <v>71</v>
      </c>
      <c r="B86" s="366"/>
      <c r="C86" s="367"/>
      <c r="D86" s="368"/>
      <c r="E86" s="367"/>
      <c r="F86" s="368"/>
      <c r="G86" s="369"/>
      <c r="H86" s="367"/>
      <c r="I86" s="370"/>
      <c r="J86" s="371"/>
      <c r="K86" s="367"/>
      <c r="L86" s="447"/>
      <c r="M86" s="448"/>
      <c r="N86" s="448"/>
      <c r="O86" s="446"/>
      <c r="P86" s="376" t="str">
        <f t="shared" si="27"/>
        <v/>
      </c>
      <c r="Q86" s="376" t="str">
        <f t="shared" si="28"/>
        <v/>
      </c>
      <c r="R86" s="377" t="str">
        <f t="shared" si="29"/>
        <v/>
      </c>
      <c r="S86" s="377" t="str">
        <f t="shared" si="30"/>
        <v/>
      </c>
      <c r="T86" s="277"/>
      <c r="U86" s="37"/>
      <c r="V86" s="36" t="str">
        <f t="shared" si="31"/>
        <v/>
      </c>
      <c r="W86" s="36" t="e">
        <f>IF(#REF!="","",#REF!)</f>
        <v>#REF!</v>
      </c>
      <c r="X86" s="29" t="str">
        <f t="shared" si="32"/>
        <v/>
      </c>
      <c r="Y86" s="7" t="e">
        <f t="shared" si="33"/>
        <v>#N/A</v>
      </c>
      <c r="Z86" s="7" t="e">
        <f t="shared" si="34"/>
        <v>#N/A</v>
      </c>
      <c r="AA86" s="7" t="e">
        <f t="shared" si="35"/>
        <v>#N/A</v>
      </c>
      <c r="AB86" s="7" t="str">
        <f t="shared" si="36"/>
        <v/>
      </c>
      <c r="AC86" s="11">
        <f t="shared" si="37"/>
        <v>1</v>
      </c>
      <c r="AD86" s="7" t="e">
        <f t="shared" si="38"/>
        <v>#N/A</v>
      </c>
      <c r="AE86" s="7" t="e">
        <f t="shared" si="39"/>
        <v>#N/A</v>
      </c>
      <c r="AF86" s="7" t="e">
        <f t="shared" si="40"/>
        <v>#N/A</v>
      </c>
      <c r="AG86" s="7" t="e">
        <f>VLOOKUP(AI86,排出係数!$A$4:$I$1301,9,FALSE)</f>
        <v>#N/A</v>
      </c>
      <c r="AH86" s="12" t="str">
        <f t="shared" si="41"/>
        <v xml:space="preserve"> </v>
      </c>
      <c r="AI86" s="7" t="e">
        <f t="shared" si="52"/>
        <v>#N/A</v>
      </c>
      <c r="AJ86" s="7" t="e">
        <f t="shared" si="42"/>
        <v>#N/A</v>
      </c>
      <c r="AK86" s="7" t="e">
        <f>VLOOKUP(AI86,排出係数!$A$4:$I$1301,6,FALSE)</f>
        <v>#N/A</v>
      </c>
      <c r="AL86" s="7" t="e">
        <f t="shared" si="43"/>
        <v>#N/A</v>
      </c>
      <c r="AM86" s="7" t="e">
        <f t="shared" si="44"/>
        <v>#N/A</v>
      </c>
      <c r="AN86" s="7" t="e">
        <f>VLOOKUP(AI86,排出係数!$A$4:$I$1301,7,FALSE)</f>
        <v>#N/A</v>
      </c>
      <c r="AO86" s="7" t="e">
        <f t="shared" si="45"/>
        <v>#N/A</v>
      </c>
      <c r="AP86" s="7" t="e">
        <f t="shared" si="46"/>
        <v>#N/A</v>
      </c>
      <c r="AQ86" s="7" t="e">
        <f t="shared" si="53"/>
        <v>#N/A</v>
      </c>
      <c r="AR86" s="7">
        <f t="shared" si="47"/>
        <v>0</v>
      </c>
      <c r="AS86" s="7" t="e">
        <f>VLOOKUP(AI86,排出係数!$A$4:$I$1301,8,FALSE)</f>
        <v>#N/A</v>
      </c>
      <c r="AT86" s="7" t="str">
        <f t="shared" si="48"/>
        <v/>
      </c>
      <c r="AU86" s="7" t="str">
        <f t="shared" si="49"/>
        <v/>
      </c>
      <c r="AV86" s="7" t="str">
        <f t="shared" si="50"/>
        <v/>
      </c>
      <c r="AW86" s="7" t="str">
        <f t="shared" si="51"/>
        <v/>
      </c>
      <c r="AX86" s="88"/>
      <c r="BD86" s="3" t="s">
        <v>62</v>
      </c>
    </row>
    <row r="87" spans="1:56" s="13" customFormat="1" ht="13.5" customHeight="1">
      <c r="A87" s="139">
        <v>72</v>
      </c>
      <c r="B87" s="366"/>
      <c r="C87" s="367"/>
      <c r="D87" s="368"/>
      <c r="E87" s="367"/>
      <c r="F87" s="368"/>
      <c r="G87" s="369"/>
      <c r="H87" s="367"/>
      <c r="I87" s="370"/>
      <c r="J87" s="371"/>
      <c r="K87" s="367"/>
      <c r="L87" s="447"/>
      <c r="M87" s="448"/>
      <c r="N87" s="448"/>
      <c r="O87" s="446"/>
      <c r="P87" s="376" t="str">
        <f t="shared" si="27"/>
        <v/>
      </c>
      <c r="Q87" s="376" t="str">
        <f t="shared" si="28"/>
        <v/>
      </c>
      <c r="R87" s="377" t="str">
        <f t="shared" si="29"/>
        <v/>
      </c>
      <c r="S87" s="377" t="str">
        <f t="shared" si="30"/>
        <v/>
      </c>
      <c r="T87" s="277"/>
      <c r="U87" s="37"/>
      <c r="V87" s="36" t="str">
        <f t="shared" si="31"/>
        <v/>
      </c>
      <c r="W87" s="36" t="e">
        <f>IF(#REF!="","",#REF!)</f>
        <v>#REF!</v>
      </c>
      <c r="X87" s="29" t="str">
        <f t="shared" si="32"/>
        <v/>
      </c>
      <c r="Y87" s="7" t="e">
        <f t="shared" si="33"/>
        <v>#N/A</v>
      </c>
      <c r="Z87" s="7" t="e">
        <f t="shared" si="34"/>
        <v>#N/A</v>
      </c>
      <c r="AA87" s="7" t="e">
        <f t="shared" si="35"/>
        <v>#N/A</v>
      </c>
      <c r="AB87" s="7" t="str">
        <f t="shared" si="36"/>
        <v/>
      </c>
      <c r="AC87" s="11">
        <f t="shared" si="37"/>
        <v>1</v>
      </c>
      <c r="AD87" s="7" t="e">
        <f t="shared" si="38"/>
        <v>#N/A</v>
      </c>
      <c r="AE87" s="7" t="e">
        <f t="shared" si="39"/>
        <v>#N/A</v>
      </c>
      <c r="AF87" s="7" t="e">
        <f t="shared" si="40"/>
        <v>#N/A</v>
      </c>
      <c r="AG87" s="7" t="e">
        <f>VLOOKUP(AI87,排出係数!$A$4:$I$1301,9,FALSE)</f>
        <v>#N/A</v>
      </c>
      <c r="AH87" s="12" t="str">
        <f t="shared" si="41"/>
        <v xml:space="preserve"> </v>
      </c>
      <c r="AI87" s="7" t="e">
        <f t="shared" si="52"/>
        <v>#N/A</v>
      </c>
      <c r="AJ87" s="7" t="e">
        <f t="shared" si="42"/>
        <v>#N/A</v>
      </c>
      <c r="AK87" s="7" t="e">
        <f>VLOOKUP(AI87,排出係数!$A$4:$I$1301,6,FALSE)</f>
        <v>#N/A</v>
      </c>
      <c r="AL87" s="7" t="e">
        <f t="shared" si="43"/>
        <v>#N/A</v>
      </c>
      <c r="AM87" s="7" t="e">
        <f t="shared" si="44"/>
        <v>#N/A</v>
      </c>
      <c r="AN87" s="7" t="e">
        <f>VLOOKUP(AI87,排出係数!$A$4:$I$1301,7,FALSE)</f>
        <v>#N/A</v>
      </c>
      <c r="AO87" s="7" t="e">
        <f t="shared" si="45"/>
        <v>#N/A</v>
      </c>
      <c r="AP87" s="7" t="e">
        <f t="shared" si="46"/>
        <v>#N/A</v>
      </c>
      <c r="AQ87" s="7" t="e">
        <f t="shared" si="53"/>
        <v>#N/A</v>
      </c>
      <c r="AR87" s="7">
        <f t="shared" si="47"/>
        <v>0</v>
      </c>
      <c r="AS87" s="7" t="e">
        <f>VLOOKUP(AI87,排出係数!$A$4:$I$1301,8,FALSE)</f>
        <v>#N/A</v>
      </c>
      <c r="AT87" s="7" t="str">
        <f t="shared" si="48"/>
        <v/>
      </c>
      <c r="AU87" s="7" t="str">
        <f t="shared" si="49"/>
        <v/>
      </c>
      <c r="AV87" s="7" t="str">
        <f t="shared" si="50"/>
        <v/>
      </c>
      <c r="AW87" s="7" t="str">
        <f t="shared" si="51"/>
        <v/>
      </c>
      <c r="AX87" s="88"/>
      <c r="BD87" s="3" t="s">
        <v>63</v>
      </c>
    </row>
    <row r="88" spans="1:56" s="13" customFormat="1" ht="13.5" customHeight="1">
      <c r="A88" s="139">
        <v>73</v>
      </c>
      <c r="B88" s="366"/>
      <c r="C88" s="367"/>
      <c r="D88" s="368"/>
      <c r="E88" s="367"/>
      <c r="F88" s="368"/>
      <c r="G88" s="369"/>
      <c r="H88" s="367"/>
      <c r="I88" s="370"/>
      <c r="J88" s="371"/>
      <c r="K88" s="367"/>
      <c r="L88" s="447"/>
      <c r="M88" s="448"/>
      <c r="N88" s="448"/>
      <c r="O88" s="446"/>
      <c r="P88" s="376" t="str">
        <f t="shared" si="27"/>
        <v/>
      </c>
      <c r="Q88" s="376" t="str">
        <f t="shared" si="28"/>
        <v/>
      </c>
      <c r="R88" s="377" t="str">
        <f t="shared" si="29"/>
        <v/>
      </c>
      <c r="S88" s="377" t="str">
        <f t="shared" si="30"/>
        <v/>
      </c>
      <c r="T88" s="277"/>
      <c r="U88" s="37"/>
      <c r="V88" s="36" t="str">
        <f t="shared" si="31"/>
        <v/>
      </c>
      <c r="W88" s="36" t="e">
        <f>IF(#REF!="","",#REF!)</f>
        <v>#REF!</v>
      </c>
      <c r="X88" s="29" t="str">
        <f t="shared" si="32"/>
        <v/>
      </c>
      <c r="Y88" s="7" t="e">
        <f t="shared" si="33"/>
        <v>#N/A</v>
      </c>
      <c r="Z88" s="7" t="e">
        <f t="shared" si="34"/>
        <v>#N/A</v>
      </c>
      <c r="AA88" s="7" t="e">
        <f t="shared" si="35"/>
        <v>#N/A</v>
      </c>
      <c r="AB88" s="7" t="str">
        <f t="shared" si="36"/>
        <v/>
      </c>
      <c r="AC88" s="11">
        <f t="shared" si="37"/>
        <v>1</v>
      </c>
      <c r="AD88" s="7" t="e">
        <f t="shared" si="38"/>
        <v>#N/A</v>
      </c>
      <c r="AE88" s="7" t="e">
        <f t="shared" si="39"/>
        <v>#N/A</v>
      </c>
      <c r="AF88" s="7" t="e">
        <f t="shared" si="40"/>
        <v>#N/A</v>
      </c>
      <c r="AG88" s="7" t="e">
        <f>VLOOKUP(AI88,排出係数!$A$4:$I$1301,9,FALSE)</f>
        <v>#N/A</v>
      </c>
      <c r="AH88" s="12" t="str">
        <f t="shared" si="41"/>
        <v xml:space="preserve"> </v>
      </c>
      <c r="AI88" s="7" t="e">
        <f t="shared" si="52"/>
        <v>#N/A</v>
      </c>
      <c r="AJ88" s="7" t="e">
        <f t="shared" si="42"/>
        <v>#N/A</v>
      </c>
      <c r="AK88" s="7" t="e">
        <f>VLOOKUP(AI88,排出係数!$A$4:$I$1301,6,FALSE)</f>
        <v>#N/A</v>
      </c>
      <c r="AL88" s="7" t="e">
        <f t="shared" si="43"/>
        <v>#N/A</v>
      </c>
      <c r="AM88" s="7" t="e">
        <f t="shared" si="44"/>
        <v>#N/A</v>
      </c>
      <c r="AN88" s="7" t="e">
        <f>VLOOKUP(AI88,排出係数!$A$4:$I$1301,7,FALSE)</f>
        <v>#N/A</v>
      </c>
      <c r="AO88" s="7" t="e">
        <f t="shared" si="45"/>
        <v>#N/A</v>
      </c>
      <c r="AP88" s="7" t="e">
        <f t="shared" si="46"/>
        <v>#N/A</v>
      </c>
      <c r="AQ88" s="7" t="e">
        <f t="shared" si="53"/>
        <v>#N/A</v>
      </c>
      <c r="AR88" s="7">
        <f t="shared" si="47"/>
        <v>0</v>
      </c>
      <c r="AS88" s="7" t="e">
        <f>VLOOKUP(AI88,排出係数!$A$4:$I$1301,8,FALSE)</f>
        <v>#N/A</v>
      </c>
      <c r="AT88" s="7" t="str">
        <f t="shared" si="48"/>
        <v/>
      </c>
      <c r="AU88" s="7" t="str">
        <f t="shared" si="49"/>
        <v/>
      </c>
      <c r="AV88" s="7" t="str">
        <f t="shared" si="50"/>
        <v/>
      </c>
      <c r="AW88" s="7" t="str">
        <f t="shared" si="51"/>
        <v/>
      </c>
      <c r="AX88" s="88"/>
      <c r="BD88" s="3" t="s">
        <v>106</v>
      </c>
    </row>
    <row r="89" spans="1:56" s="13" customFormat="1" ht="13.5" customHeight="1">
      <c r="A89" s="139">
        <v>74</v>
      </c>
      <c r="B89" s="366"/>
      <c r="C89" s="367"/>
      <c r="D89" s="368"/>
      <c r="E89" s="367"/>
      <c r="F89" s="368"/>
      <c r="G89" s="369"/>
      <c r="H89" s="367"/>
      <c r="I89" s="370"/>
      <c r="J89" s="371"/>
      <c r="K89" s="367"/>
      <c r="L89" s="447"/>
      <c r="M89" s="448"/>
      <c r="N89" s="448"/>
      <c r="O89" s="446"/>
      <c r="P89" s="376" t="str">
        <f t="shared" si="27"/>
        <v/>
      </c>
      <c r="Q89" s="376" t="str">
        <f t="shared" si="28"/>
        <v/>
      </c>
      <c r="R89" s="377" t="str">
        <f t="shared" si="29"/>
        <v/>
      </c>
      <c r="S89" s="377" t="str">
        <f t="shared" si="30"/>
        <v/>
      </c>
      <c r="T89" s="277"/>
      <c r="U89" s="37"/>
      <c r="V89" s="36" t="str">
        <f t="shared" si="31"/>
        <v/>
      </c>
      <c r="W89" s="36" t="e">
        <f>IF(#REF!="","",#REF!)</f>
        <v>#REF!</v>
      </c>
      <c r="X89" s="29" t="str">
        <f t="shared" si="32"/>
        <v/>
      </c>
      <c r="Y89" s="7" t="e">
        <f t="shared" si="33"/>
        <v>#N/A</v>
      </c>
      <c r="Z89" s="7" t="e">
        <f t="shared" si="34"/>
        <v>#N/A</v>
      </c>
      <c r="AA89" s="7" t="e">
        <f t="shared" si="35"/>
        <v>#N/A</v>
      </c>
      <c r="AB89" s="7" t="str">
        <f t="shared" si="36"/>
        <v/>
      </c>
      <c r="AC89" s="11">
        <f t="shared" si="37"/>
        <v>1</v>
      </c>
      <c r="AD89" s="7" t="e">
        <f t="shared" si="38"/>
        <v>#N/A</v>
      </c>
      <c r="AE89" s="7" t="e">
        <f t="shared" si="39"/>
        <v>#N/A</v>
      </c>
      <c r="AF89" s="7" t="e">
        <f t="shared" si="40"/>
        <v>#N/A</v>
      </c>
      <c r="AG89" s="7" t="e">
        <f>VLOOKUP(AI89,排出係数!$A$4:$I$1301,9,FALSE)</f>
        <v>#N/A</v>
      </c>
      <c r="AH89" s="12" t="str">
        <f t="shared" si="41"/>
        <v xml:space="preserve"> </v>
      </c>
      <c r="AI89" s="7" t="e">
        <f t="shared" si="52"/>
        <v>#N/A</v>
      </c>
      <c r="AJ89" s="7" t="e">
        <f t="shared" si="42"/>
        <v>#N/A</v>
      </c>
      <c r="AK89" s="7" t="e">
        <f>VLOOKUP(AI89,排出係数!$A$4:$I$1301,6,FALSE)</f>
        <v>#N/A</v>
      </c>
      <c r="AL89" s="7" t="e">
        <f t="shared" si="43"/>
        <v>#N/A</v>
      </c>
      <c r="AM89" s="7" t="e">
        <f t="shared" si="44"/>
        <v>#N/A</v>
      </c>
      <c r="AN89" s="7" t="e">
        <f>VLOOKUP(AI89,排出係数!$A$4:$I$1301,7,FALSE)</f>
        <v>#N/A</v>
      </c>
      <c r="AO89" s="7" t="e">
        <f t="shared" si="45"/>
        <v>#N/A</v>
      </c>
      <c r="AP89" s="7" t="e">
        <f t="shared" si="46"/>
        <v>#N/A</v>
      </c>
      <c r="AQ89" s="7" t="e">
        <f t="shared" si="53"/>
        <v>#N/A</v>
      </c>
      <c r="AR89" s="7">
        <f t="shared" si="47"/>
        <v>0</v>
      </c>
      <c r="AS89" s="7" t="e">
        <f>VLOOKUP(AI89,排出係数!$A$4:$I$1301,8,FALSE)</f>
        <v>#N/A</v>
      </c>
      <c r="AT89" s="7" t="str">
        <f t="shared" si="48"/>
        <v/>
      </c>
      <c r="AU89" s="7" t="str">
        <f t="shared" si="49"/>
        <v/>
      </c>
      <c r="AV89" s="7" t="str">
        <f t="shared" si="50"/>
        <v/>
      </c>
      <c r="AW89" s="7" t="str">
        <f t="shared" si="51"/>
        <v/>
      </c>
      <c r="AX89" s="88"/>
      <c r="BD89" s="3" t="s">
        <v>107</v>
      </c>
    </row>
    <row r="90" spans="1:56" s="13" customFormat="1" ht="13.5" customHeight="1">
      <c r="A90" s="139">
        <v>75</v>
      </c>
      <c r="B90" s="366"/>
      <c r="C90" s="367"/>
      <c r="D90" s="368"/>
      <c r="E90" s="367"/>
      <c r="F90" s="368"/>
      <c r="G90" s="369"/>
      <c r="H90" s="367"/>
      <c r="I90" s="370"/>
      <c r="J90" s="371"/>
      <c r="K90" s="367"/>
      <c r="L90" s="447"/>
      <c r="M90" s="448"/>
      <c r="N90" s="448"/>
      <c r="O90" s="446"/>
      <c r="P90" s="376" t="str">
        <f t="shared" si="27"/>
        <v/>
      </c>
      <c r="Q90" s="376" t="str">
        <f t="shared" si="28"/>
        <v/>
      </c>
      <c r="R90" s="377" t="str">
        <f t="shared" si="29"/>
        <v/>
      </c>
      <c r="S90" s="377" t="str">
        <f t="shared" si="30"/>
        <v/>
      </c>
      <c r="T90" s="277"/>
      <c r="U90" s="37"/>
      <c r="V90" s="36" t="str">
        <f t="shared" si="31"/>
        <v/>
      </c>
      <c r="W90" s="36" t="e">
        <f>IF(#REF!="","",#REF!)</f>
        <v>#REF!</v>
      </c>
      <c r="X90" s="29" t="str">
        <f t="shared" si="32"/>
        <v/>
      </c>
      <c r="Y90" s="7" t="e">
        <f t="shared" si="33"/>
        <v>#N/A</v>
      </c>
      <c r="Z90" s="7" t="e">
        <f t="shared" si="34"/>
        <v>#N/A</v>
      </c>
      <c r="AA90" s="7" t="e">
        <f t="shared" si="35"/>
        <v>#N/A</v>
      </c>
      <c r="AB90" s="7" t="str">
        <f t="shared" si="36"/>
        <v/>
      </c>
      <c r="AC90" s="11">
        <f t="shared" si="37"/>
        <v>1</v>
      </c>
      <c r="AD90" s="7" t="e">
        <f t="shared" si="38"/>
        <v>#N/A</v>
      </c>
      <c r="AE90" s="7" t="e">
        <f t="shared" si="39"/>
        <v>#N/A</v>
      </c>
      <c r="AF90" s="7" t="e">
        <f t="shared" si="40"/>
        <v>#N/A</v>
      </c>
      <c r="AG90" s="7" t="e">
        <f>VLOOKUP(AI90,排出係数!$A$4:$I$1301,9,FALSE)</f>
        <v>#N/A</v>
      </c>
      <c r="AH90" s="12" t="str">
        <f t="shared" si="41"/>
        <v xml:space="preserve"> </v>
      </c>
      <c r="AI90" s="7" t="e">
        <f t="shared" si="52"/>
        <v>#N/A</v>
      </c>
      <c r="AJ90" s="7" t="e">
        <f t="shared" si="42"/>
        <v>#N/A</v>
      </c>
      <c r="AK90" s="7" t="e">
        <f>VLOOKUP(AI90,排出係数!$A$4:$I$1301,6,FALSE)</f>
        <v>#N/A</v>
      </c>
      <c r="AL90" s="7" t="e">
        <f t="shared" si="43"/>
        <v>#N/A</v>
      </c>
      <c r="AM90" s="7" t="e">
        <f t="shared" si="44"/>
        <v>#N/A</v>
      </c>
      <c r="AN90" s="7" t="e">
        <f>VLOOKUP(AI90,排出係数!$A$4:$I$1301,7,FALSE)</f>
        <v>#N/A</v>
      </c>
      <c r="AO90" s="7" t="e">
        <f t="shared" si="45"/>
        <v>#N/A</v>
      </c>
      <c r="AP90" s="7" t="e">
        <f t="shared" si="46"/>
        <v>#N/A</v>
      </c>
      <c r="AQ90" s="7" t="e">
        <f t="shared" si="53"/>
        <v>#N/A</v>
      </c>
      <c r="AR90" s="7">
        <f t="shared" si="47"/>
        <v>0</v>
      </c>
      <c r="AS90" s="7" t="e">
        <f>VLOOKUP(AI90,排出係数!$A$4:$I$1301,8,FALSE)</f>
        <v>#N/A</v>
      </c>
      <c r="AT90" s="7" t="str">
        <f t="shared" si="48"/>
        <v/>
      </c>
      <c r="AU90" s="7" t="str">
        <f t="shared" si="49"/>
        <v/>
      </c>
      <c r="AV90" s="7" t="str">
        <f t="shared" si="50"/>
        <v/>
      </c>
      <c r="AW90" s="7" t="str">
        <f t="shared" si="51"/>
        <v/>
      </c>
      <c r="AX90" s="88"/>
      <c r="BD90" s="3" t="s">
        <v>108</v>
      </c>
    </row>
    <row r="91" spans="1:56" s="13" customFormat="1" ht="13.5" customHeight="1">
      <c r="A91" s="139">
        <v>76</v>
      </c>
      <c r="B91" s="366"/>
      <c r="C91" s="367"/>
      <c r="D91" s="368"/>
      <c r="E91" s="367"/>
      <c r="F91" s="368"/>
      <c r="G91" s="369"/>
      <c r="H91" s="367"/>
      <c r="I91" s="370"/>
      <c r="J91" s="371"/>
      <c r="K91" s="367"/>
      <c r="L91" s="447"/>
      <c r="M91" s="448"/>
      <c r="N91" s="448"/>
      <c r="O91" s="446"/>
      <c r="P91" s="376" t="str">
        <f t="shared" si="27"/>
        <v/>
      </c>
      <c r="Q91" s="376" t="str">
        <f t="shared" si="28"/>
        <v/>
      </c>
      <c r="R91" s="377" t="str">
        <f t="shared" si="29"/>
        <v/>
      </c>
      <c r="S91" s="377" t="str">
        <f t="shared" si="30"/>
        <v/>
      </c>
      <c r="T91" s="277"/>
      <c r="U91" s="37"/>
      <c r="V91" s="36" t="str">
        <f t="shared" si="31"/>
        <v/>
      </c>
      <c r="W91" s="36" t="e">
        <f>IF(#REF!="","",#REF!)</f>
        <v>#REF!</v>
      </c>
      <c r="X91" s="29" t="str">
        <f t="shared" si="32"/>
        <v/>
      </c>
      <c r="Y91" s="7" t="e">
        <f t="shared" si="33"/>
        <v>#N/A</v>
      </c>
      <c r="Z91" s="7" t="e">
        <f t="shared" si="34"/>
        <v>#N/A</v>
      </c>
      <c r="AA91" s="7" t="e">
        <f t="shared" si="35"/>
        <v>#N/A</v>
      </c>
      <c r="AB91" s="7" t="str">
        <f t="shared" si="36"/>
        <v/>
      </c>
      <c r="AC91" s="11">
        <f t="shared" si="37"/>
        <v>1</v>
      </c>
      <c r="AD91" s="7" t="e">
        <f t="shared" si="38"/>
        <v>#N/A</v>
      </c>
      <c r="AE91" s="7" t="e">
        <f t="shared" si="39"/>
        <v>#N/A</v>
      </c>
      <c r="AF91" s="7" t="e">
        <f t="shared" si="40"/>
        <v>#N/A</v>
      </c>
      <c r="AG91" s="7" t="e">
        <f>VLOOKUP(AI91,排出係数!$A$4:$I$1301,9,FALSE)</f>
        <v>#N/A</v>
      </c>
      <c r="AH91" s="12" t="str">
        <f t="shared" si="41"/>
        <v xml:space="preserve"> </v>
      </c>
      <c r="AI91" s="7" t="e">
        <f t="shared" si="52"/>
        <v>#N/A</v>
      </c>
      <c r="AJ91" s="7" t="e">
        <f t="shared" si="42"/>
        <v>#N/A</v>
      </c>
      <c r="AK91" s="7" t="e">
        <f>VLOOKUP(AI91,排出係数!$A$4:$I$1301,6,FALSE)</f>
        <v>#N/A</v>
      </c>
      <c r="AL91" s="7" t="e">
        <f t="shared" si="43"/>
        <v>#N/A</v>
      </c>
      <c r="AM91" s="7" t="e">
        <f t="shared" si="44"/>
        <v>#N/A</v>
      </c>
      <c r="AN91" s="7" t="e">
        <f>VLOOKUP(AI91,排出係数!$A$4:$I$1301,7,FALSE)</f>
        <v>#N/A</v>
      </c>
      <c r="AO91" s="7" t="e">
        <f t="shared" si="45"/>
        <v>#N/A</v>
      </c>
      <c r="AP91" s="7" t="e">
        <f t="shared" si="46"/>
        <v>#N/A</v>
      </c>
      <c r="AQ91" s="7" t="e">
        <f t="shared" si="53"/>
        <v>#N/A</v>
      </c>
      <c r="AR91" s="7">
        <f t="shared" si="47"/>
        <v>0</v>
      </c>
      <c r="AS91" s="7" t="e">
        <f>VLOOKUP(AI91,排出係数!$A$4:$I$1301,8,FALSE)</f>
        <v>#N/A</v>
      </c>
      <c r="AT91" s="7" t="str">
        <f t="shared" si="48"/>
        <v/>
      </c>
      <c r="AU91" s="7" t="str">
        <f t="shared" si="49"/>
        <v/>
      </c>
      <c r="AV91" s="7" t="str">
        <f t="shared" si="50"/>
        <v/>
      </c>
      <c r="AW91" s="7" t="str">
        <f t="shared" si="51"/>
        <v/>
      </c>
      <c r="AX91" s="88"/>
      <c r="BD91" s="3" t="s">
        <v>109</v>
      </c>
    </row>
    <row r="92" spans="1:56" s="13" customFormat="1" ht="13.5" customHeight="1">
      <c r="A92" s="139">
        <v>77</v>
      </c>
      <c r="B92" s="366"/>
      <c r="C92" s="367"/>
      <c r="D92" s="368"/>
      <c r="E92" s="367"/>
      <c r="F92" s="368"/>
      <c r="G92" s="369"/>
      <c r="H92" s="367"/>
      <c r="I92" s="370"/>
      <c r="J92" s="371"/>
      <c r="K92" s="367"/>
      <c r="L92" s="447"/>
      <c r="M92" s="448"/>
      <c r="N92" s="448"/>
      <c r="O92" s="446"/>
      <c r="P92" s="376" t="str">
        <f t="shared" si="27"/>
        <v/>
      </c>
      <c r="Q92" s="376" t="str">
        <f t="shared" si="28"/>
        <v/>
      </c>
      <c r="R92" s="377" t="str">
        <f t="shared" si="29"/>
        <v/>
      </c>
      <c r="S92" s="377" t="str">
        <f t="shared" si="30"/>
        <v/>
      </c>
      <c r="T92" s="277"/>
      <c r="U92" s="37"/>
      <c r="V92" s="36" t="str">
        <f t="shared" si="31"/>
        <v/>
      </c>
      <c r="W92" s="36" t="e">
        <f>IF(#REF!="","",#REF!)</f>
        <v>#REF!</v>
      </c>
      <c r="X92" s="29" t="str">
        <f t="shared" si="32"/>
        <v/>
      </c>
      <c r="Y92" s="7" t="e">
        <f t="shared" si="33"/>
        <v>#N/A</v>
      </c>
      <c r="Z92" s="7" t="e">
        <f t="shared" si="34"/>
        <v>#N/A</v>
      </c>
      <c r="AA92" s="7" t="e">
        <f t="shared" si="35"/>
        <v>#N/A</v>
      </c>
      <c r="AB92" s="7" t="str">
        <f t="shared" si="36"/>
        <v/>
      </c>
      <c r="AC92" s="11">
        <f t="shared" si="37"/>
        <v>1</v>
      </c>
      <c r="AD92" s="7" t="e">
        <f t="shared" si="38"/>
        <v>#N/A</v>
      </c>
      <c r="AE92" s="7" t="e">
        <f t="shared" si="39"/>
        <v>#N/A</v>
      </c>
      <c r="AF92" s="7" t="e">
        <f t="shared" si="40"/>
        <v>#N/A</v>
      </c>
      <c r="AG92" s="7" t="e">
        <f>VLOOKUP(AI92,排出係数!$A$4:$I$1301,9,FALSE)</f>
        <v>#N/A</v>
      </c>
      <c r="AH92" s="12" t="str">
        <f t="shared" si="41"/>
        <v xml:space="preserve"> </v>
      </c>
      <c r="AI92" s="7" t="e">
        <f t="shared" si="52"/>
        <v>#N/A</v>
      </c>
      <c r="AJ92" s="7" t="e">
        <f t="shared" si="42"/>
        <v>#N/A</v>
      </c>
      <c r="AK92" s="7" t="e">
        <f>VLOOKUP(AI92,排出係数!$A$4:$I$1301,6,FALSE)</f>
        <v>#N/A</v>
      </c>
      <c r="AL92" s="7" t="e">
        <f t="shared" si="43"/>
        <v>#N/A</v>
      </c>
      <c r="AM92" s="7" t="e">
        <f t="shared" si="44"/>
        <v>#N/A</v>
      </c>
      <c r="AN92" s="7" t="e">
        <f>VLOOKUP(AI92,排出係数!$A$4:$I$1301,7,FALSE)</f>
        <v>#N/A</v>
      </c>
      <c r="AO92" s="7" t="e">
        <f t="shared" si="45"/>
        <v>#N/A</v>
      </c>
      <c r="AP92" s="7" t="e">
        <f t="shared" si="46"/>
        <v>#N/A</v>
      </c>
      <c r="AQ92" s="7" t="e">
        <f t="shared" si="53"/>
        <v>#N/A</v>
      </c>
      <c r="AR92" s="7">
        <f t="shared" si="47"/>
        <v>0</v>
      </c>
      <c r="AS92" s="7" t="e">
        <f>VLOOKUP(AI92,排出係数!$A$4:$I$1301,8,FALSE)</f>
        <v>#N/A</v>
      </c>
      <c r="AT92" s="7" t="str">
        <f t="shared" si="48"/>
        <v/>
      </c>
      <c r="AU92" s="7" t="str">
        <f t="shared" si="49"/>
        <v/>
      </c>
      <c r="AV92" s="7" t="str">
        <f t="shared" si="50"/>
        <v/>
      </c>
      <c r="AW92" s="7" t="str">
        <f t="shared" si="51"/>
        <v/>
      </c>
      <c r="AX92" s="88"/>
      <c r="BD92" s="3" t="s">
        <v>110</v>
      </c>
    </row>
    <row r="93" spans="1:56" s="13" customFormat="1" ht="13.5" customHeight="1">
      <c r="A93" s="139">
        <v>78</v>
      </c>
      <c r="B93" s="366"/>
      <c r="C93" s="367"/>
      <c r="D93" s="368"/>
      <c r="E93" s="367"/>
      <c r="F93" s="368"/>
      <c r="G93" s="369"/>
      <c r="H93" s="367"/>
      <c r="I93" s="370"/>
      <c r="J93" s="371"/>
      <c r="K93" s="367"/>
      <c r="L93" s="447"/>
      <c r="M93" s="448"/>
      <c r="N93" s="448"/>
      <c r="O93" s="446"/>
      <c r="P93" s="376" t="str">
        <f t="shared" si="27"/>
        <v/>
      </c>
      <c r="Q93" s="376" t="str">
        <f t="shared" si="28"/>
        <v/>
      </c>
      <c r="R93" s="377" t="str">
        <f t="shared" si="29"/>
        <v/>
      </c>
      <c r="S93" s="377" t="str">
        <f t="shared" si="30"/>
        <v/>
      </c>
      <c r="T93" s="277"/>
      <c r="U93" s="37"/>
      <c r="V93" s="36" t="str">
        <f t="shared" si="31"/>
        <v/>
      </c>
      <c r="W93" s="36" t="e">
        <f>IF(#REF!="","",#REF!)</f>
        <v>#REF!</v>
      </c>
      <c r="X93" s="29" t="str">
        <f t="shared" si="32"/>
        <v/>
      </c>
      <c r="Y93" s="7" t="e">
        <f t="shared" si="33"/>
        <v>#N/A</v>
      </c>
      <c r="Z93" s="7" t="e">
        <f t="shared" si="34"/>
        <v>#N/A</v>
      </c>
      <c r="AA93" s="7" t="e">
        <f t="shared" si="35"/>
        <v>#N/A</v>
      </c>
      <c r="AB93" s="7" t="str">
        <f t="shared" si="36"/>
        <v/>
      </c>
      <c r="AC93" s="11">
        <f t="shared" si="37"/>
        <v>1</v>
      </c>
      <c r="AD93" s="7" t="e">
        <f t="shared" si="38"/>
        <v>#N/A</v>
      </c>
      <c r="AE93" s="7" t="e">
        <f t="shared" si="39"/>
        <v>#N/A</v>
      </c>
      <c r="AF93" s="7" t="e">
        <f t="shared" si="40"/>
        <v>#N/A</v>
      </c>
      <c r="AG93" s="7" t="e">
        <f>VLOOKUP(AI93,排出係数!$A$4:$I$1301,9,FALSE)</f>
        <v>#N/A</v>
      </c>
      <c r="AH93" s="12" t="str">
        <f t="shared" si="41"/>
        <v xml:space="preserve"> </v>
      </c>
      <c r="AI93" s="7" t="e">
        <f t="shared" si="52"/>
        <v>#N/A</v>
      </c>
      <c r="AJ93" s="7" t="e">
        <f t="shared" si="42"/>
        <v>#N/A</v>
      </c>
      <c r="AK93" s="7" t="e">
        <f>VLOOKUP(AI93,排出係数!$A$4:$I$1301,6,FALSE)</f>
        <v>#N/A</v>
      </c>
      <c r="AL93" s="7" t="e">
        <f t="shared" si="43"/>
        <v>#N/A</v>
      </c>
      <c r="AM93" s="7" t="e">
        <f t="shared" si="44"/>
        <v>#N/A</v>
      </c>
      <c r="AN93" s="7" t="e">
        <f>VLOOKUP(AI93,排出係数!$A$4:$I$1301,7,FALSE)</f>
        <v>#N/A</v>
      </c>
      <c r="AO93" s="7" t="e">
        <f t="shared" si="45"/>
        <v>#N/A</v>
      </c>
      <c r="AP93" s="7" t="e">
        <f t="shared" si="46"/>
        <v>#N/A</v>
      </c>
      <c r="AQ93" s="7" t="e">
        <f t="shared" si="53"/>
        <v>#N/A</v>
      </c>
      <c r="AR93" s="7">
        <f t="shared" si="47"/>
        <v>0</v>
      </c>
      <c r="AS93" s="7" t="e">
        <f>VLOOKUP(AI93,排出係数!$A$4:$I$1301,8,FALSE)</f>
        <v>#N/A</v>
      </c>
      <c r="AT93" s="7" t="str">
        <f t="shared" si="48"/>
        <v/>
      </c>
      <c r="AU93" s="7" t="str">
        <f t="shared" si="49"/>
        <v/>
      </c>
      <c r="AV93" s="7" t="str">
        <f t="shared" si="50"/>
        <v/>
      </c>
      <c r="AW93" s="7" t="str">
        <f t="shared" si="51"/>
        <v/>
      </c>
      <c r="AX93" s="88"/>
      <c r="BD93" s="3" t="s">
        <v>111</v>
      </c>
    </row>
    <row r="94" spans="1:56" s="13" customFormat="1" ht="13.5" customHeight="1">
      <c r="A94" s="139">
        <v>79</v>
      </c>
      <c r="B94" s="366"/>
      <c r="C94" s="367"/>
      <c r="D94" s="368"/>
      <c r="E94" s="367"/>
      <c r="F94" s="368"/>
      <c r="G94" s="369"/>
      <c r="H94" s="367"/>
      <c r="I94" s="370"/>
      <c r="J94" s="371"/>
      <c r="K94" s="367"/>
      <c r="L94" s="447"/>
      <c r="M94" s="448"/>
      <c r="N94" s="448"/>
      <c r="O94" s="446"/>
      <c r="P94" s="376" t="str">
        <f t="shared" si="27"/>
        <v/>
      </c>
      <c r="Q94" s="376" t="str">
        <f t="shared" si="28"/>
        <v/>
      </c>
      <c r="R94" s="377" t="str">
        <f t="shared" si="29"/>
        <v/>
      </c>
      <c r="S94" s="377" t="str">
        <f t="shared" si="30"/>
        <v/>
      </c>
      <c r="T94" s="277"/>
      <c r="U94" s="37"/>
      <c r="V94" s="36" t="str">
        <f t="shared" si="31"/>
        <v/>
      </c>
      <c r="W94" s="36" t="e">
        <f>IF(#REF!="","",#REF!)</f>
        <v>#REF!</v>
      </c>
      <c r="X94" s="29" t="str">
        <f t="shared" si="32"/>
        <v/>
      </c>
      <c r="Y94" s="7" t="e">
        <f t="shared" si="33"/>
        <v>#N/A</v>
      </c>
      <c r="Z94" s="7" t="e">
        <f t="shared" si="34"/>
        <v>#N/A</v>
      </c>
      <c r="AA94" s="7" t="e">
        <f t="shared" si="35"/>
        <v>#N/A</v>
      </c>
      <c r="AB94" s="7" t="str">
        <f t="shared" si="36"/>
        <v/>
      </c>
      <c r="AC94" s="11">
        <f t="shared" si="37"/>
        <v>1</v>
      </c>
      <c r="AD94" s="7" t="e">
        <f t="shared" si="38"/>
        <v>#N/A</v>
      </c>
      <c r="AE94" s="7" t="e">
        <f t="shared" si="39"/>
        <v>#N/A</v>
      </c>
      <c r="AF94" s="7" t="e">
        <f t="shared" si="40"/>
        <v>#N/A</v>
      </c>
      <c r="AG94" s="7" t="e">
        <f>VLOOKUP(AI94,排出係数!$A$4:$I$1301,9,FALSE)</f>
        <v>#N/A</v>
      </c>
      <c r="AH94" s="12" t="str">
        <f t="shared" si="41"/>
        <v xml:space="preserve"> </v>
      </c>
      <c r="AI94" s="7" t="e">
        <f t="shared" si="52"/>
        <v>#N/A</v>
      </c>
      <c r="AJ94" s="7" t="e">
        <f t="shared" si="42"/>
        <v>#N/A</v>
      </c>
      <c r="AK94" s="7" t="e">
        <f>VLOOKUP(AI94,排出係数!$A$4:$I$1301,6,FALSE)</f>
        <v>#N/A</v>
      </c>
      <c r="AL94" s="7" t="e">
        <f t="shared" si="43"/>
        <v>#N/A</v>
      </c>
      <c r="AM94" s="7" t="e">
        <f t="shared" si="44"/>
        <v>#N/A</v>
      </c>
      <c r="AN94" s="7" t="e">
        <f>VLOOKUP(AI94,排出係数!$A$4:$I$1301,7,FALSE)</f>
        <v>#N/A</v>
      </c>
      <c r="AO94" s="7" t="e">
        <f t="shared" si="45"/>
        <v>#N/A</v>
      </c>
      <c r="AP94" s="7" t="e">
        <f t="shared" si="46"/>
        <v>#N/A</v>
      </c>
      <c r="AQ94" s="7" t="e">
        <f t="shared" si="53"/>
        <v>#N/A</v>
      </c>
      <c r="AR94" s="7">
        <f t="shared" si="47"/>
        <v>0</v>
      </c>
      <c r="AS94" s="7" t="e">
        <f>VLOOKUP(AI94,排出係数!$A$4:$I$1301,8,FALSE)</f>
        <v>#N/A</v>
      </c>
      <c r="AT94" s="7" t="str">
        <f t="shared" si="48"/>
        <v/>
      </c>
      <c r="AU94" s="7" t="str">
        <f t="shared" si="49"/>
        <v/>
      </c>
      <c r="AV94" s="7" t="str">
        <f t="shared" si="50"/>
        <v/>
      </c>
      <c r="AW94" s="7" t="str">
        <f t="shared" si="51"/>
        <v/>
      </c>
      <c r="AX94" s="88"/>
      <c r="BD94" s="3" t="s">
        <v>13</v>
      </c>
    </row>
    <row r="95" spans="1:56" s="13" customFormat="1" ht="13.5" customHeight="1">
      <c r="A95" s="139">
        <v>80</v>
      </c>
      <c r="B95" s="366"/>
      <c r="C95" s="367"/>
      <c r="D95" s="368"/>
      <c r="E95" s="367"/>
      <c r="F95" s="368"/>
      <c r="G95" s="369"/>
      <c r="H95" s="367"/>
      <c r="I95" s="370"/>
      <c r="J95" s="371"/>
      <c r="K95" s="367"/>
      <c r="L95" s="447"/>
      <c r="M95" s="448"/>
      <c r="N95" s="448"/>
      <c r="O95" s="446"/>
      <c r="P95" s="376" t="str">
        <f t="shared" si="27"/>
        <v/>
      </c>
      <c r="Q95" s="376" t="str">
        <f t="shared" si="28"/>
        <v/>
      </c>
      <c r="R95" s="377" t="str">
        <f t="shared" si="29"/>
        <v/>
      </c>
      <c r="S95" s="377" t="str">
        <f t="shared" si="30"/>
        <v/>
      </c>
      <c r="T95" s="277"/>
      <c r="U95" s="37"/>
      <c r="V95" s="36" t="str">
        <f t="shared" si="31"/>
        <v/>
      </c>
      <c r="W95" s="36" t="e">
        <f>IF(#REF!="","",#REF!)</f>
        <v>#REF!</v>
      </c>
      <c r="X95" s="29" t="str">
        <f t="shared" si="32"/>
        <v/>
      </c>
      <c r="Y95" s="7" t="e">
        <f t="shared" si="33"/>
        <v>#N/A</v>
      </c>
      <c r="Z95" s="7" t="e">
        <f t="shared" si="34"/>
        <v>#N/A</v>
      </c>
      <c r="AA95" s="7" t="e">
        <f t="shared" si="35"/>
        <v>#N/A</v>
      </c>
      <c r="AB95" s="7" t="str">
        <f t="shared" si="36"/>
        <v/>
      </c>
      <c r="AC95" s="11">
        <f t="shared" si="37"/>
        <v>1</v>
      </c>
      <c r="AD95" s="7" t="e">
        <f t="shared" si="38"/>
        <v>#N/A</v>
      </c>
      <c r="AE95" s="7" t="e">
        <f t="shared" si="39"/>
        <v>#N/A</v>
      </c>
      <c r="AF95" s="7" t="e">
        <f t="shared" si="40"/>
        <v>#N/A</v>
      </c>
      <c r="AG95" s="7" t="e">
        <f>VLOOKUP(AI95,排出係数!$A$4:$I$1301,9,FALSE)</f>
        <v>#N/A</v>
      </c>
      <c r="AH95" s="12" t="str">
        <f t="shared" si="41"/>
        <v xml:space="preserve"> </v>
      </c>
      <c r="AI95" s="7" t="e">
        <f t="shared" si="52"/>
        <v>#N/A</v>
      </c>
      <c r="AJ95" s="7" t="e">
        <f t="shared" si="42"/>
        <v>#N/A</v>
      </c>
      <c r="AK95" s="7" t="e">
        <f>VLOOKUP(AI95,排出係数!$A$4:$I$1301,6,FALSE)</f>
        <v>#N/A</v>
      </c>
      <c r="AL95" s="7" t="e">
        <f t="shared" si="43"/>
        <v>#N/A</v>
      </c>
      <c r="AM95" s="7" t="e">
        <f t="shared" si="44"/>
        <v>#N/A</v>
      </c>
      <c r="AN95" s="7" t="e">
        <f>VLOOKUP(AI95,排出係数!$A$4:$I$1301,7,FALSE)</f>
        <v>#N/A</v>
      </c>
      <c r="AO95" s="7" t="e">
        <f t="shared" si="45"/>
        <v>#N/A</v>
      </c>
      <c r="AP95" s="7" t="e">
        <f t="shared" si="46"/>
        <v>#N/A</v>
      </c>
      <c r="AQ95" s="7" t="e">
        <f t="shared" si="53"/>
        <v>#N/A</v>
      </c>
      <c r="AR95" s="7">
        <f t="shared" si="47"/>
        <v>0</v>
      </c>
      <c r="AS95" s="7" t="e">
        <f>VLOOKUP(AI95,排出係数!$A$4:$I$1301,8,FALSE)</f>
        <v>#N/A</v>
      </c>
      <c r="AT95" s="7" t="str">
        <f t="shared" si="48"/>
        <v/>
      </c>
      <c r="AU95" s="7" t="str">
        <f t="shared" si="49"/>
        <v/>
      </c>
      <c r="AV95" s="7" t="str">
        <f t="shared" si="50"/>
        <v/>
      </c>
      <c r="AW95" s="7" t="str">
        <f t="shared" si="51"/>
        <v/>
      </c>
      <c r="AX95" s="88"/>
      <c r="BD95" s="3" t="s">
        <v>16</v>
      </c>
    </row>
    <row r="96" spans="1:56" s="13" customFormat="1" ht="13.5" customHeight="1">
      <c r="A96" s="139">
        <v>81</v>
      </c>
      <c r="B96" s="366"/>
      <c r="C96" s="367"/>
      <c r="D96" s="368"/>
      <c r="E96" s="367"/>
      <c r="F96" s="368"/>
      <c r="G96" s="369"/>
      <c r="H96" s="367"/>
      <c r="I96" s="370"/>
      <c r="J96" s="371"/>
      <c r="K96" s="367"/>
      <c r="L96" s="447"/>
      <c r="M96" s="448"/>
      <c r="N96" s="448"/>
      <c r="O96" s="446"/>
      <c r="P96" s="376" t="str">
        <f t="shared" si="27"/>
        <v/>
      </c>
      <c r="Q96" s="376" t="str">
        <f t="shared" si="28"/>
        <v/>
      </c>
      <c r="R96" s="377" t="str">
        <f t="shared" si="29"/>
        <v/>
      </c>
      <c r="S96" s="377" t="str">
        <f t="shared" si="30"/>
        <v/>
      </c>
      <c r="T96" s="277"/>
      <c r="U96" s="37"/>
      <c r="V96" s="36" t="str">
        <f t="shared" si="31"/>
        <v/>
      </c>
      <c r="W96" s="36" t="e">
        <f>IF(#REF!="","",#REF!)</f>
        <v>#REF!</v>
      </c>
      <c r="X96" s="29" t="str">
        <f t="shared" si="32"/>
        <v/>
      </c>
      <c r="Y96" s="7" t="e">
        <f t="shared" si="33"/>
        <v>#N/A</v>
      </c>
      <c r="Z96" s="7" t="e">
        <f t="shared" si="34"/>
        <v>#N/A</v>
      </c>
      <c r="AA96" s="7" t="e">
        <f t="shared" si="35"/>
        <v>#N/A</v>
      </c>
      <c r="AB96" s="7" t="str">
        <f t="shared" si="36"/>
        <v/>
      </c>
      <c r="AC96" s="11">
        <f t="shared" si="37"/>
        <v>1</v>
      </c>
      <c r="AD96" s="7" t="e">
        <f t="shared" si="38"/>
        <v>#N/A</v>
      </c>
      <c r="AE96" s="7" t="e">
        <f t="shared" si="39"/>
        <v>#N/A</v>
      </c>
      <c r="AF96" s="7" t="e">
        <f t="shared" si="40"/>
        <v>#N/A</v>
      </c>
      <c r="AG96" s="7" t="e">
        <f>VLOOKUP(AI96,排出係数!$A$4:$I$1301,9,FALSE)</f>
        <v>#N/A</v>
      </c>
      <c r="AH96" s="12" t="str">
        <f t="shared" si="41"/>
        <v xml:space="preserve"> </v>
      </c>
      <c r="AI96" s="7" t="e">
        <f t="shared" si="52"/>
        <v>#N/A</v>
      </c>
      <c r="AJ96" s="7" t="e">
        <f t="shared" si="42"/>
        <v>#N/A</v>
      </c>
      <c r="AK96" s="7" t="e">
        <f>VLOOKUP(AI96,排出係数!$A$4:$I$1301,6,FALSE)</f>
        <v>#N/A</v>
      </c>
      <c r="AL96" s="7" t="e">
        <f t="shared" si="43"/>
        <v>#N/A</v>
      </c>
      <c r="AM96" s="7" t="e">
        <f t="shared" si="44"/>
        <v>#N/A</v>
      </c>
      <c r="AN96" s="7" t="e">
        <f>VLOOKUP(AI96,排出係数!$A$4:$I$1301,7,FALSE)</f>
        <v>#N/A</v>
      </c>
      <c r="AO96" s="7" t="e">
        <f t="shared" si="45"/>
        <v>#N/A</v>
      </c>
      <c r="AP96" s="7" t="e">
        <f t="shared" si="46"/>
        <v>#N/A</v>
      </c>
      <c r="AQ96" s="7" t="e">
        <f t="shared" si="53"/>
        <v>#N/A</v>
      </c>
      <c r="AR96" s="7">
        <f t="shared" si="47"/>
        <v>0</v>
      </c>
      <c r="AS96" s="7" t="e">
        <f>VLOOKUP(AI96,排出係数!$A$4:$I$1301,8,FALSE)</f>
        <v>#N/A</v>
      </c>
      <c r="AT96" s="7" t="str">
        <f t="shared" si="48"/>
        <v/>
      </c>
      <c r="AU96" s="7" t="str">
        <f t="shared" si="49"/>
        <v/>
      </c>
      <c r="AV96" s="7" t="str">
        <f t="shared" si="50"/>
        <v/>
      </c>
      <c r="AW96" s="7" t="str">
        <f t="shared" si="51"/>
        <v/>
      </c>
      <c r="AX96" s="88"/>
      <c r="BD96" s="3" t="s">
        <v>22</v>
      </c>
    </row>
    <row r="97" spans="1:56" s="13" customFormat="1" ht="13.5" customHeight="1">
      <c r="A97" s="139">
        <v>82</v>
      </c>
      <c r="B97" s="366"/>
      <c r="C97" s="367"/>
      <c r="D97" s="368"/>
      <c r="E97" s="367"/>
      <c r="F97" s="368"/>
      <c r="G97" s="369"/>
      <c r="H97" s="367"/>
      <c r="I97" s="370"/>
      <c r="J97" s="371"/>
      <c r="K97" s="367"/>
      <c r="L97" s="447"/>
      <c r="M97" s="448"/>
      <c r="N97" s="448"/>
      <c r="O97" s="446"/>
      <c r="P97" s="376" t="str">
        <f t="shared" si="27"/>
        <v/>
      </c>
      <c r="Q97" s="376" t="str">
        <f t="shared" si="28"/>
        <v/>
      </c>
      <c r="R97" s="377" t="str">
        <f t="shared" si="29"/>
        <v/>
      </c>
      <c r="S97" s="377" t="str">
        <f t="shared" si="30"/>
        <v/>
      </c>
      <c r="T97" s="277"/>
      <c r="U97" s="37"/>
      <c r="V97" s="36" t="str">
        <f t="shared" si="31"/>
        <v/>
      </c>
      <c r="W97" s="36" t="e">
        <f>IF(#REF!="","",#REF!)</f>
        <v>#REF!</v>
      </c>
      <c r="X97" s="29" t="str">
        <f t="shared" si="32"/>
        <v/>
      </c>
      <c r="Y97" s="7" t="e">
        <f t="shared" si="33"/>
        <v>#N/A</v>
      </c>
      <c r="Z97" s="7" t="e">
        <f t="shared" si="34"/>
        <v>#N/A</v>
      </c>
      <c r="AA97" s="7" t="e">
        <f t="shared" si="35"/>
        <v>#N/A</v>
      </c>
      <c r="AB97" s="7" t="str">
        <f t="shared" si="36"/>
        <v/>
      </c>
      <c r="AC97" s="11">
        <f t="shared" si="37"/>
        <v>1</v>
      </c>
      <c r="AD97" s="7" t="e">
        <f t="shared" si="38"/>
        <v>#N/A</v>
      </c>
      <c r="AE97" s="7" t="e">
        <f t="shared" si="39"/>
        <v>#N/A</v>
      </c>
      <c r="AF97" s="7" t="e">
        <f t="shared" si="40"/>
        <v>#N/A</v>
      </c>
      <c r="AG97" s="7" t="e">
        <f>VLOOKUP(AI97,排出係数!$A$4:$I$1301,9,FALSE)</f>
        <v>#N/A</v>
      </c>
      <c r="AH97" s="12" t="str">
        <f t="shared" si="41"/>
        <v xml:space="preserve"> </v>
      </c>
      <c r="AI97" s="7" t="e">
        <f t="shared" si="52"/>
        <v>#N/A</v>
      </c>
      <c r="AJ97" s="7" t="e">
        <f t="shared" si="42"/>
        <v>#N/A</v>
      </c>
      <c r="AK97" s="7" t="e">
        <f>VLOOKUP(AI97,排出係数!$A$4:$I$1301,6,FALSE)</f>
        <v>#N/A</v>
      </c>
      <c r="AL97" s="7" t="e">
        <f t="shared" si="43"/>
        <v>#N/A</v>
      </c>
      <c r="AM97" s="7" t="e">
        <f t="shared" si="44"/>
        <v>#N/A</v>
      </c>
      <c r="AN97" s="7" t="e">
        <f>VLOOKUP(AI97,排出係数!$A$4:$I$1301,7,FALSE)</f>
        <v>#N/A</v>
      </c>
      <c r="AO97" s="7" t="e">
        <f t="shared" si="45"/>
        <v>#N/A</v>
      </c>
      <c r="AP97" s="7" t="e">
        <f t="shared" si="46"/>
        <v>#N/A</v>
      </c>
      <c r="AQ97" s="7" t="e">
        <f t="shared" si="53"/>
        <v>#N/A</v>
      </c>
      <c r="AR97" s="7">
        <f t="shared" si="47"/>
        <v>0</v>
      </c>
      <c r="AS97" s="7" t="e">
        <f>VLOOKUP(AI97,排出係数!$A$4:$I$1301,8,FALSE)</f>
        <v>#N/A</v>
      </c>
      <c r="AT97" s="7" t="str">
        <f t="shared" si="48"/>
        <v/>
      </c>
      <c r="AU97" s="7" t="str">
        <f t="shared" si="49"/>
        <v/>
      </c>
      <c r="AV97" s="7" t="str">
        <f t="shared" si="50"/>
        <v/>
      </c>
      <c r="AW97" s="7" t="str">
        <f t="shared" si="51"/>
        <v/>
      </c>
      <c r="AX97" s="88"/>
      <c r="BD97" s="3" t="s">
        <v>33</v>
      </c>
    </row>
    <row r="98" spans="1:56" s="13" customFormat="1" ht="13.5" customHeight="1">
      <c r="A98" s="139">
        <v>83</v>
      </c>
      <c r="B98" s="366"/>
      <c r="C98" s="367"/>
      <c r="D98" s="368"/>
      <c r="E98" s="367"/>
      <c r="F98" s="368"/>
      <c r="G98" s="369"/>
      <c r="H98" s="367"/>
      <c r="I98" s="370"/>
      <c r="J98" s="371"/>
      <c r="K98" s="367"/>
      <c r="L98" s="447"/>
      <c r="M98" s="448"/>
      <c r="N98" s="448"/>
      <c r="O98" s="446"/>
      <c r="P98" s="376" t="str">
        <f t="shared" si="27"/>
        <v/>
      </c>
      <c r="Q98" s="376" t="str">
        <f t="shared" si="28"/>
        <v/>
      </c>
      <c r="R98" s="377" t="str">
        <f t="shared" si="29"/>
        <v/>
      </c>
      <c r="S98" s="377" t="str">
        <f t="shared" si="30"/>
        <v/>
      </c>
      <c r="T98" s="277"/>
      <c r="U98" s="37"/>
      <c r="V98" s="36" t="str">
        <f t="shared" si="31"/>
        <v/>
      </c>
      <c r="W98" s="36" t="e">
        <f>IF(#REF!="","",#REF!)</f>
        <v>#REF!</v>
      </c>
      <c r="X98" s="29" t="str">
        <f t="shared" si="32"/>
        <v/>
      </c>
      <c r="Y98" s="7" t="e">
        <f t="shared" si="33"/>
        <v>#N/A</v>
      </c>
      <c r="Z98" s="7" t="e">
        <f t="shared" si="34"/>
        <v>#N/A</v>
      </c>
      <c r="AA98" s="7" t="e">
        <f t="shared" si="35"/>
        <v>#N/A</v>
      </c>
      <c r="AB98" s="7" t="str">
        <f t="shared" si="36"/>
        <v/>
      </c>
      <c r="AC98" s="11">
        <f t="shared" si="37"/>
        <v>1</v>
      </c>
      <c r="AD98" s="7" t="e">
        <f t="shared" si="38"/>
        <v>#N/A</v>
      </c>
      <c r="AE98" s="7" t="e">
        <f t="shared" si="39"/>
        <v>#N/A</v>
      </c>
      <c r="AF98" s="7" t="e">
        <f t="shared" si="40"/>
        <v>#N/A</v>
      </c>
      <c r="AG98" s="7" t="e">
        <f>VLOOKUP(AI98,排出係数!$A$4:$I$1301,9,FALSE)</f>
        <v>#N/A</v>
      </c>
      <c r="AH98" s="12" t="str">
        <f t="shared" si="41"/>
        <v xml:space="preserve"> </v>
      </c>
      <c r="AI98" s="7" t="e">
        <f t="shared" si="52"/>
        <v>#N/A</v>
      </c>
      <c r="AJ98" s="7" t="e">
        <f t="shared" si="42"/>
        <v>#N/A</v>
      </c>
      <c r="AK98" s="7" t="e">
        <f>VLOOKUP(AI98,排出係数!$A$4:$I$1301,6,FALSE)</f>
        <v>#N/A</v>
      </c>
      <c r="AL98" s="7" t="e">
        <f t="shared" si="43"/>
        <v>#N/A</v>
      </c>
      <c r="AM98" s="7" t="e">
        <f t="shared" si="44"/>
        <v>#N/A</v>
      </c>
      <c r="AN98" s="7" t="e">
        <f>VLOOKUP(AI98,排出係数!$A$4:$I$1301,7,FALSE)</f>
        <v>#N/A</v>
      </c>
      <c r="AO98" s="7" t="e">
        <f t="shared" si="45"/>
        <v>#N/A</v>
      </c>
      <c r="AP98" s="7" t="e">
        <f t="shared" si="46"/>
        <v>#N/A</v>
      </c>
      <c r="AQ98" s="7" t="e">
        <f t="shared" si="53"/>
        <v>#N/A</v>
      </c>
      <c r="AR98" s="7">
        <f t="shared" si="47"/>
        <v>0</v>
      </c>
      <c r="AS98" s="7" t="e">
        <f>VLOOKUP(AI98,排出係数!$A$4:$I$1301,8,FALSE)</f>
        <v>#N/A</v>
      </c>
      <c r="AT98" s="7" t="str">
        <f t="shared" si="48"/>
        <v/>
      </c>
      <c r="AU98" s="7" t="str">
        <f t="shared" si="49"/>
        <v/>
      </c>
      <c r="AV98" s="7" t="str">
        <f t="shared" si="50"/>
        <v/>
      </c>
      <c r="AW98" s="7" t="str">
        <f t="shared" si="51"/>
        <v/>
      </c>
      <c r="AX98" s="88"/>
      <c r="BD98" s="3" t="s">
        <v>112</v>
      </c>
    </row>
    <row r="99" spans="1:56" s="13" customFormat="1" ht="13.5" customHeight="1">
      <c r="A99" s="139">
        <v>84</v>
      </c>
      <c r="B99" s="366"/>
      <c r="C99" s="367"/>
      <c r="D99" s="368"/>
      <c r="E99" s="367"/>
      <c r="F99" s="368"/>
      <c r="G99" s="369"/>
      <c r="H99" s="367"/>
      <c r="I99" s="370"/>
      <c r="J99" s="371"/>
      <c r="K99" s="367"/>
      <c r="L99" s="447"/>
      <c r="M99" s="448"/>
      <c r="N99" s="448"/>
      <c r="O99" s="446"/>
      <c r="P99" s="376" t="str">
        <f t="shared" si="27"/>
        <v/>
      </c>
      <c r="Q99" s="376" t="str">
        <f t="shared" si="28"/>
        <v/>
      </c>
      <c r="R99" s="377" t="str">
        <f t="shared" si="29"/>
        <v/>
      </c>
      <c r="S99" s="377" t="str">
        <f t="shared" si="30"/>
        <v/>
      </c>
      <c r="T99" s="277"/>
      <c r="U99" s="37"/>
      <c r="V99" s="36" t="str">
        <f t="shared" si="31"/>
        <v/>
      </c>
      <c r="W99" s="36" t="e">
        <f>IF(#REF!="","",#REF!)</f>
        <v>#REF!</v>
      </c>
      <c r="X99" s="29" t="str">
        <f t="shared" si="32"/>
        <v/>
      </c>
      <c r="Y99" s="7" t="e">
        <f t="shared" si="33"/>
        <v>#N/A</v>
      </c>
      <c r="Z99" s="7" t="e">
        <f t="shared" si="34"/>
        <v>#N/A</v>
      </c>
      <c r="AA99" s="7" t="e">
        <f t="shared" si="35"/>
        <v>#N/A</v>
      </c>
      <c r="AB99" s="7" t="str">
        <f t="shared" si="36"/>
        <v/>
      </c>
      <c r="AC99" s="11">
        <f t="shared" si="37"/>
        <v>1</v>
      </c>
      <c r="AD99" s="7" t="e">
        <f t="shared" si="38"/>
        <v>#N/A</v>
      </c>
      <c r="AE99" s="7" t="e">
        <f t="shared" si="39"/>
        <v>#N/A</v>
      </c>
      <c r="AF99" s="7" t="e">
        <f t="shared" si="40"/>
        <v>#N/A</v>
      </c>
      <c r="AG99" s="7" t="e">
        <f>VLOOKUP(AI99,排出係数!$A$4:$I$1301,9,FALSE)</f>
        <v>#N/A</v>
      </c>
      <c r="AH99" s="12" t="str">
        <f t="shared" si="41"/>
        <v xml:space="preserve"> </v>
      </c>
      <c r="AI99" s="7" t="e">
        <f t="shared" si="52"/>
        <v>#N/A</v>
      </c>
      <c r="AJ99" s="7" t="e">
        <f t="shared" si="42"/>
        <v>#N/A</v>
      </c>
      <c r="AK99" s="7" t="e">
        <f>VLOOKUP(AI99,排出係数!$A$4:$I$1301,6,FALSE)</f>
        <v>#N/A</v>
      </c>
      <c r="AL99" s="7" t="e">
        <f t="shared" si="43"/>
        <v>#N/A</v>
      </c>
      <c r="AM99" s="7" t="e">
        <f t="shared" si="44"/>
        <v>#N/A</v>
      </c>
      <c r="AN99" s="7" t="e">
        <f>VLOOKUP(AI99,排出係数!$A$4:$I$1301,7,FALSE)</f>
        <v>#N/A</v>
      </c>
      <c r="AO99" s="7" t="e">
        <f t="shared" si="45"/>
        <v>#N/A</v>
      </c>
      <c r="AP99" s="7" t="e">
        <f t="shared" si="46"/>
        <v>#N/A</v>
      </c>
      <c r="AQ99" s="7" t="e">
        <f t="shared" si="53"/>
        <v>#N/A</v>
      </c>
      <c r="AR99" s="7">
        <f t="shared" si="47"/>
        <v>0</v>
      </c>
      <c r="AS99" s="7" t="e">
        <f>VLOOKUP(AI99,排出係数!$A$4:$I$1301,8,FALSE)</f>
        <v>#N/A</v>
      </c>
      <c r="AT99" s="7" t="str">
        <f t="shared" si="48"/>
        <v/>
      </c>
      <c r="AU99" s="7" t="str">
        <f t="shared" si="49"/>
        <v/>
      </c>
      <c r="AV99" s="7" t="str">
        <f t="shared" si="50"/>
        <v/>
      </c>
      <c r="AW99" s="7" t="str">
        <f t="shared" si="51"/>
        <v/>
      </c>
      <c r="AX99" s="88"/>
      <c r="BD99" s="3" t="s">
        <v>113</v>
      </c>
    </row>
    <row r="100" spans="1:56" s="13" customFormat="1" ht="13.5" customHeight="1">
      <c r="A100" s="139">
        <v>85</v>
      </c>
      <c r="B100" s="366"/>
      <c r="C100" s="367"/>
      <c r="D100" s="368"/>
      <c r="E100" s="367"/>
      <c r="F100" s="368"/>
      <c r="G100" s="369"/>
      <c r="H100" s="367"/>
      <c r="I100" s="370"/>
      <c r="J100" s="371"/>
      <c r="K100" s="367"/>
      <c r="L100" s="447"/>
      <c r="M100" s="448"/>
      <c r="N100" s="448"/>
      <c r="O100" s="446"/>
      <c r="P100" s="376" t="str">
        <f t="shared" si="27"/>
        <v/>
      </c>
      <c r="Q100" s="376" t="str">
        <f t="shared" si="28"/>
        <v/>
      </c>
      <c r="R100" s="377" t="str">
        <f t="shared" si="29"/>
        <v/>
      </c>
      <c r="S100" s="377" t="str">
        <f t="shared" si="30"/>
        <v/>
      </c>
      <c r="T100" s="277"/>
      <c r="U100" s="37"/>
      <c r="V100" s="36" t="str">
        <f t="shared" si="31"/>
        <v/>
      </c>
      <c r="W100" s="36" t="e">
        <f>IF(#REF!="","",#REF!)</f>
        <v>#REF!</v>
      </c>
      <c r="X100" s="29" t="str">
        <f t="shared" si="32"/>
        <v/>
      </c>
      <c r="Y100" s="7" t="e">
        <f t="shared" si="33"/>
        <v>#N/A</v>
      </c>
      <c r="Z100" s="7" t="e">
        <f t="shared" si="34"/>
        <v>#N/A</v>
      </c>
      <c r="AA100" s="7" t="e">
        <f t="shared" si="35"/>
        <v>#N/A</v>
      </c>
      <c r="AB100" s="7" t="str">
        <f t="shared" si="36"/>
        <v/>
      </c>
      <c r="AC100" s="11">
        <f t="shared" si="37"/>
        <v>1</v>
      </c>
      <c r="AD100" s="7" t="e">
        <f t="shared" si="38"/>
        <v>#N/A</v>
      </c>
      <c r="AE100" s="7" t="e">
        <f t="shared" si="39"/>
        <v>#N/A</v>
      </c>
      <c r="AF100" s="7" t="e">
        <f t="shared" si="40"/>
        <v>#N/A</v>
      </c>
      <c r="AG100" s="7" t="e">
        <f>VLOOKUP(AI100,排出係数!$A$4:$I$1301,9,FALSE)</f>
        <v>#N/A</v>
      </c>
      <c r="AH100" s="12" t="str">
        <f t="shared" si="41"/>
        <v xml:space="preserve"> </v>
      </c>
      <c r="AI100" s="7" t="e">
        <f t="shared" si="52"/>
        <v>#N/A</v>
      </c>
      <c r="AJ100" s="7" t="e">
        <f t="shared" si="42"/>
        <v>#N/A</v>
      </c>
      <c r="AK100" s="7" t="e">
        <f>VLOOKUP(AI100,排出係数!$A$4:$I$1301,6,FALSE)</f>
        <v>#N/A</v>
      </c>
      <c r="AL100" s="7" t="e">
        <f t="shared" si="43"/>
        <v>#N/A</v>
      </c>
      <c r="AM100" s="7" t="e">
        <f t="shared" si="44"/>
        <v>#N/A</v>
      </c>
      <c r="AN100" s="7" t="e">
        <f>VLOOKUP(AI100,排出係数!$A$4:$I$1301,7,FALSE)</f>
        <v>#N/A</v>
      </c>
      <c r="AO100" s="7" t="e">
        <f t="shared" si="45"/>
        <v>#N/A</v>
      </c>
      <c r="AP100" s="7" t="e">
        <f t="shared" si="46"/>
        <v>#N/A</v>
      </c>
      <c r="AQ100" s="7" t="e">
        <f t="shared" si="53"/>
        <v>#N/A</v>
      </c>
      <c r="AR100" s="7">
        <f t="shared" si="47"/>
        <v>0</v>
      </c>
      <c r="AS100" s="7" t="e">
        <f>VLOOKUP(AI100,排出係数!$A$4:$I$1301,8,FALSE)</f>
        <v>#N/A</v>
      </c>
      <c r="AT100" s="7" t="str">
        <f t="shared" si="48"/>
        <v/>
      </c>
      <c r="AU100" s="7" t="str">
        <f t="shared" si="49"/>
        <v/>
      </c>
      <c r="AV100" s="7" t="str">
        <f t="shared" si="50"/>
        <v/>
      </c>
      <c r="AW100" s="7" t="str">
        <f t="shared" si="51"/>
        <v/>
      </c>
      <c r="AX100" s="88"/>
      <c r="BD100" s="3" t="s">
        <v>114</v>
      </c>
    </row>
    <row r="101" spans="1:56" s="13" customFormat="1" ht="13.5" customHeight="1">
      <c r="A101" s="139">
        <v>86</v>
      </c>
      <c r="B101" s="366"/>
      <c r="C101" s="367"/>
      <c r="D101" s="368"/>
      <c r="E101" s="367"/>
      <c r="F101" s="368"/>
      <c r="G101" s="369"/>
      <c r="H101" s="367"/>
      <c r="I101" s="370"/>
      <c r="J101" s="371"/>
      <c r="K101" s="367"/>
      <c r="L101" s="447"/>
      <c r="M101" s="448"/>
      <c r="N101" s="448"/>
      <c r="O101" s="446"/>
      <c r="P101" s="376" t="str">
        <f t="shared" si="27"/>
        <v/>
      </c>
      <c r="Q101" s="376" t="str">
        <f t="shared" si="28"/>
        <v/>
      </c>
      <c r="R101" s="377" t="str">
        <f t="shared" si="29"/>
        <v/>
      </c>
      <c r="S101" s="377" t="str">
        <f t="shared" si="30"/>
        <v/>
      </c>
      <c r="T101" s="277"/>
      <c r="U101" s="37"/>
      <c r="V101" s="36" t="str">
        <f t="shared" si="31"/>
        <v/>
      </c>
      <c r="W101" s="36" t="e">
        <f>IF(#REF!="","",#REF!)</f>
        <v>#REF!</v>
      </c>
      <c r="X101" s="29" t="str">
        <f t="shared" si="32"/>
        <v/>
      </c>
      <c r="Y101" s="7" t="e">
        <f t="shared" si="33"/>
        <v>#N/A</v>
      </c>
      <c r="Z101" s="7" t="e">
        <f t="shared" si="34"/>
        <v>#N/A</v>
      </c>
      <c r="AA101" s="7" t="e">
        <f t="shared" si="35"/>
        <v>#N/A</v>
      </c>
      <c r="AB101" s="7" t="str">
        <f t="shared" si="36"/>
        <v/>
      </c>
      <c r="AC101" s="11">
        <f t="shared" si="37"/>
        <v>1</v>
      </c>
      <c r="AD101" s="7" t="e">
        <f t="shared" si="38"/>
        <v>#N/A</v>
      </c>
      <c r="AE101" s="7" t="e">
        <f t="shared" si="39"/>
        <v>#N/A</v>
      </c>
      <c r="AF101" s="7" t="e">
        <f t="shared" si="40"/>
        <v>#N/A</v>
      </c>
      <c r="AG101" s="7" t="e">
        <f>VLOOKUP(AI101,排出係数!$A$4:$I$1301,9,FALSE)</f>
        <v>#N/A</v>
      </c>
      <c r="AH101" s="12" t="str">
        <f t="shared" si="41"/>
        <v xml:space="preserve"> </v>
      </c>
      <c r="AI101" s="7" t="e">
        <f t="shared" si="52"/>
        <v>#N/A</v>
      </c>
      <c r="AJ101" s="7" t="e">
        <f t="shared" si="42"/>
        <v>#N/A</v>
      </c>
      <c r="AK101" s="7" t="e">
        <f>VLOOKUP(AI101,排出係数!$A$4:$I$1301,6,FALSE)</f>
        <v>#N/A</v>
      </c>
      <c r="AL101" s="7" t="e">
        <f t="shared" si="43"/>
        <v>#N/A</v>
      </c>
      <c r="AM101" s="7" t="e">
        <f t="shared" si="44"/>
        <v>#N/A</v>
      </c>
      <c r="AN101" s="7" t="e">
        <f>VLOOKUP(AI101,排出係数!$A$4:$I$1301,7,FALSE)</f>
        <v>#N/A</v>
      </c>
      <c r="AO101" s="7" t="e">
        <f t="shared" si="45"/>
        <v>#N/A</v>
      </c>
      <c r="AP101" s="7" t="e">
        <f t="shared" si="46"/>
        <v>#N/A</v>
      </c>
      <c r="AQ101" s="7" t="e">
        <f t="shared" si="53"/>
        <v>#N/A</v>
      </c>
      <c r="AR101" s="7">
        <f t="shared" si="47"/>
        <v>0</v>
      </c>
      <c r="AS101" s="7" t="e">
        <f>VLOOKUP(AI101,排出係数!$A$4:$I$1301,8,FALSE)</f>
        <v>#N/A</v>
      </c>
      <c r="AT101" s="7" t="str">
        <f t="shared" si="48"/>
        <v/>
      </c>
      <c r="AU101" s="7" t="str">
        <f t="shared" si="49"/>
        <v/>
      </c>
      <c r="AV101" s="7" t="str">
        <f t="shared" si="50"/>
        <v/>
      </c>
      <c r="AW101" s="7" t="str">
        <f t="shared" si="51"/>
        <v/>
      </c>
      <c r="AX101" s="88"/>
      <c r="BD101" s="3" t="s">
        <v>115</v>
      </c>
    </row>
    <row r="102" spans="1:56" s="13" customFormat="1" ht="13.5" customHeight="1">
      <c r="A102" s="139">
        <v>87</v>
      </c>
      <c r="B102" s="366"/>
      <c r="C102" s="367"/>
      <c r="D102" s="368"/>
      <c r="E102" s="367"/>
      <c r="F102" s="368"/>
      <c r="G102" s="369"/>
      <c r="H102" s="367"/>
      <c r="I102" s="370"/>
      <c r="J102" s="371"/>
      <c r="K102" s="367"/>
      <c r="L102" s="447"/>
      <c r="M102" s="448"/>
      <c r="N102" s="448"/>
      <c r="O102" s="446"/>
      <c r="P102" s="376" t="str">
        <f t="shared" si="27"/>
        <v/>
      </c>
      <c r="Q102" s="376" t="str">
        <f t="shared" si="28"/>
        <v/>
      </c>
      <c r="R102" s="377" t="str">
        <f t="shared" si="29"/>
        <v/>
      </c>
      <c r="S102" s="377" t="str">
        <f t="shared" si="30"/>
        <v/>
      </c>
      <c r="T102" s="277"/>
      <c r="U102" s="37"/>
      <c r="V102" s="36" t="str">
        <f t="shared" si="31"/>
        <v/>
      </c>
      <c r="W102" s="36" t="e">
        <f>IF(#REF!="","",#REF!)</f>
        <v>#REF!</v>
      </c>
      <c r="X102" s="29" t="str">
        <f t="shared" si="32"/>
        <v/>
      </c>
      <c r="Y102" s="7" t="e">
        <f t="shared" si="33"/>
        <v>#N/A</v>
      </c>
      <c r="Z102" s="7" t="e">
        <f t="shared" si="34"/>
        <v>#N/A</v>
      </c>
      <c r="AA102" s="7" t="e">
        <f t="shared" si="35"/>
        <v>#N/A</v>
      </c>
      <c r="AB102" s="7" t="str">
        <f t="shared" si="36"/>
        <v/>
      </c>
      <c r="AC102" s="11">
        <f t="shared" si="37"/>
        <v>1</v>
      </c>
      <c r="AD102" s="7" t="e">
        <f t="shared" si="38"/>
        <v>#N/A</v>
      </c>
      <c r="AE102" s="7" t="e">
        <f t="shared" si="39"/>
        <v>#N/A</v>
      </c>
      <c r="AF102" s="7" t="e">
        <f t="shared" si="40"/>
        <v>#N/A</v>
      </c>
      <c r="AG102" s="7" t="e">
        <f>VLOOKUP(AI102,排出係数!$A$4:$I$1301,9,FALSE)</f>
        <v>#N/A</v>
      </c>
      <c r="AH102" s="12" t="str">
        <f t="shared" si="41"/>
        <v xml:space="preserve"> </v>
      </c>
      <c r="AI102" s="7" t="e">
        <f t="shared" si="52"/>
        <v>#N/A</v>
      </c>
      <c r="AJ102" s="7" t="e">
        <f t="shared" si="42"/>
        <v>#N/A</v>
      </c>
      <c r="AK102" s="7" t="e">
        <f>VLOOKUP(AI102,排出係数!$A$4:$I$1301,6,FALSE)</f>
        <v>#N/A</v>
      </c>
      <c r="AL102" s="7" t="e">
        <f t="shared" si="43"/>
        <v>#N/A</v>
      </c>
      <c r="AM102" s="7" t="e">
        <f t="shared" si="44"/>
        <v>#N/A</v>
      </c>
      <c r="AN102" s="7" t="e">
        <f>VLOOKUP(AI102,排出係数!$A$4:$I$1301,7,FALSE)</f>
        <v>#N/A</v>
      </c>
      <c r="AO102" s="7" t="e">
        <f t="shared" si="45"/>
        <v>#N/A</v>
      </c>
      <c r="AP102" s="7" t="e">
        <f t="shared" si="46"/>
        <v>#N/A</v>
      </c>
      <c r="AQ102" s="7" t="e">
        <f t="shared" si="53"/>
        <v>#N/A</v>
      </c>
      <c r="AR102" s="7">
        <f t="shared" si="47"/>
        <v>0</v>
      </c>
      <c r="AS102" s="7" t="e">
        <f>VLOOKUP(AI102,排出係数!$A$4:$I$1301,8,FALSE)</f>
        <v>#N/A</v>
      </c>
      <c r="AT102" s="7" t="str">
        <f t="shared" si="48"/>
        <v/>
      </c>
      <c r="AU102" s="7" t="str">
        <f t="shared" si="49"/>
        <v/>
      </c>
      <c r="AV102" s="7" t="str">
        <f t="shared" si="50"/>
        <v/>
      </c>
      <c r="AW102" s="7" t="str">
        <f t="shared" si="51"/>
        <v/>
      </c>
      <c r="AX102" s="88"/>
      <c r="BD102" s="3" t="s">
        <v>116</v>
      </c>
    </row>
    <row r="103" spans="1:56" s="13" customFormat="1" ht="13.5" customHeight="1">
      <c r="A103" s="139">
        <v>88</v>
      </c>
      <c r="B103" s="366"/>
      <c r="C103" s="367"/>
      <c r="D103" s="368"/>
      <c r="E103" s="367"/>
      <c r="F103" s="368"/>
      <c r="G103" s="369"/>
      <c r="H103" s="367"/>
      <c r="I103" s="370"/>
      <c r="J103" s="371"/>
      <c r="K103" s="367"/>
      <c r="L103" s="447"/>
      <c r="M103" s="448"/>
      <c r="N103" s="448"/>
      <c r="O103" s="446"/>
      <c r="P103" s="376" t="str">
        <f t="shared" si="27"/>
        <v/>
      </c>
      <c r="Q103" s="376" t="str">
        <f t="shared" si="28"/>
        <v/>
      </c>
      <c r="R103" s="377" t="str">
        <f t="shared" si="29"/>
        <v/>
      </c>
      <c r="S103" s="377" t="str">
        <f t="shared" si="30"/>
        <v/>
      </c>
      <c r="T103" s="277"/>
      <c r="U103" s="37"/>
      <c r="V103" s="36" t="str">
        <f t="shared" si="31"/>
        <v/>
      </c>
      <c r="W103" s="36" t="e">
        <f>IF(#REF!="","",#REF!)</f>
        <v>#REF!</v>
      </c>
      <c r="X103" s="29" t="str">
        <f t="shared" si="32"/>
        <v/>
      </c>
      <c r="Y103" s="7" t="e">
        <f t="shared" si="33"/>
        <v>#N/A</v>
      </c>
      <c r="Z103" s="7" t="e">
        <f t="shared" si="34"/>
        <v>#N/A</v>
      </c>
      <c r="AA103" s="7" t="e">
        <f t="shared" si="35"/>
        <v>#N/A</v>
      </c>
      <c r="AB103" s="7" t="str">
        <f t="shared" si="36"/>
        <v/>
      </c>
      <c r="AC103" s="11">
        <f t="shared" si="37"/>
        <v>1</v>
      </c>
      <c r="AD103" s="7" t="e">
        <f t="shared" si="38"/>
        <v>#N/A</v>
      </c>
      <c r="AE103" s="7" t="e">
        <f t="shared" si="39"/>
        <v>#N/A</v>
      </c>
      <c r="AF103" s="7" t="e">
        <f t="shared" si="40"/>
        <v>#N/A</v>
      </c>
      <c r="AG103" s="7" t="e">
        <f>VLOOKUP(AI103,排出係数!$A$4:$I$1301,9,FALSE)</f>
        <v>#N/A</v>
      </c>
      <c r="AH103" s="12" t="str">
        <f t="shared" si="41"/>
        <v xml:space="preserve"> </v>
      </c>
      <c r="AI103" s="7" t="e">
        <f t="shared" si="52"/>
        <v>#N/A</v>
      </c>
      <c r="AJ103" s="7" t="e">
        <f t="shared" si="42"/>
        <v>#N/A</v>
      </c>
      <c r="AK103" s="7" t="e">
        <f>VLOOKUP(AI103,排出係数!$A$4:$I$1301,6,FALSE)</f>
        <v>#N/A</v>
      </c>
      <c r="AL103" s="7" t="e">
        <f t="shared" si="43"/>
        <v>#N/A</v>
      </c>
      <c r="AM103" s="7" t="e">
        <f t="shared" si="44"/>
        <v>#N/A</v>
      </c>
      <c r="AN103" s="7" t="e">
        <f>VLOOKUP(AI103,排出係数!$A$4:$I$1301,7,FALSE)</f>
        <v>#N/A</v>
      </c>
      <c r="AO103" s="7" t="e">
        <f t="shared" si="45"/>
        <v>#N/A</v>
      </c>
      <c r="AP103" s="7" t="e">
        <f t="shared" si="46"/>
        <v>#N/A</v>
      </c>
      <c r="AQ103" s="7" t="e">
        <f t="shared" si="53"/>
        <v>#N/A</v>
      </c>
      <c r="AR103" s="7">
        <f t="shared" si="47"/>
        <v>0</v>
      </c>
      <c r="AS103" s="7" t="e">
        <f>VLOOKUP(AI103,排出係数!$A$4:$I$1301,8,FALSE)</f>
        <v>#N/A</v>
      </c>
      <c r="AT103" s="7" t="str">
        <f t="shared" si="48"/>
        <v/>
      </c>
      <c r="AU103" s="7" t="str">
        <f t="shared" si="49"/>
        <v/>
      </c>
      <c r="AV103" s="7" t="str">
        <f t="shared" si="50"/>
        <v/>
      </c>
      <c r="AW103" s="7" t="str">
        <f t="shared" si="51"/>
        <v/>
      </c>
      <c r="AX103" s="88"/>
      <c r="BD103" s="3" t="s">
        <v>117</v>
      </c>
    </row>
    <row r="104" spans="1:56" s="13" customFormat="1" ht="13.5" customHeight="1">
      <c r="A104" s="139">
        <v>89</v>
      </c>
      <c r="B104" s="366"/>
      <c r="C104" s="367"/>
      <c r="D104" s="368"/>
      <c r="E104" s="367"/>
      <c r="F104" s="368"/>
      <c r="G104" s="369"/>
      <c r="H104" s="367"/>
      <c r="I104" s="370"/>
      <c r="J104" s="371"/>
      <c r="K104" s="367"/>
      <c r="L104" s="447"/>
      <c r="M104" s="448"/>
      <c r="N104" s="448"/>
      <c r="O104" s="446"/>
      <c r="P104" s="376" t="str">
        <f t="shared" si="27"/>
        <v/>
      </c>
      <c r="Q104" s="376" t="str">
        <f t="shared" si="28"/>
        <v/>
      </c>
      <c r="R104" s="377" t="str">
        <f t="shared" si="29"/>
        <v/>
      </c>
      <c r="S104" s="377" t="str">
        <f t="shared" si="30"/>
        <v/>
      </c>
      <c r="T104" s="277"/>
      <c r="U104" s="37"/>
      <c r="V104" s="36" t="str">
        <f t="shared" si="31"/>
        <v/>
      </c>
      <c r="W104" s="36" t="e">
        <f>IF(#REF!="","",#REF!)</f>
        <v>#REF!</v>
      </c>
      <c r="X104" s="29" t="str">
        <f t="shared" si="32"/>
        <v/>
      </c>
      <c r="Y104" s="7" t="e">
        <f t="shared" si="33"/>
        <v>#N/A</v>
      </c>
      <c r="Z104" s="7" t="e">
        <f t="shared" si="34"/>
        <v>#N/A</v>
      </c>
      <c r="AA104" s="7" t="e">
        <f t="shared" si="35"/>
        <v>#N/A</v>
      </c>
      <c r="AB104" s="7" t="str">
        <f t="shared" si="36"/>
        <v/>
      </c>
      <c r="AC104" s="11">
        <f t="shared" si="37"/>
        <v>1</v>
      </c>
      <c r="AD104" s="7" t="e">
        <f t="shared" si="38"/>
        <v>#N/A</v>
      </c>
      <c r="AE104" s="7" t="e">
        <f t="shared" si="39"/>
        <v>#N/A</v>
      </c>
      <c r="AF104" s="7" t="e">
        <f t="shared" si="40"/>
        <v>#N/A</v>
      </c>
      <c r="AG104" s="7" t="e">
        <f>VLOOKUP(AI104,排出係数!$A$4:$I$1301,9,FALSE)</f>
        <v>#N/A</v>
      </c>
      <c r="AH104" s="12" t="str">
        <f t="shared" si="41"/>
        <v xml:space="preserve"> </v>
      </c>
      <c r="AI104" s="7" t="e">
        <f t="shared" si="52"/>
        <v>#N/A</v>
      </c>
      <c r="AJ104" s="7" t="e">
        <f t="shared" si="42"/>
        <v>#N/A</v>
      </c>
      <c r="AK104" s="7" t="e">
        <f>VLOOKUP(AI104,排出係数!$A$4:$I$1301,6,FALSE)</f>
        <v>#N/A</v>
      </c>
      <c r="AL104" s="7" t="e">
        <f t="shared" si="43"/>
        <v>#N/A</v>
      </c>
      <c r="AM104" s="7" t="e">
        <f t="shared" si="44"/>
        <v>#N/A</v>
      </c>
      <c r="AN104" s="7" t="e">
        <f>VLOOKUP(AI104,排出係数!$A$4:$I$1301,7,FALSE)</f>
        <v>#N/A</v>
      </c>
      <c r="AO104" s="7" t="e">
        <f t="shared" si="45"/>
        <v>#N/A</v>
      </c>
      <c r="AP104" s="7" t="e">
        <f t="shared" si="46"/>
        <v>#N/A</v>
      </c>
      <c r="AQ104" s="7" t="e">
        <f t="shared" si="53"/>
        <v>#N/A</v>
      </c>
      <c r="AR104" s="7">
        <f t="shared" si="47"/>
        <v>0</v>
      </c>
      <c r="AS104" s="7" t="e">
        <f>VLOOKUP(AI104,排出係数!$A$4:$I$1301,8,FALSE)</f>
        <v>#N/A</v>
      </c>
      <c r="AT104" s="7" t="str">
        <f t="shared" si="48"/>
        <v/>
      </c>
      <c r="AU104" s="7" t="str">
        <f t="shared" si="49"/>
        <v/>
      </c>
      <c r="AV104" s="7" t="str">
        <f t="shared" si="50"/>
        <v/>
      </c>
      <c r="AW104" s="7" t="str">
        <f t="shared" si="51"/>
        <v/>
      </c>
      <c r="AX104" s="88"/>
      <c r="BD104" s="3" t="s">
        <v>118</v>
      </c>
    </row>
    <row r="105" spans="1:56" s="13" customFormat="1" ht="13.5" customHeight="1">
      <c r="A105" s="139">
        <v>90</v>
      </c>
      <c r="B105" s="366"/>
      <c r="C105" s="367"/>
      <c r="D105" s="368"/>
      <c r="E105" s="367"/>
      <c r="F105" s="368"/>
      <c r="G105" s="369"/>
      <c r="H105" s="367"/>
      <c r="I105" s="370"/>
      <c r="J105" s="371"/>
      <c r="K105" s="367"/>
      <c r="L105" s="447"/>
      <c r="M105" s="448"/>
      <c r="N105" s="448"/>
      <c r="O105" s="446"/>
      <c r="P105" s="376" t="str">
        <f t="shared" si="27"/>
        <v/>
      </c>
      <c r="Q105" s="376" t="str">
        <f t="shared" si="28"/>
        <v/>
      </c>
      <c r="R105" s="377" t="str">
        <f t="shared" si="29"/>
        <v/>
      </c>
      <c r="S105" s="377" t="str">
        <f t="shared" si="30"/>
        <v/>
      </c>
      <c r="T105" s="277"/>
      <c r="U105" s="37"/>
      <c r="V105" s="36" t="str">
        <f t="shared" si="31"/>
        <v/>
      </c>
      <c r="W105" s="36" t="e">
        <f>IF(#REF!="","",#REF!)</f>
        <v>#REF!</v>
      </c>
      <c r="X105" s="29" t="str">
        <f t="shared" si="32"/>
        <v/>
      </c>
      <c r="Y105" s="7" t="e">
        <f t="shared" si="33"/>
        <v>#N/A</v>
      </c>
      <c r="Z105" s="7" t="e">
        <f t="shared" si="34"/>
        <v>#N/A</v>
      </c>
      <c r="AA105" s="7" t="e">
        <f t="shared" si="35"/>
        <v>#N/A</v>
      </c>
      <c r="AB105" s="7" t="str">
        <f t="shared" si="36"/>
        <v/>
      </c>
      <c r="AC105" s="11">
        <f t="shared" si="37"/>
        <v>1</v>
      </c>
      <c r="AD105" s="7" t="e">
        <f t="shared" si="38"/>
        <v>#N/A</v>
      </c>
      <c r="AE105" s="7" t="e">
        <f t="shared" si="39"/>
        <v>#N/A</v>
      </c>
      <c r="AF105" s="7" t="e">
        <f t="shared" si="40"/>
        <v>#N/A</v>
      </c>
      <c r="AG105" s="7" t="e">
        <f>VLOOKUP(AI105,排出係数!$A$4:$I$1301,9,FALSE)</f>
        <v>#N/A</v>
      </c>
      <c r="AH105" s="12" t="str">
        <f t="shared" si="41"/>
        <v xml:space="preserve"> </v>
      </c>
      <c r="AI105" s="7" t="e">
        <f t="shared" si="52"/>
        <v>#N/A</v>
      </c>
      <c r="AJ105" s="7" t="e">
        <f t="shared" si="42"/>
        <v>#N/A</v>
      </c>
      <c r="AK105" s="7" t="e">
        <f>VLOOKUP(AI105,排出係数!$A$4:$I$1301,6,FALSE)</f>
        <v>#N/A</v>
      </c>
      <c r="AL105" s="7" t="e">
        <f t="shared" si="43"/>
        <v>#N/A</v>
      </c>
      <c r="AM105" s="7" t="e">
        <f t="shared" si="44"/>
        <v>#N/A</v>
      </c>
      <c r="AN105" s="7" t="e">
        <f>VLOOKUP(AI105,排出係数!$A$4:$I$1301,7,FALSE)</f>
        <v>#N/A</v>
      </c>
      <c r="AO105" s="7" t="e">
        <f t="shared" si="45"/>
        <v>#N/A</v>
      </c>
      <c r="AP105" s="7" t="e">
        <f t="shared" si="46"/>
        <v>#N/A</v>
      </c>
      <c r="AQ105" s="7" t="e">
        <f t="shared" si="53"/>
        <v>#N/A</v>
      </c>
      <c r="AR105" s="7">
        <f t="shared" si="47"/>
        <v>0</v>
      </c>
      <c r="AS105" s="7" t="e">
        <f>VLOOKUP(AI105,排出係数!$A$4:$I$1301,8,FALSE)</f>
        <v>#N/A</v>
      </c>
      <c r="AT105" s="7" t="str">
        <f t="shared" si="48"/>
        <v/>
      </c>
      <c r="AU105" s="7" t="str">
        <f t="shared" si="49"/>
        <v/>
      </c>
      <c r="AV105" s="7" t="str">
        <f t="shared" si="50"/>
        <v/>
      </c>
      <c r="AW105" s="7" t="str">
        <f t="shared" si="51"/>
        <v/>
      </c>
      <c r="AX105" s="88"/>
      <c r="BD105" s="3" t="s">
        <v>119</v>
      </c>
    </row>
    <row r="106" spans="1:56" s="13" customFormat="1" ht="13.5" customHeight="1">
      <c r="A106" s="139">
        <v>91</v>
      </c>
      <c r="B106" s="366"/>
      <c r="C106" s="367"/>
      <c r="D106" s="368"/>
      <c r="E106" s="367"/>
      <c r="F106" s="368"/>
      <c r="G106" s="369"/>
      <c r="H106" s="367"/>
      <c r="I106" s="370"/>
      <c r="J106" s="371"/>
      <c r="K106" s="367"/>
      <c r="L106" s="447"/>
      <c r="M106" s="448"/>
      <c r="N106" s="448"/>
      <c r="O106" s="446"/>
      <c r="P106" s="376" t="str">
        <f t="shared" si="27"/>
        <v/>
      </c>
      <c r="Q106" s="376" t="str">
        <f t="shared" si="28"/>
        <v/>
      </c>
      <c r="R106" s="377" t="str">
        <f t="shared" si="29"/>
        <v/>
      </c>
      <c r="S106" s="377" t="str">
        <f t="shared" si="30"/>
        <v/>
      </c>
      <c r="T106" s="277"/>
      <c r="U106" s="37"/>
      <c r="V106" s="36" t="str">
        <f t="shared" si="31"/>
        <v/>
      </c>
      <c r="W106" s="36" t="e">
        <f>IF(#REF!="","",#REF!)</f>
        <v>#REF!</v>
      </c>
      <c r="X106" s="29" t="str">
        <f t="shared" si="32"/>
        <v/>
      </c>
      <c r="Y106" s="7" t="e">
        <f t="shared" si="33"/>
        <v>#N/A</v>
      </c>
      <c r="Z106" s="7" t="e">
        <f t="shared" si="34"/>
        <v>#N/A</v>
      </c>
      <c r="AA106" s="7" t="e">
        <f t="shared" si="35"/>
        <v>#N/A</v>
      </c>
      <c r="AB106" s="7" t="str">
        <f t="shared" si="36"/>
        <v/>
      </c>
      <c r="AC106" s="11">
        <f t="shared" si="37"/>
        <v>1</v>
      </c>
      <c r="AD106" s="7" t="e">
        <f t="shared" si="38"/>
        <v>#N/A</v>
      </c>
      <c r="AE106" s="7" t="e">
        <f t="shared" si="39"/>
        <v>#N/A</v>
      </c>
      <c r="AF106" s="7" t="e">
        <f t="shared" si="40"/>
        <v>#N/A</v>
      </c>
      <c r="AG106" s="7" t="e">
        <f>VLOOKUP(AI106,排出係数!$A$4:$I$1301,9,FALSE)</f>
        <v>#N/A</v>
      </c>
      <c r="AH106" s="12" t="str">
        <f t="shared" si="41"/>
        <v xml:space="preserve"> </v>
      </c>
      <c r="AI106" s="7" t="e">
        <f t="shared" si="52"/>
        <v>#N/A</v>
      </c>
      <c r="AJ106" s="7" t="e">
        <f t="shared" si="42"/>
        <v>#N/A</v>
      </c>
      <c r="AK106" s="7" t="e">
        <f>VLOOKUP(AI106,排出係数!$A$4:$I$1301,6,FALSE)</f>
        <v>#N/A</v>
      </c>
      <c r="AL106" s="7" t="e">
        <f t="shared" si="43"/>
        <v>#N/A</v>
      </c>
      <c r="AM106" s="7" t="e">
        <f t="shared" si="44"/>
        <v>#N/A</v>
      </c>
      <c r="AN106" s="7" t="e">
        <f>VLOOKUP(AI106,排出係数!$A$4:$I$1301,7,FALSE)</f>
        <v>#N/A</v>
      </c>
      <c r="AO106" s="7" t="e">
        <f t="shared" si="45"/>
        <v>#N/A</v>
      </c>
      <c r="AP106" s="7" t="e">
        <f t="shared" si="46"/>
        <v>#N/A</v>
      </c>
      <c r="AQ106" s="7" t="e">
        <f t="shared" si="53"/>
        <v>#N/A</v>
      </c>
      <c r="AR106" s="7">
        <f t="shared" si="47"/>
        <v>0</v>
      </c>
      <c r="AS106" s="7" t="e">
        <f>VLOOKUP(AI106,排出係数!$A$4:$I$1301,8,FALSE)</f>
        <v>#N/A</v>
      </c>
      <c r="AT106" s="7" t="str">
        <f t="shared" si="48"/>
        <v/>
      </c>
      <c r="AU106" s="7" t="str">
        <f t="shared" si="49"/>
        <v/>
      </c>
      <c r="AV106" s="7" t="str">
        <f t="shared" si="50"/>
        <v/>
      </c>
      <c r="AW106" s="7" t="str">
        <f t="shared" si="51"/>
        <v/>
      </c>
      <c r="AX106" s="88"/>
      <c r="BD106" s="3" t="s">
        <v>120</v>
      </c>
    </row>
    <row r="107" spans="1:56" s="13" customFormat="1" ht="13.5" customHeight="1">
      <c r="A107" s="139">
        <v>92</v>
      </c>
      <c r="B107" s="366"/>
      <c r="C107" s="367"/>
      <c r="D107" s="368"/>
      <c r="E107" s="367"/>
      <c r="F107" s="368"/>
      <c r="G107" s="369"/>
      <c r="H107" s="367"/>
      <c r="I107" s="370"/>
      <c r="J107" s="371"/>
      <c r="K107" s="367"/>
      <c r="L107" s="447"/>
      <c r="M107" s="448"/>
      <c r="N107" s="448"/>
      <c r="O107" s="446"/>
      <c r="P107" s="376" t="str">
        <f t="shared" si="27"/>
        <v/>
      </c>
      <c r="Q107" s="376" t="str">
        <f t="shared" si="28"/>
        <v/>
      </c>
      <c r="R107" s="377" t="str">
        <f t="shared" si="29"/>
        <v/>
      </c>
      <c r="S107" s="377" t="str">
        <f t="shared" si="30"/>
        <v/>
      </c>
      <c r="T107" s="277"/>
      <c r="U107" s="37"/>
      <c r="V107" s="36" t="str">
        <f t="shared" si="31"/>
        <v/>
      </c>
      <c r="W107" s="36" t="e">
        <f>IF(#REF!="","",#REF!)</f>
        <v>#REF!</v>
      </c>
      <c r="X107" s="29" t="str">
        <f t="shared" si="32"/>
        <v/>
      </c>
      <c r="Y107" s="7" t="e">
        <f t="shared" si="33"/>
        <v>#N/A</v>
      </c>
      <c r="Z107" s="7" t="e">
        <f t="shared" si="34"/>
        <v>#N/A</v>
      </c>
      <c r="AA107" s="7" t="e">
        <f t="shared" si="35"/>
        <v>#N/A</v>
      </c>
      <c r="AB107" s="7" t="str">
        <f t="shared" si="36"/>
        <v/>
      </c>
      <c r="AC107" s="11">
        <f t="shared" si="37"/>
        <v>1</v>
      </c>
      <c r="AD107" s="7" t="e">
        <f t="shared" si="38"/>
        <v>#N/A</v>
      </c>
      <c r="AE107" s="7" t="e">
        <f t="shared" si="39"/>
        <v>#N/A</v>
      </c>
      <c r="AF107" s="7" t="e">
        <f t="shared" si="40"/>
        <v>#N/A</v>
      </c>
      <c r="AG107" s="7" t="e">
        <f>VLOOKUP(AI107,排出係数!$A$4:$I$1301,9,FALSE)</f>
        <v>#N/A</v>
      </c>
      <c r="AH107" s="12" t="str">
        <f t="shared" si="41"/>
        <v xml:space="preserve"> </v>
      </c>
      <c r="AI107" s="7" t="e">
        <f t="shared" si="52"/>
        <v>#N/A</v>
      </c>
      <c r="AJ107" s="7" t="e">
        <f t="shared" si="42"/>
        <v>#N/A</v>
      </c>
      <c r="AK107" s="7" t="e">
        <f>VLOOKUP(AI107,排出係数!$A$4:$I$1301,6,FALSE)</f>
        <v>#N/A</v>
      </c>
      <c r="AL107" s="7" t="e">
        <f t="shared" si="43"/>
        <v>#N/A</v>
      </c>
      <c r="AM107" s="7" t="e">
        <f t="shared" si="44"/>
        <v>#N/A</v>
      </c>
      <c r="AN107" s="7" t="e">
        <f>VLOOKUP(AI107,排出係数!$A$4:$I$1301,7,FALSE)</f>
        <v>#N/A</v>
      </c>
      <c r="AO107" s="7" t="e">
        <f t="shared" si="45"/>
        <v>#N/A</v>
      </c>
      <c r="AP107" s="7" t="e">
        <f t="shared" si="46"/>
        <v>#N/A</v>
      </c>
      <c r="AQ107" s="7" t="e">
        <f t="shared" si="53"/>
        <v>#N/A</v>
      </c>
      <c r="AR107" s="7">
        <f t="shared" si="47"/>
        <v>0</v>
      </c>
      <c r="AS107" s="7" t="e">
        <f>VLOOKUP(AI107,排出係数!$A$4:$I$1301,8,FALSE)</f>
        <v>#N/A</v>
      </c>
      <c r="AT107" s="7" t="str">
        <f t="shared" si="48"/>
        <v/>
      </c>
      <c r="AU107" s="7" t="str">
        <f t="shared" si="49"/>
        <v/>
      </c>
      <c r="AV107" s="7" t="str">
        <f t="shared" si="50"/>
        <v/>
      </c>
      <c r="AW107" s="7" t="str">
        <f t="shared" si="51"/>
        <v/>
      </c>
      <c r="AX107" s="88"/>
      <c r="BD107" s="3" t="s">
        <v>121</v>
      </c>
    </row>
    <row r="108" spans="1:56" s="13" customFormat="1" ht="13.5" customHeight="1">
      <c r="A108" s="139">
        <v>93</v>
      </c>
      <c r="B108" s="366"/>
      <c r="C108" s="367"/>
      <c r="D108" s="368"/>
      <c r="E108" s="367"/>
      <c r="F108" s="368"/>
      <c r="G108" s="369"/>
      <c r="H108" s="367"/>
      <c r="I108" s="370"/>
      <c r="J108" s="371"/>
      <c r="K108" s="367"/>
      <c r="L108" s="447"/>
      <c r="M108" s="448"/>
      <c r="N108" s="448"/>
      <c r="O108" s="446"/>
      <c r="P108" s="376" t="str">
        <f t="shared" si="27"/>
        <v/>
      </c>
      <c r="Q108" s="376" t="str">
        <f t="shared" si="28"/>
        <v/>
      </c>
      <c r="R108" s="377" t="str">
        <f t="shared" si="29"/>
        <v/>
      </c>
      <c r="S108" s="377" t="str">
        <f t="shared" si="30"/>
        <v/>
      </c>
      <c r="T108" s="277"/>
      <c r="U108" s="37"/>
      <c r="V108" s="36" t="str">
        <f t="shared" si="31"/>
        <v/>
      </c>
      <c r="W108" s="36" t="e">
        <f>IF(#REF!="","",#REF!)</f>
        <v>#REF!</v>
      </c>
      <c r="X108" s="29" t="str">
        <f t="shared" si="32"/>
        <v/>
      </c>
      <c r="Y108" s="7" t="e">
        <f t="shared" si="33"/>
        <v>#N/A</v>
      </c>
      <c r="Z108" s="7" t="e">
        <f t="shared" si="34"/>
        <v>#N/A</v>
      </c>
      <c r="AA108" s="7" t="e">
        <f t="shared" si="35"/>
        <v>#N/A</v>
      </c>
      <c r="AB108" s="7" t="str">
        <f t="shared" si="36"/>
        <v/>
      </c>
      <c r="AC108" s="11">
        <f t="shared" si="37"/>
        <v>1</v>
      </c>
      <c r="AD108" s="7" t="e">
        <f t="shared" si="38"/>
        <v>#N/A</v>
      </c>
      <c r="AE108" s="7" t="e">
        <f t="shared" si="39"/>
        <v>#N/A</v>
      </c>
      <c r="AF108" s="7" t="e">
        <f t="shared" si="40"/>
        <v>#N/A</v>
      </c>
      <c r="AG108" s="7" t="e">
        <f>VLOOKUP(AI108,排出係数!$A$4:$I$1301,9,FALSE)</f>
        <v>#N/A</v>
      </c>
      <c r="AH108" s="12" t="str">
        <f t="shared" si="41"/>
        <v xml:space="preserve"> </v>
      </c>
      <c r="AI108" s="7" t="e">
        <f t="shared" si="52"/>
        <v>#N/A</v>
      </c>
      <c r="AJ108" s="7" t="e">
        <f t="shared" si="42"/>
        <v>#N/A</v>
      </c>
      <c r="AK108" s="7" t="e">
        <f>VLOOKUP(AI108,排出係数!$A$4:$I$1301,6,FALSE)</f>
        <v>#N/A</v>
      </c>
      <c r="AL108" s="7" t="e">
        <f t="shared" si="43"/>
        <v>#N/A</v>
      </c>
      <c r="AM108" s="7" t="e">
        <f t="shared" si="44"/>
        <v>#N/A</v>
      </c>
      <c r="AN108" s="7" t="e">
        <f>VLOOKUP(AI108,排出係数!$A$4:$I$1301,7,FALSE)</f>
        <v>#N/A</v>
      </c>
      <c r="AO108" s="7" t="e">
        <f t="shared" si="45"/>
        <v>#N/A</v>
      </c>
      <c r="AP108" s="7" t="e">
        <f t="shared" si="46"/>
        <v>#N/A</v>
      </c>
      <c r="AQ108" s="7" t="e">
        <f t="shared" si="53"/>
        <v>#N/A</v>
      </c>
      <c r="AR108" s="7">
        <f t="shared" si="47"/>
        <v>0</v>
      </c>
      <c r="AS108" s="7" t="e">
        <f>VLOOKUP(AI108,排出係数!$A$4:$I$1301,8,FALSE)</f>
        <v>#N/A</v>
      </c>
      <c r="AT108" s="7" t="str">
        <f t="shared" si="48"/>
        <v/>
      </c>
      <c r="AU108" s="7" t="str">
        <f t="shared" si="49"/>
        <v/>
      </c>
      <c r="AV108" s="7" t="str">
        <f t="shared" si="50"/>
        <v/>
      </c>
      <c r="AW108" s="7" t="str">
        <f t="shared" si="51"/>
        <v/>
      </c>
      <c r="AX108" s="88"/>
      <c r="BD108" s="3" t="s">
        <v>122</v>
      </c>
    </row>
    <row r="109" spans="1:56" s="13" customFormat="1" ht="13.5" customHeight="1">
      <c r="A109" s="139">
        <v>94</v>
      </c>
      <c r="B109" s="366"/>
      <c r="C109" s="367"/>
      <c r="D109" s="368"/>
      <c r="E109" s="367"/>
      <c r="F109" s="368"/>
      <c r="G109" s="369"/>
      <c r="H109" s="367"/>
      <c r="I109" s="370"/>
      <c r="J109" s="371"/>
      <c r="K109" s="367"/>
      <c r="L109" s="447"/>
      <c r="M109" s="448"/>
      <c r="N109" s="448"/>
      <c r="O109" s="446"/>
      <c r="P109" s="376" t="str">
        <f t="shared" si="27"/>
        <v/>
      </c>
      <c r="Q109" s="376" t="str">
        <f t="shared" si="28"/>
        <v/>
      </c>
      <c r="R109" s="377" t="str">
        <f t="shared" si="29"/>
        <v/>
      </c>
      <c r="S109" s="377" t="str">
        <f t="shared" si="30"/>
        <v/>
      </c>
      <c r="T109" s="277"/>
      <c r="U109" s="37"/>
      <c r="V109" s="36" t="str">
        <f t="shared" si="31"/>
        <v/>
      </c>
      <c r="W109" s="36" t="e">
        <f>IF(#REF!="","",#REF!)</f>
        <v>#REF!</v>
      </c>
      <c r="X109" s="29" t="str">
        <f t="shared" si="32"/>
        <v/>
      </c>
      <c r="Y109" s="7" t="e">
        <f t="shared" si="33"/>
        <v>#N/A</v>
      </c>
      <c r="Z109" s="7" t="e">
        <f t="shared" si="34"/>
        <v>#N/A</v>
      </c>
      <c r="AA109" s="7" t="e">
        <f t="shared" si="35"/>
        <v>#N/A</v>
      </c>
      <c r="AB109" s="7" t="str">
        <f t="shared" si="36"/>
        <v/>
      </c>
      <c r="AC109" s="11">
        <f t="shared" si="37"/>
        <v>1</v>
      </c>
      <c r="AD109" s="7" t="e">
        <f t="shared" si="38"/>
        <v>#N/A</v>
      </c>
      <c r="AE109" s="7" t="e">
        <f t="shared" si="39"/>
        <v>#N/A</v>
      </c>
      <c r="AF109" s="7" t="e">
        <f t="shared" si="40"/>
        <v>#N/A</v>
      </c>
      <c r="AG109" s="7" t="e">
        <f>VLOOKUP(AI109,排出係数!$A$4:$I$1301,9,FALSE)</f>
        <v>#N/A</v>
      </c>
      <c r="AH109" s="12" t="str">
        <f t="shared" si="41"/>
        <v xml:space="preserve"> </v>
      </c>
      <c r="AI109" s="7" t="e">
        <f t="shared" si="52"/>
        <v>#N/A</v>
      </c>
      <c r="AJ109" s="7" t="e">
        <f t="shared" si="42"/>
        <v>#N/A</v>
      </c>
      <c r="AK109" s="7" t="e">
        <f>VLOOKUP(AI109,排出係数!$A$4:$I$1301,6,FALSE)</f>
        <v>#N/A</v>
      </c>
      <c r="AL109" s="7" t="e">
        <f t="shared" si="43"/>
        <v>#N/A</v>
      </c>
      <c r="AM109" s="7" t="e">
        <f t="shared" si="44"/>
        <v>#N/A</v>
      </c>
      <c r="AN109" s="7" t="e">
        <f>VLOOKUP(AI109,排出係数!$A$4:$I$1301,7,FALSE)</f>
        <v>#N/A</v>
      </c>
      <c r="AO109" s="7" t="e">
        <f t="shared" si="45"/>
        <v>#N/A</v>
      </c>
      <c r="AP109" s="7" t="e">
        <f t="shared" si="46"/>
        <v>#N/A</v>
      </c>
      <c r="AQ109" s="7" t="e">
        <f t="shared" si="53"/>
        <v>#N/A</v>
      </c>
      <c r="AR109" s="7">
        <f t="shared" si="47"/>
        <v>0</v>
      </c>
      <c r="AS109" s="7" t="e">
        <f>VLOOKUP(AI109,排出係数!$A$4:$I$1301,8,FALSE)</f>
        <v>#N/A</v>
      </c>
      <c r="AT109" s="7" t="str">
        <f t="shared" si="48"/>
        <v/>
      </c>
      <c r="AU109" s="7" t="str">
        <f t="shared" si="49"/>
        <v/>
      </c>
      <c r="AV109" s="7" t="str">
        <f t="shared" si="50"/>
        <v/>
      </c>
      <c r="AW109" s="7" t="str">
        <f t="shared" si="51"/>
        <v/>
      </c>
      <c r="AX109" s="88"/>
      <c r="BD109" s="3" t="s">
        <v>123</v>
      </c>
    </row>
    <row r="110" spans="1:56" s="13" customFormat="1" ht="13.5" customHeight="1">
      <c r="A110" s="139">
        <v>95</v>
      </c>
      <c r="B110" s="366"/>
      <c r="C110" s="367"/>
      <c r="D110" s="368"/>
      <c r="E110" s="367"/>
      <c r="F110" s="368"/>
      <c r="G110" s="369"/>
      <c r="H110" s="367"/>
      <c r="I110" s="370"/>
      <c r="J110" s="371"/>
      <c r="K110" s="367"/>
      <c r="L110" s="447"/>
      <c r="M110" s="448"/>
      <c r="N110" s="448"/>
      <c r="O110" s="446"/>
      <c r="P110" s="376" t="str">
        <f t="shared" si="27"/>
        <v/>
      </c>
      <c r="Q110" s="376" t="str">
        <f t="shared" si="28"/>
        <v/>
      </c>
      <c r="R110" s="377" t="str">
        <f t="shared" si="29"/>
        <v/>
      </c>
      <c r="S110" s="377" t="str">
        <f t="shared" si="30"/>
        <v/>
      </c>
      <c r="T110" s="277"/>
      <c r="U110" s="37"/>
      <c r="V110" s="36" t="str">
        <f t="shared" si="31"/>
        <v/>
      </c>
      <c r="W110" s="36" t="e">
        <f>IF(#REF!="","",#REF!)</f>
        <v>#REF!</v>
      </c>
      <c r="X110" s="29" t="str">
        <f t="shared" si="32"/>
        <v/>
      </c>
      <c r="Y110" s="7" t="e">
        <f t="shared" si="33"/>
        <v>#N/A</v>
      </c>
      <c r="Z110" s="7" t="e">
        <f t="shared" si="34"/>
        <v>#N/A</v>
      </c>
      <c r="AA110" s="7" t="e">
        <f t="shared" si="35"/>
        <v>#N/A</v>
      </c>
      <c r="AB110" s="7" t="str">
        <f t="shared" si="36"/>
        <v/>
      </c>
      <c r="AC110" s="11">
        <f t="shared" si="37"/>
        <v>1</v>
      </c>
      <c r="AD110" s="7" t="e">
        <f t="shared" si="38"/>
        <v>#N/A</v>
      </c>
      <c r="AE110" s="7" t="e">
        <f t="shared" si="39"/>
        <v>#N/A</v>
      </c>
      <c r="AF110" s="7" t="e">
        <f t="shared" si="40"/>
        <v>#N/A</v>
      </c>
      <c r="AG110" s="7" t="e">
        <f>VLOOKUP(AI110,排出係数!$A$4:$I$1301,9,FALSE)</f>
        <v>#N/A</v>
      </c>
      <c r="AH110" s="12" t="str">
        <f t="shared" si="41"/>
        <v xml:space="preserve"> </v>
      </c>
      <c r="AI110" s="7" t="e">
        <f t="shared" si="52"/>
        <v>#N/A</v>
      </c>
      <c r="AJ110" s="7" t="e">
        <f t="shared" si="42"/>
        <v>#N/A</v>
      </c>
      <c r="AK110" s="7" t="e">
        <f>VLOOKUP(AI110,排出係数!$A$4:$I$1301,6,FALSE)</f>
        <v>#N/A</v>
      </c>
      <c r="AL110" s="7" t="e">
        <f t="shared" si="43"/>
        <v>#N/A</v>
      </c>
      <c r="AM110" s="7" t="e">
        <f t="shared" si="44"/>
        <v>#N/A</v>
      </c>
      <c r="AN110" s="7" t="e">
        <f>VLOOKUP(AI110,排出係数!$A$4:$I$1301,7,FALSE)</f>
        <v>#N/A</v>
      </c>
      <c r="AO110" s="7" t="e">
        <f t="shared" si="45"/>
        <v>#N/A</v>
      </c>
      <c r="AP110" s="7" t="e">
        <f t="shared" si="46"/>
        <v>#N/A</v>
      </c>
      <c r="AQ110" s="7" t="e">
        <f t="shared" si="53"/>
        <v>#N/A</v>
      </c>
      <c r="AR110" s="7">
        <f t="shared" si="47"/>
        <v>0</v>
      </c>
      <c r="AS110" s="7" t="e">
        <f>VLOOKUP(AI110,排出係数!$A$4:$I$1301,8,FALSE)</f>
        <v>#N/A</v>
      </c>
      <c r="AT110" s="7" t="str">
        <f t="shared" si="48"/>
        <v/>
      </c>
      <c r="AU110" s="7" t="str">
        <f t="shared" si="49"/>
        <v/>
      </c>
      <c r="AV110" s="7" t="str">
        <f t="shared" si="50"/>
        <v/>
      </c>
      <c r="AW110" s="7" t="str">
        <f t="shared" si="51"/>
        <v/>
      </c>
      <c r="AX110" s="88"/>
      <c r="BD110" s="3" t="s">
        <v>124</v>
      </c>
    </row>
    <row r="111" spans="1:56" s="13" customFormat="1" ht="13.5" customHeight="1">
      <c r="A111" s="139">
        <v>96</v>
      </c>
      <c r="B111" s="366"/>
      <c r="C111" s="367"/>
      <c r="D111" s="368"/>
      <c r="E111" s="367"/>
      <c r="F111" s="368"/>
      <c r="G111" s="369"/>
      <c r="H111" s="367"/>
      <c r="I111" s="370"/>
      <c r="J111" s="371"/>
      <c r="K111" s="367"/>
      <c r="L111" s="447"/>
      <c r="M111" s="448"/>
      <c r="N111" s="448"/>
      <c r="O111" s="446"/>
      <c r="P111" s="376" t="str">
        <f t="shared" si="27"/>
        <v/>
      </c>
      <c r="Q111" s="376" t="str">
        <f t="shared" si="28"/>
        <v/>
      </c>
      <c r="R111" s="377" t="str">
        <f t="shared" si="29"/>
        <v/>
      </c>
      <c r="S111" s="377" t="str">
        <f t="shared" si="30"/>
        <v/>
      </c>
      <c r="T111" s="277"/>
      <c r="U111" s="37"/>
      <c r="V111" s="36" t="str">
        <f t="shared" si="31"/>
        <v/>
      </c>
      <c r="W111" s="36" t="e">
        <f>IF(#REF!="","",#REF!)</f>
        <v>#REF!</v>
      </c>
      <c r="X111" s="29" t="str">
        <f t="shared" si="32"/>
        <v/>
      </c>
      <c r="Y111" s="7" t="e">
        <f t="shared" si="33"/>
        <v>#N/A</v>
      </c>
      <c r="Z111" s="7" t="e">
        <f t="shared" si="34"/>
        <v>#N/A</v>
      </c>
      <c r="AA111" s="7" t="e">
        <f t="shared" si="35"/>
        <v>#N/A</v>
      </c>
      <c r="AB111" s="7" t="str">
        <f t="shared" si="36"/>
        <v/>
      </c>
      <c r="AC111" s="11">
        <f t="shared" si="37"/>
        <v>1</v>
      </c>
      <c r="AD111" s="7" t="e">
        <f t="shared" si="38"/>
        <v>#N/A</v>
      </c>
      <c r="AE111" s="7" t="e">
        <f t="shared" si="39"/>
        <v>#N/A</v>
      </c>
      <c r="AF111" s="7" t="e">
        <f t="shared" si="40"/>
        <v>#N/A</v>
      </c>
      <c r="AG111" s="7" t="e">
        <f>VLOOKUP(AI111,排出係数!$A$4:$I$1301,9,FALSE)</f>
        <v>#N/A</v>
      </c>
      <c r="AH111" s="12" t="str">
        <f t="shared" si="41"/>
        <v xml:space="preserve"> </v>
      </c>
      <c r="AI111" s="7" t="e">
        <f t="shared" si="52"/>
        <v>#N/A</v>
      </c>
      <c r="AJ111" s="7" t="e">
        <f t="shared" si="42"/>
        <v>#N/A</v>
      </c>
      <c r="AK111" s="7" t="e">
        <f>VLOOKUP(AI111,排出係数!$A$4:$I$1301,6,FALSE)</f>
        <v>#N/A</v>
      </c>
      <c r="AL111" s="7" t="e">
        <f t="shared" si="43"/>
        <v>#N/A</v>
      </c>
      <c r="AM111" s="7" t="e">
        <f t="shared" si="44"/>
        <v>#N/A</v>
      </c>
      <c r="AN111" s="7" t="e">
        <f>VLOOKUP(AI111,排出係数!$A$4:$I$1301,7,FALSE)</f>
        <v>#N/A</v>
      </c>
      <c r="AO111" s="7" t="e">
        <f t="shared" si="45"/>
        <v>#N/A</v>
      </c>
      <c r="AP111" s="7" t="e">
        <f t="shared" si="46"/>
        <v>#N/A</v>
      </c>
      <c r="AQ111" s="7" t="e">
        <f t="shared" si="53"/>
        <v>#N/A</v>
      </c>
      <c r="AR111" s="7">
        <f t="shared" si="47"/>
        <v>0</v>
      </c>
      <c r="AS111" s="7" t="e">
        <f>VLOOKUP(AI111,排出係数!$A$4:$I$1301,8,FALSE)</f>
        <v>#N/A</v>
      </c>
      <c r="AT111" s="7" t="str">
        <f t="shared" si="48"/>
        <v/>
      </c>
      <c r="AU111" s="7" t="str">
        <f t="shared" si="49"/>
        <v/>
      </c>
      <c r="AV111" s="7" t="str">
        <f t="shared" si="50"/>
        <v/>
      </c>
      <c r="AW111" s="7" t="str">
        <f t="shared" si="51"/>
        <v/>
      </c>
      <c r="AX111" s="88"/>
      <c r="BD111" s="3" t="s">
        <v>64</v>
      </c>
    </row>
    <row r="112" spans="1:56" s="13" customFormat="1" ht="13.5" customHeight="1">
      <c r="A112" s="139">
        <v>97</v>
      </c>
      <c r="B112" s="366"/>
      <c r="C112" s="367"/>
      <c r="D112" s="368"/>
      <c r="E112" s="367"/>
      <c r="F112" s="368"/>
      <c r="G112" s="369"/>
      <c r="H112" s="367"/>
      <c r="I112" s="370"/>
      <c r="J112" s="371"/>
      <c r="K112" s="367"/>
      <c r="L112" s="447"/>
      <c r="M112" s="448"/>
      <c r="N112" s="448"/>
      <c r="O112" s="446"/>
      <c r="P112" s="376" t="str">
        <f t="shared" si="27"/>
        <v/>
      </c>
      <c r="Q112" s="376" t="str">
        <f t="shared" si="28"/>
        <v/>
      </c>
      <c r="R112" s="377" t="str">
        <f t="shared" si="29"/>
        <v/>
      </c>
      <c r="S112" s="377" t="str">
        <f t="shared" si="30"/>
        <v/>
      </c>
      <c r="T112" s="277"/>
      <c r="U112" s="37"/>
      <c r="V112" s="36" t="str">
        <f t="shared" si="31"/>
        <v/>
      </c>
      <c r="W112" s="36" t="e">
        <f>IF(#REF!="","",#REF!)</f>
        <v>#REF!</v>
      </c>
      <c r="X112" s="29" t="str">
        <f t="shared" si="32"/>
        <v/>
      </c>
      <c r="Y112" s="7" t="e">
        <f t="shared" si="33"/>
        <v>#N/A</v>
      </c>
      <c r="Z112" s="7" t="e">
        <f t="shared" si="34"/>
        <v>#N/A</v>
      </c>
      <c r="AA112" s="7" t="e">
        <f t="shared" si="35"/>
        <v>#N/A</v>
      </c>
      <c r="AB112" s="7" t="str">
        <f t="shared" si="36"/>
        <v/>
      </c>
      <c r="AC112" s="11">
        <f t="shared" si="37"/>
        <v>1</v>
      </c>
      <c r="AD112" s="7" t="e">
        <f t="shared" si="38"/>
        <v>#N/A</v>
      </c>
      <c r="AE112" s="7" t="e">
        <f t="shared" si="39"/>
        <v>#N/A</v>
      </c>
      <c r="AF112" s="7" t="e">
        <f t="shared" si="40"/>
        <v>#N/A</v>
      </c>
      <c r="AG112" s="7" t="e">
        <f>VLOOKUP(AI112,排出係数!$A$4:$I$1301,9,FALSE)</f>
        <v>#N/A</v>
      </c>
      <c r="AH112" s="12" t="str">
        <f t="shared" si="41"/>
        <v xml:space="preserve"> </v>
      </c>
      <c r="AI112" s="7" t="e">
        <f t="shared" si="52"/>
        <v>#N/A</v>
      </c>
      <c r="AJ112" s="7" t="e">
        <f t="shared" si="42"/>
        <v>#N/A</v>
      </c>
      <c r="AK112" s="7" t="e">
        <f>VLOOKUP(AI112,排出係数!$A$4:$I$1301,6,FALSE)</f>
        <v>#N/A</v>
      </c>
      <c r="AL112" s="7" t="e">
        <f t="shared" si="43"/>
        <v>#N/A</v>
      </c>
      <c r="AM112" s="7" t="e">
        <f t="shared" si="44"/>
        <v>#N/A</v>
      </c>
      <c r="AN112" s="7" t="e">
        <f>VLOOKUP(AI112,排出係数!$A$4:$I$1301,7,FALSE)</f>
        <v>#N/A</v>
      </c>
      <c r="AO112" s="7" t="e">
        <f t="shared" si="45"/>
        <v>#N/A</v>
      </c>
      <c r="AP112" s="7" t="e">
        <f t="shared" si="46"/>
        <v>#N/A</v>
      </c>
      <c r="AQ112" s="7" t="e">
        <f t="shared" si="53"/>
        <v>#N/A</v>
      </c>
      <c r="AR112" s="7">
        <f t="shared" si="47"/>
        <v>0</v>
      </c>
      <c r="AS112" s="7" t="e">
        <f>VLOOKUP(AI112,排出係数!$A$4:$I$1301,8,FALSE)</f>
        <v>#N/A</v>
      </c>
      <c r="AT112" s="7" t="str">
        <f t="shared" si="48"/>
        <v/>
      </c>
      <c r="AU112" s="7" t="str">
        <f t="shared" si="49"/>
        <v/>
      </c>
      <c r="AV112" s="7" t="str">
        <f t="shared" si="50"/>
        <v/>
      </c>
      <c r="AW112" s="7" t="str">
        <f t="shared" si="51"/>
        <v/>
      </c>
      <c r="AX112" s="88"/>
      <c r="BD112" s="3" t="s">
        <v>65</v>
      </c>
    </row>
    <row r="113" spans="1:56" s="13" customFormat="1" ht="13.5" customHeight="1">
      <c r="A113" s="139">
        <v>98</v>
      </c>
      <c r="B113" s="366"/>
      <c r="C113" s="367"/>
      <c r="D113" s="368"/>
      <c r="E113" s="367"/>
      <c r="F113" s="368"/>
      <c r="G113" s="369"/>
      <c r="H113" s="367"/>
      <c r="I113" s="370"/>
      <c r="J113" s="371"/>
      <c r="K113" s="367"/>
      <c r="L113" s="447"/>
      <c r="M113" s="448"/>
      <c r="N113" s="448"/>
      <c r="O113" s="446"/>
      <c r="P113" s="376" t="str">
        <f t="shared" si="27"/>
        <v/>
      </c>
      <c r="Q113" s="376" t="str">
        <f t="shared" si="28"/>
        <v/>
      </c>
      <c r="R113" s="377" t="str">
        <f t="shared" si="29"/>
        <v/>
      </c>
      <c r="S113" s="377" t="str">
        <f t="shared" si="30"/>
        <v/>
      </c>
      <c r="T113" s="277"/>
      <c r="U113" s="37"/>
      <c r="V113" s="36" t="str">
        <f t="shared" si="31"/>
        <v/>
      </c>
      <c r="W113" s="36" t="e">
        <f>IF(#REF!="","",#REF!)</f>
        <v>#REF!</v>
      </c>
      <c r="X113" s="29" t="str">
        <f t="shared" si="32"/>
        <v/>
      </c>
      <c r="Y113" s="7" t="e">
        <f t="shared" si="33"/>
        <v>#N/A</v>
      </c>
      <c r="Z113" s="7" t="e">
        <f t="shared" si="34"/>
        <v>#N/A</v>
      </c>
      <c r="AA113" s="7" t="e">
        <f t="shared" si="35"/>
        <v>#N/A</v>
      </c>
      <c r="AB113" s="7" t="str">
        <f t="shared" si="36"/>
        <v/>
      </c>
      <c r="AC113" s="11">
        <f t="shared" si="37"/>
        <v>1</v>
      </c>
      <c r="AD113" s="7" t="e">
        <f t="shared" si="38"/>
        <v>#N/A</v>
      </c>
      <c r="AE113" s="7" t="e">
        <f t="shared" si="39"/>
        <v>#N/A</v>
      </c>
      <c r="AF113" s="7" t="e">
        <f t="shared" si="40"/>
        <v>#N/A</v>
      </c>
      <c r="AG113" s="7" t="e">
        <f>VLOOKUP(AI113,排出係数!$A$4:$I$1301,9,FALSE)</f>
        <v>#N/A</v>
      </c>
      <c r="AH113" s="12" t="str">
        <f t="shared" si="41"/>
        <v xml:space="preserve"> </v>
      </c>
      <c r="AI113" s="7" t="e">
        <f t="shared" si="52"/>
        <v>#N/A</v>
      </c>
      <c r="AJ113" s="7" t="e">
        <f t="shared" si="42"/>
        <v>#N/A</v>
      </c>
      <c r="AK113" s="7" t="e">
        <f>VLOOKUP(AI113,排出係数!$A$4:$I$1301,6,FALSE)</f>
        <v>#N/A</v>
      </c>
      <c r="AL113" s="7" t="e">
        <f t="shared" si="43"/>
        <v>#N/A</v>
      </c>
      <c r="AM113" s="7" t="e">
        <f t="shared" si="44"/>
        <v>#N/A</v>
      </c>
      <c r="AN113" s="7" t="e">
        <f>VLOOKUP(AI113,排出係数!$A$4:$I$1301,7,FALSE)</f>
        <v>#N/A</v>
      </c>
      <c r="AO113" s="7" t="e">
        <f t="shared" si="45"/>
        <v>#N/A</v>
      </c>
      <c r="AP113" s="7" t="e">
        <f t="shared" si="46"/>
        <v>#N/A</v>
      </c>
      <c r="AQ113" s="7" t="e">
        <f t="shared" si="53"/>
        <v>#N/A</v>
      </c>
      <c r="AR113" s="7">
        <f t="shared" si="47"/>
        <v>0</v>
      </c>
      <c r="AS113" s="7" t="e">
        <f>VLOOKUP(AI113,排出係数!$A$4:$I$1301,8,FALSE)</f>
        <v>#N/A</v>
      </c>
      <c r="AT113" s="7" t="str">
        <f t="shared" si="48"/>
        <v/>
      </c>
      <c r="AU113" s="7" t="str">
        <f t="shared" si="49"/>
        <v/>
      </c>
      <c r="AV113" s="7" t="str">
        <f t="shared" si="50"/>
        <v/>
      </c>
      <c r="AW113" s="7" t="str">
        <f t="shared" si="51"/>
        <v/>
      </c>
      <c r="AX113" s="88"/>
      <c r="BD113" s="3" t="s">
        <v>66</v>
      </c>
    </row>
    <row r="114" spans="1:56" s="13" customFormat="1" ht="13.5" customHeight="1">
      <c r="A114" s="139">
        <v>99</v>
      </c>
      <c r="B114" s="366"/>
      <c r="C114" s="367"/>
      <c r="D114" s="368"/>
      <c r="E114" s="367"/>
      <c r="F114" s="368"/>
      <c r="G114" s="369"/>
      <c r="H114" s="367"/>
      <c r="I114" s="370"/>
      <c r="J114" s="371"/>
      <c r="K114" s="367"/>
      <c r="L114" s="447"/>
      <c r="M114" s="448"/>
      <c r="N114" s="448"/>
      <c r="O114" s="446"/>
      <c r="P114" s="376" t="str">
        <f t="shared" si="27"/>
        <v/>
      </c>
      <c r="Q114" s="376" t="str">
        <f t="shared" si="28"/>
        <v/>
      </c>
      <c r="R114" s="377" t="str">
        <f t="shared" si="29"/>
        <v/>
      </c>
      <c r="S114" s="377" t="str">
        <f t="shared" si="30"/>
        <v/>
      </c>
      <c r="T114" s="277"/>
      <c r="U114" s="37"/>
      <c r="V114" s="36" t="str">
        <f t="shared" si="31"/>
        <v/>
      </c>
      <c r="W114" s="36" t="e">
        <f>IF(#REF!="","",#REF!)</f>
        <v>#REF!</v>
      </c>
      <c r="X114" s="29" t="str">
        <f t="shared" si="32"/>
        <v/>
      </c>
      <c r="Y114" s="7" t="e">
        <f t="shared" si="33"/>
        <v>#N/A</v>
      </c>
      <c r="Z114" s="7" t="e">
        <f t="shared" si="34"/>
        <v>#N/A</v>
      </c>
      <c r="AA114" s="7" t="e">
        <f t="shared" si="35"/>
        <v>#N/A</v>
      </c>
      <c r="AB114" s="7" t="str">
        <f t="shared" si="36"/>
        <v/>
      </c>
      <c r="AC114" s="11">
        <f t="shared" si="37"/>
        <v>1</v>
      </c>
      <c r="AD114" s="7" t="e">
        <f t="shared" si="38"/>
        <v>#N/A</v>
      </c>
      <c r="AE114" s="7" t="e">
        <f t="shared" si="39"/>
        <v>#N/A</v>
      </c>
      <c r="AF114" s="7" t="e">
        <f t="shared" si="40"/>
        <v>#N/A</v>
      </c>
      <c r="AG114" s="7" t="e">
        <f>VLOOKUP(AI114,排出係数!$A$4:$I$1301,9,FALSE)</f>
        <v>#N/A</v>
      </c>
      <c r="AH114" s="12" t="str">
        <f t="shared" si="41"/>
        <v xml:space="preserve"> </v>
      </c>
      <c r="AI114" s="7" t="e">
        <f t="shared" si="52"/>
        <v>#N/A</v>
      </c>
      <c r="AJ114" s="7" t="e">
        <f t="shared" si="42"/>
        <v>#N/A</v>
      </c>
      <c r="AK114" s="7" t="e">
        <f>VLOOKUP(AI114,排出係数!$A$4:$I$1301,6,FALSE)</f>
        <v>#N/A</v>
      </c>
      <c r="AL114" s="7" t="e">
        <f t="shared" si="43"/>
        <v>#N/A</v>
      </c>
      <c r="AM114" s="7" t="e">
        <f t="shared" si="44"/>
        <v>#N/A</v>
      </c>
      <c r="AN114" s="7" t="e">
        <f>VLOOKUP(AI114,排出係数!$A$4:$I$1301,7,FALSE)</f>
        <v>#N/A</v>
      </c>
      <c r="AO114" s="7" t="e">
        <f t="shared" si="45"/>
        <v>#N/A</v>
      </c>
      <c r="AP114" s="7" t="e">
        <f t="shared" si="46"/>
        <v>#N/A</v>
      </c>
      <c r="AQ114" s="7" t="e">
        <f t="shared" si="53"/>
        <v>#N/A</v>
      </c>
      <c r="AR114" s="7">
        <f t="shared" si="47"/>
        <v>0</v>
      </c>
      <c r="AS114" s="7" t="e">
        <f>VLOOKUP(AI114,排出係数!$A$4:$I$1301,8,FALSE)</f>
        <v>#N/A</v>
      </c>
      <c r="AT114" s="7" t="str">
        <f t="shared" si="48"/>
        <v/>
      </c>
      <c r="AU114" s="7" t="str">
        <f t="shared" si="49"/>
        <v/>
      </c>
      <c r="AV114" s="7" t="str">
        <f t="shared" si="50"/>
        <v/>
      </c>
      <c r="AW114" s="7" t="str">
        <f t="shared" si="51"/>
        <v/>
      </c>
      <c r="AX114" s="88"/>
      <c r="BD114" s="3" t="s">
        <v>67</v>
      </c>
    </row>
    <row r="115" spans="1:56" s="13" customFormat="1" ht="13.5" customHeight="1">
      <c r="A115" s="139">
        <v>100</v>
      </c>
      <c r="B115" s="366"/>
      <c r="C115" s="367"/>
      <c r="D115" s="368"/>
      <c r="E115" s="367"/>
      <c r="F115" s="368"/>
      <c r="G115" s="369"/>
      <c r="H115" s="367"/>
      <c r="I115" s="370"/>
      <c r="J115" s="371"/>
      <c r="K115" s="367"/>
      <c r="L115" s="447"/>
      <c r="M115" s="448"/>
      <c r="N115" s="448"/>
      <c r="O115" s="446"/>
      <c r="P115" s="376" t="str">
        <f t="shared" si="27"/>
        <v/>
      </c>
      <c r="Q115" s="376" t="str">
        <f t="shared" si="28"/>
        <v/>
      </c>
      <c r="R115" s="377" t="str">
        <f t="shared" si="29"/>
        <v/>
      </c>
      <c r="S115" s="377" t="str">
        <f t="shared" si="30"/>
        <v/>
      </c>
      <c r="T115" s="277"/>
      <c r="U115" s="37"/>
      <c r="V115" s="36" t="str">
        <f t="shared" si="31"/>
        <v/>
      </c>
      <c r="W115" s="36" t="e">
        <f>IF(#REF!="","",#REF!)</f>
        <v>#REF!</v>
      </c>
      <c r="X115" s="29" t="str">
        <f t="shared" si="32"/>
        <v/>
      </c>
      <c r="Y115" s="7" t="e">
        <f t="shared" si="33"/>
        <v>#N/A</v>
      </c>
      <c r="Z115" s="7" t="e">
        <f t="shared" si="34"/>
        <v>#N/A</v>
      </c>
      <c r="AA115" s="7" t="e">
        <f t="shared" si="35"/>
        <v>#N/A</v>
      </c>
      <c r="AB115" s="7" t="str">
        <f t="shared" si="36"/>
        <v/>
      </c>
      <c r="AC115" s="11">
        <f t="shared" si="37"/>
        <v>1</v>
      </c>
      <c r="AD115" s="7" t="e">
        <f t="shared" si="38"/>
        <v>#N/A</v>
      </c>
      <c r="AE115" s="7" t="e">
        <f t="shared" si="39"/>
        <v>#N/A</v>
      </c>
      <c r="AF115" s="7" t="e">
        <f t="shared" si="40"/>
        <v>#N/A</v>
      </c>
      <c r="AG115" s="7" t="e">
        <f>VLOOKUP(AI115,排出係数!$A$4:$I$1301,9,FALSE)</f>
        <v>#N/A</v>
      </c>
      <c r="AH115" s="12" t="str">
        <f t="shared" si="41"/>
        <v xml:space="preserve"> </v>
      </c>
      <c r="AI115" s="7" t="e">
        <f t="shared" si="52"/>
        <v>#N/A</v>
      </c>
      <c r="AJ115" s="7" t="e">
        <f t="shared" si="42"/>
        <v>#N/A</v>
      </c>
      <c r="AK115" s="7" t="e">
        <f>VLOOKUP(AI115,排出係数!$A$4:$I$1301,6,FALSE)</f>
        <v>#N/A</v>
      </c>
      <c r="AL115" s="7" t="e">
        <f t="shared" si="43"/>
        <v>#N/A</v>
      </c>
      <c r="AM115" s="7" t="e">
        <f t="shared" si="44"/>
        <v>#N/A</v>
      </c>
      <c r="AN115" s="7" t="e">
        <f>VLOOKUP(AI115,排出係数!$A$4:$I$1301,7,FALSE)</f>
        <v>#N/A</v>
      </c>
      <c r="AO115" s="7" t="e">
        <f t="shared" si="45"/>
        <v>#N/A</v>
      </c>
      <c r="AP115" s="7" t="e">
        <f t="shared" si="46"/>
        <v>#N/A</v>
      </c>
      <c r="AQ115" s="7" t="e">
        <f t="shared" si="53"/>
        <v>#N/A</v>
      </c>
      <c r="AR115" s="7">
        <f t="shared" si="47"/>
        <v>0</v>
      </c>
      <c r="AS115" s="7" t="e">
        <f>VLOOKUP(AI115,排出係数!$A$4:$I$1301,8,FALSE)</f>
        <v>#N/A</v>
      </c>
      <c r="AT115" s="7" t="str">
        <f t="shared" si="48"/>
        <v/>
      </c>
      <c r="AU115" s="7" t="str">
        <f t="shared" si="49"/>
        <v/>
      </c>
      <c r="AV115" s="7" t="str">
        <f t="shared" si="50"/>
        <v/>
      </c>
      <c r="AW115" s="7" t="str">
        <f t="shared" si="51"/>
        <v/>
      </c>
      <c r="AX115" s="88"/>
      <c r="BD115" s="3" t="s">
        <v>1200</v>
      </c>
    </row>
    <row r="116" spans="1:56" s="13" customFormat="1" ht="13.5" customHeight="1">
      <c r="A116" s="139">
        <v>101</v>
      </c>
      <c r="B116" s="366"/>
      <c r="C116" s="367"/>
      <c r="D116" s="368"/>
      <c r="E116" s="367"/>
      <c r="F116" s="368"/>
      <c r="G116" s="369"/>
      <c r="H116" s="367"/>
      <c r="I116" s="370"/>
      <c r="J116" s="371"/>
      <c r="K116" s="367"/>
      <c r="L116" s="447"/>
      <c r="M116" s="448"/>
      <c r="N116" s="448"/>
      <c r="O116" s="446"/>
      <c r="P116" s="376" t="str">
        <f t="shared" si="27"/>
        <v/>
      </c>
      <c r="Q116" s="376" t="str">
        <f t="shared" si="28"/>
        <v/>
      </c>
      <c r="R116" s="377" t="str">
        <f t="shared" si="29"/>
        <v/>
      </c>
      <c r="S116" s="377" t="str">
        <f t="shared" si="30"/>
        <v/>
      </c>
      <c r="T116" s="277"/>
      <c r="U116" s="37"/>
      <c r="V116" s="36" t="str">
        <f t="shared" si="31"/>
        <v/>
      </c>
      <c r="W116" s="36" t="e">
        <f>IF(#REF!="","",#REF!)</f>
        <v>#REF!</v>
      </c>
      <c r="X116" s="29" t="str">
        <f t="shared" si="32"/>
        <v/>
      </c>
      <c r="Y116" s="7" t="e">
        <f t="shared" si="33"/>
        <v>#N/A</v>
      </c>
      <c r="Z116" s="7" t="e">
        <f t="shared" si="34"/>
        <v>#N/A</v>
      </c>
      <c r="AA116" s="7" t="e">
        <f t="shared" si="35"/>
        <v>#N/A</v>
      </c>
      <c r="AB116" s="7" t="str">
        <f t="shared" si="36"/>
        <v/>
      </c>
      <c r="AC116" s="11">
        <f t="shared" si="37"/>
        <v>1</v>
      </c>
      <c r="AD116" s="7" t="e">
        <f t="shared" si="38"/>
        <v>#N/A</v>
      </c>
      <c r="AE116" s="7" t="e">
        <f t="shared" si="39"/>
        <v>#N/A</v>
      </c>
      <c r="AF116" s="7" t="e">
        <f t="shared" si="40"/>
        <v>#N/A</v>
      </c>
      <c r="AG116" s="7" t="e">
        <f>VLOOKUP(AI116,排出係数!$A$4:$I$1301,9,FALSE)</f>
        <v>#N/A</v>
      </c>
      <c r="AH116" s="12" t="str">
        <f t="shared" si="41"/>
        <v xml:space="preserve"> </v>
      </c>
      <c r="AI116" s="7" t="e">
        <f t="shared" si="52"/>
        <v>#N/A</v>
      </c>
      <c r="AJ116" s="7" t="e">
        <f t="shared" si="42"/>
        <v>#N/A</v>
      </c>
      <c r="AK116" s="7" t="e">
        <f>VLOOKUP(AI116,排出係数!$A$4:$I$1301,6,FALSE)</f>
        <v>#N/A</v>
      </c>
      <c r="AL116" s="7" t="e">
        <f t="shared" si="43"/>
        <v>#N/A</v>
      </c>
      <c r="AM116" s="7" t="e">
        <f t="shared" si="44"/>
        <v>#N/A</v>
      </c>
      <c r="AN116" s="7" t="e">
        <f>VLOOKUP(AI116,排出係数!$A$4:$I$1301,7,FALSE)</f>
        <v>#N/A</v>
      </c>
      <c r="AO116" s="7" t="e">
        <f t="shared" si="45"/>
        <v>#N/A</v>
      </c>
      <c r="AP116" s="7" t="e">
        <f t="shared" si="46"/>
        <v>#N/A</v>
      </c>
      <c r="AQ116" s="7" t="e">
        <f t="shared" si="53"/>
        <v>#N/A</v>
      </c>
      <c r="AR116" s="7">
        <f t="shared" si="47"/>
        <v>0</v>
      </c>
      <c r="AS116" s="7" t="e">
        <f>VLOOKUP(AI116,排出係数!$A$4:$I$1301,8,FALSE)</f>
        <v>#N/A</v>
      </c>
      <c r="AT116" s="7" t="str">
        <f t="shared" si="48"/>
        <v/>
      </c>
      <c r="AU116" s="7" t="str">
        <f t="shared" si="49"/>
        <v/>
      </c>
      <c r="AV116" s="7" t="str">
        <f t="shared" si="50"/>
        <v/>
      </c>
      <c r="AW116" s="7" t="str">
        <f t="shared" si="51"/>
        <v/>
      </c>
      <c r="AX116" s="88"/>
      <c r="BD116" s="3" t="s">
        <v>1204</v>
      </c>
    </row>
    <row r="117" spans="1:56" s="13" customFormat="1" ht="13.5" customHeight="1">
      <c r="A117" s="139">
        <v>102</v>
      </c>
      <c r="B117" s="366"/>
      <c r="C117" s="367"/>
      <c r="D117" s="368"/>
      <c r="E117" s="367"/>
      <c r="F117" s="368"/>
      <c r="G117" s="369"/>
      <c r="H117" s="367"/>
      <c r="I117" s="370"/>
      <c r="J117" s="371"/>
      <c r="K117" s="367"/>
      <c r="L117" s="447"/>
      <c r="M117" s="448"/>
      <c r="N117" s="448"/>
      <c r="O117" s="446"/>
      <c r="P117" s="376" t="str">
        <f t="shared" si="27"/>
        <v/>
      </c>
      <c r="Q117" s="376" t="str">
        <f t="shared" si="28"/>
        <v/>
      </c>
      <c r="R117" s="377" t="str">
        <f t="shared" si="29"/>
        <v/>
      </c>
      <c r="S117" s="377" t="str">
        <f t="shared" si="30"/>
        <v/>
      </c>
      <c r="T117" s="277"/>
      <c r="U117" s="37"/>
      <c r="V117" s="36" t="str">
        <f t="shared" si="31"/>
        <v/>
      </c>
      <c r="W117" s="36" t="e">
        <f>IF(#REF!="","",#REF!)</f>
        <v>#REF!</v>
      </c>
      <c r="X117" s="29" t="str">
        <f t="shared" si="32"/>
        <v/>
      </c>
      <c r="Y117" s="7" t="e">
        <f t="shared" si="33"/>
        <v>#N/A</v>
      </c>
      <c r="Z117" s="7" t="e">
        <f t="shared" si="34"/>
        <v>#N/A</v>
      </c>
      <c r="AA117" s="7" t="e">
        <f t="shared" si="35"/>
        <v>#N/A</v>
      </c>
      <c r="AB117" s="7" t="str">
        <f t="shared" si="36"/>
        <v/>
      </c>
      <c r="AC117" s="11">
        <f t="shared" si="37"/>
        <v>1</v>
      </c>
      <c r="AD117" s="7" t="e">
        <f t="shared" si="38"/>
        <v>#N/A</v>
      </c>
      <c r="AE117" s="7" t="e">
        <f t="shared" si="39"/>
        <v>#N/A</v>
      </c>
      <c r="AF117" s="7" t="e">
        <f t="shared" si="40"/>
        <v>#N/A</v>
      </c>
      <c r="AG117" s="7" t="e">
        <f>VLOOKUP(AI117,排出係数!$A$4:$I$1301,9,FALSE)</f>
        <v>#N/A</v>
      </c>
      <c r="AH117" s="12" t="str">
        <f t="shared" si="41"/>
        <v xml:space="preserve"> </v>
      </c>
      <c r="AI117" s="7" t="e">
        <f t="shared" si="52"/>
        <v>#N/A</v>
      </c>
      <c r="AJ117" s="7" t="e">
        <f t="shared" si="42"/>
        <v>#N/A</v>
      </c>
      <c r="AK117" s="7" t="e">
        <f>VLOOKUP(AI117,排出係数!$A$4:$I$1301,6,FALSE)</f>
        <v>#N/A</v>
      </c>
      <c r="AL117" s="7" t="e">
        <f t="shared" si="43"/>
        <v>#N/A</v>
      </c>
      <c r="AM117" s="7" t="e">
        <f t="shared" si="44"/>
        <v>#N/A</v>
      </c>
      <c r="AN117" s="7" t="e">
        <f>VLOOKUP(AI117,排出係数!$A$4:$I$1301,7,FALSE)</f>
        <v>#N/A</v>
      </c>
      <c r="AO117" s="7" t="e">
        <f t="shared" si="45"/>
        <v>#N/A</v>
      </c>
      <c r="AP117" s="7" t="e">
        <f t="shared" si="46"/>
        <v>#N/A</v>
      </c>
      <c r="AQ117" s="7" t="e">
        <f t="shared" si="53"/>
        <v>#N/A</v>
      </c>
      <c r="AR117" s="7">
        <f t="shared" si="47"/>
        <v>0</v>
      </c>
      <c r="AS117" s="7" t="e">
        <f>VLOOKUP(AI117,排出係数!$A$4:$I$1301,8,FALSE)</f>
        <v>#N/A</v>
      </c>
      <c r="AT117" s="7" t="str">
        <f t="shared" si="48"/>
        <v/>
      </c>
      <c r="AU117" s="7" t="str">
        <f t="shared" si="49"/>
        <v/>
      </c>
      <c r="AV117" s="7" t="str">
        <f t="shared" si="50"/>
        <v/>
      </c>
      <c r="AW117" s="7" t="str">
        <f t="shared" si="51"/>
        <v/>
      </c>
      <c r="AX117" s="88"/>
      <c r="BD117" s="3" t="s">
        <v>125</v>
      </c>
    </row>
    <row r="118" spans="1:56" s="13" customFormat="1" ht="13.5" customHeight="1">
      <c r="A118" s="139">
        <v>103</v>
      </c>
      <c r="B118" s="366"/>
      <c r="C118" s="367"/>
      <c r="D118" s="368"/>
      <c r="E118" s="367"/>
      <c r="F118" s="368"/>
      <c r="G118" s="369"/>
      <c r="H118" s="367"/>
      <c r="I118" s="370"/>
      <c r="J118" s="371"/>
      <c r="K118" s="367"/>
      <c r="L118" s="447"/>
      <c r="M118" s="448"/>
      <c r="N118" s="448"/>
      <c r="O118" s="446"/>
      <c r="P118" s="376" t="str">
        <f t="shared" si="27"/>
        <v/>
      </c>
      <c r="Q118" s="376" t="str">
        <f t="shared" si="28"/>
        <v/>
      </c>
      <c r="R118" s="377" t="str">
        <f t="shared" si="29"/>
        <v/>
      </c>
      <c r="S118" s="377" t="str">
        <f t="shared" si="30"/>
        <v/>
      </c>
      <c r="T118" s="277"/>
      <c r="U118" s="37"/>
      <c r="V118" s="36" t="str">
        <f t="shared" si="31"/>
        <v/>
      </c>
      <c r="W118" s="36" t="e">
        <f>IF(#REF!="","",#REF!)</f>
        <v>#REF!</v>
      </c>
      <c r="X118" s="29" t="str">
        <f t="shared" si="32"/>
        <v/>
      </c>
      <c r="Y118" s="7" t="e">
        <f t="shared" si="33"/>
        <v>#N/A</v>
      </c>
      <c r="Z118" s="7" t="e">
        <f t="shared" si="34"/>
        <v>#N/A</v>
      </c>
      <c r="AA118" s="7" t="e">
        <f t="shared" si="35"/>
        <v>#N/A</v>
      </c>
      <c r="AB118" s="7" t="str">
        <f t="shared" si="36"/>
        <v/>
      </c>
      <c r="AC118" s="11">
        <f t="shared" si="37"/>
        <v>1</v>
      </c>
      <c r="AD118" s="7" t="e">
        <f t="shared" si="38"/>
        <v>#N/A</v>
      </c>
      <c r="AE118" s="7" t="e">
        <f t="shared" si="39"/>
        <v>#N/A</v>
      </c>
      <c r="AF118" s="7" t="e">
        <f t="shared" si="40"/>
        <v>#N/A</v>
      </c>
      <c r="AG118" s="7" t="e">
        <f>VLOOKUP(AI118,排出係数!$A$4:$I$1301,9,FALSE)</f>
        <v>#N/A</v>
      </c>
      <c r="AH118" s="12" t="str">
        <f t="shared" si="41"/>
        <v xml:space="preserve"> </v>
      </c>
      <c r="AI118" s="7" t="e">
        <f t="shared" si="52"/>
        <v>#N/A</v>
      </c>
      <c r="AJ118" s="7" t="e">
        <f t="shared" si="42"/>
        <v>#N/A</v>
      </c>
      <c r="AK118" s="7" t="e">
        <f>VLOOKUP(AI118,排出係数!$A$4:$I$1301,6,FALSE)</f>
        <v>#N/A</v>
      </c>
      <c r="AL118" s="7" t="e">
        <f t="shared" si="43"/>
        <v>#N/A</v>
      </c>
      <c r="AM118" s="7" t="e">
        <f t="shared" si="44"/>
        <v>#N/A</v>
      </c>
      <c r="AN118" s="7" t="e">
        <f>VLOOKUP(AI118,排出係数!$A$4:$I$1301,7,FALSE)</f>
        <v>#N/A</v>
      </c>
      <c r="AO118" s="7" t="e">
        <f t="shared" si="45"/>
        <v>#N/A</v>
      </c>
      <c r="AP118" s="7" t="e">
        <f t="shared" si="46"/>
        <v>#N/A</v>
      </c>
      <c r="AQ118" s="7" t="e">
        <f t="shared" si="53"/>
        <v>#N/A</v>
      </c>
      <c r="AR118" s="7">
        <f t="shared" si="47"/>
        <v>0</v>
      </c>
      <c r="AS118" s="7" t="e">
        <f>VLOOKUP(AI118,排出係数!$A$4:$I$1301,8,FALSE)</f>
        <v>#N/A</v>
      </c>
      <c r="AT118" s="7" t="str">
        <f t="shared" si="48"/>
        <v/>
      </c>
      <c r="AU118" s="7" t="str">
        <f t="shared" si="49"/>
        <v/>
      </c>
      <c r="AV118" s="7" t="str">
        <f t="shared" si="50"/>
        <v/>
      </c>
      <c r="AW118" s="7" t="str">
        <f t="shared" si="51"/>
        <v/>
      </c>
      <c r="AX118" s="88"/>
      <c r="BD118" s="3" t="s">
        <v>126</v>
      </c>
    </row>
    <row r="119" spans="1:56" s="13" customFormat="1" ht="13.5" customHeight="1">
      <c r="A119" s="139">
        <v>104</v>
      </c>
      <c r="B119" s="366"/>
      <c r="C119" s="367"/>
      <c r="D119" s="368"/>
      <c r="E119" s="367"/>
      <c r="F119" s="368"/>
      <c r="G119" s="369"/>
      <c r="H119" s="367"/>
      <c r="I119" s="370"/>
      <c r="J119" s="371"/>
      <c r="K119" s="367"/>
      <c r="L119" s="447"/>
      <c r="M119" s="448"/>
      <c r="N119" s="448"/>
      <c r="O119" s="446"/>
      <c r="P119" s="376" t="str">
        <f t="shared" si="27"/>
        <v/>
      </c>
      <c r="Q119" s="376" t="str">
        <f t="shared" si="28"/>
        <v/>
      </c>
      <c r="R119" s="377" t="str">
        <f t="shared" si="29"/>
        <v/>
      </c>
      <c r="S119" s="377" t="str">
        <f t="shared" si="30"/>
        <v/>
      </c>
      <c r="T119" s="277"/>
      <c r="U119" s="37"/>
      <c r="V119" s="36" t="str">
        <f t="shared" si="31"/>
        <v/>
      </c>
      <c r="W119" s="36" t="e">
        <f>IF(#REF!="","",#REF!)</f>
        <v>#REF!</v>
      </c>
      <c r="X119" s="29" t="str">
        <f t="shared" si="32"/>
        <v/>
      </c>
      <c r="Y119" s="7" t="e">
        <f t="shared" si="33"/>
        <v>#N/A</v>
      </c>
      <c r="Z119" s="7" t="e">
        <f t="shared" si="34"/>
        <v>#N/A</v>
      </c>
      <c r="AA119" s="7" t="e">
        <f t="shared" si="35"/>
        <v>#N/A</v>
      </c>
      <c r="AB119" s="7" t="str">
        <f t="shared" si="36"/>
        <v/>
      </c>
      <c r="AC119" s="11">
        <f t="shared" si="37"/>
        <v>1</v>
      </c>
      <c r="AD119" s="7" t="e">
        <f t="shared" si="38"/>
        <v>#N/A</v>
      </c>
      <c r="AE119" s="7" t="e">
        <f t="shared" si="39"/>
        <v>#N/A</v>
      </c>
      <c r="AF119" s="7" t="e">
        <f t="shared" si="40"/>
        <v>#N/A</v>
      </c>
      <c r="AG119" s="7" t="e">
        <f>VLOOKUP(AI119,排出係数!$A$4:$I$1301,9,FALSE)</f>
        <v>#N/A</v>
      </c>
      <c r="AH119" s="12" t="str">
        <f t="shared" si="41"/>
        <v xml:space="preserve"> </v>
      </c>
      <c r="AI119" s="7" t="e">
        <f t="shared" si="52"/>
        <v>#N/A</v>
      </c>
      <c r="AJ119" s="7" t="e">
        <f t="shared" si="42"/>
        <v>#N/A</v>
      </c>
      <c r="AK119" s="7" t="e">
        <f>VLOOKUP(AI119,排出係数!$A$4:$I$1301,6,FALSE)</f>
        <v>#N/A</v>
      </c>
      <c r="AL119" s="7" t="e">
        <f t="shared" si="43"/>
        <v>#N/A</v>
      </c>
      <c r="AM119" s="7" t="e">
        <f t="shared" si="44"/>
        <v>#N/A</v>
      </c>
      <c r="AN119" s="7" t="e">
        <f>VLOOKUP(AI119,排出係数!$A$4:$I$1301,7,FALSE)</f>
        <v>#N/A</v>
      </c>
      <c r="AO119" s="7" t="e">
        <f t="shared" si="45"/>
        <v>#N/A</v>
      </c>
      <c r="AP119" s="7" t="e">
        <f t="shared" si="46"/>
        <v>#N/A</v>
      </c>
      <c r="AQ119" s="7" t="e">
        <f t="shared" si="53"/>
        <v>#N/A</v>
      </c>
      <c r="AR119" s="7">
        <f t="shared" si="47"/>
        <v>0</v>
      </c>
      <c r="AS119" s="7" t="e">
        <f>VLOOKUP(AI119,排出係数!$A$4:$I$1301,8,FALSE)</f>
        <v>#N/A</v>
      </c>
      <c r="AT119" s="7" t="str">
        <f t="shared" si="48"/>
        <v/>
      </c>
      <c r="AU119" s="7" t="str">
        <f t="shared" si="49"/>
        <v/>
      </c>
      <c r="AV119" s="7" t="str">
        <f t="shared" si="50"/>
        <v/>
      </c>
      <c r="AW119" s="7" t="str">
        <f t="shared" si="51"/>
        <v/>
      </c>
      <c r="AX119" s="88"/>
      <c r="BD119" s="3" t="s">
        <v>127</v>
      </c>
    </row>
    <row r="120" spans="1:56" s="13" customFormat="1" ht="13.5" customHeight="1">
      <c r="A120" s="139">
        <v>105</v>
      </c>
      <c r="B120" s="366"/>
      <c r="C120" s="367"/>
      <c r="D120" s="368"/>
      <c r="E120" s="367"/>
      <c r="F120" s="368"/>
      <c r="G120" s="369"/>
      <c r="H120" s="367"/>
      <c r="I120" s="370"/>
      <c r="J120" s="371"/>
      <c r="K120" s="367"/>
      <c r="L120" s="447"/>
      <c r="M120" s="448"/>
      <c r="N120" s="448"/>
      <c r="O120" s="446"/>
      <c r="P120" s="376" t="str">
        <f t="shared" si="27"/>
        <v/>
      </c>
      <c r="Q120" s="376" t="str">
        <f t="shared" si="28"/>
        <v/>
      </c>
      <c r="R120" s="377" t="str">
        <f t="shared" si="29"/>
        <v/>
      </c>
      <c r="S120" s="377" t="str">
        <f t="shared" si="30"/>
        <v/>
      </c>
      <c r="T120" s="277"/>
      <c r="U120" s="37"/>
      <c r="V120" s="36" t="str">
        <f t="shared" si="31"/>
        <v/>
      </c>
      <c r="W120" s="36" t="e">
        <f>IF(#REF!="","",#REF!)</f>
        <v>#REF!</v>
      </c>
      <c r="X120" s="29" t="str">
        <f t="shared" si="32"/>
        <v/>
      </c>
      <c r="Y120" s="7" t="e">
        <f t="shared" si="33"/>
        <v>#N/A</v>
      </c>
      <c r="Z120" s="7" t="e">
        <f t="shared" si="34"/>
        <v>#N/A</v>
      </c>
      <c r="AA120" s="7" t="e">
        <f t="shared" si="35"/>
        <v>#N/A</v>
      </c>
      <c r="AB120" s="7" t="str">
        <f t="shared" si="36"/>
        <v/>
      </c>
      <c r="AC120" s="11">
        <f t="shared" si="37"/>
        <v>1</v>
      </c>
      <c r="AD120" s="7" t="e">
        <f t="shared" si="38"/>
        <v>#N/A</v>
      </c>
      <c r="AE120" s="7" t="e">
        <f t="shared" si="39"/>
        <v>#N/A</v>
      </c>
      <c r="AF120" s="7" t="e">
        <f t="shared" si="40"/>
        <v>#N/A</v>
      </c>
      <c r="AG120" s="7" t="e">
        <f>VLOOKUP(AI120,排出係数!$A$4:$I$1301,9,FALSE)</f>
        <v>#N/A</v>
      </c>
      <c r="AH120" s="12" t="str">
        <f t="shared" si="41"/>
        <v xml:space="preserve"> </v>
      </c>
      <c r="AI120" s="7" t="e">
        <f t="shared" si="52"/>
        <v>#N/A</v>
      </c>
      <c r="AJ120" s="7" t="e">
        <f t="shared" si="42"/>
        <v>#N/A</v>
      </c>
      <c r="AK120" s="7" t="e">
        <f>VLOOKUP(AI120,排出係数!$A$4:$I$1301,6,FALSE)</f>
        <v>#N/A</v>
      </c>
      <c r="AL120" s="7" t="e">
        <f t="shared" si="43"/>
        <v>#N/A</v>
      </c>
      <c r="AM120" s="7" t="e">
        <f t="shared" si="44"/>
        <v>#N/A</v>
      </c>
      <c r="AN120" s="7" t="e">
        <f>VLOOKUP(AI120,排出係数!$A$4:$I$1301,7,FALSE)</f>
        <v>#N/A</v>
      </c>
      <c r="AO120" s="7" t="e">
        <f t="shared" si="45"/>
        <v>#N/A</v>
      </c>
      <c r="AP120" s="7" t="e">
        <f t="shared" si="46"/>
        <v>#N/A</v>
      </c>
      <c r="AQ120" s="7" t="e">
        <f t="shared" si="53"/>
        <v>#N/A</v>
      </c>
      <c r="AR120" s="7">
        <f t="shared" si="47"/>
        <v>0</v>
      </c>
      <c r="AS120" s="7" t="e">
        <f>VLOOKUP(AI120,排出係数!$A$4:$I$1301,8,FALSE)</f>
        <v>#N/A</v>
      </c>
      <c r="AT120" s="7" t="str">
        <f t="shared" si="48"/>
        <v/>
      </c>
      <c r="AU120" s="7" t="str">
        <f t="shared" si="49"/>
        <v/>
      </c>
      <c r="AV120" s="7" t="str">
        <f t="shared" si="50"/>
        <v/>
      </c>
      <c r="AW120" s="7" t="str">
        <f t="shared" si="51"/>
        <v/>
      </c>
      <c r="AX120" s="88"/>
      <c r="BD120" s="3" t="s">
        <v>128</v>
      </c>
    </row>
    <row r="121" spans="1:56" s="13" customFormat="1" ht="13.5" customHeight="1">
      <c r="A121" s="139">
        <v>106</v>
      </c>
      <c r="B121" s="366"/>
      <c r="C121" s="367"/>
      <c r="D121" s="368"/>
      <c r="E121" s="367"/>
      <c r="F121" s="368"/>
      <c r="G121" s="369"/>
      <c r="H121" s="367"/>
      <c r="I121" s="370"/>
      <c r="J121" s="371"/>
      <c r="K121" s="367"/>
      <c r="L121" s="447"/>
      <c r="M121" s="448"/>
      <c r="N121" s="448"/>
      <c r="O121" s="446"/>
      <c r="P121" s="376" t="str">
        <f t="shared" si="27"/>
        <v/>
      </c>
      <c r="Q121" s="376" t="str">
        <f t="shared" si="28"/>
        <v/>
      </c>
      <c r="R121" s="377" t="str">
        <f t="shared" si="29"/>
        <v/>
      </c>
      <c r="S121" s="377" t="str">
        <f t="shared" si="30"/>
        <v/>
      </c>
      <c r="T121" s="277"/>
      <c r="U121" s="37"/>
      <c r="V121" s="36" t="str">
        <f t="shared" si="31"/>
        <v/>
      </c>
      <c r="W121" s="36" t="e">
        <f>IF(#REF!="","",#REF!)</f>
        <v>#REF!</v>
      </c>
      <c r="X121" s="29" t="str">
        <f t="shared" si="32"/>
        <v/>
      </c>
      <c r="Y121" s="7" t="e">
        <f t="shared" si="33"/>
        <v>#N/A</v>
      </c>
      <c r="Z121" s="7" t="e">
        <f t="shared" si="34"/>
        <v>#N/A</v>
      </c>
      <c r="AA121" s="7" t="e">
        <f t="shared" si="35"/>
        <v>#N/A</v>
      </c>
      <c r="AB121" s="7" t="str">
        <f t="shared" si="36"/>
        <v/>
      </c>
      <c r="AC121" s="11">
        <f t="shared" si="37"/>
        <v>1</v>
      </c>
      <c r="AD121" s="7" t="e">
        <f t="shared" si="38"/>
        <v>#N/A</v>
      </c>
      <c r="AE121" s="7" t="e">
        <f t="shared" si="39"/>
        <v>#N/A</v>
      </c>
      <c r="AF121" s="7" t="e">
        <f t="shared" si="40"/>
        <v>#N/A</v>
      </c>
      <c r="AG121" s="7" t="e">
        <f>VLOOKUP(AI121,排出係数!$A$4:$I$1301,9,FALSE)</f>
        <v>#N/A</v>
      </c>
      <c r="AH121" s="12" t="str">
        <f t="shared" si="41"/>
        <v xml:space="preserve"> </v>
      </c>
      <c r="AI121" s="7" t="e">
        <f t="shared" si="52"/>
        <v>#N/A</v>
      </c>
      <c r="AJ121" s="7" t="e">
        <f t="shared" si="42"/>
        <v>#N/A</v>
      </c>
      <c r="AK121" s="7" t="e">
        <f>VLOOKUP(AI121,排出係数!$A$4:$I$1301,6,FALSE)</f>
        <v>#N/A</v>
      </c>
      <c r="AL121" s="7" t="e">
        <f t="shared" si="43"/>
        <v>#N/A</v>
      </c>
      <c r="AM121" s="7" t="e">
        <f t="shared" si="44"/>
        <v>#N/A</v>
      </c>
      <c r="AN121" s="7" t="e">
        <f>VLOOKUP(AI121,排出係数!$A$4:$I$1301,7,FALSE)</f>
        <v>#N/A</v>
      </c>
      <c r="AO121" s="7" t="e">
        <f t="shared" si="45"/>
        <v>#N/A</v>
      </c>
      <c r="AP121" s="7" t="e">
        <f t="shared" si="46"/>
        <v>#N/A</v>
      </c>
      <c r="AQ121" s="7" t="e">
        <f t="shared" si="53"/>
        <v>#N/A</v>
      </c>
      <c r="AR121" s="7">
        <f t="shared" si="47"/>
        <v>0</v>
      </c>
      <c r="AS121" s="7" t="e">
        <f>VLOOKUP(AI121,排出係数!$A$4:$I$1301,8,FALSE)</f>
        <v>#N/A</v>
      </c>
      <c r="AT121" s="7" t="str">
        <f t="shared" si="48"/>
        <v/>
      </c>
      <c r="AU121" s="7" t="str">
        <f t="shared" si="49"/>
        <v/>
      </c>
      <c r="AV121" s="7" t="str">
        <f t="shared" si="50"/>
        <v/>
      </c>
      <c r="AW121" s="7" t="str">
        <f t="shared" si="51"/>
        <v/>
      </c>
      <c r="AX121" s="88"/>
      <c r="BD121" s="3" t="s">
        <v>129</v>
      </c>
    </row>
    <row r="122" spans="1:56" s="13" customFormat="1" ht="13.5" customHeight="1">
      <c r="A122" s="139">
        <v>107</v>
      </c>
      <c r="B122" s="366"/>
      <c r="C122" s="367"/>
      <c r="D122" s="368"/>
      <c r="E122" s="367"/>
      <c r="F122" s="368"/>
      <c r="G122" s="369"/>
      <c r="H122" s="367"/>
      <c r="I122" s="370"/>
      <c r="J122" s="371"/>
      <c r="K122" s="367"/>
      <c r="L122" s="447"/>
      <c r="M122" s="448"/>
      <c r="N122" s="448"/>
      <c r="O122" s="446"/>
      <c r="P122" s="376" t="str">
        <f t="shared" si="27"/>
        <v/>
      </c>
      <c r="Q122" s="376" t="str">
        <f t="shared" si="28"/>
        <v/>
      </c>
      <c r="R122" s="377" t="str">
        <f t="shared" si="29"/>
        <v/>
      </c>
      <c r="S122" s="377" t="str">
        <f t="shared" si="30"/>
        <v/>
      </c>
      <c r="T122" s="277"/>
      <c r="U122" s="37"/>
      <c r="V122" s="36" t="str">
        <f t="shared" si="31"/>
        <v/>
      </c>
      <c r="W122" s="36" t="e">
        <f>IF(#REF!="","",#REF!)</f>
        <v>#REF!</v>
      </c>
      <c r="X122" s="29" t="str">
        <f t="shared" si="32"/>
        <v/>
      </c>
      <c r="Y122" s="7" t="e">
        <f t="shared" si="33"/>
        <v>#N/A</v>
      </c>
      <c r="Z122" s="7" t="e">
        <f t="shared" si="34"/>
        <v>#N/A</v>
      </c>
      <c r="AA122" s="7" t="e">
        <f t="shared" si="35"/>
        <v>#N/A</v>
      </c>
      <c r="AB122" s="7" t="str">
        <f t="shared" si="36"/>
        <v/>
      </c>
      <c r="AC122" s="11">
        <f t="shared" si="37"/>
        <v>1</v>
      </c>
      <c r="AD122" s="7" t="e">
        <f t="shared" si="38"/>
        <v>#N/A</v>
      </c>
      <c r="AE122" s="7" t="e">
        <f t="shared" si="39"/>
        <v>#N/A</v>
      </c>
      <c r="AF122" s="7" t="e">
        <f t="shared" si="40"/>
        <v>#N/A</v>
      </c>
      <c r="AG122" s="7" t="e">
        <f>VLOOKUP(AI122,排出係数!$A$4:$I$1301,9,FALSE)</f>
        <v>#N/A</v>
      </c>
      <c r="AH122" s="12" t="str">
        <f t="shared" si="41"/>
        <v xml:space="preserve"> </v>
      </c>
      <c r="AI122" s="7" t="e">
        <f t="shared" si="52"/>
        <v>#N/A</v>
      </c>
      <c r="AJ122" s="7" t="e">
        <f t="shared" si="42"/>
        <v>#N/A</v>
      </c>
      <c r="AK122" s="7" t="e">
        <f>VLOOKUP(AI122,排出係数!$A$4:$I$1301,6,FALSE)</f>
        <v>#N/A</v>
      </c>
      <c r="AL122" s="7" t="e">
        <f t="shared" si="43"/>
        <v>#N/A</v>
      </c>
      <c r="AM122" s="7" t="e">
        <f t="shared" si="44"/>
        <v>#N/A</v>
      </c>
      <c r="AN122" s="7" t="e">
        <f>VLOOKUP(AI122,排出係数!$A$4:$I$1301,7,FALSE)</f>
        <v>#N/A</v>
      </c>
      <c r="AO122" s="7" t="e">
        <f t="shared" si="45"/>
        <v>#N/A</v>
      </c>
      <c r="AP122" s="7" t="e">
        <f t="shared" si="46"/>
        <v>#N/A</v>
      </c>
      <c r="AQ122" s="7" t="e">
        <f t="shared" si="53"/>
        <v>#N/A</v>
      </c>
      <c r="AR122" s="7">
        <f t="shared" si="47"/>
        <v>0</v>
      </c>
      <c r="AS122" s="7" t="e">
        <f>VLOOKUP(AI122,排出係数!$A$4:$I$1301,8,FALSE)</f>
        <v>#N/A</v>
      </c>
      <c r="AT122" s="7" t="str">
        <f t="shared" si="48"/>
        <v/>
      </c>
      <c r="AU122" s="7" t="str">
        <f t="shared" si="49"/>
        <v/>
      </c>
      <c r="AV122" s="7" t="str">
        <f t="shared" si="50"/>
        <v/>
      </c>
      <c r="AW122" s="7" t="str">
        <f t="shared" si="51"/>
        <v/>
      </c>
      <c r="AX122" s="88"/>
      <c r="BD122" s="3" t="s">
        <v>69</v>
      </c>
    </row>
    <row r="123" spans="1:56" s="13" customFormat="1" ht="13.5" customHeight="1">
      <c r="A123" s="139">
        <v>108</v>
      </c>
      <c r="B123" s="366"/>
      <c r="C123" s="367"/>
      <c r="D123" s="368"/>
      <c r="E123" s="367"/>
      <c r="F123" s="368"/>
      <c r="G123" s="369"/>
      <c r="H123" s="367"/>
      <c r="I123" s="370"/>
      <c r="J123" s="371"/>
      <c r="K123" s="367"/>
      <c r="L123" s="447"/>
      <c r="M123" s="448"/>
      <c r="N123" s="448"/>
      <c r="O123" s="446"/>
      <c r="P123" s="376" t="str">
        <f t="shared" si="27"/>
        <v/>
      </c>
      <c r="Q123" s="376" t="str">
        <f t="shared" si="28"/>
        <v/>
      </c>
      <c r="R123" s="377" t="str">
        <f t="shared" si="29"/>
        <v/>
      </c>
      <c r="S123" s="377" t="str">
        <f t="shared" si="30"/>
        <v/>
      </c>
      <c r="T123" s="277"/>
      <c r="U123" s="37"/>
      <c r="V123" s="36" t="str">
        <f t="shared" si="31"/>
        <v/>
      </c>
      <c r="W123" s="36" t="e">
        <f>IF(#REF!="","",#REF!)</f>
        <v>#REF!</v>
      </c>
      <c r="X123" s="29" t="str">
        <f t="shared" si="32"/>
        <v/>
      </c>
      <c r="Y123" s="7" t="e">
        <f t="shared" si="33"/>
        <v>#N/A</v>
      </c>
      <c r="Z123" s="7" t="e">
        <f t="shared" si="34"/>
        <v>#N/A</v>
      </c>
      <c r="AA123" s="7" t="e">
        <f t="shared" si="35"/>
        <v>#N/A</v>
      </c>
      <c r="AB123" s="7" t="str">
        <f t="shared" si="36"/>
        <v/>
      </c>
      <c r="AC123" s="11">
        <f t="shared" si="37"/>
        <v>1</v>
      </c>
      <c r="AD123" s="7" t="e">
        <f t="shared" si="38"/>
        <v>#N/A</v>
      </c>
      <c r="AE123" s="7" t="e">
        <f t="shared" si="39"/>
        <v>#N/A</v>
      </c>
      <c r="AF123" s="7" t="e">
        <f t="shared" si="40"/>
        <v>#N/A</v>
      </c>
      <c r="AG123" s="7" t="e">
        <f>VLOOKUP(AI123,排出係数!$A$4:$I$1301,9,FALSE)</f>
        <v>#N/A</v>
      </c>
      <c r="AH123" s="12" t="str">
        <f t="shared" si="41"/>
        <v xml:space="preserve"> </v>
      </c>
      <c r="AI123" s="7" t="e">
        <f t="shared" si="52"/>
        <v>#N/A</v>
      </c>
      <c r="AJ123" s="7" t="e">
        <f t="shared" si="42"/>
        <v>#N/A</v>
      </c>
      <c r="AK123" s="7" t="e">
        <f>VLOOKUP(AI123,排出係数!$A$4:$I$1301,6,FALSE)</f>
        <v>#N/A</v>
      </c>
      <c r="AL123" s="7" t="e">
        <f t="shared" si="43"/>
        <v>#N/A</v>
      </c>
      <c r="AM123" s="7" t="e">
        <f t="shared" si="44"/>
        <v>#N/A</v>
      </c>
      <c r="AN123" s="7" t="e">
        <f>VLOOKUP(AI123,排出係数!$A$4:$I$1301,7,FALSE)</f>
        <v>#N/A</v>
      </c>
      <c r="AO123" s="7" t="e">
        <f t="shared" si="45"/>
        <v>#N/A</v>
      </c>
      <c r="AP123" s="7" t="e">
        <f t="shared" si="46"/>
        <v>#N/A</v>
      </c>
      <c r="AQ123" s="7" t="e">
        <f t="shared" si="53"/>
        <v>#N/A</v>
      </c>
      <c r="AR123" s="7">
        <f t="shared" si="47"/>
        <v>0</v>
      </c>
      <c r="AS123" s="7" t="e">
        <f>VLOOKUP(AI123,排出係数!$A$4:$I$1301,8,FALSE)</f>
        <v>#N/A</v>
      </c>
      <c r="AT123" s="7" t="str">
        <f t="shared" si="48"/>
        <v/>
      </c>
      <c r="AU123" s="7" t="str">
        <f t="shared" si="49"/>
        <v/>
      </c>
      <c r="AV123" s="7" t="str">
        <f t="shared" si="50"/>
        <v/>
      </c>
      <c r="AW123" s="7" t="str">
        <f t="shared" si="51"/>
        <v/>
      </c>
      <c r="AX123" s="88"/>
      <c r="BD123" s="3" t="s">
        <v>70</v>
      </c>
    </row>
    <row r="124" spans="1:56" s="13" customFormat="1" ht="13.5" customHeight="1">
      <c r="A124" s="139">
        <v>109</v>
      </c>
      <c r="B124" s="366"/>
      <c r="C124" s="367"/>
      <c r="D124" s="368"/>
      <c r="E124" s="367"/>
      <c r="F124" s="368"/>
      <c r="G124" s="369"/>
      <c r="H124" s="367"/>
      <c r="I124" s="370"/>
      <c r="J124" s="371"/>
      <c r="K124" s="367"/>
      <c r="L124" s="447"/>
      <c r="M124" s="448"/>
      <c r="N124" s="448"/>
      <c r="O124" s="446"/>
      <c r="P124" s="376" t="str">
        <f t="shared" si="27"/>
        <v/>
      </c>
      <c r="Q124" s="376" t="str">
        <f t="shared" si="28"/>
        <v/>
      </c>
      <c r="R124" s="377" t="str">
        <f t="shared" si="29"/>
        <v/>
      </c>
      <c r="S124" s="377" t="str">
        <f t="shared" si="30"/>
        <v/>
      </c>
      <c r="T124" s="277"/>
      <c r="U124" s="37"/>
      <c r="V124" s="36" t="str">
        <f t="shared" si="31"/>
        <v/>
      </c>
      <c r="W124" s="36" t="e">
        <f>IF(#REF!="","",#REF!)</f>
        <v>#REF!</v>
      </c>
      <c r="X124" s="29" t="str">
        <f t="shared" si="32"/>
        <v/>
      </c>
      <c r="Y124" s="7" t="e">
        <f t="shared" si="33"/>
        <v>#N/A</v>
      </c>
      <c r="Z124" s="7" t="e">
        <f t="shared" si="34"/>
        <v>#N/A</v>
      </c>
      <c r="AA124" s="7" t="e">
        <f t="shared" si="35"/>
        <v>#N/A</v>
      </c>
      <c r="AB124" s="7" t="str">
        <f t="shared" si="36"/>
        <v/>
      </c>
      <c r="AC124" s="11">
        <f t="shared" si="37"/>
        <v>1</v>
      </c>
      <c r="AD124" s="7" t="e">
        <f t="shared" si="38"/>
        <v>#N/A</v>
      </c>
      <c r="AE124" s="7" t="e">
        <f t="shared" si="39"/>
        <v>#N/A</v>
      </c>
      <c r="AF124" s="7" t="e">
        <f t="shared" si="40"/>
        <v>#N/A</v>
      </c>
      <c r="AG124" s="7" t="e">
        <f>VLOOKUP(AI124,排出係数!$A$4:$I$1301,9,FALSE)</f>
        <v>#N/A</v>
      </c>
      <c r="AH124" s="12" t="str">
        <f t="shared" si="41"/>
        <v xml:space="preserve"> </v>
      </c>
      <c r="AI124" s="7" t="e">
        <f t="shared" si="52"/>
        <v>#N/A</v>
      </c>
      <c r="AJ124" s="7" t="e">
        <f t="shared" si="42"/>
        <v>#N/A</v>
      </c>
      <c r="AK124" s="7" t="e">
        <f>VLOOKUP(AI124,排出係数!$A$4:$I$1301,6,FALSE)</f>
        <v>#N/A</v>
      </c>
      <c r="AL124" s="7" t="e">
        <f t="shared" si="43"/>
        <v>#N/A</v>
      </c>
      <c r="AM124" s="7" t="e">
        <f t="shared" si="44"/>
        <v>#N/A</v>
      </c>
      <c r="AN124" s="7" t="e">
        <f>VLOOKUP(AI124,排出係数!$A$4:$I$1301,7,FALSE)</f>
        <v>#N/A</v>
      </c>
      <c r="AO124" s="7" t="e">
        <f t="shared" si="45"/>
        <v>#N/A</v>
      </c>
      <c r="AP124" s="7" t="e">
        <f t="shared" si="46"/>
        <v>#N/A</v>
      </c>
      <c r="AQ124" s="7" t="e">
        <f t="shared" si="53"/>
        <v>#N/A</v>
      </c>
      <c r="AR124" s="7">
        <f t="shared" si="47"/>
        <v>0</v>
      </c>
      <c r="AS124" s="7" t="e">
        <f>VLOOKUP(AI124,排出係数!$A$4:$I$1301,8,FALSE)</f>
        <v>#N/A</v>
      </c>
      <c r="AT124" s="7" t="str">
        <f t="shared" si="48"/>
        <v/>
      </c>
      <c r="AU124" s="7" t="str">
        <f t="shared" si="49"/>
        <v/>
      </c>
      <c r="AV124" s="7" t="str">
        <f t="shared" si="50"/>
        <v/>
      </c>
      <c r="AW124" s="7" t="str">
        <f t="shared" si="51"/>
        <v/>
      </c>
      <c r="AX124" s="88"/>
      <c r="BD124" s="3" t="s">
        <v>71</v>
      </c>
    </row>
    <row r="125" spans="1:56" s="13" customFormat="1" ht="13.5" customHeight="1">
      <c r="A125" s="139">
        <v>110</v>
      </c>
      <c r="B125" s="366"/>
      <c r="C125" s="367"/>
      <c r="D125" s="368"/>
      <c r="E125" s="367"/>
      <c r="F125" s="368"/>
      <c r="G125" s="369"/>
      <c r="H125" s="367"/>
      <c r="I125" s="370"/>
      <c r="J125" s="371"/>
      <c r="K125" s="367"/>
      <c r="L125" s="447"/>
      <c r="M125" s="448"/>
      <c r="N125" s="448"/>
      <c r="O125" s="446"/>
      <c r="P125" s="376" t="str">
        <f t="shared" si="27"/>
        <v/>
      </c>
      <c r="Q125" s="376" t="str">
        <f t="shared" si="28"/>
        <v/>
      </c>
      <c r="R125" s="377" t="str">
        <f t="shared" si="29"/>
        <v/>
      </c>
      <c r="S125" s="377" t="str">
        <f t="shared" si="30"/>
        <v/>
      </c>
      <c r="T125" s="277"/>
      <c r="U125" s="37"/>
      <c r="V125" s="36" t="str">
        <f t="shared" si="31"/>
        <v/>
      </c>
      <c r="W125" s="36" t="e">
        <f>IF(#REF!="","",#REF!)</f>
        <v>#REF!</v>
      </c>
      <c r="X125" s="29" t="str">
        <f t="shared" si="32"/>
        <v/>
      </c>
      <c r="Y125" s="7" t="e">
        <f t="shared" si="33"/>
        <v>#N/A</v>
      </c>
      <c r="Z125" s="7" t="e">
        <f t="shared" si="34"/>
        <v>#N/A</v>
      </c>
      <c r="AA125" s="7" t="e">
        <f t="shared" si="35"/>
        <v>#N/A</v>
      </c>
      <c r="AB125" s="7" t="str">
        <f t="shared" si="36"/>
        <v/>
      </c>
      <c r="AC125" s="11">
        <f t="shared" si="37"/>
        <v>1</v>
      </c>
      <c r="AD125" s="7" t="e">
        <f t="shared" si="38"/>
        <v>#N/A</v>
      </c>
      <c r="AE125" s="7" t="e">
        <f t="shared" si="39"/>
        <v>#N/A</v>
      </c>
      <c r="AF125" s="7" t="e">
        <f t="shared" si="40"/>
        <v>#N/A</v>
      </c>
      <c r="AG125" s="7" t="e">
        <f>VLOOKUP(AI125,排出係数!$A$4:$I$1301,9,FALSE)</f>
        <v>#N/A</v>
      </c>
      <c r="AH125" s="12" t="str">
        <f t="shared" si="41"/>
        <v xml:space="preserve"> </v>
      </c>
      <c r="AI125" s="7" t="e">
        <f t="shared" si="52"/>
        <v>#N/A</v>
      </c>
      <c r="AJ125" s="7" t="e">
        <f t="shared" si="42"/>
        <v>#N/A</v>
      </c>
      <c r="AK125" s="7" t="e">
        <f>VLOOKUP(AI125,排出係数!$A$4:$I$1301,6,FALSE)</f>
        <v>#N/A</v>
      </c>
      <c r="AL125" s="7" t="e">
        <f t="shared" si="43"/>
        <v>#N/A</v>
      </c>
      <c r="AM125" s="7" t="e">
        <f t="shared" si="44"/>
        <v>#N/A</v>
      </c>
      <c r="AN125" s="7" t="e">
        <f>VLOOKUP(AI125,排出係数!$A$4:$I$1301,7,FALSE)</f>
        <v>#N/A</v>
      </c>
      <c r="AO125" s="7" t="e">
        <f t="shared" si="45"/>
        <v>#N/A</v>
      </c>
      <c r="AP125" s="7" t="e">
        <f t="shared" si="46"/>
        <v>#N/A</v>
      </c>
      <c r="AQ125" s="7" t="e">
        <f t="shared" si="53"/>
        <v>#N/A</v>
      </c>
      <c r="AR125" s="7">
        <f t="shared" si="47"/>
        <v>0</v>
      </c>
      <c r="AS125" s="7" t="e">
        <f>VLOOKUP(AI125,排出係数!$A$4:$I$1301,8,FALSE)</f>
        <v>#N/A</v>
      </c>
      <c r="AT125" s="7" t="str">
        <f t="shared" si="48"/>
        <v/>
      </c>
      <c r="AU125" s="7" t="str">
        <f t="shared" si="49"/>
        <v/>
      </c>
      <c r="AV125" s="7" t="str">
        <f t="shared" si="50"/>
        <v/>
      </c>
      <c r="AW125" s="7" t="str">
        <f t="shared" si="51"/>
        <v/>
      </c>
      <c r="AX125" s="88"/>
      <c r="BD125" s="3" t="s">
        <v>917</v>
      </c>
    </row>
    <row r="126" spans="1:56" s="13" customFormat="1" ht="13.5" customHeight="1">
      <c r="A126" s="139">
        <v>111</v>
      </c>
      <c r="B126" s="366"/>
      <c r="C126" s="367"/>
      <c r="D126" s="368"/>
      <c r="E126" s="367"/>
      <c r="F126" s="368"/>
      <c r="G126" s="369"/>
      <c r="H126" s="367"/>
      <c r="I126" s="370"/>
      <c r="J126" s="371"/>
      <c r="K126" s="367"/>
      <c r="L126" s="447"/>
      <c r="M126" s="448"/>
      <c r="N126" s="448"/>
      <c r="O126" s="446"/>
      <c r="P126" s="376" t="str">
        <f t="shared" si="27"/>
        <v/>
      </c>
      <c r="Q126" s="376" t="str">
        <f t="shared" si="28"/>
        <v/>
      </c>
      <c r="R126" s="377" t="str">
        <f t="shared" si="29"/>
        <v/>
      </c>
      <c r="S126" s="377" t="str">
        <f t="shared" si="30"/>
        <v/>
      </c>
      <c r="T126" s="277"/>
      <c r="U126" s="37"/>
      <c r="V126" s="36" t="str">
        <f t="shared" si="31"/>
        <v/>
      </c>
      <c r="W126" s="36" t="e">
        <f>IF(#REF!="","",#REF!)</f>
        <v>#REF!</v>
      </c>
      <c r="X126" s="29" t="str">
        <f t="shared" si="32"/>
        <v/>
      </c>
      <c r="Y126" s="7" t="e">
        <f t="shared" si="33"/>
        <v>#N/A</v>
      </c>
      <c r="Z126" s="7" t="e">
        <f t="shared" si="34"/>
        <v>#N/A</v>
      </c>
      <c r="AA126" s="7" t="e">
        <f t="shared" si="35"/>
        <v>#N/A</v>
      </c>
      <c r="AB126" s="7" t="str">
        <f t="shared" si="36"/>
        <v/>
      </c>
      <c r="AC126" s="11">
        <f t="shared" si="37"/>
        <v>1</v>
      </c>
      <c r="AD126" s="7" t="e">
        <f t="shared" si="38"/>
        <v>#N/A</v>
      </c>
      <c r="AE126" s="7" t="e">
        <f t="shared" si="39"/>
        <v>#N/A</v>
      </c>
      <c r="AF126" s="7" t="e">
        <f t="shared" si="40"/>
        <v>#N/A</v>
      </c>
      <c r="AG126" s="7" t="e">
        <f>VLOOKUP(AI126,排出係数!$A$4:$I$1301,9,FALSE)</f>
        <v>#N/A</v>
      </c>
      <c r="AH126" s="12" t="str">
        <f t="shared" si="41"/>
        <v xml:space="preserve"> </v>
      </c>
      <c r="AI126" s="7" t="e">
        <f t="shared" si="52"/>
        <v>#N/A</v>
      </c>
      <c r="AJ126" s="7" t="e">
        <f t="shared" si="42"/>
        <v>#N/A</v>
      </c>
      <c r="AK126" s="7" t="e">
        <f>VLOOKUP(AI126,排出係数!$A$4:$I$1301,6,FALSE)</f>
        <v>#N/A</v>
      </c>
      <c r="AL126" s="7" t="e">
        <f t="shared" si="43"/>
        <v>#N/A</v>
      </c>
      <c r="AM126" s="7" t="e">
        <f t="shared" si="44"/>
        <v>#N/A</v>
      </c>
      <c r="AN126" s="7" t="e">
        <f>VLOOKUP(AI126,排出係数!$A$4:$I$1301,7,FALSE)</f>
        <v>#N/A</v>
      </c>
      <c r="AO126" s="7" t="e">
        <f t="shared" si="45"/>
        <v>#N/A</v>
      </c>
      <c r="AP126" s="7" t="e">
        <f t="shared" si="46"/>
        <v>#N/A</v>
      </c>
      <c r="AQ126" s="7" t="e">
        <f t="shared" si="53"/>
        <v>#N/A</v>
      </c>
      <c r="AR126" s="7">
        <f t="shared" si="47"/>
        <v>0</v>
      </c>
      <c r="AS126" s="7" t="e">
        <f>VLOOKUP(AI126,排出係数!$A$4:$I$1301,8,FALSE)</f>
        <v>#N/A</v>
      </c>
      <c r="AT126" s="7" t="str">
        <f t="shared" si="48"/>
        <v/>
      </c>
      <c r="AU126" s="7" t="str">
        <f t="shared" si="49"/>
        <v/>
      </c>
      <c r="AV126" s="7" t="str">
        <f t="shared" si="50"/>
        <v/>
      </c>
      <c r="AW126" s="7" t="str">
        <f t="shared" si="51"/>
        <v/>
      </c>
      <c r="AX126" s="88"/>
      <c r="BD126" s="3" t="s">
        <v>132</v>
      </c>
    </row>
    <row r="127" spans="1:56" s="13" customFormat="1" ht="13.5" customHeight="1">
      <c r="A127" s="139">
        <v>112</v>
      </c>
      <c r="B127" s="366"/>
      <c r="C127" s="367"/>
      <c r="D127" s="368"/>
      <c r="E127" s="367"/>
      <c r="F127" s="368"/>
      <c r="G127" s="369"/>
      <c r="H127" s="367"/>
      <c r="I127" s="370"/>
      <c r="J127" s="371"/>
      <c r="K127" s="367"/>
      <c r="L127" s="447"/>
      <c r="M127" s="448"/>
      <c r="N127" s="448"/>
      <c r="O127" s="446"/>
      <c r="P127" s="376" t="str">
        <f t="shared" si="27"/>
        <v/>
      </c>
      <c r="Q127" s="376" t="str">
        <f t="shared" si="28"/>
        <v/>
      </c>
      <c r="R127" s="377" t="str">
        <f t="shared" si="29"/>
        <v/>
      </c>
      <c r="S127" s="377" t="str">
        <f t="shared" si="30"/>
        <v/>
      </c>
      <c r="T127" s="277"/>
      <c r="U127" s="37"/>
      <c r="V127" s="36" t="str">
        <f t="shared" si="31"/>
        <v/>
      </c>
      <c r="W127" s="36" t="e">
        <f>IF(#REF!="","",#REF!)</f>
        <v>#REF!</v>
      </c>
      <c r="X127" s="29" t="str">
        <f t="shared" si="32"/>
        <v/>
      </c>
      <c r="Y127" s="7" t="e">
        <f t="shared" si="33"/>
        <v>#N/A</v>
      </c>
      <c r="Z127" s="7" t="e">
        <f t="shared" si="34"/>
        <v>#N/A</v>
      </c>
      <c r="AA127" s="7" t="e">
        <f t="shared" si="35"/>
        <v>#N/A</v>
      </c>
      <c r="AB127" s="7" t="str">
        <f t="shared" si="36"/>
        <v/>
      </c>
      <c r="AC127" s="11">
        <f t="shared" si="37"/>
        <v>1</v>
      </c>
      <c r="AD127" s="7" t="e">
        <f t="shared" si="38"/>
        <v>#N/A</v>
      </c>
      <c r="AE127" s="7" t="e">
        <f t="shared" si="39"/>
        <v>#N/A</v>
      </c>
      <c r="AF127" s="7" t="e">
        <f t="shared" si="40"/>
        <v>#N/A</v>
      </c>
      <c r="AG127" s="7" t="e">
        <f>VLOOKUP(AI127,排出係数!$A$4:$I$1301,9,FALSE)</f>
        <v>#N/A</v>
      </c>
      <c r="AH127" s="12" t="str">
        <f t="shared" si="41"/>
        <v xml:space="preserve"> </v>
      </c>
      <c r="AI127" s="7" t="e">
        <f t="shared" si="52"/>
        <v>#N/A</v>
      </c>
      <c r="AJ127" s="7" t="e">
        <f t="shared" si="42"/>
        <v>#N/A</v>
      </c>
      <c r="AK127" s="7" t="e">
        <f>VLOOKUP(AI127,排出係数!$A$4:$I$1301,6,FALSE)</f>
        <v>#N/A</v>
      </c>
      <c r="AL127" s="7" t="e">
        <f t="shared" si="43"/>
        <v>#N/A</v>
      </c>
      <c r="AM127" s="7" t="e">
        <f t="shared" si="44"/>
        <v>#N/A</v>
      </c>
      <c r="AN127" s="7" t="e">
        <f>VLOOKUP(AI127,排出係数!$A$4:$I$1301,7,FALSE)</f>
        <v>#N/A</v>
      </c>
      <c r="AO127" s="7" t="e">
        <f t="shared" si="45"/>
        <v>#N/A</v>
      </c>
      <c r="AP127" s="7" t="e">
        <f t="shared" si="46"/>
        <v>#N/A</v>
      </c>
      <c r="AQ127" s="7" t="e">
        <f t="shared" si="53"/>
        <v>#N/A</v>
      </c>
      <c r="AR127" s="7">
        <f t="shared" si="47"/>
        <v>0</v>
      </c>
      <c r="AS127" s="7" t="e">
        <f>VLOOKUP(AI127,排出係数!$A$4:$I$1301,8,FALSE)</f>
        <v>#N/A</v>
      </c>
      <c r="AT127" s="7" t="str">
        <f t="shared" si="48"/>
        <v/>
      </c>
      <c r="AU127" s="7" t="str">
        <f t="shared" si="49"/>
        <v/>
      </c>
      <c r="AV127" s="7" t="str">
        <f t="shared" si="50"/>
        <v/>
      </c>
      <c r="AW127" s="7" t="str">
        <f t="shared" si="51"/>
        <v/>
      </c>
      <c r="AX127" s="88"/>
      <c r="BD127" s="3" t="s">
        <v>133</v>
      </c>
    </row>
    <row r="128" spans="1:56" s="13" customFormat="1" ht="13.5" customHeight="1">
      <c r="A128" s="139">
        <v>113</v>
      </c>
      <c r="B128" s="366"/>
      <c r="C128" s="367"/>
      <c r="D128" s="368"/>
      <c r="E128" s="367"/>
      <c r="F128" s="368"/>
      <c r="G128" s="369"/>
      <c r="H128" s="367"/>
      <c r="I128" s="370"/>
      <c r="J128" s="371"/>
      <c r="K128" s="367"/>
      <c r="L128" s="447"/>
      <c r="M128" s="448"/>
      <c r="N128" s="448"/>
      <c r="O128" s="446"/>
      <c r="P128" s="376" t="str">
        <f t="shared" si="27"/>
        <v/>
      </c>
      <c r="Q128" s="376" t="str">
        <f t="shared" si="28"/>
        <v/>
      </c>
      <c r="R128" s="377" t="str">
        <f t="shared" si="29"/>
        <v/>
      </c>
      <c r="S128" s="377" t="str">
        <f t="shared" si="30"/>
        <v/>
      </c>
      <c r="T128" s="277"/>
      <c r="U128" s="37"/>
      <c r="V128" s="36" t="str">
        <f t="shared" si="31"/>
        <v/>
      </c>
      <c r="W128" s="36" t="e">
        <f>IF(#REF!="","",#REF!)</f>
        <v>#REF!</v>
      </c>
      <c r="X128" s="29" t="str">
        <f t="shared" si="32"/>
        <v/>
      </c>
      <c r="Y128" s="7" t="e">
        <f t="shared" si="33"/>
        <v>#N/A</v>
      </c>
      <c r="Z128" s="7" t="e">
        <f t="shared" si="34"/>
        <v>#N/A</v>
      </c>
      <c r="AA128" s="7" t="e">
        <f t="shared" si="35"/>
        <v>#N/A</v>
      </c>
      <c r="AB128" s="7" t="str">
        <f t="shared" si="36"/>
        <v/>
      </c>
      <c r="AC128" s="11">
        <f t="shared" si="37"/>
        <v>1</v>
      </c>
      <c r="AD128" s="7" t="e">
        <f t="shared" si="38"/>
        <v>#N/A</v>
      </c>
      <c r="AE128" s="7" t="e">
        <f t="shared" si="39"/>
        <v>#N/A</v>
      </c>
      <c r="AF128" s="7" t="e">
        <f t="shared" si="40"/>
        <v>#N/A</v>
      </c>
      <c r="AG128" s="7" t="e">
        <f>VLOOKUP(AI128,排出係数!$A$4:$I$1301,9,FALSE)</f>
        <v>#N/A</v>
      </c>
      <c r="AH128" s="12" t="str">
        <f t="shared" si="41"/>
        <v xml:space="preserve"> </v>
      </c>
      <c r="AI128" s="7" t="e">
        <f t="shared" si="52"/>
        <v>#N/A</v>
      </c>
      <c r="AJ128" s="7" t="e">
        <f t="shared" si="42"/>
        <v>#N/A</v>
      </c>
      <c r="AK128" s="7" t="e">
        <f>VLOOKUP(AI128,排出係数!$A$4:$I$1301,6,FALSE)</f>
        <v>#N/A</v>
      </c>
      <c r="AL128" s="7" t="e">
        <f t="shared" si="43"/>
        <v>#N/A</v>
      </c>
      <c r="AM128" s="7" t="e">
        <f t="shared" si="44"/>
        <v>#N/A</v>
      </c>
      <c r="AN128" s="7" t="e">
        <f>VLOOKUP(AI128,排出係数!$A$4:$I$1301,7,FALSE)</f>
        <v>#N/A</v>
      </c>
      <c r="AO128" s="7" t="e">
        <f t="shared" si="45"/>
        <v>#N/A</v>
      </c>
      <c r="AP128" s="7" t="e">
        <f t="shared" si="46"/>
        <v>#N/A</v>
      </c>
      <c r="AQ128" s="7" t="e">
        <f t="shared" si="53"/>
        <v>#N/A</v>
      </c>
      <c r="AR128" s="7">
        <f t="shared" si="47"/>
        <v>0</v>
      </c>
      <c r="AS128" s="7" t="e">
        <f>VLOOKUP(AI128,排出係数!$A$4:$I$1301,8,FALSE)</f>
        <v>#N/A</v>
      </c>
      <c r="AT128" s="7" t="str">
        <f t="shared" si="48"/>
        <v/>
      </c>
      <c r="AU128" s="7" t="str">
        <f t="shared" si="49"/>
        <v/>
      </c>
      <c r="AV128" s="7" t="str">
        <f t="shared" si="50"/>
        <v/>
      </c>
      <c r="AW128" s="7" t="str">
        <f t="shared" si="51"/>
        <v/>
      </c>
      <c r="AX128" s="88"/>
      <c r="BD128" s="3" t="s">
        <v>134</v>
      </c>
    </row>
    <row r="129" spans="1:56" s="13" customFormat="1" ht="13.5" customHeight="1">
      <c r="A129" s="139">
        <v>114</v>
      </c>
      <c r="B129" s="366"/>
      <c r="C129" s="367"/>
      <c r="D129" s="368"/>
      <c r="E129" s="367"/>
      <c r="F129" s="368"/>
      <c r="G129" s="369"/>
      <c r="H129" s="367"/>
      <c r="I129" s="370"/>
      <c r="J129" s="371"/>
      <c r="K129" s="367"/>
      <c r="L129" s="447"/>
      <c r="M129" s="448"/>
      <c r="N129" s="448"/>
      <c r="O129" s="446"/>
      <c r="P129" s="376" t="str">
        <f t="shared" si="27"/>
        <v/>
      </c>
      <c r="Q129" s="376" t="str">
        <f t="shared" si="28"/>
        <v/>
      </c>
      <c r="R129" s="377" t="str">
        <f t="shared" si="29"/>
        <v/>
      </c>
      <c r="S129" s="377" t="str">
        <f t="shared" si="30"/>
        <v/>
      </c>
      <c r="T129" s="277"/>
      <c r="U129" s="37"/>
      <c r="V129" s="36" t="str">
        <f t="shared" si="31"/>
        <v/>
      </c>
      <c r="W129" s="36" t="e">
        <f>IF(#REF!="","",#REF!)</f>
        <v>#REF!</v>
      </c>
      <c r="X129" s="29" t="str">
        <f t="shared" si="32"/>
        <v/>
      </c>
      <c r="Y129" s="7" t="e">
        <f t="shared" si="33"/>
        <v>#N/A</v>
      </c>
      <c r="Z129" s="7" t="e">
        <f t="shared" si="34"/>
        <v>#N/A</v>
      </c>
      <c r="AA129" s="7" t="e">
        <f t="shared" si="35"/>
        <v>#N/A</v>
      </c>
      <c r="AB129" s="7" t="str">
        <f t="shared" si="36"/>
        <v/>
      </c>
      <c r="AC129" s="11">
        <f t="shared" si="37"/>
        <v>1</v>
      </c>
      <c r="AD129" s="7" t="e">
        <f t="shared" si="38"/>
        <v>#N/A</v>
      </c>
      <c r="AE129" s="7" t="e">
        <f t="shared" si="39"/>
        <v>#N/A</v>
      </c>
      <c r="AF129" s="7" t="e">
        <f t="shared" si="40"/>
        <v>#N/A</v>
      </c>
      <c r="AG129" s="7" t="e">
        <f>VLOOKUP(AI129,排出係数!$A$4:$I$1301,9,FALSE)</f>
        <v>#N/A</v>
      </c>
      <c r="AH129" s="12" t="str">
        <f t="shared" si="41"/>
        <v xml:space="preserve"> </v>
      </c>
      <c r="AI129" s="7" t="e">
        <f t="shared" si="52"/>
        <v>#N/A</v>
      </c>
      <c r="AJ129" s="7" t="e">
        <f t="shared" si="42"/>
        <v>#N/A</v>
      </c>
      <c r="AK129" s="7" t="e">
        <f>VLOOKUP(AI129,排出係数!$A$4:$I$1301,6,FALSE)</f>
        <v>#N/A</v>
      </c>
      <c r="AL129" s="7" t="e">
        <f t="shared" si="43"/>
        <v>#N/A</v>
      </c>
      <c r="AM129" s="7" t="e">
        <f t="shared" si="44"/>
        <v>#N/A</v>
      </c>
      <c r="AN129" s="7" t="e">
        <f>VLOOKUP(AI129,排出係数!$A$4:$I$1301,7,FALSE)</f>
        <v>#N/A</v>
      </c>
      <c r="AO129" s="7" t="e">
        <f t="shared" si="45"/>
        <v>#N/A</v>
      </c>
      <c r="AP129" s="7" t="e">
        <f t="shared" si="46"/>
        <v>#N/A</v>
      </c>
      <c r="AQ129" s="7" t="e">
        <f t="shared" si="53"/>
        <v>#N/A</v>
      </c>
      <c r="AR129" s="7">
        <f t="shared" si="47"/>
        <v>0</v>
      </c>
      <c r="AS129" s="7" t="e">
        <f>VLOOKUP(AI129,排出係数!$A$4:$I$1301,8,FALSE)</f>
        <v>#N/A</v>
      </c>
      <c r="AT129" s="7" t="str">
        <f t="shared" si="48"/>
        <v/>
      </c>
      <c r="AU129" s="7" t="str">
        <f t="shared" si="49"/>
        <v/>
      </c>
      <c r="AV129" s="7" t="str">
        <f t="shared" si="50"/>
        <v/>
      </c>
      <c r="AW129" s="7" t="str">
        <f t="shared" si="51"/>
        <v/>
      </c>
      <c r="AX129" s="88"/>
      <c r="BD129" s="3" t="s">
        <v>135</v>
      </c>
    </row>
    <row r="130" spans="1:56" s="13" customFormat="1" ht="13.5" customHeight="1">
      <c r="A130" s="139">
        <v>115</v>
      </c>
      <c r="B130" s="366"/>
      <c r="C130" s="367"/>
      <c r="D130" s="368"/>
      <c r="E130" s="367"/>
      <c r="F130" s="368"/>
      <c r="G130" s="369"/>
      <c r="H130" s="367"/>
      <c r="I130" s="370"/>
      <c r="J130" s="371"/>
      <c r="K130" s="367"/>
      <c r="L130" s="447"/>
      <c r="M130" s="448"/>
      <c r="N130" s="448"/>
      <c r="O130" s="446"/>
      <c r="P130" s="376" t="str">
        <f t="shared" si="27"/>
        <v/>
      </c>
      <c r="Q130" s="376" t="str">
        <f t="shared" si="28"/>
        <v/>
      </c>
      <c r="R130" s="377" t="str">
        <f t="shared" si="29"/>
        <v/>
      </c>
      <c r="S130" s="377" t="str">
        <f t="shared" si="30"/>
        <v/>
      </c>
      <c r="T130" s="277"/>
      <c r="U130" s="37"/>
      <c r="V130" s="36" t="str">
        <f t="shared" si="31"/>
        <v/>
      </c>
      <c r="W130" s="36" t="e">
        <f>IF(#REF!="","",#REF!)</f>
        <v>#REF!</v>
      </c>
      <c r="X130" s="29" t="str">
        <f t="shared" si="32"/>
        <v/>
      </c>
      <c r="Y130" s="7" t="e">
        <f t="shared" si="33"/>
        <v>#N/A</v>
      </c>
      <c r="Z130" s="7" t="e">
        <f t="shared" si="34"/>
        <v>#N/A</v>
      </c>
      <c r="AA130" s="7" t="e">
        <f t="shared" si="35"/>
        <v>#N/A</v>
      </c>
      <c r="AB130" s="7" t="str">
        <f t="shared" si="36"/>
        <v/>
      </c>
      <c r="AC130" s="11">
        <f t="shared" si="37"/>
        <v>1</v>
      </c>
      <c r="AD130" s="7" t="e">
        <f t="shared" si="38"/>
        <v>#N/A</v>
      </c>
      <c r="AE130" s="7" t="e">
        <f t="shared" si="39"/>
        <v>#N/A</v>
      </c>
      <c r="AF130" s="7" t="e">
        <f t="shared" si="40"/>
        <v>#N/A</v>
      </c>
      <c r="AG130" s="7" t="e">
        <f>VLOOKUP(AI130,排出係数!$A$4:$I$1301,9,FALSE)</f>
        <v>#N/A</v>
      </c>
      <c r="AH130" s="12" t="str">
        <f t="shared" si="41"/>
        <v xml:space="preserve"> </v>
      </c>
      <c r="AI130" s="7" t="e">
        <f t="shared" si="52"/>
        <v>#N/A</v>
      </c>
      <c r="AJ130" s="7" t="e">
        <f t="shared" si="42"/>
        <v>#N/A</v>
      </c>
      <c r="AK130" s="7" t="e">
        <f>VLOOKUP(AI130,排出係数!$A$4:$I$1301,6,FALSE)</f>
        <v>#N/A</v>
      </c>
      <c r="AL130" s="7" t="e">
        <f t="shared" si="43"/>
        <v>#N/A</v>
      </c>
      <c r="AM130" s="7" t="e">
        <f t="shared" si="44"/>
        <v>#N/A</v>
      </c>
      <c r="AN130" s="7" t="e">
        <f>VLOOKUP(AI130,排出係数!$A$4:$I$1301,7,FALSE)</f>
        <v>#N/A</v>
      </c>
      <c r="AO130" s="7" t="e">
        <f t="shared" si="45"/>
        <v>#N/A</v>
      </c>
      <c r="AP130" s="7" t="e">
        <f t="shared" si="46"/>
        <v>#N/A</v>
      </c>
      <c r="AQ130" s="7" t="e">
        <f t="shared" si="53"/>
        <v>#N/A</v>
      </c>
      <c r="AR130" s="7">
        <f t="shared" si="47"/>
        <v>0</v>
      </c>
      <c r="AS130" s="7" t="e">
        <f>VLOOKUP(AI130,排出係数!$A$4:$I$1301,8,FALSE)</f>
        <v>#N/A</v>
      </c>
      <c r="AT130" s="7" t="str">
        <f t="shared" si="48"/>
        <v/>
      </c>
      <c r="AU130" s="7" t="str">
        <f t="shared" si="49"/>
        <v/>
      </c>
      <c r="AV130" s="7" t="str">
        <f t="shared" si="50"/>
        <v/>
      </c>
      <c r="AW130" s="7" t="str">
        <f t="shared" si="51"/>
        <v/>
      </c>
      <c r="AX130" s="88"/>
      <c r="BD130" s="3" t="s">
        <v>136</v>
      </c>
    </row>
    <row r="131" spans="1:56" s="13" customFormat="1" ht="13.5" customHeight="1">
      <c r="A131" s="139">
        <v>116</v>
      </c>
      <c r="B131" s="366"/>
      <c r="C131" s="367"/>
      <c r="D131" s="368"/>
      <c r="E131" s="367"/>
      <c r="F131" s="368"/>
      <c r="G131" s="369"/>
      <c r="H131" s="367"/>
      <c r="I131" s="370"/>
      <c r="J131" s="371"/>
      <c r="K131" s="367"/>
      <c r="L131" s="447"/>
      <c r="M131" s="448"/>
      <c r="N131" s="448"/>
      <c r="O131" s="446"/>
      <c r="P131" s="376" t="str">
        <f t="shared" si="27"/>
        <v/>
      </c>
      <c r="Q131" s="376" t="str">
        <f t="shared" si="28"/>
        <v/>
      </c>
      <c r="R131" s="377" t="str">
        <f t="shared" si="29"/>
        <v/>
      </c>
      <c r="S131" s="377" t="str">
        <f t="shared" si="30"/>
        <v/>
      </c>
      <c r="T131" s="277"/>
      <c r="U131" s="37"/>
      <c r="V131" s="36" t="str">
        <f t="shared" si="31"/>
        <v/>
      </c>
      <c r="W131" s="36" t="e">
        <f>IF(#REF!="","",#REF!)</f>
        <v>#REF!</v>
      </c>
      <c r="X131" s="29" t="str">
        <f t="shared" si="32"/>
        <v/>
      </c>
      <c r="Y131" s="7" t="e">
        <f t="shared" si="33"/>
        <v>#N/A</v>
      </c>
      <c r="Z131" s="7" t="e">
        <f t="shared" si="34"/>
        <v>#N/A</v>
      </c>
      <c r="AA131" s="7" t="e">
        <f t="shared" si="35"/>
        <v>#N/A</v>
      </c>
      <c r="AB131" s="7" t="str">
        <f t="shared" si="36"/>
        <v/>
      </c>
      <c r="AC131" s="11">
        <f t="shared" si="37"/>
        <v>1</v>
      </c>
      <c r="AD131" s="7" t="e">
        <f t="shared" si="38"/>
        <v>#N/A</v>
      </c>
      <c r="AE131" s="7" t="e">
        <f t="shared" si="39"/>
        <v>#N/A</v>
      </c>
      <c r="AF131" s="7" t="e">
        <f t="shared" si="40"/>
        <v>#N/A</v>
      </c>
      <c r="AG131" s="7" t="e">
        <f>VLOOKUP(AI131,排出係数!$A$4:$I$1301,9,FALSE)</f>
        <v>#N/A</v>
      </c>
      <c r="AH131" s="12" t="str">
        <f t="shared" si="41"/>
        <v xml:space="preserve"> </v>
      </c>
      <c r="AI131" s="7" t="e">
        <f t="shared" si="52"/>
        <v>#N/A</v>
      </c>
      <c r="AJ131" s="7" t="e">
        <f t="shared" si="42"/>
        <v>#N/A</v>
      </c>
      <c r="AK131" s="7" t="e">
        <f>VLOOKUP(AI131,排出係数!$A$4:$I$1301,6,FALSE)</f>
        <v>#N/A</v>
      </c>
      <c r="AL131" s="7" t="e">
        <f t="shared" si="43"/>
        <v>#N/A</v>
      </c>
      <c r="AM131" s="7" t="e">
        <f t="shared" si="44"/>
        <v>#N/A</v>
      </c>
      <c r="AN131" s="7" t="e">
        <f>VLOOKUP(AI131,排出係数!$A$4:$I$1301,7,FALSE)</f>
        <v>#N/A</v>
      </c>
      <c r="AO131" s="7" t="e">
        <f t="shared" si="45"/>
        <v>#N/A</v>
      </c>
      <c r="AP131" s="7" t="e">
        <f t="shared" si="46"/>
        <v>#N/A</v>
      </c>
      <c r="AQ131" s="7" t="e">
        <f t="shared" si="53"/>
        <v>#N/A</v>
      </c>
      <c r="AR131" s="7">
        <f t="shared" si="47"/>
        <v>0</v>
      </c>
      <c r="AS131" s="7" t="e">
        <f>VLOOKUP(AI131,排出係数!$A$4:$I$1301,8,FALSE)</f>
        <v>#N/A</v>
      </c>
      <c r="AT131" s="7" t="str">
        <f t="shared" si="48"/>
        <v/>
      </c>
      <c r="AU131" s="7" t="str">
        <f t="shared" si="49"/>
        <v/>
      </c>
      <c r="AV131" s="7" t="str">
        <f t="shared" si="50"/>
        <v/>
      </c>
      <c r="AW131" s="7" t="str">
        <f t="shared" si="51"/>
        <v/>
      </c>
      <c r="AX131" s="88"/>
      <c r="BD131" s="3" t="s">
        <v>137</v>
      </c>
    </row>
    <row r="132" spans="1:56" s="13" customFormat="1" ht="13.5" customHeight="1">
      <c r="A132" s="139">
        <v>117</v>
      </c>
      <c r="B132" s="366"/>
      <c r="C132" s="367"/>
      <c r="D132" s="368"/>
      <c r="E132" s="367"/>
      <c r="F132" s="368"/>
      <c r="G132" s="369"/>
      <c r="H132" s="367"/>
      <c r="I132" s="370"/>
      <c r="J132" s="371"/>
      <c r="K132" s="367"/>
      <c r="L132" s="447"/>
      <c r="M132" s="448"/>
      <c r="N132" s="448"/>
      <c r="O132" s="446"/>
      <c r="P132" s="376" t="str">
        <f t="shared" si="27"/>
        <v/>
      </c>
      <c r="Q132" s="376" t="str">
        <f t="shared" si="28"/>
        <v/>
      </c>
      <c r="R132" s="377" t="str">
        <f t="shared" si="29"/>
        <v/>
      </c>
      <c r="S132" s="377" t="str">
        <f t="shared" si="30"/>
        <v/>
      </c>
      <c r="T132" s="277"/>
      <c r="U132" s="37"/>
      <c r="V132" s="36" t="str">
        <f t="shared" si="31"/>
        <v/>
      </c>
      <c r="W132" s="36" t="e">
        <f>IF(#REF!="","",#REF!)</f>
        <v>#REF!</v>
      </c>
      <c r="X132" s="29" t="str">
        <f t="shared" si="32"/>
        <v/>
      </c>
      <c r="Y132" s="7" t="e">
        <f t="shared" si="33"/>
        <v>#N/A</v>
      </c>
      <c r="Z132" s="7" t="e">
        <f t="shared" si="34"/>
        <v>#N/A</v>
      </c>
      <c r="AA132" s="7" t="e">
        <f t="shared" si="35"/>
        <v>#N/A</v>
      </c>
      <c r="AB132" s="7" t="str">
        <f t="shared" si="36"/>
        <v/>
      </c>
      <c r="AC132" s="11">
        <f t="shared" si="37"/>
        <v>1</v>
      </c>
      <c r="AD132" s="7" t="e">
        <f t="shared" si="38"/>
        <v>#N/A</v>
      </c>
      <c r="AE132" s="7" t="e">
        <f t="shared" si="39"/>
        <v>#N/A</v>
      </c>
      <c r="AF132" s="7" t="e">
        <f t="shared" si="40"/>
        <v>#N/A</v>
      </c>
      <c r="AG132" s="7" t="e">
        <f>VLOOKUP(AI132,排出係数!$A$4:$I$1301,9,FALSE)</f>
        <v>#N/A</v>
      </c>
      <c r="AH132" s="12" t="str">
        <f t="shared" si="41"/>
        <v xml:space="preserve"> </v>
      </c>
      <c r="AI132" s="7" t="e">
        <f t="shared" si="52"/>
        <v>#N/A</v>
      </c>
      <c r="AJ132" s="7" t="e">
        <f t="shared" si="42"/>
        <v>#N/A</v>
      </c>
      <c r="AK132" s="7" t="e">
        <f>VLOOKUP(AI132,排出係数!$A$4:$I$1301,6,FALSE)</f>
        <v>#N/A</v>
      </c>
      <c r="AL132" s="7" t="e">
        <f t="shared" si="43"/>
        <v>#N/A</v>
      </c>
      <c r="AM132" s="7" t="e">
        <f t="shared" si="44"/>
        <v>#N/A</v>
      </c>
      <c r="AN132" s="7" t="e">
        <f>VLOOKUP(AI132,排出係数!$A$4:$I$1301,7,FALSE)</f>
        <v>#N/A</v>
      </c>
      <c r="AO132" s="7" t="e">
        <f t="shared" si="45"/>
        <v>#N/A</v>
      </c>
      <c r="AP132" s="7" t="e">
        <f t="shared" si="46"/>
        <v>#N/A</v>
      </c>
      <c r="AQ132" s="7" t="e">
        <f t="shared" si="53"/>
        <v>#N/A</v>
      </c>
      <c r="AR132" s="7">
        <f t="shared" si="47"/>
        <v>0</v>
      </c>
      <c r="AS132" s="7" t="e">
        <f>VLOOKUP(AI132,排出係数!$A$4:$I$1301,8,FALSE)</f>
        <v>#N/A</v>
      </c>
      <c r="AT132" s="7" t="str">
        <f t="shared" si="48"/>
        <v/>
      </c>
      <c r="AU132" s="7" t="str">
        <f t="shared" si="49"/>
        <v/>
      </c>
      <c r="AV132" s="7" t="str">
        <f t="shared" si="50"/>
        <v/>
      </c>
      <c r="AW132" s="7" t="str">
        <f t="shared" si="51"/>
        <v/>
      </c>
      <c r="AX132" s="88"/>
      <c r="BD132" s="3" t="s">
        <v>138</v>
      </c>
    </row>
    <row r="133" spans="1:56" s="13" customFormat="1" ht="13.5" customHeight="1">
      <c r="A133" s="139">
        <v>118</v>
      </c>
      <c r="B133" s="366"/>
      <c r="C133" s="367"/>
      <c r="D133" s="368"/>
      <c r="E133" s="367"/>
      <c r="F133" s="368"/>
      <c r="G133" s="369"/>
      <c r="H133" s="367"/>
      <c r="I133" s="370"/>
      <c r="J133" s="371"/>
      <c r="K133" s="367"/>
      <c r="L133" s="447"/>
      <c r="M133" s="448"/>
      <c r="N133" s="448"/>
      <c r="O133" s="446"/>
      <c r="P133" s="376" t="str">
        <f t="shared" si="27"/>
        <v/>
      </c>
      <c r="Q133" s="376" t="str">
        <f t="shared" si="28"/>
        <v/>
      </c>
      <c r="R133" s="377" t="str">
        <f t="shared" si="29"/>
        <v/>
      </c>
      <c r="S133" s="377" t="str">
        <f t="shared" si="30"/>
        <v/>
      </c>
      <c r="T133" s="277"/>
      <c r="U133" s="37"/>
      <c r="V133" s="36" t="str">
        <f t="shared" si="31"/>
        <v/>
      </c>
      <c r="W133" s="36" t="e">
        <f>IF(#REF!="","",#REF!)</f>
        <v>#REF!</v>
      </c>
      <c r="X133" s="29" t="str">
        <f t="shared" si="32"/>
        <v/>
      </c>
      <c r="Y133" s="7" t="e">
        <f t="shared" si="33"/>
        <v>#N/A</v>
      </c>
      <c r="Z133" s="7" t="e">
        <f t="shared" si="34"/>
        <v>#N/A</v>
      </c>
      <c r="AA133" s="7" t="e">
        <f t="shared" si="35"/>
        <v>#N/A</v>
      </c>
      <c r="AB133" s="7" t="str">
        <f t="shared" si="36"/>
        <v/>
      </c>
      <c r="AC133" s="11">
        <f t="shared" si="37"/>
        <v>1</v>
      </c>
      <c r="AD133" s="7" t="e">
        <f t="shared" si="38"/>
        <v>#N/A</v>
      </c>
      <c r="AE133" s="7" t="e">
        <f t="shared" si="39"/>
        <v>#N/A</v>
      </c>
      <c r="AF133" s="7" t="e">
        <f t="shared" si="40"/>
        <v>#N/A</v>
      </c>
      <c r="AG133" s="7" t="e">
        <f>VLOOKUP(AI133,排出係数!$A$4:$I$1301,9,FALSE)</f>
        <v>#N/A</v>
      </c>
      <c r="AH133" s="12" t="str">
        <f t="shared" si="41"/>
        <v xml:space="preserve"> </v>
      </c>
      <c r="AI133" s="7" t="e">
        <f t="shared" si="52"/>
        <v>#N/A</v>
      </c>
      <c r="AJ133" s="7" t="e">
        <f t="shared" si="42"/>
        <v>#N/A</v>
      </c>
      <c r="AK133" s="7" t="e">
        <f>VLOOKUP(AI133,排出係数!$A$4:$I$1301,6,FALSE)</f>
        <v>#N/A</v>
      </c>
      <c r="AL133" s="7" t="e">
        <f t="shared" si="43"/>
        <v>#N/A</v>
      </c>
      <c r="AM133" s="7" t="e">
        <f t="shared" si="44"/>
        <v>#N/A</v>
      </c>
      <c r="AN133" s="7" t="e">
        <f>VLOOKUP(AI133,排出係数!$A$4:$I$1301,7,FALSE)</f>
        <v>#N/A</v>
      </c>
      <c r="AO133" s="7" t="e">
        <f t="shared" si="45"/>
        <v>#N/A</v>
      </c>
      <c r="AP133" s="7" t="e">
        <f t="shared" si="46"/>
        <v>#N/A</v>
      </c>
      <c r="AQ133" s="7" t="e">
        <f t="shared" si="53"/>
        <v>#N/A</v>
      </c>
      <c r="AR133" s="7">
        <f t="shared" si="47"/>
        <v>0</v>
      </c>
      <c r="AS133" s="7" t="e">
        <f>VLOOKUP(AI133,排出係数!$A$4:$I$1301,8,FALSE)</f>
        <v>#N/A</v>
      </c>
      <c r="AT133" s="7" t="str">
        <f t="shared" si="48"/>
        <v/>
      </c>
      <c r="AU133" s="7" t="str">
        <f t="shared" si="49"/>
        <v/>
      </c>
      <c r="AV133" s="7" t="str">
        <f t="shared" si="50"/>
        <v/>
      </c>
      <c r="AW133" s="7" t="str">
        <f t="shared" si="51"/>
        <v/>
      </c>
      <c r="AX133" s="88"/>
      <c r="BD133" s="3" t="s">
        <v>139</v>
      </c>
    </row>
    <row r="134" spans="1:56" s="13" customFormat="1" ht="13.5" customHeight="1">
      <c r="A134" s="139">
        <v>119</v>
      </c>
      <c r="B134" s="366"/>
      <c r="C134" s="367"/>
      <c r="D134" s="368"/>
      <c r="E134" s="367"/>
      <c r="F134" s="368"/>
      <c r="G134" s="369"/>
      <c r="H134" s="367"/>
      <c r="I134" s="370"/>
      <c r="J134" s="371"/>
      <c r="K134" s="367"/>
      <c r="L134" s="447"/>
      <c r="M134" s="448"/>
      <c r="N134" s="448"/>
      <c r="O134" s="446"/>
      <c r="P134" s="376" t="str">
        <f t="shared" si="27"/>
        <v/>
      </c>
      <c r="Q134" s="376" t="str">
        <f t="shared" si="28"/>
        <v/>
      </c>
      <c r="R134" s="377" t="str">
        <f t="shared" si="29"/>
        <v/>
      </c>
      <c r="S134" s="377" t="str">
        <f t="shared" si="30"/>
        <v/>
      </c>
      <c r="T134" s="277"/>
      <c r="U134" s="37"/>
      <c r="V134" s="36" t="str">
        <f t="shared" si="31"/>
        <v/>
      </c>
      <c r="W134" s="36" t="e">
        <f>IF(#REF!="","",#REF!)</f>
        <v>#REF!</v>
      </c>
      <c r="X134" s="29" t="str">
        <f t="shared" si="32"/>
        <v/>
      </c>
      <c r="Y134" s="7" t="e">
        <f t="shared" si="33"/>
        <v>#N/A</v>
      </c>
      <c r="Z134" s="7" t="e">
        <f t="shared" si="34"/>
        <v>#N/A</v>
      </c>
      <c r="AA134" s="7" t="e">
        <f t="shared" si="35"/>
        <v>#N/A</v>
      </c>
      <c r="AB134" s="7" t="str">
        <f t="shared" si="36"/>
        <v/>
      </c>
      <c r="AC134" s="11">
        <f t="shared" si="37"/>
        <v>1</v>
      </c>
      <c r="AD134" s="7" t="e">
        <f t="shared" si="38"/>
        <v>#N/A</v>
      </c>
      <c r="AE134" s="7" t="e">
        <f t="shared" si="39"/>
        <v>#N/A</v>
      </c>
      <c r="AF134" s="7" t="e">
        <f t="shared" si="40"/>
        <v>#N/A</v>
      </c>
      <c r="AG134" s="7" t="e">
        <f>VLOOKUP(AI134,排出係数!$A$4:$I$1301,9,FALSE)</f>
        <v>#N/A</v>
      </c>
      <c r="AH134" s="12" t="str">
        <f t="shared" si="41"/>
        <v xml:space="preserve"> </v>
      </c>
      <c r="AI134" s="7" t="e">
        <f t="shared" si="52"/>
        <v>#N/A</v>
      </c>
      <c r="AJ134" s="7" t="e">
        <f t="shared" si="42"/>
        <v>#N/A</v>
      </c>
      <c r="AK134" s="7" t="e">
        <f>VLOOKUP(AI134,排出係数!$A$4:$I$1301,6,FALSE)</f>
        <v>#N/A</v>
      </c>
      <c r="AL134" s="7" t="e">
        <f t="shared" si="43"/>
        <v>#N/A</v>
      </c>
      <c r="AM134" s="7" t="e">
        <f t="shared" si="44"/>
        <v>#N/A</v>
      </c>
      <c r="AN134" s="7" t="e">
        <f>VLOOKUP(AI134,排出係数!$A$4:$I$1301,7,FALSE)</f>
        <v>#N/A</v>
      </c>
      <c r="AO134" s="7" t="e">
        <f t="shared" si="45"/>
        <v>#N/A</v>
      </c>
      <c r="AP134" s="7" t="e">
        <f t="shared" si="46"/>
        <v>#N/A</v>
      </c>
      <c r="AQ134" s="7" t="e">
        <f t="shared" si="53"/>
        <v>#N/A</v>
      </c>
      <c r="AR134" s="7">
        <f t="shared" si="47"/>
        <v>0</v>
      </c>
      <c r="AS134" s="7" t="e">
        <f>VLOOKUP(AI134,排出係数!$A$4:$I$1301,8,FALSE)</f>
        <v>#N/A</v>
      </c>
      <c r="AT134" s="7" t="str">
        <f t="shared" si="48"/>
        <v/>
      </c>
      <c r="AU134" s="7" t="str">
        <f t="shared" si="49"/>
        <v/>
      </c>
      <c r="AV134" s="7" t="str">
        <f t="shared" si="50"/>
        <v/>
      </c>
      <c r="AW134" s="7" t="str">
        <f t="shared" si="51"/>
        <v/>
      </c>
      <c r="AX134" s="88"/>
      <c r="BD134" s="3" t="s">
        <v>140</v>
      </c>
    </row>
    <row r="135" spans="1:56" s="13" customFormat="1" ht="13.5" customHeight="1">
      <c r="A135" s="139">
        <v>120</v>
      </c>
      <c r="B135" s="366"/>
      <c r="C135" s="367"/>
      <c r="D135" s="368"/>
      <c r="E135" s="367"/>
      <c r="F135" s="368"/>
      <c r="G135" s="369"/>
      <c r="H135" s="367"/>
      <c r="I135" s="370"/>
      <c r="J135" s="371"/>
      <c r="K135" s="367"/>
      <c r="L135" s="447"/>
      <c r="M135" s="448"/>
      <c r="N135" s="448"/>
      <c r="O135" s="446"/>
      <c r="P135" s="376" t="str">
        <f t="shared" si="27"/>
        <v/>
      </c>
      <c r="Q135" s="376" t="str">
        <f t="shared" si="28"/>
        <v/>
      </c>
      <c r="R135" s="377" t="str">
        <f t="shared" si="29"/>
        <v/>
      </c>
      <c r="S135" s="377" t="str">
        <f t="shared" si="30"/>
        <v/>
      </c>
      <c r="T135" s="277"/>
      <c r="U135" s="37"/>
      <c r="V135" s="36" t="str">
        <f t="shared" si="31"/>
        <v/>
      </c>
      <c r="W135" s="36" t="e">
        <f>IF(#REF!="","",#REF!)</f>
        <v>#REF!</v>
      </c>
      <c r="X135" s="29" t="str">
        <f t="shared" si="32"/>
        <v/>
      </c>
      <c r="Y135" s="7" t="e">
        <f t="shared" si="33"/>
        <v>#N/A</v>
      </c>
      <c r="Z135" s="7" t="e">
        <f t="shared" si="34"/>
        <v>#N/A</v>
      </c>
      <c r="AA135" s="7" t="e">
        <f t="shared" si="35"/>
        <v>#N/A</v>
      </c>
      <c r="AB135" s="7" t="str">
        <f t="shared" si="36"/>
        <v/>
      </c>
      <c r="AC135" s="11">
        <f t="shared" si="37"/>
        <v>1</v>
      </c>
      <c r="AD135" s="7" t="e">
        <f t="shared" si="38"/>
        <v>#N/A</v>
      </c>
      <c r="AE135" s="7" t="e">
        <f t="shared" si="39"/>
        <v>#N/A</v>
      </c>
      <c r="AF135" s="7" t="e">
        <f t="shared" si="40"/>
        <v>#N/A</v>
      </c>
      <c r="AG135" s="7" t="e">
        <f>VLOOKUP(AI135,排出係数!$A$4:$I$1301,9,FALSE)</f>
        <v>#N/A</v>
      </c>
      <c r="AH135" s="12" t="str">
        <f t="shared" si="41"/>
        <v xml:space="preserve"> </v>
      </c>
      <c r="AI135" s="7" t="e">
        <f t="shared" si="52"/>
        <v>#N/A</v>
      </c>
      <c r="AJ135" s="7" t="e">
        <f t="shared" si="42"/>
        <v>#N/A</v>
      </c>
      <c r="AK135" s="7" t="e">
        <f>VLOOKUP(AI135,排出係数!$A$4:$I$1301,6,FALSE)</f>
        <v>#N/A</v>
      </c>
      <c r="AL135" s="7" t="e">
        <f t="shared" si="43"/>
        <v>#N/A</v>
      </c>
      <c r="AM135" s="7" t="e">
        <f t="shared" si="44"/>
        <v>#N/A</v>
      </c>
      <c r="AN135" s="7" t="e">
        <f>VLOOKUP(AI135,排出係数!$A$4:$I$1301,7,FALSE)</f>
        <v>#N/A</v>
      </c>
      <c r="AO135" s="7" t="e">
        <f t="shared" si="45"/>
        <v>#N/A</v>
      </c>
      <c r="AP135" s="7" t="e">
        <f t="shared" si="46"/>
        <v>#N/A</v>
      </c>
      <c r="AQ135" s="7" t="e">
        <f t="shared" si="53"/>
        <v>#N/A</v>
      </c>
      <c r="AR135" s="7">
        <f t="shared" si="47"/>
        <v>0</v>
      </c>
      <c r="AS135" s="7" t="e">
        <f>VLOOKUP(AI135,排出係数!$A$4:$I$1301,8,FALSE)</f>
        <v>#N/A</v>
      </c>
      <c r="AT135" s="7" t="str">
        <f t="shared" si="48"/>
        <v/>
      </c>
      <c r="AU135" s="7" t="str">
        <f t="shared" si="49"/>
        <v/>
      </c>
      <c r="AV135" s="7" t="str">
        <f t="shared" si="50"/>
        <v/>
      </c>
      <c r="AW135" s="7" t="str">
        <f t="shared" si="51"/>
        <v/>
      </c>
      <c r="AX135" s="88"/>
      <c r="BD135" s="3" t="s">
        <v>141</v>
      </c>
    </row>
    <row r="136" spans="1:56" s="13" customFormat="1" ht="13.5" customHeight="1">
      <c r="A136" s="139">
        <v>121</v>
      </c>
      <c r="B136" s="366"/>
      <c r="C136" s="367"/>
      <c r="D136" s="368"/>
      <c r="E136" s="367"/>
      <c r="F136" s="368"/>
      <c r="G136" s="369"/>
      <c r="H136" s="367"/>
      <c r="I136" s="370"/>
      <c r="J136" s="371"/>
      <c r="K136" s="367"/>
      <c r="L136" s="447"/>
      <c r="M136" s="448"/>
      <c r="N136" s="448"/>
      <c r="O136" s="446"/>
      <c r="P136" s="376" t="str">
        <f t="shared" si="27"/>
        <v/>
      </c>
      <c r="Q136" s="376" t="str">
        <f t="shared" si="28"/>
        <v/>
      </c>
      <c r="R136" s="377" t="str">
        <f t="shared" si="29"/>
        <v/>
      </c>
      <c r="S136" s="377" t="str">
        <f t="shared" si="30"/>
        <v/>
      </c>
      <c r="T136" s="277"/>
      <c r="U136" s="37"/>
      <c r="V136" s="36" t="str">
        <f t="shared" si="31"/>
        <v/>
      </c>
      <c r="W136" s="36" t="e">
        <f>IF(#REF!="","",#REF!)</f>
        <v>#REF!</v>
      </c>
      <c r="X136" s="29" t="str">
        <f t="shared" si="32"/>
        <v/>
      </c>
      <c r="Y136" s="7" t="e">
        <f t="shared" si="33"/>
        <v>#N/A</v>
      </c>
      <c r="Z136" s="7" t="e">
        <f t="shared" si="34"/>
        <v>#N/A</v>
      </c>
      <c r="AA136" s="7" t="e">
        <f t="shared" si="35"/>
        <v>#N/A</v>
      </c>
      <c r="AB136" s="7" t="str">
        <f t="shared" si="36"/>
        <v/>
      </c>
      <c r="AC136" s="11">
        <f t="shared" si="37"/>
        <v>1</v>
      </c>
      <c r="AD136" s="7" t="e">
        <f t="shared" si="38"/>
        <v>#N/A</v>
      </c>
      <c r="AE136" s="7" t="e">
        <f t="shared" si="39"/>
        <v>#N/A</v>
      </c>
      <c r="AF136" s="7" t="e">
        <f t="shared" si="40"/>
        <v>#N/A</v>
      </c>
      <c r="AG136" s="7" t="e">
        <f>VLOOKUP(AI136,排出係数!$A$4:$I$1301,9,FALSE)</f>
        <v>#N/A</v>
      </c>
      <c r="AH136" s="12" t="str">
        <f t="shared" si="41"/>
        <v xml:space="preserve"> </v>
      </c>
      <c r="AI136" s="7" t="e">
        <f t="shared" si="52"/>
        <v>#N/A</v>
      </c>
      <c r="AJ136" s="7" t="e">
        <f t="shared" si="42"/>
        <v>#N/A</v>
      </c>
      <c r="AK136" s="7" t="e">
        <f>VLOOKUP(AI136,排出係数!$A$4:$I$1301,6,FALSE)</f>
        <v>#N/A</v>
      </c>
      <c r="AL136" s="7" t="e">
        <f t="shared" si="43"/>
        <v>#N/A</v>
      </c>
      <c r="AM136" s="7" t="e">
        <f t="shared" si="44"/>
        <v>#N/A</v>
      </c>
      <c r="AN136" s="7" t="e">
        <f>VLOOKUP(AI136,排出係数!$A$4:$I$1301,7,FALSE)</f>
        <v>#N/A</v>
      </c>
      <c r="AO136" s="7" t="e">
        <f t="shared" si="45"/>
        <v>#N/A</v>
      </c>
      <c r="AP136" s="7" t="e">
        <f t="shared" si="46"/>
        <v>#N/A</v>
      </c>
      <c r="AQ136" s="7" t="e">
        <f t="shared" si="53"/>
        <v>#N/A</v>
      </c>
      <c r="AR136" s="7">
        <f t="shared" si="47"/>
        <v>0</v>
      </c>
      <c r="AS136" s="7" t="e">
        <f>VLOOKUP(AI136,排出係数!$A$4:$I$1301,8,FALSE)</f>
        <v>#N/A</v>
      </c>
      <c r="AT136" s="7" t="str">
        <f t="shared" si="48"/>
        <v/>
      </c>
      <c r="AU136" s="7" t="str">
        <f t="shared" si="49"/>
        <v/>
      </c>
      <c r="AV136" s="7" t="str">
        <f t="shared" si="50"/>
        <v/>
      </c>
      <c r="AW136" s="7" t="str">
        <f t="shared" si="51"/>
        <v/>
      </c>
      <c r="AX136" s="88"/>
      <c r="BD136" s="3" t="s">
        <v>142</v>
      </c>
    </row>
    <row r="137" spans="1:56" s="13" customFormat="1" ht="13.5" customHeight="1">
      <c r="A137" s="139">
        <v>122</v>
      </c>
      <c r="B137" s="366"/>
      <c r="C137" s="367"/>
      <c r="D137" s="368"/>
      <c r="E137" s="367"/>
      <c r="F137" s="368"/>
      <c r="G137" s="369"/>
      <c r="H137" s="367"/>
      <c r="I137" s="370"/>
      <c r="J137" s="371"/>
      <c r="K137" s="367"/>
      <c r="L137" s="447"/>
      <c r="M137" s="448"/>
      <c r="N137" s="448"/>
      <c r="O137" s="446"/>
      <c r="P137" s="376" t="str">
        <f t="shared" si="27"/>
        <v/>
      </c>
      <c r="Q137" s="376" t="str">
        <f t="shared" si="28"/>
        <v/>
      </c>
      <c r="R137" s="377" t="str">
        <f t="shared" si="29"/>
        <v/>
      </c>
      <c r="S137" s="377" t="str">
        <f t="shared" si="30"/>
        <v/>
      </c>
      <c r="T137" s="277"/>
      <c r="U137" s="37"/>
      <c r="V137" s="36" t="str">
        <f t="shared" si="31"/>
        <v/>
      </c>
      <c r="W137" s="36" t="e">
        <f>IF(#REF!="","",#REF!)</f>
        <v>#REF!</v>
      </c>
      <c r="X137" s="29" t="str">
        <f t="shared" si="32"/>
        <v/>
      </c>
      <c r="Y137" s="7" t="e">
        <f t="shared" si="33"/>
        <v>#N/A</v>
      </c>
      <c r="Z137" s="7" t="e">
        <f t="shared" si="34"/>
        <v>#N/A</v>
      </c>
      <c r="AA137" s="7" t="e">
        <f t="shared" si="35"/>
        <v>#N/A</v>
      </c>
      <c r="AB137" s="7" t="str">
        <f t="shared" si="36"/>
        <v/>
      </c>
      <c r="AC137" s="11">
        <f t="shared" si="37"/>
        <v>1</v>
      </c>
      <c r="AD137" s="7" t="e">
        <f t="shared" si="38"/>
        <v>#N/A</v>
      </c>
      <c r="AE137" s="7" t="e">
        <f t="shared" si="39"/>
        <v>#N/A</v>
      </c>
      <c r="AF137" s="7" t="e">
        <f t="shared" si="40"/>
        <v>#N/A</v>
      </c>
      <c r="AG137" s="7" t="e">
        <f>VLOOKUP(AI137,排出係数!$A$4:$I$1301,9,FALSE)</f>
        <v>#N/A</v>
      </c>
      <c r="AH137" s="12" t="str">
        <f t="shared" si="41"/>
        <v xml:space="preserve"> </v>
      </c>
      <c r="AI137" s="7" t="e">
        <f t="shared" si="52"/>
        <v>#N/A</v>
      </c>
      <c r="AJ137" s="7" t="e">
        <f t="shared" si="42"/>
        <v>#N/A</v>
      </c>
      <c r="AK137" s="7" t="e">
        <f>VLOOKUP(AI137,排出係数!$A$4:$I$1301,6,FALSE)</f>
        <v>#N/A</v>
      </c>
      <c r="AL137" s="7" t="e">
        <f t="shared" si="43"/>
        <v>#N/A</v>
      </c>
      <c r="AM137" s="7" t="e">
        <f t="shared" si="44"/>
        <v>#N/A</v>
      </c>
      <c r="AN137" s="7" t="e">
        <f>VLOOKUP(AI137,排出係数!$A$4:$I$1301,7,FALSE)</f>
        <v>#N/A</v>
      </c>
      <c r="AO137" s="7" t="e">
        <f t="shared" si="45"/>
        <v>#N/A</v>
      </c>
      <c r="AP137" s="7" t="e">
        <f t="shared" si="46"/>
        <v>#N/A</v>
      </c>
      <c r="AQ137" s="7" t="e">
        <f t="shared" si="53"/>
        <v>#N/A</v>
      </c>
      <c r="AR137" s="7">
        <f t="shared" si="47"/>
        <v>0</v>
      </c>
      <c r="AS137" s="7" t="e">
        <f>VLOOKUP(AI137,排出係数!$A$4:$I$1301,8,FALSE)</f>
        <v>#N/A</v>
      </c>
      <c r="AT137" s="7" t="str">
        <f t="shared" si="48"/>
        <v/>
      </c>
      <c r="AU137" s="7" t="str">
        <f t="shared" si="49"/>
        <v/>
      </c>
      <c r="AV137" s="7" t="str">
        <f t="shared" si="50"/>
        <v/>
      </c>
      <c r="AW137" s="7" t="str">
        <f t="shared" si="51"/>
        <v/>
      </c>
      <c r="AX137" s="88"/>
      <c r="BD137" s="3" t="s">
        <v>143</v>
      </c>
    </row>
    <row r="138" spans="1:56" s="13" customFormat="1" ht="13.5" customHeight="1">
      <c r="A138" s="139">
        <v>123</v>
      </c>
      <c r="B138" s="366"/>
      <c r="C138" s="367"/>
      <c r="D138" s="368"/>
      <c r="E138" s="367"/>
      <c r="F138" s="368"/>
      <c r="G138" s="369"/>
      <c r="H138" s="367"/>
      <c r="I138" s="370"/>
      <c r="J138" s="371"/>
      <c r="K138" s="367"/>
      <c r="L138" s="447"/>
      <c r="M138" s="448"/>
      <c r="N138" s="448"/>
      <c r="O138" s="446"/>
      <c r="P138" s="376" t="str">
        <f t="shared" si="27"/>
        <v/>
      </c>
      <c r="Q138" s="376" t="str">
        <f t="shared" si="28"/>
        <v/>
      </c>
      <c r="R138" s="377" t="str">
        <f t="shared" si="29"/>
        <v/>
      </c>
      <c r="S138" s="377" t="str">
        <f t="shared" si="30"/>
        <v/>
      </c>
      <c r="T138" s="277"/>
      <c r="U138" s="37"/>
      <c r="V138" s="36" t="str">
        <f t="shared" si="31"/>
        <v/>
      </c>
      <c r="W138" s="36" t="e">
        <f>IF(#REF!="","",#REF!)</f>
        <v>#REF!</v>
      </c>
      <c r="X138" s="29" t="str">
        <f t="shared" si="32"/>
        <v/>
      </c>
      <c r="Y138" s="7" t="e">
        <f t="shared" si="33"/>
        <v>#N/A</v>
      </c>
      <c r="Z138" s="7" t="e">
        <f t="shared" si="34"/>
        <v>#N/A</v>
      </c>
      <c r="AA138" s="7" t="e">
        <f t="shared" si="35"/>
        <v>#N/A</v>
      </c>
      <c r="AB138" s="7" t="str">
        <f t="shared" si="36"/>
        <v/>
      </c>
      <c r="AC138" s="11">
        <f t="shared" si="37"/>
        <v>1</v>
      </c>
      <c r="AD138" s="7" t="e">
        <f t="shared" si="38"/>
        <v>#N/A</v>
      </c>
      <c r="AE138" s="7" t="e">
        <f t="shared" si="39"/>
        <v>#N/A</v>
      </c>
      <c r="AF138" s="7" t="e">
        <f t="shared" si="40"/>
        <v>#N/A</v>
      </c>
      <c r="AG138" s="7" t="e">
        <f>VLOOKUP(AI138,排出係数!$A$4:$I$1301,9,FALSE)</f>
        <v>#N/A</v>
      </c>
      <c r="AH138" s="12" t="str">
        <f t="shared" si="41"/>
        <v xml:space="preserve"> </v>
      </c>
      <c r="AI138" s="7" t="e">
        <f t="shared" si="52"/>
        <v>#N/A</v>
      </c>
      <c r="AJ138" s="7" t="e">
        <f t="shared" si="42"/>
        <v>#N/A</v>
      </c>
      <c r="AK138" s="7" t="e">
        <f>VLOOKUP(AI138,排出係数!$A$4:$I$1301,6,FALSE)</f>
        <v>#N/A</v>
      </c>
      <c r="AL138" s="7" t="e">
        <f t="shared" si="43"/>
        <v>#N/A</v>
      </c>
      <c r="AM138" s="7" t="e">
        <f t="shared" si="44"/>
        <v>#N/A</v>
      </c>
      <c r="AN138" s="7" t="e">
        <f>VLOOKUP(AI138,排出係数!$A$4:$I$1301,7,FALSE)</f>
        <v>#N/A</v>
      </c>
      <c r="AO138" s="7" t="e">
        <f t="shared" si="45"/>
        <v>#N/A</v>
      </c>
      <c r="AP138" s="7" t="e">
        <f t="shared" si="46"/>
        <v>#N/A</v>
      </c>
      <c r="AQ138" s="7" t="e">
        <f t="shared" si="53"/>
        <v>#N/A</v>
      </c>
      <c r="AR138" s="7">
        <f t="shared" si="47"/>
        <v>0</v>
      </c>
      <c r="AS138" s="7" t="e">
        <f>VLOOKUP(AI138,排出係数!$A$4:$I$1301,8,FALSE)</f>
        <v>#N/A</v>
      </c>
      <c r="AT138" s="7" t="str">
        <f t="shared" si="48"/>
        <v/>
      </c>
      <c r="AU138" s="7" t="str">
        <f t="shared" si="49"/>
        <v/>
      </c>
      <c r="AV138" s="7" t="str">
        <f t="shared" si="50"/>
        <v/>
      </c>
      <c r="AW138" s="7" t="str">
        <f t="shared" si="51"/>
        <v/>
      </c>
      <c r="AX138" s="88"/>
      <c r="BD138" s="3" t="s">
        <v>144</v>
      </c>
    </row>
    <row r="139" spans="1:56" s="13" customFormat="1" ht="13.5" customHeight="1">
      <c r="A139" s="139">
        <v>124</v>
      </c>
      <c r="B139" s="366"/>
      <c r="C139" s="367"/>
      <c r="D139" s="368"/>
      <c r="E139" s="367"/>
      <c r="F139" s="368"/>
      <c r="G139" s="369"/>
      <c r="H139" s="367"/>
      <c r="I139" s="370"/>
      <c r="J139" s="371"/>
      <c r="K139" s="367"/>
      <c r="L139" s="447"/>
      <c r="M139" s="448"/>
      <c r="N139" s="448"/>
      <c r="O139" s="446"/>
      <c r="P139" s="376" t="str">
        <f t="shared" si="27"/>
        <v/>
      </c>
      <c r="Q139" s="376" t="str">
        <f t="shared" si="28"/>
        <v/>
      </c>
      <c r="R139" s="377" t="str">
        <f t="shared" si="29"/>
        <v/>
      </c>
      <c r="S139" s="377" t="str">
        <f t="shared" si="30"/>
        <v/>
      </c>
      <c r="T139" s="277"/>
      <c r="U139" s="37"/>
      <c r="V139" s="36" t="str">
        <f t="shared" si="31"/>
        <v/>
      </c>
      <c r="W139" s="36" t="e">
        <f>IF(#REF!="","",#REF!)</f>
        <v>#REF!</v>
      </c>
      <c r="X139" s="29" t="str">
        <f t="shared" si="32"/>
        <v/>
      </c>
      <c r="Y139" s="7" t="e">
        <f t="shared" si="33"/>
        <v>#N/A</v>
      </c>
      <c r="Z139" s="7" t="e">
        <f t="shared" si="34"/>
        <v>#N/A</v>
      </c>
      <c r="AA139" s="7" t="e">
        <f t="shared" si="35"/>
        <v>#N/A</v>
      </c>
      <c r="AB139" s="7" t="str">
        <f t="shared" si="36"/>
        <v/>
      </c>
      <c r="AC139" s="11">
        <f t="shared" si="37"/>
        <v>1</v>
      </c>
      <c r="AD139" s="7" t="e">
        <f t="shared" si="38"/>
        <v>#N/A</v>
      </c>
      <c r="AE139" s="7" t="e">
        <f t="shared" si="39"/>
        <v>#N/A</v>
      </c>
      <c r="AF139" s="7" t="e">
        <f t="shared" si="40"/>
        <v>#N/A</v>
      </c>
      <c r="AG139" s="7" t="e">
        <f>VLOOKUP(AI139,排出係数!$A$4:$I$1301,9,FALSE)</f>
        <v>#N/A</v>
      </c>
      <c r="AH139" s="12" t="str">
        <f t="shared" si="41"/>
        <v xml:space="preserve"> </v>
      </c>
      <c r="AI139" s="7" t="e">
        <f t="shared" si="52"/>
        <v>#N/A</v>
      </c>
      <c r="AJ139" s="7" t="e">
        <f t="shared" si="42"/>
        <v>#N/A</v>
      </c>
      <c r="AK139" s="7" t="e">
        <f>VLOOKUP(AI139,排出係数!$A$4:$I$1301,6,FALSE)</f>
        <v>#N/A</v>
      </c>
      <c r="AL139" s="7" t="e">
        <f t="shared" si="43"/>
        <v>#N/A</v>
      </c>
      <c r="AM139" s="7" t="e">
        <f t="shared" si="44"/>
        <v>#N/A</v>
      </c>
      <c r="AN139" s="7" t="e">
        <f>VLOOKUP(AI139,排出係数!$A$4:$I$1301,7,FALSE)</f>
        <v>#N/A</v>
      </c>
      <c r="AO139" s="7" t="e">
        <f t="shared" si="45"/>
        <v>#N/A</v>
      </c>
      <c r="AP139" s="7" t="e">
        <f t="shared" si="46"/>
        <v>#N/A</v>
      </c>
      <c r="AQ139" s="7" t="e">
        <f t="shared" si="53"/>
        <v>#N/A</v>
      </c>
      <c r="AR139" s="7">
        <f t="shared" si="47"/>
        <v>0</v>
      </c>
      <c r="AS139" s="7" t="e">
        <f>VLOOKUP(AI139,排出係数!$A$4:$I$1301,8,FALSE)</f>
        <v>#N/A</v>
      </c>
      <c r="AT139" s="7" t="str">
        <f t="shared" si="48"/>
        <v/>
      </c>
      <c r="AU139" s="7" t="str">
        <f t="shared" si="49"/>
        <v/>
      </c>
      <c r="AV139" s="7" t="str">
        <f t="shared" si="50"/>
        <v/>
      </c>
      <c r="AW139" s="7" t="str">
        <f t="shared" si="51"/>
        <v/>
      </c>
      <c r="AX139" s="88"/>
      <c r="BD139" s="3" t="s">
        <v>145</v>
      </c>
    </row>
    <row r="140" spans="1:56" s="13" customFormat="1" ht="13.5" customHeight="1">
      <c r="A140" s="139">
        <v>125</v>
      </c>
      <c r="B140" s="366"/>
      <c r="C140" s="367"/>
      <c r="D140" s="368"/>
      <c r="E140" s="367"/>
      <c r="F140" s="368"/>
      <c r="G140" s="369"/>
      <c r="H140" s="367"/>
      <c r="I140" s="370"/>
      <c r="J140" s="371"/>
      <c r="K140" s="367"/>
      <c r="L140" s="447"/>
      <c r="M140" s="448"/>
      <c r="N140" s="448"/>
      <c r="O140" s="446"/>
      <c r="P140" s="376" t="str">
        <f t="shared" si="27"/>
        <v/>
      </c>
      <c r="Q140" s="376" t="str">
        <f t="shared" si="28"/>
        <v/>
      </c>
      <c r="R140" s="377" t="str">
        <f t="shared" si="29"/>
        <v/>
      </c>
      <c r="S140" s="377" t="str">
        <f t="shared" si="30"/>
        <v/>
      </c>
      <c r="T140" s="277"/>
      <c r="U140" s="37"/>
      <c r="V140" s="36" t="str">
        <f t="shared" si="31"/>
        <v/>
      </c>
      <c r="W140" s="36" t="e">
        <f>IF(#REF!="","",#REF!)</f>
        <v>#REF!</v>
      </c>
      <c r="X140" s="29" t="str">
        <f t="shared" si="32"/>
        <v/>
      </c>
      <c r="Y140" s="7" t="e">
        <f t="shared" si="33"/>
        <v>#N/A</v>
      </c>
      <c r="Z140" s="7" t="e">
        <f t="shared" si="34"/>
        <v>#N/A</v>
      </c>
      <c r="AA140" s="7" t="e">
        <f t="shared" si="35"/>
        <v>#N/A</v>
      </c>
      <c r="AB140" s="7" t="str">
        <f t="shared" si="36"/>
        <v/>
      </c>
      <c r="AC140" s="11">
        <f t="shared" si="37"/>
        <v>1</v>
      </c>
      <c r="AD140" s="7" t="e">
        <f t="shared" si="38"/>
        <v>#N/A</v>
      </c>
      <c r="AE140" s="7" t="e">
        <f t="shared" si="39"/>
        <v>#N/A</v>
      </c>
      <c r="AF140" s="7" t="e">
        <f t="shared" si="40"/>
        <v>#N/A</v>
      </c>
      <c r="AG140" s="7" t="e">
        <f>VLOOKUP(AI140,排出係数!$A$4:$I$1301,9,FALSE)</f>
        <v>#N/A</v>
      </c>
      <c r="AH140" s="12" t="str">
        <f t="shared" si="41"/>
        <v xml:space="preserve"> </v>
      </c>
      <c r="AI140" s="7" t="e">
        <f t="shared" si="52"/>
        <v>#N/A</v>
      </c>
      <c r="AJ140" s="7" t="e">
        <f t="shared" si="42"/>
        <v>#N/A</v>
      </c>
      <c r="AK140" s="7" t="e">
        <f>VLOOKUP(AI140,排出係数!$A$4:$I$1301,6,FALSE)</f>
        <v>#N/A</v>
      </c>
      <c r="AL140" s="7" t="e">
        <f t="shared" si="43"/>
        <v>#N/A</v>
      </c>
      <c r="AM140" s="7" t="e">
        <f t="shared" si="44"/>
        <v>#N/A</v>
      </c>
      <c r="AN140" s="7" t="e">
        <f>VLOOKUP(AI140,排出係数!$A$4:$I$1301,7,FALSE)</f>
        <v>#N/A</v>
      </c>
      <c r="AO140" s="7" t="e">
        <f t="shared" si="45"/>
        <v>#N/A</v>
      </c>
      <c r="AP140" s="7" t="e">
        <f t="shared" si="46"/>
        <v>#N/A</v>
      </c>
      <c r="AQ140" s="7" t="e">
        <f t="shared" si="53"/>
        <v>#N/A</v>
      </c>
      <c r="AR140" s="7">
        <f t="shared" si="47"/>
        <v>0</v>
      </c>
      <c r="AS140" s="7" t="e">
        <f>VLOOKUP(AI140,排出係数!$A$4:$I$1301,8,FALSE)</f>
        <v>#N/A</v>
      </c>
      <c r="AT140" s="7" t="str">
        <f t="shared" si="48"/>
        <v/>
      </c>
      <c r="AU140" s="7" t="str">
        <f t="shared" si="49"/>
        <v/>
      </c>
      <c r="AV140" s="7" t="str">
        <f t="shared" si="50"/>
        <v/>
      </c>
      <c r="AW140" s="7" t="str">
        <f t="shared" si="51"/>
        <v/>
      </c>
      <c r="AX140" s="88"/>
      <c r="BD140" s="3" t="s">
        <v>146</v>
      </c>
    </row>
    <row r="141" spans="1:56" s="13" customFormat="1" ht="13.5" customHeight="1">
      <c r="A141" s="139">
        <v>126</v>
      </c>
      <c r="B141" s="366"/>
      <c r="C141" s="367"/>
      <c r="D141" s="368"/>
      <c r="E141" s="367"/>
      <c r="F141" s="368"/>
      <c r="G141" s="369"/>
      <c r="H141" s="367"/>
      <c r="I141" s="370"/>
      <c r="J141" s="371"/>
      <c r="K141" s="367"/>
      <c r="L141" s="447"/>
      <c r="M141" s="448"/>
      <c r="N141" s="448"/>
      <c r="O141" s="446"/>
      <c r="P141" s="376" t="str">
        <f t="shared" si="27"/>
        <v/>
      </c>
      <c r="Q141" s="376" t="str">
        <f t="shared" si="28"/>
        <v/>
      </c>
      <c r="R141" s="377" t="str">
        <f t="shared" si="29"/>
        <v/>
      </c>
      <c r="S141" s="377" t="str">
        <f t="shared" si="30"/>
        <v/>
      </c>
      <c r="T141" s="277"/>
      <c r="U141" s="37"/>
      <c r="V141" s="36" t="str">
        <f t="shared" si="31"/>
        <v/>
      </c>
      <c r="W141" s="36" t="e">
        <f>IF(#REF!="","",#REF!)</f>
        <v>#REF!</v>
      </c>
      <c r="X141" s="29" t="str">
        <f t="shared" si="32"/>
        <v/>
      </c>
      <c r="Y141" s="7" t="e">
        <f t="shared" si="33"/>
        <v>#N/A</v>
      </c>
      <c r="Z141" s="7" t="e">
        <f t="shared" si="34"/>
        <v>#N/A</v>
      </c>
      <c r="AA141" s="7" t="e">
        <f t="shared" si="35"/>
        <v>#N/A</v>
      </c>
      <c r="AB141" s="7" t="str">
        <f t="shared" si="36"/>
        <v/>
      </c>
      <c r="AC141" s="11">
        <f t="shared" si="37"/>
        <v>1</v>
      </c>
      <c r="AD141" s="7" t="e">
        <f t="shared" si="38"/>
        <v>#N/A</v>
      </c>
      <c r="AE141" s="7" t="e">
        <f t="shared" si="39"/>
        <v>#N/A</v>
      </c>
      <c r="AF141" s="7" t="e">
        <f t="shared" si="40"/>
        <v>#N/A</v>
      </c>
      <c r="AG141" s="7" t="e">
        <f>VLOOKUP(AI141,排出係数!$A$4:$I$1301,9,FALSE)</f>
        <v>#N/A</v>
      </c>
      <c r="AH141" s="12" t="str">
        <f t="shared" si="41"/>
        <v xml:space="preserve"> </v>
      </c>
      <c r="AI141" s="7" t="e">
        <f t="shared" si="52"/>
        <v>#N/A</v>
      </c>
      <c r="AJ141" s="7" t="e">
        <f t="shared" si="42"/>
        <v>#N/A</v>
      </c>
      <c r="AK141" s="7" t="e">
        <f>VLOOKUP(AI141,排出係数!$A$4:$I$1301,6,FALSE)</f>
        <v>#N/A</v>
      </c>
      <c r="AL141" s="7" t="e">
        <f t="shared" si="43"/>
        <v>#N/A</v>
      </c>
      <c r="AM141" s="7" t="e">
        <f t="shared" si="44"/>
        <v>#N/A</v>
      </c>
      <c r="AN141" s="7" t="e">
        <f>VLOOKUP(AI141,排出係数!$A$4:$I$1301,7,FALSE)</f>
        <v>#N/A</v>
      </c>
      <c r="AO141" s="7" t="e">
        <f t="shared" si="45"/>
        <v>#N/A</v>
      </c>
      <c r="AP141" s="7" t="e">
        <f t="shared" si="46"/>
        <v>#N/A</v>
      </c>
      <c r="AQ141" s="7" t="e">
        <f t="shared" si="53"/>
        <v>#N/A</v>
      </c>
      <c r="AR141" s="7">
        <f t="shared" si="47"/>
        <v>0</v>
      </c>
      <c r="AS141" s="7" t="e">
        <f>VLOOKUP(AI141,排出係数!$A$4:$I$1301,8,FALSE)</f>
        <v>#N/A</v>
      </c>
      <c r="AT141" s="7" t="str">
        <f t="shared" si="48"/>
        <v/>
      </c>
      <c r="AU141" s="7" t="str">
        <f t="shared" si="49"/>
        <v/>
      </c>
      <c r="AV141" s="7" t="str">
        <f t="shared" si="50"/>
        <v/>
      </c>
      <c r="AW141" s="7" t="str">
        <f t="shared" si="51"/>
        <v/>
      </c>
      <c r="AX141" s="88"/>
      <c r="BD141" s="3" t="s">
        <v>147</v>
      </c>
    </row>
    <row r="142" spans="1:56" s="13" customFormat="1" ht="13.5" customHeight="1">
      <c r="A142" s="139">
        <v>127</v>
      </c>
      <c r="B142" s="366"/>
      <c r="C142" s="367"/>
      <c r="D142" s="368"/>
      <c r="E142" s="367"/>
      <c r="F142" s="368"/>
      <c r="G142" s="369"/>
      <c r="H142" s="367"/>
      <c r="I142" s="370"/>
      <c r="J142" s="371"/>
      <c r="K142" s="367"/>
      <c r="L142" s="447"/>
      <c r="M142" s="448"/>
      <c r="N142" s="448"/>
      <c r="O142" s="446"/>
      <c r="P142" s="376" t="str">
        <f t="shared" si="27"/>
        <v/>
      </c>
      <c r="Q142" s="376" t="str">
        <f t="shared" si="28"/>
        <v/>
      </c>
      <c r="R142" s="377" t="str">
        <f t="shared" si="29"/>
        <v/>
      </c>
      <c r="S142" s="377" t="str">
        <f t="shared" si="30"/>
        <v/>
      </c>
      <c r="T142" s="277"/>
      <c r="U142" s="37"/>
      <c r="V142" s="36" t="str">
        <f t="shared" si="31"/>
        <v/>
      </c>
      <c r="W142" s="36" t="e">
        <f>IF(#REF!="","",#REF!)</f>
        <v>#REF!</v>
      </c>
      <c r="X142" s="29" t="str">
        <f t="shared" si="32"/>
        <v/>
      </c>
      <c r="Y142" s="7" t="e">
        <f t="shared" si="33"/>
        <v>#N/A</v>
      </c>
      <c r="Z142" s="7" t="e">
        <f t="shared" si="34"/>
        <v>#N/A</v>
      </c>
      <c r="AA142" s="7" t="e">
        <f t="shared" si="35"/>
        <v>#N/A</v>
      </c>
      <c r="AB142" s="7" t="str">
        <f t="shared" si="36"/>
        <v/>
      </c>
      <c r="AC142" s="11">
        <f t="shared" si="37"/>
        <v>1</v>
      </c>
      <c r="AD142" s="7" t="e">
        <f t="shared" si="38"/>
        <v>#N/A</v>
      </c>
      <c r="AE142" s="7" t="e">
        <f t="shared" si="39"/>
        <v>#N/A</v>
      </c>
      <c r="AF142" s="7" t="e">
        <f t="shared" si="40"/>
        <v>#N/A</v>
      </c>
      <c r="AG142" s="7" t="e">
        <f>VLOOKUP(AI142,排出係数!$A$4:$I$1301,9,FALSE)</f>
        <v>#N/A</v>
      </c>
      <c r="AH142" s="12" t="str">
        <f t="shared" si="41"/>
        <v xml:space="preserve"> </v>
      </c>
      <c r="AI142" s="7" t="e">
        <f t="shared" si="52"/>
        <v>#N/A</v>
      </c>
      <c r="AJ142" s="7" t="e">
        <f t="shared" si="42"/>
        <v>#N/A</v>
      </c>
      <c r="AK142" s="7" t="e">
        <f>VLOOKUP(AI142,排出係数!$A$4:$I$1301,6,FALSE)</f>
        <v>#N/A</v>
      </c>
      <c r="AL142" s="7" t="e">
        <f t="shared" si="43"/>
        <v>#N/A</v>
      </c>
      <c r="AM142" s="7" t="e">
        <f t="shared" si="44"/>
        <v>#N/A</v>
      </c>
      <c r="AN142" s="7" t="e">
        <f>VLOOKUP(AI142,排出係数!$A$4:$I$1301,7,FALSE)</f>
        <v>#N/A</v>
      </c>
      <c r="AO142" s="7" t="e">
        <f t="shared" si="45"/>
        <v>#N/A</v>
      </c>
      <c r="AP142" s="7" t="e">
        <f t="shared" si="46"/>
        <v>#N/A</v>
      </c>
      <c r="AQ142" s="7" t="e">
        <f t="shared" si="53"/>
        <v>#N/A</v>
      </c>
      <c r="AR142" s="7">
        <f t="shared" si="47"/>
        <v>0</v>
      </c>
      <c r="AS142" s="7" t="e">
        <f>VLOOKUP(AI142,排出係数!$A$4:$I$1301,8,FALSE)</f>
        <v>#N/A</v>
      </c>
      <c r="AT142" s="7" t="str">
        <f t="shared" si="48"/>
        <v/>
      </c>
      <c r="AU142" s="7" t="str">
        <f t="shared" si="49"/>
        <v/>
      </c>
      <c r="AV142" s="7" t="str">
        <f t="shared" si="50"/>
        <v/>
      </c>
      <c r="AW142" s="7" t="str">
        <f t="shared" si="51"/>
        <v/>
      </c>
      <c r="AX142" s="88"/>
      <c r="BD142" s="3" t="s">
        <v>73</v>
      </c>
    </row>
    <row r="143" spans="1:56" s="13" customFormat="1" ht="13.5" customHeight="1">
      <c r="A143" s="139">
        <v>128</v>
      </c>
      <c r="B143" s="366"/>
      <c r="C143" s="367"/>
      <c r="D143" s="368"/>
      <c r="E143" s="367"/>
      <c r="F143" s="368"/>
      <c r="G143" s="369"/>
      <c r="H143" s="367"/>
      <c r="I143" s="370"/>
      <c r="J143" s="371"/>
      <c r="K143" s="367"/>
      <c r="L143" s="447"/>
      <c r="M143" s="448"/>
      <c r="N143" s="448"/>
      <c r="O143" s="446"/>
      <c r="P143" s="376" t="str">
        <f t="shared" si="27"/>
        <v/>
      </c>
      <c r="Q143" s="376" t="str">
        <f t="shared" si="28"/>
        <v/>
      </c>
      <c r="R143" s="377" t="str">
        <f t="shared" si="29"/>
        <v/>
      </c>
      <c r="S143" s="377" t="str">
        <f t="shared" si="30"/>
        <v/>
      </c>
      <c r="T143" s="277"/>
      <c r="U143" s="37"/>
      <c r="V143" s="36" t="str">
        <f t="shared" si="31"/>
        <v/>
      </c>
      <c r="W143" s="36" t="e">
        <f>IF(#REF!="","",#REF!)</f>
        <v>#REF!</v>
      </c>
      <c r="X143" s="29" t="str">
        <f t="shared" si="32"/>
        <v/>
      </c>
      <c r="Y143" s="7" t="e">
        <f t="shared" si="33"/>
        <v>#N/A</v>
      </c>
      <c r="Z143" s="7" t="e">
        <f t="shared" si="34"/>
        <v>#N/A</v>
      </c>
      <c r="AA143" s="7" t="e">
        <f t="shared" si="35"/>
        <v>#N/A</v>
      </c>
      <c r="AB143" s="7" t="str">
        <f t="shared" si="36"/>
        <v/>
      </c>
      <c r="AC143" s="11">
        <f t="shared" si="37"/>
        <v>1</v>
      </c>
      <c r="AD143" s="7" t="e">
        <f t="shared" si="38"/>
        <v>#N/A</v>
      </c>
      <c r="AE143" s="7" t="e">
        <f t="shared" si="39"/>
        <v>#N/A</v>
      </c>
      <c r="AF143" s="7" t="e">
        <f t="shared" si="40"/>
        <v>#N/A</v>
      </c>
      <c r="AG143" s="7" t="e">
        <f>VLOOKUP(AI143,排出係数!$A$4:$I$1301,9,FALSE)</f>
        <v>#N/A</v>
      </c>
      <c r="AH143" s="12" t="str">
        <f t="shared" si="41"/>
        <v xml:space="preserve"> </v>
      </c>
      <c r="AI143" s="7" t="e">
        <f t="shared" si="52"/>
        <v>#N/A</v>
      </c>
      <c r="AJ143" s="7" t="e">
        <f t="shared" si="42"/>
        <v>#N/A</v>
      </c>
      <c r="AK143" s="7" t="e">
        <f>VLOOKUP(AI143,排出係数!$A$4:$I$1301,6,FALSE)</f>
        <v>#N/A</v>
      </c>
      <c r="AL143" s="7" t="e">
        <f t="shared" si="43"/>
        <v>#N/A</v>
      </c>
      <c r="AM143" s="7" t="e">
        <f t="shared" si="44"/>
        <v>#N/A</v>
      </c>
      <c r="AN143" s="7" t="e">
        <f>VLOOKUP(AI143,排出係数!$A$4:$I$1301,7,FALSE)</f>
        <v>#N/A</v>
      </c>
      <c r="AO143" s="7" t="e">
        <f t="shared" si="45"/>
        <v>#N/A</v>
      </c>
      <c r="AP143" s="7" t="e">
        <f t="shared" si="46"/>
        <v>#N/A</v>
      </c>
      <c r="AQ143" s="7" t="e">
        <f t="shared" si="53"/>
        <v>#N/A</v>
      </c>
      <c r="AR143" s="7">
        <f t="shared" si="47"/>
        <v>0</v>
      </c>
      <c r="AS143" s="7" t="e">
        <f>VLOOKUP(AI143,排出係数!$A$4:$I$1301,8,FALSE)</f>
        <v>#N/A</v>
      </c>
      <c r="AT143" s="7" t="str">
        <f t="shared" si="48"/>
        <v/>
      </c>
      <c r="AU143" s="7" t="str">
        <f t="shared" si="49"/>
        <v/>
      </c>
      <c r="AV143" s="7" t="str">
        <f t="shared" si="50"/>
        <v/>
      </c>
      <c r="AW143" s="7" t="str">
        <f t="shared" si="51"/>
        <v/>
      </c>
      <c r="AX143" s="88"/>
      <c r="BD143" s="3" t="s">
        <v>74</v>
      </c>
    </row>
    <row r="144" spans="1:56" s="13" customFormat="1" ht="13.5" customHeight="1">
      <c r="A144" s="139">
        <v>129</v>
      </c>
      <c r="B144" s="366"/>
      <c r="C144" s="367"/>
      <c r="D144" s="368"/>
      <c r="E144" s="367"/>
      <c r="F144" s="368"/>
      <c r="G144" s="369"/>
      <c r="H144" s="367"/>
      <c r="I144" s="370"/>
      <c r="J144" s="371"/>
      <c r="K144" s="367"/>
      <c r="L144" s="447"/>
      <c r="M144" s="448"/>
      <c r="N144" s="448"/>
      <c r="O144" s="446"/>
      <c r="P144" s="376" t="str">
        <f t="shared" ref="P144:P207" si="54">IF(ISBLANK(K144)=TRUE,"",IF(ISNUMBER(AJ144)=TRUE,AJ144,"エラー"))</f>
        <v/>
      </c>
      <c r="Q144" s="376" t="str">
        <f t="shared" ref="Q144:Q207" si="55">IF(ISBLANK(K144)=TRUE,"",IF(ISNUMBER(AM144)=TRUE,AM144,"エラー"))</f>
        <v/>
      </c>
      <c r="R144" s="377" t="str">
        <f t="shared" ref="R144:R207" si="56">IF(P144="","",IF(ISERROR(P144*V144*AC144),"エラー",IF(ISBLANK(V144)=TRUE,"エラー",IF(ISBLANK(P144)=TRUE,"エラー",IF(AV144=1,"エラー",P144*AC144*V144/1000)))))</f>
        <v/>
      </c>
      <c r="S144" s="377" t="str">
        <f t="shared" ref="S144:S207" si="57">IF(Q144="","",IF(ISERROR(Q144*V144*AC144),"エラー",IF(ISBLANK(V144)=TRUE,"エラー",IF(ISBLANK(Q144)=TRUE,"エラー",IF(AV144=1,"エラー",Q144*AC144*V144/1000)))))</f>
        <v/>
      </c>
      <c r="T144" s="277"/>
      <c r="U144" s="37"/>
      <c r="V144" s="36" t="str">
        <f t="shared" ref="V144:V207" si="58">IF(O144="","",O144)</f>
        <v/>
      </c>
      <c r="W144" s="36" t="e">
        <f>IF(#REF!="","",#REF!)</f>
        <v>#REF!</v>
      </c>
      <c r="X144" s="29" t="str">
        <f t="shared" ref="X144:X207" si="59">IF(ISBLANK(H144)=TRUE,"",IF(OR(ISBLANK(B144)=TRUE),1,""))</f>
        <v/>
      </c>
      <c r="Y144" s="7" t="e">
        <f t="shared" ref="Y144:Y207" si="60">VLOOKUP(H144,$AY$17:$BB$23,2,FALSE)</f>
        <v>#N/A</v>
      </c>
      <c r="Z144" s="7" t="e">
        <f t="shared" ref="Z144:Z207" si="61">VLOOKUP(H144,$AY$17:$BB$23,3,FALSE)</f>
        <v>#N/A</v>
      </c>
      <c r="AA144" s="7" t="e">
        <f t="shared" ref="AA144:AA207" si="62">VLOOKUP(H144,$AY$17:$BB$23,4,FALSE)</f>
        <v>#N/A</v>
      </c>
      <c r="AB144" s="7" t="str">
        <f t="shared" ref="AB144:AB207" si="63">IF(ISERROR(SEARCH("-",I144,1))=TRUE,ASC(UPPER(I144)),ASC(UPPER(LEFT(I144,SEARCH("-",I144,1)-1))))</f>
        <v/>
      </c>
      <c r="AC144" s="11">
        <f t="shared" ref="AC144:AC207" si="64">IF(J144&gt;3500,J144/1000,1)</f>
        <v>1</v>
      </c>
      <c r="AD144" s="7" t="e">
        <f t="shared" ref="AD144:AD207" si="65">IF(AA144=9,0,IF(J144&lt;=1700,1,IF(J144&lt;=2500,2,IF(J144&lt;=3500,3,4))))</f>
        <v>#N/A</v>
      </c>
      <c r="AE144" s="7" t="e">
        <f t="shared" ref="AE144:AE207" si="66">IF(AA144=5,0,IF(AA144=9,0,IF(J144&lt;=1700,1,IF(J144&lt;=2500,2,IF(J144&lt;=3500,3,4)))))</f>
        <v>#N/A</v>
      </c>
      <c r="AF144" s="7" t="e">
        <f t="shared" ref="AF144:AF207" si="67">VLOOKUP(K144,$BG$17:$BH$25,2,FALSE)</f>
        <v>#N/A</v>
      </c>
      <c r="AG144" s="7" t="e">
        <f>VLOOKUP(AI144,排出係数!$A$4:$I$1301,9,FALSE)</f>
        <v>#N/A</v>
      </c>
      <c r="AH144" s="12" t="str">
        <f t="shared" ref="AH144:AH207" si="68">IF(OR(ISBLANK(K144)=TRUE,ISBLANK(B144)=TRUE)," ",CONCATENATE(B144,AA144,AD144))</f>
        <v xml:space="preserve"> </v>
      </c>
      <c r="AI144" s="7" t="e">
        <f t="shared" si="52"/>
        <v>#N/A</v>
      </c>
      <c r="AJ144" s="7" t="e">
        <f t="shared" ref="AJ144:AJ207" si="69">IF(AND(L144="あり",AF144="軽"),AL144,AK144)</f>
        <v>#N/A</v>
      </c>
      <c r="AK144" s="7" t="e">
        <f>VLOOKUP(AI144,排出係数!$A$4:$I$1301,6,FALSE)</f>
        <v>#N/A</v>
      </c>
      <c r="AL144" s="7" t="e">
        <f t="shared" ref="AL144:AL207" si="70">VLOOKUP(AE144,$BU$17:$BY$21,2,FALSE)</f>
        <v>#N/A</v>
      </c>
      <c r="AM144" s="7" t="e">
        <f t="shared" ref="AM144:AM207" si="71">IF(AND(L144="あり",M144="なし",AF144="軽"),AO144,IF(AND(L144="あり",M144="あり(H17なし)",AF144="軽"),AO144,IF(AND(L144="あり",M144="",AF144="軽"),AO144,IF(AND(L144="なし",M144="あり(H17なし)",AF144="軽"),AP144,IF(AND(L144="",M144="あり(H17なし)",AF144="軽"),AP144,IF(AND(M144="あり(H17あり)",AF144="軽"),AQ144,AN144))))))</f>
        <v>#N/A</v>
      </c>
      <c r="AN144" s="7" t="e">
        <f>VLOOKUP(AI144,排出係数!$A$4:$I$1301,7,FALSE)</f>
        <v>#N/A</v>
      </c>
      <c r="AO144" s="7" t="e">
        <f t="shared" ref="AO144:AO207" si="72">VLOOKUP(AE144,$BU$17:$BY$21,3,FALSE)</f>
        <v>#N/A</v>
      </c>
      <c r="AP144" s="7" t="e">
        <f t="shared" ref="AP144:AP207" si="73">VLOOKUP(AE144,$BU$17:$BY$21,4,FALSE)</f>
        <v>#N/A</v>
      </c>
      <c r="AQ144" s="7" t="e">
        <f t="shared" si="53"/>
        <v>#N/A</v>
      </c>
      <c r="AR144" s="7">
        <f t="shared" ref="AR144:AR207" si="74">IF(AND(L144="なし",M144="なし"),0,IF(AND(L144="",M144=""),0,IF(AND(L144="",M144="なし"),0,IF(AND(L144="なし",M144=""),0,1))))</f>
        <v>0</v>
      </c>
      <c r="AS144" s="7" t="e">
        <f>VLOOKUP(AI144,排出係数!$A$4:$I$1301,8,FALSE)</f>
        <v>#N/A</v>
      </c>
      <c r="AT144" s="7" t="str">
        <f t="shared" ref="AT144:AT207" si="75">IF(H144="","",VLOOKUP(H144,$AY$17:$BC$25,5,FALSE))</f>
        <v/>
      </c>
      <c r="AU144" s="7" t="str">
        <f t="shared" ref="AU144:AU207" si="76">IF(D144="","",VLOOKUP(CONCATENATE("A",LEFT(D144)),$BR$17:$BS$26,2,FALSE))</f>
        <v/>
      </c>
      <c r="AV144" s="7" t="str">
        <f t="shared" ref="AV144:AV207" si="77">IF(AT144=AU144,"",1)</f>
        <v/>
      </c>
      <c r="AW144" s="7" t="str">
        <f t="shared" ref="AW144:AW207" si="78">CONCATENATE(C144,D144,E144,F144)</f>
        <v/>
      </c>
      <c r="AX144" s="88"/>
      <c r="BD144" s="3" t="s">
        <v>75</v>
      </c>
    </row>
    <row r="145" spans="1:56" s="13" customFormat="1" ht="13.5" customHeight="1">
      <c r="A145" s="139">
        <v>130</v>
      </c>
      <c r="B145" s="366"/>
      <c r="C145" s="367"/>
      <c r="D145" s="368"/>
      <c r="E145" s="367"/>
      <c r="F145" s="368"/>
      <c r="G145" s="369"/>
      <c r="H145" s="367"/>
      <c r="I145" s="370"/>
      <c r="J145" s="371"/>
      <c r="K145" s="367"/>
      <c r="L145" s="447"/>
      <c r="M145" s="448"/>
      <c r="N145" s="448"/>
      <c r="O145" s="446"/>
      <c r="P145" s="376" t="str">
        <f t="shared" si="54"/>
        <v/>
      </c>
      <c r="Q145" s="376" t="str">
        <f t="shared" si="55"/>
        <v/>
      </c>
      <c r="R145" s="377" t="str">
        <f t="shared" si="56"/>
        <v/>
      </c>
      <c r="S145" s="377" t="str">
        <f t="shared" si="57"/>
        <v/>
      </c>
      <c r="T145" s="277"/>
      <c r="U145" s="37"/>
      <c r="V145" s="36" t="str">
        <f t="shared" si="58"/>
        <v/>
      </c>
      <c r="W145" s="36" t="e">
        <f>IF(#REF!="","",#REF!)</f>
        <v>#REF!</v>
      </c>
      <c r="X145" s="29" t="str">
        <f t="shared" si="59"/>
        <v/>
      </c>
      <c r="Y145" s="7" t="e">
        <f t="shared" si="60"/>
        <v>#N/A</v>
      </c>
      <c r="Z145" s="7" t="e">
        <f t="shared" si="61"/>
        <v>#N/A</v>
      </c>
      <c r="AA145" s="7" t="e">
        <f t="shared" si="62"/>
        <v>#N/A</v>
      </c>
      <c r="AB145" s="7" t="str">
        <f t="shared" si="63"/>
        <v/>
      </c>
      <c r="AC145" s="11">
        <f t="shared" si="64"/>
        <v>1</v>
      </c>
      <c r="AD145" s="7" t="e">
        <f t="shared" si="65"/>
        <v>#N/A</v>
      </c>
      <c r="AE145" s="7" t="e">
        <f t="shared" si="66"/>
        <v>#N/A</v>
      </c>
      <c r="AF145" s="7" t="e">
        <f t="shared" si="67"/>
        <v>#N/A</v>
      </c>
      <c r="AG145" s="7" t="e">
        <f>VLOOKUP(AI145,排出係数!$A$4:$I$1301,9,FALSE)</f>
        <v>#N/A</v>
      </c>
      <c r="AH145" s="12" t="str">
        <f t="shared" si="68"/>
        <v xml:space="preserve"> </v>
      </c>
      <c r="AI145" s="7" t="e">
        <f t="shared" ref="AI145:AI208" si="79">CONCATENATE(Y145,AE145,AF145,AB145)</f>
        <v>#N/A</v>
      </c>
      <c r="AJ145" s="7" t="e">
        <f t="shared" si="69"/>
        <v>#N/A</v>
      </c>
      <c r="AK145" s="7" t="e">
        <f>VLOOKUP(AI145,排出係数!$A$4:$I$1301,6,FALSE)</f>
        <v>#N/A</v>
      </c>
      <c r="AL145" s="7" t="e">
        <f t="shared" si="70"/>
        <v>#N/A</v>
      </c>
      <c r="AM145" s="7" t="e">
        <f t="shared" si="71"/>
        <v>#N/A</v>
      </c>
      <c r="AN145" s="7" t="e">
        <f>VLOOKUP(AI145,排出係数!$A$4:$I$1301,7,FALSE)</f>
        <v>#N/A</v>
      </c>
      <c r="AO145" s="7" t="e">
        <f t="shared" si="72"/>
        <v>#N/A</v>
      </c>
      <c r="AP145" s="7" t="e">
        <f t="shared" si="73"/>
        <v>#N/A</v>
      </c>
      <c r="AQ145" s="7" t="e">
        <f t="shared" ref="AQ145:AQ208" si="80">VLOOKUP(AE145,$BU$17:$BY$21,5,FALSE)</f>
        <v>#N/A</v>
      </c>
      <c r="AR145" s="7">
        <f t="shared" si="74"/>
        <v>0</v>
      </c>
      <c r="AS145" s="7" t="e">
        <f>VLOOKUP(AI145,排出係数!$A$4:$I$1301,8,FALSE)</f>
        <v>#N/A</v>
      </c>
      <c r="AT145" s="7" t="str">
        <f t="shared" si="75"/>
        <v/>
      </c>
      <c r="AU145" s="7" t="str">
        <f t="shared" si="76"/>
        <v/>
      </c>
      <c r="AV145" s="7" t="str">
        <f t="shared" si="77"/>
        <v/>
      </c>
      <c r="AW145" s="7" t="str">
        <f t="shared" si="78"/>
        <v/>
      </c>
      <c r="AX145" s="88"/>
      <c r="BD145" s="3" t="s">
        <v>76</v>
      </c>
    </row>
    <row r="146" spans="1:56" s="13" customFormat="1" ht="13.5" customHeight="1">
      <c r="A146" s="139">
        <v>131</v>
      </c>
      <c r="B146" s="366"/>
      <c r="C146" s="367"/>
      <c r="D146" s="368"/>
      <c r="E146" s="367"/>
      <c r="F146" s="368"/>
      <c r="G146" s="369"/>
      <c r="H146" s="367"/>
      <c r="I146" s="370"/>
      <c r="J146" s="371"/>
      <c r="K146" s="367"/>
      <c r="L146" s="447"/>
      <c r="M146" s="448"/>
      <c r="N146" s="448"/>
      <c r="O146" s="446"/>
      <c r="P146" s="376" t="str">
        <f t="shared" si="54"/>
        <v/>
      </c>
      <c r="Q146" s="376" t="str">
        <f t="shared" si="55"/>
        <v/>
      </c>
      <c r="R146" s="377" t="str">
        <f t="shared" si="56"/>
        <v/>
      </c>
      <c r="S146" s="377" t="str">
        <f t="shared" si="57"/>
        <v/>
      </c>
      <c r="T146" s="277"/>
      <c r="U146" s="37"/>
      <c r="V146" s="36" t="str">
        <f t="shared" si="58"/>
        <v/>
      </c>
      <c r="W146" s="36" t="e">
        <f>IF(#REF!="","",#REF!)</f>
        <v>#REF!</v>
      </c>
      <c r="X146" s="29" t="str">
        <f t="shared" si="59"/>
        <v/>
      </c>
      <c r="Y146" s="7" t="e">
        <f t="shared" si="60"/>
        <v>#N/A</v>
      </c>
      <c r="Z146" s="7" t="e">
        <f t="shared" si="61"/>
        <v>#N/A</v>
      </c>
      <c r="AA146" s="7" t="e">
        <f t="shared" si="62"/>
        <v>#N/A</v>
      </c>
      <c r="AB146" s="7" t="str">
        <f t="shared" si="63"/>
        <v/>
      </c>
      <c r="AC146" s="11">
        <f t="shared" si="64"/>
        <v>1</v>
      </c>
      <c r="AD146" s="7" t="e">
        <f t="shared" si="65"/>
        <v>#N/A</v>
      </c>
      <c r="AE146" s="7" t="e">
        <f t="shared" si="66"/>
        <v>#N/A</v>
      </c>
      <c r="AF146" s="7" t="e">
        <f t="shared" si="67"/>
        <v>#N/A</v>
      </c>
      <c r="AG146" s="7" t="e">
        <f>VLOOKUP(AI146,排出係数!$A$4:$I$1301,9,FALSE)</f>
        <v>#N/A</v>
      </c>
      <c r="AH146" s="12" t="str">
        <f t="shared" si="68"/>
        <v xml:space="preserve"> </v>
      </c>
      <c r="AI146" s="7" t="e">
        <f t="shared" si="79"/>
        <v>#N/A</v>
      </c>
      <c r="AJ146" s="7" t="e">
        <f t="shared" si="69"/>
        <v>#N/A</v>
      </c>
      <c r="AK146" s="7" t="e">
        <f>VLOOKUP(AI146,排出係数!$A$4:$I$1301,6,FALSE)</f>
        <v>#N/A</v>
      </c>
      <c r="AL146" s="7" t="e">
        <f t="shared" si="70"/>
        <v>#N/A</v>
      </c>
      <c r="AM146" s="7" t="e">
        <f t="shared" si="71"/>
        <v>#N/A</v>
      </c>
      <c r="AN146" s="7" t="e">
        <f>VLOOKUP(AI146,排出係数!$A$4:$I$1301,7,FALSE)</f>
        <v>#N/A</v>
      </c>
      <c r="AO146" s="7" t="e">
        <f t="shared" si="72"/>
        <v>#N/A</v>
      </c>
      <c r="AP146" s="7" t="e">
        <f t="shared" si="73"/>
        <v>#N/A</v>
      </c>
      <c r="AQ146" s="7" t="e">
        <f t="shared" si="80"/>
        <v>#N/A</v>
      </c>
      <c r="AR146" s="7">
        <f t="shared" si="74"/>
        <v>0</v>
      </c>
      <c r="AS146" s="7" t="e">
        <f>VLOOKUP(AI146,排出係数!$A$4:$I$1301,8,FALSE)</f>
        <v>#N/A</v>
      </c>
      <c r="AT146" s="7" t="str">
        <f t="shared" si="75"/>
        <v/>
      </c>
      <c r="AU146" s="7" t="str">
        <f t="shared" si="76"/>
        <v/>
      </c>
      <c r="AV146" s="7" t="str">
        <f t="shared" si="77"/>
        <v/>
      </c>
      <c r="AW146" s="7" t="str">
        <f t="shared" si="78"/>
        <v/>
      </c>
      <c r="AX146" s="88"/>
      <c r="BD146" s="3" t="s">
        <v>1192</v>
      </c>
    </row>
    <row r="147" spans="1:56" s="13" customFormat="1" ht="13.5" customHeight="1">
      <c r="A147" s="139">
        <v>132</v>
      </c>
      <c r="B147" s="366"/>
      <c r="C147" s="367"/>
      <c r="D147" s="368"/>
      <c r="E147" s="367"/>
      <c r="F147" s="368"/>
      <c r="G147" s="369"/>
      <c r="H147" s="367"/>
      <c r="I147" s="370"/>
      <c r="J147" s="371"/>
      <c r="K147" s="367"/>
      <c r="L147" s="447"/>
      <c r="M147" s="448"/>
      <c r="N147" s="448"/>
      <c r="O147" s="446"/>
      <c r="P147" s="376" t="str">
        <f t="shared" si="54"/>
        <v/>
      </c>
      <c r="Q147" s="376" t="str">
        <f t="shared" si="55"/>
        <v/>
      </c>
      <c r="R147" s="377" t="str">
        <f t="shared" si="56"/>
        <v/>
      </c>
      <c r="S147" s="377" t="str">
        <f t="shared" si="57"/>
        <v/>
      </c>
      <c r="T147" s="277"/>
      <c r="U147" s="37"/>
      <c r="V147" s="36" t="str">
        <f t="shared" si="58"/>
        <v/>
      </c>
      <c r="W147" s="36" t="e">
        <f>IF(#REF!="","",#REF!)</f>
        <v>#REF!</v>
      </c>
      <c r="X147" s="29" t="str">
        <f t="shared" si="59"/>
        <v/>
      </c>
      <c r="Y147" s="7" t="e">
        <f t="shared" si="60"/>
        <v>#N/A</v>
      </c>
      <c r="Z147" s="7" t="e">
        <f t="shared" si="61"/>
        <v>#N/A</v>
      </c>
      <c r="AA147" s="7" t="e">
        <f t="shared" si="62"/>
        <v>#N/A</v>
      </c>
      <c r="AB147" s="7" t="str">
        <f t="shared" si="63"/>
        <v/>
      </c>
      <c r="AC147" s="11">
        <f t="shared" si="64"/>
        <v>1</v>
      </c>
      <c r="AD147" s="7" t="e">
        <f t="shared" si="65"/>
        <v>#N/A</v>
      </c>
      <c r="AE147" s="7" t="e">
        <f t="shared" si="66"/>
        <v>#N/A</v>
      </c>
      <c r="AF147" s="7" t="e">
        <f t="shared" si="67"/>
        <v>#N/A</v>
      </c>
      <c r="AG147" s="7" t="e">
        <f>VLOOKUP(AI147,排出係数!$A$4:$I$1301,9,FALSE)</f>
        <v>#N/A</v>
      </c>
      <c r="AH147" s="12" t="str">
        <f t="shared" si="68"/>
        <v xml:space="preserve"> </v>
      </c>
      <c r="AI147" s="7" t="e">
        <f t="shared" si="79"/>
        <v>#N/A</v>
      </c>
      <c r="AJ147" s="7" t="e">
        <f t="shared" si="69"/>
        <v>#N/A</v>
      </c>
      <c r="AK147" s="7" t="e">
        <f>VLOOKUP(AI147,排出係数!$A$4:$I$1301,6,FALSE)</f>
        <v>#N/A</v>
      </c>
      <c r="AL147" s="7" t="e">
        <f t="shared" si="70"/>
        <v>#N/A</v>
      </c>
      <c r="AM147" s="7" t="e">
        <f t="shared" si="71"/>
        <v>#N/A</v>
      </c>
      <c r="AN147" s="7" t="e">
        <f>VLOOKUP(AI147,排出係数!$A$4:$I$1301,7,FALSE)</f>
        <v>#N/A</v>
      </c>
      <c r="AO147" s="7" t="e">
        <f t="shared" si="72"/>
        <v>#N/A</v>
      </c>
      <c r="AP147" s="7" t="e">
        <f t="shared" si="73"/>
        <v>#N/A</v>
      </c>
      <c r="AQ147" s="7" t="e">
        <f t="shared" si="80"/>
        <v>#N/A</v>
      </c>
      <c r="AR147" s="7">
        <f t="shared" si="74"/>
        <v>0</v>
      </c>
      <c r="AS147" s="7" t="e">
        <f>VLOOKUP(AI147,排出係数!$A$4:$I$1301,8,FALSE)</f>
        <v>#N/A</v>
      </c>
      <c r="AT147" s="7" t="str">
        <f t="shared" si="75"/>
        <v/>
      </c>
      <c r="AU147" s="7" t="str">
        <f t="shared" si="76"/>
        <v/>
      </c>
      <c r="AV147" s="7" t="str">
        <f t="shared" si="77"/>
        <v/>
      </c>
      <c r="AW147" s="7" t="str">
        <f t="shared" si="78"/>
        <v/>
      </c>
      <c r="AX147" s="88"/>
      <c r="BD147" s="3" t="s">
        <v>1196</v>
      </c>
    </row>
    <row r="148" spans="1:56" s="13" customFormat="1" ht="13.5" customHeight="1">
      <c r="A148" s="139">
        <v>133</v>
      </c>
      <c r="B148" s="366"/>
      <c r="C148" s="367"/>
      <c r="D148" s="368"/>
      <c r="E148" s="367"/>
      <c r="F148" s="368"/>
      <c r="G148" s="369"/>
      <c r="H148" s="367"/>
      <c r="I148" s="370"/>
      <c r="J148" s="371"/>
      <c r="K148" s="367"/>
      <c r="L148" s="447"/>
      <c r="M148" s="448"/>
      <c r="N148" s="448"/>
      <c r="O148" s="446"/>
      <c r="P148" s="376" t="str">
        <f t="shared" si="54"/>
        <v/>
      </c>
      <c r="Q148" s="376" t="str">
        <f t="shared" si="55"/>
        <v/>
      </c>
      <c r="R148" s="377" t="str">
        <f t="shared" si="56"/>
        <v/>
      </c>
      <c r="S148" s="377" t="str">
        <f t="shared" si="57"/>
        <v/>
      </c>
      <c r="T148" s="277"/>
      <c r="U148" s="37"/>
      <c r="V148" s="36" t="str">
        <f t="shared" si="58"/>
        <v/>
      </c>
      <c r="W148" s="36" t="e">
        <f>IF(#REF!="","",#REF!)</f>
        <v>#REF!</v>
      </c>
      <c r="X148" s="29" t="str">
        <f t="shared" si="59"/>
        <v/>
      </c>
      <c r="Y148" s="7" t="e">
        <f t="shared" si="60"/>
        <v>#N/A</v>
      </c>
      <c r="Z148" s="7" t="e">
        <f t="shared" si="61"/>
        <v>#N/A</v>
      </c>
      <c r="AA148" s="7" t="e">
        <f t="shared" si="62"/>
        <v>#N/A</v>
      </c>
      <c r="AB148" s="7" t="str">
        <f t="shared" si="63"/>
        <v/>
      </c>
      <c r="AC148" s="11">
        <f t="shared" si="64"/>
        <v>1</v>
      </c>
      <c r="AD148" s="7" t="e">
        <f t="shared" si="65"/>
        <v>#N/A</v>
      </c>
      <c r="AE148" s="7" t="e">
        <f t="shared" si="66"/>
        <v>#N/A</v>
      </c>
      <c r="AF148" s="7" t="e">
        <f t="shared" si="67"/>
        <v>#N/A</v>
      </c>
      <c r="AG148" s="7" t="e">
        <f>VLOOKUP(AI148,排出係数!$A$4:$I$1301,9,FALSE)</f>
        <v>#N/A</v>
      </c>
      <c r="AH148" s="12" t="str">
        <f t="shared" si="68"/>
        <v xml:space="preserve"> </v>
      </c>
      <c r="AI148" s="7" t="e">
        <f t="shared" si="79"/>
        <v>#N/A</v>
      </c>
      <c r="AJ148" s="7" t="e">
        <f t="shared" si="69"/>
        <v>#N/A</v>
      </c>
      <c r="AK148" s="7" t="e">
        <f>VLOOKUP(AI148,排出係数!$A$4:$I$1301,6,FALSE)</f>
        <v>#N/A</v>
      </c>
      <c r="AL148" s="7" t="e">
        <f t="shared" si="70"/>
        <v>#N/A</v>
      </c>
      <c r="AM148" s="7" t="e">
        <f t="shared" si="71"/>
        <v>#N/A</v>
      </c>
      <c r="AN148" s="7" t="e">
        <f>VLOOKUP(AI148,排出係数!$A$4:$I$1301,7,FALSE)</f>
        <v>#N/A</v>
      </c>
      <c r="AO148" s="7" t="e">
        <f t="shared" si="72"/>
        <v>#N/A</v>
      </c>
      <c r="AP148" s="7" t="e">
        <f t="shared" si="73"/>
        <v>#N/A</v>
      </c>
      <c r="AQ148" s="7" t="e">
        <f t="shared" si="80"/>
        <v>#N/A</v>
      </c>
      <c r="AR148" s="7">
        <f t="shared" si="74"/>
        <v>0</v>
      </c>
      <c r="AS148" s="7" t="e">
        <f>VLOOKUP(AI148,排出係数!$A$4:$I$1301,8,FALSE)</f>
        <v>#N/A</v>
      </c>
      <c r="AT148" s="7" t="str">
        <f t="shared" si="75"/>
        <v/>
      </c>
      <c r="AU148" s="7" t="str">
        <f t="shared" si="76"/>
        <v/>
      </c>
      <c r="AV148" s="7" t="str">
        <f t="shared" si="77"/>
        <v/>
      </c>
      <c r="AW148" s="7" t="str">
        <f t="shared" si="78"/>
        <v/>
      </c>
      <c r="AX148" s="88"/>
      <c r="BD148" s="3" t="s">
        <v>148</v>
      </c>
    </row>
    <row r="149" spans="1:56" s="13" customFormat="1" ht="13.5" customHeight="1">
      <c r="A149" s="139">
        <v>134</v>
      </c>
      <c r="B149" s="366"/>
      <c r="C149" s="367"/>
      <c r="D149" s="368"/>
      <c r="E149" s="367"/>
      <c r="F149" s="368"/>
      <c r="G149" s="369"/>
      <c r="H149" s="367"/>
      <c r="I149" s="370"/>
      <c r="J149" s="371"/>
      <c r="K149" s="367"/>
      <c r="L149" s="447"/>
      <c r="M149" s="448"/>
      <c r="N149" s="448"/>
      <c r="O149" s="446"/>
      <c r="P149" s="376" t="str">
        <f t="shared" si="54"/>
        <v/>
      </c>
      <c r="Q149" s="376" t="str">
        <f t="shared" si="55"/>
        <v/>
      </c>
      <c r="R149" s="377" t="str">
        <f t="shared" si="56"/>
        <v/>
      </c>
      <c r="S149" s="377" t="str">
        <f t="shared" si="57"/>
        <v/>
      </c>
      <c r="T149" s="277"/>
      <c r="U149" s="37"/>
      <c r="V149" s="36" t="str">
        <f t="shared" si="58"/>
        <v/>
      </c>
      <c r="W149" s="36" t="e">
        <f>IF(#REF!="","",#REF!)</f>
        <v>#REF!</v>
      </c>
      <c r="X149" s="29" t="str">
        <f t="shared" si="59"/>
        <v/>
      </c>
      <c r="Y149" s="7" t="e">
        <f t="shared" si="60"/>
        <v>#N/A</v>
      </c>
      <c r="Z149" s="7" t="e">
        <f t="shared" si="61"/>
        <v>#N/A</v>
      </c>
      <c r="AA149" s="7" t="e">
        <f t="shared" si="62"/>
        <v>#N/A</v>
      </c>
      <c r="AB149" s="7" t="str">
        <f t="shared" si="63"/>
        <v/>
      </c>
      <c r="AC149" s="11">
        <f t="shared" si="64"/>
        <v>1</v>
      </c>
      <c r="AD149" s="7" t="e">
        <f t="shared" si="65"/>
        <v>#N/A</v>
      </c>
      <c r="AE149" s="7" t="e">
        <f t="shared" si="66"/>
        <v>#N/A</v>
      </c>
      <c r="AF149" s="7" t="e">
        <f t="shared" si="67"/>
        <v>#N/A</v>
      </c>
      <c r="AG149" s="7" t="e">
        <f>VLOOKUP(AI149,排出係数!$A$4:$I$1301,9,FALSE)</f>
        <v>#N/A</v>
      </c>
      <c r="AH149" s="12" t="str">
        <f t="shared" si="68"/>
        <v xml:space="preserve"> </v>
      </c>
      <c r="AI149" s="7" t="e">
        <f t="shared" si="79"/>
        <v>#N/A</v>
      </c>
      <c r="AJ149" s="7" t="e">
        <f t="shared" si="69"/>
        <v>#N/A</v>
      </c>
      <c r="AK149" s="7" t="e">
        <f>VLOOKUP(AI149,排出係数!$A$4:$I$1301,6,FALSE)</f>
        <v>#N/A</v>
      </c>
      <c r="AL149" s="7" t="e">
        <f t="shared" si="70"/>
        <v>#N/A</v>
      </c>
      <c r="AM149" s="7" t="e">
        <f t="shared" si="71"/>
        <v>#N/A</v>
      </c>
      <c r="AN149" s="7" t="e">
        <f>VLOOKUP(AI149,排出係数!$A$4:$I$1301,7,FALSE)</f>
        <v>#N/A</v>
      </c>
      <c r="AO149" s="7" t="e">
        <f t="shared" si="72"/>
        <v>#N/A</v>
      </c>
      <c r="AP149" s="7" t="e">
        <f t="shared" si="73"/>
        <v>#N/A</v>
      </c>
      <c r="AQ149" s="7" t="e">
        <f t="shared" si="80"/>
        <v>#N/A</v>
      </c>
      <c r="AR149" s="7">
        <f t="shared" si="74"/>
        <v>0</v>
      </c>
      <c r="AS149" s="7" t="e">
        <f>VLOOKUP(AI149,排出係数!$A$4:$I$1301,8,FALSE)</f>
        <v>#N/A</v>
      </c>
      <c r="AT149" s="7" t="str">
        <f t="shared" si="75"/>
        <v/>
      </c>
      <c r="AU149" s="7" t="str">
        <f t="shared" si="76"/>
        <v/>
      </c>
      <c r="AV149" s="7" t="str">
        <f t="shared" si="77"/>
        <v/>
      </c>
      <c r="AW149" s="7" t="str">
        <f t="shared" si="78"/>
        <v/>
      </c>
      <c r="AX149" s="88"/>
      <c r="BD149" s="3" t="s">
        <v>149</v>
      </c>
    </row>
    <row r="150" spans="1:56" s="13" customFormat="1" ht="13.5" customHeight="1">
      <c r="A150" s="139">
        <v>135</v>
      </c>
      <c r="B150" s="366"/>
      <c r="C150" s="367"/>
      <c r="D150" s="368"/>
      <c r="E150" s="367"/>
      <c r="F150" s="368"/>
      <c r="G150" s="369"/>
      <c r="H150" s="367"/>
      <c r="I150" s="370"/>
      <c r="J150" s="371"/>
      <c r="K150" s="367"/>
      <c r="L150" s="447"/>
      <c r="M150" s="448"/>
      <c r="N150" s="448"/>
      <c r="O150" s="446"/>
      <c r="P150" s="376" t="str">
        <f t="shared" si="54"/>
        <v/>
      </c>
      <c r="Q150" s="376" t="str">
        <f t="shared" si="55"/>
        <v/>
      </c>
      <c r="R150" s="377" t="str">
        <f t="shared" si="56"/>
        <v/>
      </c>
      <c r="S150" s="377" t="str">
        <f t="shared" si="57"/>
        <v/>
      </c>
      <c r="T150" s="277"/>
      <c r="U150" s="37"/>
      <c r="V150" s="36" t="str">
        <f t="shared" si="58"/>
        <v/>
      </c>
      <c r="W150" s="36" t="e">
        <f>IF(#REF!="","",#REF!)</f>
        <v>#REF!</v>
      </c>
      <c r="X150" s="29" t="str">
        <f t="shared" si="59"/>
        <v/>
      </c>
      <c r="Y150" s="7" t="e">
        <f t="shared" si="60"/>
        <v>#N/A</v>
      </c>
      <c r="Z150" s="7" t="e">
        <f t="shared" si="61"/>
        <v>#N/A</v>
      </c>
      <c r="AA150" s="7" t="e">
        <f t="shared" si="62"/>
        <v>#N/A</v>
      </c>
      <c r="AB150" s="7" t="str">
        <f t="shared" si="63"/>
        <v/>
      </c>
      <c r="AC150" s="11">
        <f t="shared" si="64"/>
        <v>1</v>
      </c>
      <c r="AD150" s="7" t="e">
        <f t="shared" si="65"/>
        <v>#N/A</v>
      </c>
      <c r="AE150" s="7" t="e">
        <f t="shared" si="66"/>
        <v>#N/A</v>
      </c>
      <c r="AF150" s="7" t="e">
        <f t="shared" si="67"/>
        <v>#N/A</v>
      </c>
      <c r="AG150" s="7" t="e">
        <f>VLOOKUP(AI150,排出係数!$A$4:$I$1301,9,FALSE)</f>
        <v>#N/A</v>
      </c>
      <c r="AH150" s="12" t="str">
        <f t="shared" si="68"/>
        <v xml:space="preserve"> </v>
      </c>
      <c r="AI150" s="7" t="e">
        <f t="shared" si="79"/>
        <v>#N/A</v>
      </c>
      <c r="AJ150" s="7" t="e">
        <f t="shared" si="69"/>
        <v>#N/A</v>
      </c>
      <c r="AK150" s="7" t="e">
        <f>VLOOKUP(AI150,排出係数!$A$4:$I$1301,6,FALSE)</f>
        <v>#N/A</v>
      </c>
      <c r="AL150" s="7" t="e">
        <f t="shared" si="70"/>
        <v>#N/A</v>
      </c>
      <c r="AM150" s="7" t="e">
        <f t="shared" si="71"/>
        <v>#N/A</v>
      </c>
      <c r="AN150" s="7" t="e">
        <f>VLOOKUP(AI150,排出係数!$A$4:$I$1301,7,FALSE)</f>
        <v>#N/A</v>
      </c>
      <c r="AO150" s="7" t="e">
        <f t="shared" si="72"/>
        <v>#N/A</v>
      </c>
      <c r="AP150" s="7" t="e">
        <f t="shared" si="73"/>
        <v>#N/A</v>
      </c>
      <c r="AQ150" s="7" t="e">
        <f t="shared" si="80"/>
        <v>#N/A</v>
      </c>
      <c r="AR150" s="7">
        <f t="shared" si="74"/>
        <v>0</v>
      </c>
      <c r="AS150" s="7" t="e">
        <f>VLOOKUP(AI150,排出係数!$A$4:$I$1301,8,FALSE)</f>
        <v>#N/A</v>
      </c>
      <c r="AT150" s="7" t="str">
        <f t="shared" si="75"/>
        <v/>
      </c>
      <c r="AU150" s="7" t="str">
        <f t="shared" si="76"/>
        <v/>
      </c>
      <c r="AV150" s="7" t="str">
        <f t="shared" si="77"/>
        <v/>
      </c>
      <c r="AW150" s="7" t="str">
        <f t="shared" si="78"/>
        <v/>
      </c>
      <c r="AX150" s="88"/>
      <c r="BD150" s="3" t="s">
        <v>150</v>
      </c>
    </row>
    <row r="151" spans="1:56" s="13" customFormat="1" ht="13.5" customHeight="1">
      <c r="A151" s="139">
        <v>136</v>
      </c>
      <c r="B151" s="366"/>
      <c r="C151" s="367"/>
      <c r="D151" s="368"/>
      <c r="E151" s="367"/>
      <c r="F151" s="368"/>
      <c r="G151" s="369"/>
      <c r="H151" s="367"/>
      <c r="I151" s="370"/>
      <c r="J151" s="371"/>
      <c r="K151" s="367"/>
      <c r="L151" s="447"/>
      <c r="M151" s="448"/>
      <c r="N151" s="448"/>
      <c r="O151" s="446"/>
      <c r="P151" s="376" t="str">
        <f t="shared" si="54"/>
        <v/>
      </c>
      <c r="Q151" s="376" t="str">
        <f t="shared" si="55"/>
        <v/>
      </c>
      <c r="R151" s="377" t="str">
        <f t="shared" si="56"/>
        <v/>
      </c>
      <c r="S151" s="377" t="str">
        <f t="shared" si="57"/>
        <v/>
      </c>
      <c r="T151" s="277"/>
      <c r="U151" s="37"/>
      <c r="V151" s="36" t="str">
        <f t="shared" si="58"/>
        <v/>
      </c>
      <c r="W151" s="36" t="e">
        <f>IF(#REF!="","",#REF!)</f>
        <v>#REF!</v>
      </c>
      <c r="X151" s="29" t="str">
        <f t="shared" si="59"/>
        <v/>
      </c>
      <c r="Y151" s="7" t="e">
        <f t="shared" si="60"/>
        <v>#N/A</v>
      </c>
      <c r="Z151" s="7" t="e">
        <f t="shared" si="61"/>
        <v>#N/A</v>
      </c>
      <c r="AA151" s="7" t="e">
        <f t="shared" si="62"/>
        <v>#N/A</v>
      </c>
      <c r="AB151" s="7" t="str">
        <f t="shared" si="63"/>
        <v/>
      </c>
      <c r="AC151" s="11">
        <f t="shared" si="64"/>
        <v>1</v>
      </c>
      <c r="AD151" s="7" t="e">
        <f t="shared" si="65"/>
        <v>#N/A</v>
      </c>
      <c r="AE151" s="7" t="e">
        <f t="shared" si="66"/>
        <v>#N/A</v>
      </c>
      <c r="AF151" s="7" t="e">
        <f t="shared" si="67"/>
        <v>#N/A</v>
      </c>
      <c r="AG151" s="7" t="e">
        <f>VLOOKUP(AI151,排出係数!$A$4:$I$1301,9,FALSE)</f>
        <v>#N/A</v>
      </c>
      <c r="AH151" s="12" t="str">
        <f t="shared" si="68"/>
        <v xml:space="preserve"> </v>
      </c>
      <c r="AI151" s="7" t="e">
        <f t="shared" si="79"/>
        <v>#N/A</v>
      </c>
      <c r="AJ151" s="7" t="e">
        <f t="shared" si="69"/>
        <v>#N/A</v>
      </c>
      <c r="AK151" s="7" t="e">
        <f>VLOOKUP(AI151,排出係数!$A$4:$I$1301,6,FALSE)</f>
        <v>#N/A</v>
      </c>
      <c r="AL151" s="7" t="e">
        <f t="shared" si="70"/>
        <v>#N/A</v>
      </c>
      <c r="AM151" s="7" t="e">
        <f t="shared" si="71"/>
        <v>#N/A</v>
      </c>
      <c r="AN151" s="7" t="e">
        <f>VLOOKUP(AI151,排出係数!$A$4:$I$1301,7,FALSE)</f>
        <v>#N/A</v>
      </c>
      <c r="AO151" s="7" t="e">
        <f t="shared" si="72"/>
        <v>#N/A</v>
      </c>
      <c r="AP151" s="7" t="e">
        <f t="shared" si="73"/>
        <v>#N/A</v>
      </c>
      <c r="AQ151" s="7" t="e">
        <f t="shared" si="80"/>
        <v>#N/A</v>
      </c>
      <c r="AR151" s="7">
        <f t="shared" si="74"/>
        <v>0</v>
      </c>
      <c r="AS151" s="7" t="e">
        <f>VLOOKUP(AI151,排出係数!$A$4:$I$1301,8,FALSE)</f>
        <v>#N/A</v>
      </c>
      <c r="AT151" s="7" t="str">
        <f t="shared" si="75"/>
        <v/>
      </c>
      <c r="AU151" s="7" t="str">
        <f t="shared" si="76"/>
        <v/>
      </c>
      <c r="AV151" s="7" t="str">
        <f t="shared" si="77"/>
        <v/>
      </c>
      <c r="AW151" s="7" t="str">
        <f t="shared" si="78"/>
        <v/>
      </c>
      <c r="AX151" s="88"/>
      <c r="BD151" s="3" t="s">
        <v>151</v>
      </c>
    </row>
    <row r="152" spans="1:56" s="13" customFormat="1" ht="13.5" customHeight="1">
      <c r="A152" s="139">
        <v>137</v>
      </c>
      <c r="B152" s="366"/>
      <c r="C152" s="367"/>
      <c r="D152" s="368"/>
      <c r="E152" s="367"/>
      <c r="F152" s="368"/>
      <c r="G152" s="369"/>
      <c r="H152" s="367"/>
      <c r="I152" s="370"/>
      <c r="J152" s="371"/>
      <c r="K152" s="367"/>
      <c r="L152" s="447"/>
      <c r="M152" s="448"/>
      <c r="N152" s="448"/>
      <c r="O152" s="446"/>
      <c r="P152" s="376" t="str">
        <f t="shared" si="54"/>
        <v/>
      </c>
      <c r="Q152" s="376" t="str">
        <f t="shared" si="55"/>
        <v/>
      </c>
      <c r="R152" s="377" t="str">
        <f t="shared" si="56"/>
        <v/>
      </c>
      <c r="S152" s="377" t="str">
        <f t="shared" si="57"/>
        <v/>
      </c>
      <c r="T152" s="277"/>
      <c r="U152" s="37"/>
      <c r="V152" s="36" t="str">
        <f t="shared" si="58"/>
        <v/>
      </c>
      <c r="W152" s="36" t="e">
        <f>IF(#REF!="","",#REF!)</f>
        <v>#REF!</v>
      </c>
      <c r="X152" s="29" t="str">
        <f t="shared" si="59"/>
        <v/>
      </c>
      <c r="Y152" s="7" t="e">
        <f t="shared" si="60"/>
        <v>#N/A</v>
      </c>
      <c r="Z152" s="7" t="e">
        <f t="shared" si="61"/>
        <v>#N/A</v>
      </c>
      <c r="AA152" s="7" t="e">
        <f t="shared" si="62"/>
        <v>#N/A</v>
      </c>
      <c r="AB152" s="7" t="str">
        <f t="shared" si="63"/>
        <v/>
      </c>
      <c r="AC152" s="11">
        <f t="shared" si="64"/>
        <v>1</v>
      </c>
      <c r="AD152" s="7" t="e">
        <f t="shared" si="65"/>
        <v>#N/A</v>
      </c>
      <c r="AE152" s="7" t="e">
        <f t="shared" si="66"/>
        <v>#N/A</v>
      </c>
      <c r="AF152" s="7" t="e">
        <f t="shared" si="67"/>
        <v>#N/A</v>
      </c>
      <c r="AG152" s="7" t="e">
        <f>VLOOKUP(AI152,排出係数!$A$4:$I$1301,9,FALSE)</f>
        <v>#N/A</v>
      </c>
      <c r="AH152" s="12" t="str">
        <f t="shared" si="68"/>
        <v xml:space="preserve"> </v>
      </c>
      <c r="AI152" s="7" t="e">
        <f t="shared" si="79"/>
        <v>#N/A</v>
      </c>
      <c r="AJ152" s="7" t="e">
        <f t="shared" si="69"/>
        <v>#N/A</v>
      </c>
      <c r="AK152" s="7" t="e">
        <f>VLOOKUP(AI152,排出係数!$A$4:$I$1301,6,FALSE)</f>
        <v>#N/A</v>
      </c>
      <c r="AL152" s="7" t="e">
        <f t="shared" si="70"/>
        <v>#N/A</v>
      </c>
      <c r="AM152" s="7" t="e">
        <f t="shared" si="71"/>
        <v>#N/A</v>
      </c>
      <c r="AN152" s="7" t="e">
        <f>VLOOKUP(AI152,排出係数!$A$4:$I$1301,7,FALSE)</f>
        <v>#N/A</v>
      </c>
      <c r="AO152" s="7" t="e">
        <f t="shared" si="72"/>
        <v>#N/A</v>
      </c>
      <c r="AP152" s="7" t="e">
        <f t="shared" si="73"/>
        <v>#N/A</v>
      </c>
      <c r="AQ152" s="7" t="e">
        <f t="shared" si="80"/>
        <v>#N/A</v>
      </c>
      <c r="AR152" s="7">
        <f t="shared" si="74"/>
        <v>0</v>
      </c>
      <c r="AS152" s="7" t="e">
        <f>VLOOKUP(AI152,排出係数!$A$4:$I$1301,8,FALSE)</f>
        <v>#N/A</v>
      </c>
      <c r="AT152" s="7" t="str">
        <f t="shared" si="75"/>
        <v/>
      </c>
      <c r="AU152" s="7" t="str">
        <f t="shared" si="76"/>
        <v/>
      </c>
      <c r="AV152" s="7" t="str">
        <f t="shared" si="77"/>
        <v/>
      </c>
      <c r="AW152" s="7" t="str">
        <f t="shared" si="78"/>
        <v/>
      </c>
      <c r="AX152" s="88"/>
      <c r="BD152" s="3" t="s">
        <v>152</v>
      </c>
    </row>
    <row r="153" spans="1:56" s="13" customFormat="1" ht="13.5" customHeight="1">
      <c r="A153" s="139">
        <v>138</v>
      </c>
      <c r="B153" s="366"/>
      <c r="C153" s="367"/>
      <c r="D153" s="368"/>
      <c r="E153" s="367"/>
      <c r="F153" s="368"/>
      <c r="G153" s="369"/>
      <c r="H153" s="367"/>
      <c r="I153" s="370"/>
      <c r="J153" s="371"/>
      <c r="K153" s="367"/>
      <c r="L153" s="447"/>
      <c r="M153" s="448"/>
      <c r="N153" s="448"/>
      <c r="O153" s="446"/>
      <c r="P153" s="376" t="str">
        <f t="shared" si="54"/>
        <v/>
      </c>
      <c r="Q153" s="376" t="str">
        <f t="shared" si="55"/>
        <v/>
      </c>
      <c r="R153" s="377" t="str">
        <f t="shared" si="56"/>
        <v/>
      </c>
      <c r="S153" s="377" t="str">
        <f t="shared" si="57"/>
        <v/>
      </c>
      <c r="T153" s="277"/>
      <c r="U153" s="37"/>
      <c r="V153" s="36" t="str">
        <f t="shared" si="58"/>
        <v/>
      </c>
      <c r="W153" s="36" t="e">
        <f>IF(#REF!="","",#REF!)</f>
        <v>#REF!</v>
      </c>
      <c r="X153" s="29" t="str">
        <f t="shared" si="59"/>
        <v/>
      </c>
      <c r="Y153" s="7" t="e">
        <f t="shared" si="60"/>
        <v>#N/A</v>
      </c>
      <c r="Z153" s="7" t="e">
        <f t="shared" si="61"/>
        <v>#N/A</v>
      </c>
      <c r="AA153" s="7" t="e">
        <f t="shared" si="62"/>
        <v>#N/A</v>
      </c>
      <c r="AB153" s="7" t="str">
        <f t="shared" si="63"/>
        <v/>
      </c>
      <c r="AC153" s="11">
        <f t="shared" si="64"/>
        <v>1</v>
      </c>
      <c r="AD153" s="7" t="e">
        <f t="shared" si="65"/>
        <v>#N/A</v>
      </c>
      <c r="AE153" s="7" t="e">
        <f t="shared" si="66"/>
        <v>#N/A</v>
      </c>
      <c r="AF153" s="7" t="e">
        <f t="shared" si="67"/>
        <v>#N/A</v>
      </c>
      <c r="AG153" s="7" t="e">
        <f>VLOOKUP(AI153,排出係数!$A$4:$I$1301,9,FALSE)</f>
        <v>#N/A</v>
      </c>
      <c r="AH153" s="12" t="str">
        <f t="shared" si="68"/>
        <v xml:space="preserve"> </v>
      </c>
      <c r="AI153" s="7" t="e">
        <f t="shared" si="79"/>
        <v>#N/A</v>
      </c>
      <c r="AJ153" s="7" t="e">
        <f t="shared" si="69"/>
        <v>#N/A</v>
      </c>
      <c r="AK153" s="7" t="e">
        <f>VLOOKUP(AI153,排出係数!$A$4:$I$1301,6,FALSE)</f>
        <v>#N/A</v>
      </c>
      <c r="AL153" s="7" t="e">
        <f t="shared" si="70"/>
        <v>#N/A</v>
      </c>
      <c r="AM153" s="7" t="e">
        <f t="shared" si="71"/>
        <v>#N/A</v>
      </c>
      <c r="AN153" s="7" t="e">
        <f>VLOOKUP(AI153,排出係数!$A$4:$I$1301,7,FALSE)</f>
        <v>#N/A</v>
      </c>
      <c r="AO153" s="7" t="e">
        <f t="shared" si="72"/>
        <v>#N/A</v>
      </c>
      <c r="AP153" s="7" t="e">
        <f t="shared" si="73"/>
        <v>#N/A</v>
      </c>
      <c r="AQ153" s="7" t="e">
        <f t="shared" si="80"/>
        <v>#N/A</v>
      </c>
      <c r="AR153" s="7">
        <f t="shared" si="74"/>
        <v>0</v>
      </c>
      <c r="AS153" s="7" t="e">
        <f>VLOOKUP(AI153,排出係数!$A$4:$I$1301,8,FALSE)</f>
        <v>#N/A</v>
      </c>
      <c r="AT153" s="7" t="str">
        <f t="shared" si="75"/>
        <v/>
      </c>
      <c r="AU153" s="7" t="str">
        <f t="shared" si="76"/>
        <v/>
      </c>
      <c r="AV153" s="7" t="str">
        <f t="shared" si="77"/>
        <v/>
      </c>
      <c r="AW153" s="7" t="str">
        <f t="shared" si="78"/>
        <v/>
      </c>
      <c r="AX153" s="88"/>
      <c r="BD153" s="3" t="s">
        <v>77</v>
      </c>
    </row>
    <row r="154" spans="1:56" s="13" customFormat="1" ht="13.5" customHeight="1">
      <c r="A154" s="139">
        <v>139</v>
      </c>
      <c r="B154" s="366"/>
      <c r="C154" s="367"/>
      <c r="D154" s="368"/>
      <c r="E154" s="367"/>
      <c r="F154" s="368"/>
      <c r="G154" s="369"/>
      <c r="H154" s="367"/>
      <c r="I154" s="370"/>
      <c r="J154" s="371"/>
      <c r="K154" s="367"/>
      <c r="L154" s="447"/>
      <c r="M154" s="448"/>
      <c r="N154" s="448"/>
      <c r="O154" s="446"/>
      <c r="P154" s="376" t="str">
        <f t="shared" si="54"/>
        <v/>
      </c>
      <c r="Q154" s="376" t="str">
        <f t="shared" si="55"/>
        <v/>
      </c>
      <c r="R154" s="377" t="str">
        <f t="shared" si="56"/>
        <v/>
      </c>
      <c r="S154" s="377" t="str">
        <f t="shared" si="57"/>
        <v/>
      </c>
      <c r="T154" s="277"/>
      <c r="U154" s="37"/>
      <c r="V154" s="36" t="str">
        <f t="shared" si="58"/>
        <v/>
      </c>
      <c r="W154" s="36" t="e">
        <f>IF(#REF!="","",#REF!)</f>
        <v>#REF!</v>
      </c>
      <c r="X154" s="29" t="str">
        <f t="shared" si="59"/>
        <v/>
      </c>
      <c r="Y154" s="7" t="e">
        <f t="shared" si="60"/>
        <v>#N/A</v>
      </c>
      <c r="Z154" s="7" t="e">
        <f t="shared" si="61"/>
        <v>#N/A</v>
      </c>
      <c r="AA154" s="7" t="e">
        <f t="shared" si="62"/>
        <v>#N/A</v>
      </c>
      <c r="AB154" s="7" t="str">
        <f t="shared" si="63"/>
        <v/>
      </c>
      <c r="AC154" s="11">
        <f t="shared" si="64"/>
        <v>1</v>
      </c>
      <c r="AD154" s="7" t="e">
        <f t="shared" si="65"/>
        <v>#N/A</v>
      </c>
      <c r="AE154" s="7" t="e">
        <f t="shared" si="66"/>
        <v>#N/A</v>
      </c>
      <c r="AF154" s="7" t="e">
        <f t="shared" si="67"/>
        <v>#N/A</v>
      </c>
      <c r="AG154" s="7" t="e">
        <f>VLOOKUP(AI154,排出係数!$A$4:$I$1301,9,FALSE)</f>
        <v>#N/A</v>
      </c>
      <c r="AH154" s="12" t="str">
        <f t="shared" si="68"/>
        <v xml:space="preserve"> </v>
      </c>
      <c r="AI154" s="7" t="e">
        <f t="shared" si="79"/>
        <v>#N/A</v>
      </c>
      <c r="AJ154" s="7" t="e">
        <f t="shared" si="69"/>
        <v>#N/A</v>
      </c>
      <c r="AK154" s="7" t="e">
        <f>VLOOKUP(AI154,排出係数!$A$4:$I$1301,6,FALSE)</f>
        <v>#N/A</v>
      </c>
      <c r="AL154" s="7" t="e">
        <f t="shared" si="70"/>
        <v>#N/A</v>
      </c>
      <c r="AM154" s="7" t="e">
        <f t="shared" si="71"/>
        <v>#N/A</v>
      </c>
      <c r="AN154" s="7" t="e">
        <f>VLOOKUP(AI154,排出係数!$A$4:$I$1301,7,FALSE)</f>
        <v>#N/A</v>
      </c>
      <c r="AO154" s="7" t="e">
        <f t="shared" si="72"/>
        <v>#N/A</v>
      </c>
      <c r="AP154" s="7" t="e">
        <f t="shared" si="73"/>
        <v>#N/A</v>
      </c>
      <c r="AQ154" s="7" t="e">
        <f t="shared" si="80"/>
        <v>#N/A</v>
      </c>
      <c r="AR154" s="7">
        <f t="shared" si="74"/>
        <v>0</v>
      </c>
      <c r="AS154" s="7" t="e">
        <f>VLOOKUP(AI154,排出係数!$A$4:$I$1301,8,FALSE)</f>
        <v>#N/A</v>
      </c>
      <c r="AT154" s="7" t="str">
        <f t="shared" si="75"/>
        <v/>
      </c>
      <c r="AU154" s="7" t="str">
        <f t="shared" si="76"/>
        <v/>
      </c>
      <c r="AV154" s="7" t="str">
        <f t="shared" si="77"/>
        <v/>
      </c>
      <c r="AW154" s="7" t="str">
        <f t="shared" si="78"/>
        <v/>
      </c>
      <c r="AX154" s="88"/>
      <c r="BD154" s="3" t="s">
        <v>78</v>
      </c>
    </row>
    <row r="155" spans="1:56" s="13" customFormat="1" ht="13.5" customHeight="1">
      <c r="A155" s="139">
        <v>140</v>
      </c>
      <c r="B155" s="366"/>
      <c r="C155" s="367"/>
      <c r="D155" s="368"/>
      <c r="E155" s="367"/>
      <c r="F155" s="368"/>
      <c r="G155" s="369"/>
      <c r="H155" s="367"/>
      <c r="I155" s="370"/>
      <c r="J155" s="371"/>
      <c r="K155" s="367"/>
      <c r="L155" s="447"/>
      <c r="M155" s="448"/>
      <c r="N155" s="448"/>
      <c r="O155" s="446"/>
      <c r="P155" s="376" t="str">
        <f t="shared" si="54"/>
        <v/>
      </c>
      <c r="Q155" s="376" t="str">
        <f t="shared" si="55"/>
        <v/>
      </c>
      <c r="R155" s="377" t="str">
        <f t="shared" si="56"/>
        <v/>
      </c>
      <c r="S155" s="377" t="str">
        <f t="shared" si="57"/>
        <v/>
      </c>
      <c r="T155" s="277"/>
      <c r="U155" s="37"/>
      <c r="V155" s="36" t="str">
        <f t="shared" si="58"/>
        <v/>
      </c>
      <c r="W155" s="36" t="e">
        <f>IF(#REF!="","",#REF!)</f>
        <v>#REF!</v>
      </c>
      <c r="X155" s="29" t="str">
        <f t="shared" si="59"/>
        <v/>
      </c>
      <c r="Y155" s="7" t="e">
        <f t="shared" si="60"/>
        <v>#N/A</v>
      </c>
      <c r="Z155" s="7" t="e">
        <f t="shared" si="61"/>
        <v>#N/A</v>
      </c>
      <c r="AA155" s="7" t="e">
        <f t="shared" si="62"/>
        <v>#N/A</v>
      </c>
      <c r="AB155" s="7" t="str">
        <f t="shared" si="63"/>
        <v/>
      </c>
      <c r="AC155" s="11">
        <f t="shared" si="64"/>
        <v>1</v>
      </c>
      <c r="AD155" s="7" t="e">
        <f t="shared" si="65"/>
        <v>#N/A</v>
      </c>
      <c r="AE155" s="7" t="e">
        <f t="shared" si="66"/>
        <v>#N/A</v>
      </c>
      <c r="AF155" s="7" t="e">
        <f t="shared" si="67"/>
        <v>#N/A</v>
      </c>
      <c r="AG155" s="7" t="e">
        <f>VLOOKUP(AI155,排出係数!$A$4:$I$1301,9,FALSE)</f>
        <v>#N/A</v>
      </c>
      <c r="AH155" s="12" t="str">
        <f t="shared" si="68"/>
        <v xml:space="preserve"> </v>
      </c>
      <c r="AI155" s="7" t="e">
        <f t="shared" si="79"/>
        <v>#N/A</v>
      </c>
      <c r="AJ155" s="7" t="e">
        <f t="shared" si="69"/>
        <v>#N/A</v>
      </c>
      <c r="AK155" s="7" t="e">
        <f>VLOOKUP(AI155,排出係数!$A$4:$I$1301,6,FALSE)</f>
        <v>#N/A</v>
      </c>
      <c r="AL155" s="7" t="e">
        <f t="shared" si="70"/>
        <v>#N/A</v>
      </c>
      <c r="AM155" s="7" t="e">
        <f t="shared" si="71"/>
        <v>#N/A</v>
      </c>
      <c r="AN155" s="7" t="e">
        <f>VLOOKUP(AI155,排出係数!$A$4:$I$1301,7,FALSE)</f>
        <v>#N/A</v>
      </c>
      <c r="AO155" s="7" t="e">
        <f t="shared" si="72"/>
        <v>#N/A</v>
      </c>
      <c r="AP155" s="7" t="e">
        <f t="shared" si="73"/>
        <v>#N/A</v>
      </c>
      <c r="AQ155" s="7" t="e">
        <f t="shared" si="80"/>
        <v>#N/A</v>
      </c>
      <c r="AR155" s="7">
        <f t="shared" si="74"/>
        <v>0</v>
      </c>
      <c r="AS155" s="7" t="e">
        <f>VLOOKUP(AI155,排出係数!$A$4:$I$1301,8,FALSE)</f>
        <v>#N/A</v>
      </c>
      <c r="AT155" s="7" t="str">
        <f t="shared" si="75"/>
        <v/>
      </c>
      <c r="AU155" s="7" t="str">
        <f t="shared" si="76"/>
        <v/>
      </c>
      <c r="AV155" s="7" t="str">
        <f t="shared" si="77"/>
        <v/>
      </c>
      <c r="AW155" s="7" t="str">
        <f t="shared" si="78"/>
        <v/>
      </c>
      <c r="AX155" s="88"/>
      <c r="BD155" s="3" t="s">
        <v>79</v>
      </c>
    </row>
    <row r="156" spans="1:56" s="13" customFormat="1" ht="13.5" customHeight="1">
      <c r="A156" s="139">
        <v>141</v>
      </c>
      <c r="B156" s="366"/>
      <c r="C156" s="367"/>
      <c r="D156" s="368"/>
      <c r="E156" s="367"/>
      <c r="F156" s="368"/>
      <c r="G156" s="369"/>
      <c r="H156" s="367"/>
      <c r="I156" s="370"/>
      <c r="J156" s="371"/>
      <c r="K156" s="367"/>
      <c r="L156" s="447"/>
      <c r="M156" s="448"/>
      <c r="N156" s="448"/>
      <c r="O156" s="446"/>
      <c r="P156" s="376" t="str">
        <f t="shared" si="54"/>
        <v/>
      </c>
      <c r="Q156" s="376" t="str">
        <f t="shared" si="55"/>
        <v/>
      </c>
      <c r="R156" s="377" t="str">
        <f t="shared" si="56"/>
        <v/>
      </c>
      <c r="S156" s="377" t="str">
        <f t="shared" si="57"/>
        <v/>
      </c>
      <c r="T156" s="277"/>
      <c r="U156" s="37"/>
      <c r="V156" s="36" t="str">
        <f t="shared" si="58"/>
        <v/>
      </c>
      <c r="W156" s="36" t="e">
        <f>IF(#REF!="","",#REF!)</f>
        <v>#REF!</v>
      </c>
      <c r="X156" s="29" t="str">
        <f t="shared" si="59"/>
        <v/>
      </c>
      <c r="Y156" s="7" t="e">
        <f t="shared" si="60"/>
        <v>#N/A</v>
      </c>
      <c r="Z156" s="7" t="e">
        <f t="shared" si="61"/>
        <v>#N/A</v>
      </c>
      <c r="AA156" s="7" t="e">
        <f t="shared" si="62"/>
        <v>#N/A</v>
      </c>
      <c r="AB156" s="7" t="str">
        <f t="shared" si="63"/>
        <v/>
      </c>
      <c r="AC156" s="11">
        <f t="shared" si="64"/>
        <v>1</v>
      </c>
      <c r="AD156" s="7" t="e">
        <f t="shared" si="65"/>
        <v>#N/A</v>
      </c>
      <c r="AE156" s="7" t="e">
        <f t="shared" si="66"/>
        <v>#N/A</v>
      </c>
      <c r="AF156" s="7" t="e">
        <f t="shared" si="67"/>
        <v>#N/A</v>
      </c>
      <c r="AG156" s="7" t="e">
        <f>VLOOKUP(AI156,排出係数!$A$4:$I$1301,9,FALSE)</f>
        <v>#N/A</v>
      </c>
      <c r="AH156" s="12" t="str">
        <f t="shared" si="68"/>
        <v xml:space="preserve"> </v>
      </c>
      <c r="AI156" s="7" t="e">
        <f t="shared" si="79"/>
        <v>#N/A</v>
      </c>
      <c r="AJ156" s="7" t="e">
        <f t="shared" si="69"/>
        <v>#N/A</v>
      </c>
      <c r="AK156" s="7" t="e">
        <f>VLOOKUP(AI156,排出係数!$A$4:$I$1301,6,FALSE)</f>
        <v>#N/A</v>
      </c>
      <c r="AL156" s="7" t="e">
        <f t="shared" si="70"/>
        <v>#N/A</v>
      </c>
      <c r="AM156" s="7" t="e">
        <f t="shared" si="71"/>
        <v>#N/A</v>
      </c>
      <c r="AN156" s="7" t="e">
        <f>VLOOKUP(AI156,排出係数!$A$4:$I$1301,7,FALSE)</f>
        <v>#N/A</v>
      </c>
      <c r="AO156" s="7" t="e">
        <f t="shared" si="72"/>
        <v>#N/A</v>
      </c>
      <c r="AP156" s="7" t="e">
        <f t="shared" si="73"/>
        <v>#N/A</v>
      </c>
      <c r="AQ156" s="7" t="e">
        <f t="shared" si="80"/>
        <v>#N/A</v>
      </c>
      <c r="AR156" s="7">
        <f t="shared" si="74"/>
        <v>0</v>
      </c>
      <c r="AS156" s="7" t="e">
        <f>VLOOKUP(AI156,排出係数!$A$4:$I$1301,8,FALSE)</f>
        <v>#N/A</v>
      </c>
      <c r="AT156" s="7" t="str">
        <f t="shared" si="75"/>
        <v/>
      </c>
      <c r="AU156" s="7" t="str">
        <f t="shared" si="76"/>
        <v/>
      </c>
      <c r="AV156" s="7" t="str">
        <f t="shared" si="77"/>
        <v/>
      </c>
      <c r="AW156" s="7" t="str">
        <f t="shared" si="78"/>
        <v/>
      </c>
      <c r="AX156" s="88"/>
      <c r="BD156" s="3" t="s">
        <v>915</v>
      </c>
    </row>
    <row r="157" spans="1:56" s="13" customFormat="1" ht="13.5" customHeight="1">
      <c r="A157" s="139">
        <v>142</v>
      </c>
      <c r="B157" s="366"/>
      <c r="C157" s="367"/>
      <c r="D157" s="368"/>
      <c r="E157" s="367"/>
      <c r="F157" s="368"/>
      <c r="G157" s="369"/>
      <c r="H157" s="367"/>
      <c r="I157" s="370"/>
      <c r="J157" s="371"/>
      <c r="K157" s="367"/>
      <c r="L157" s="447"/>
      <c r="M157" s="448"/>
      <c r="N157" s="448"/>
      <c r="O157" s="446"/>
      <c r="P157" s="376" t="str">
        <f t="shared" si="54"/>
        <v/>
      </c>
      <c r="Q157" s="376" t="str">
        <f t="shared" si="55"/>
        <v/>
      </c>
      <c r="R157" s="377" t="str">
        <f t="shared" si="56"/>
        <v/>
      </c>
      <c r="S157" s="377" t="str">
        <f t="shared" si="57"/>
        <v/>
      </c>
      <c r="T157" s="277"/>
      <c r="U157" s="37"/>
      <c r="V157" s="36" t="str">
        <f t="shared" si="58"/>
        <v/>
      </c>
      <c r="W157" s="36" t="e">
        <f>IF(#REF!="","",#REF!)</f>
        <v>#REF!</v>
      </c>
      <c r="X157" s="29" t="str">
        <f t="shared" si="59"/>
        <v/>
      </c>
      <c r="Y157" s="7" t="e">
        <f t="shared" si="60"/>
        <v>#N/A</v>
      </c>
      <c r="Z157" s="7" t="e">
        <f t="shared" si="61"/>
        <v>#N/A</v>
      </c>
      <c r="AA157" s="7" t="e">
        <f t="shared" si="62"/>
        <v>#N/A</v>
      </c>
      <c r="AB157" s="7" t="str">
        <f t="shared" si="63"/>
        <v/>
      </c>
      <c r="AC157" s="11">
        <f t="shared" si="64"/>
        <v>1</v>
      </c>
      <c r="AD157" s="7" t="e">
        <f t="shared" si="65"/>
        <v>#N/A</v>
      </c>
      <c r="AE157" s="7" t="e">
        <f t="shared" si="66"/>
        <v>#N/A</v>
      </c>
      <c r="AF157" s="7" t="e">
        <f t="shared" si="67"/>
        <v>#N/A</v>
      </c>
      <c r="AG157" s="7" t="e">
        <f>VLOOKUP(AI157,排出係数!$A$4:$I$1301,9,FALSE)</f>
        <v>#N/A</v>
      </c>
      <c r="AH157" s="12" t="str">
        <f t="shared" si="68"/>
        <v xml:space="preserve"> </v>
      </c>
      <c r="AI157" s="7" t="e">
        <f t="shared" si="79"/>
        <v>#N/A</v>
      </c>
      <c r="AJ157" s="7" t="e">
        <f t="shared" si="69"/>
        <v>#N/A</v>
      </c>
      <c r="AK157" s="7" t="e">
        <f>VLOOKUP(AI157,排出係数!$A$4:$I$1301,6,FALSE)</f>
        <v>#N/A</v>
      </c>
      <c r="AL157" s="7" t="e">
        <f t="shared" si="70"/>
        <v>#N/A</v>
      </c>
      <c r="AM157" s="7" t="e">
        <f t="shared" si="71"/>
        <v>#N/A</v>
      </c>
      <c r="AN157" s="7" t="e">
        <f>VLOOKUP(AI157,排出係数!$A$4:$I$1301,7,FALSE)</f>
        <v>#N/A</v>
      </c>
      <c r="AO157" s="7" t="e">
        <f t="shared" si="72"/>
        <v>#N/A</v>
      </c>
      <c r="AP157" s="7" t="e">
        <f t="shared" si="73"/>
        <v>#N/A</v>
      </c>
      <c r="AQ157" s="7" t="e">
        <f t="shared" si="80"/>
        <v>#N/A</v>
      </c>
      <c r="AR157" s="7">
        <f t="shared" si="74"/>
        <v>0</v>
      </c>
      <c r="AS157" s="7" t="e">
        <f>VLOOKUP(AI157,排出係数!$A$4:$I$1301,8,FALSE)</f>
        <v>#N/A</v>
      </c>
      <c r="AT157" s="7" t="str">
        <f t="shared" si="75"/>
        <v/>
      </c>
      <c r="AU157" s="7" t="str">
        <f t="shared" si="76"/>
        <v/>
      </c>
      <c r="AV157" s="7" t="str">
        <f t="shared" si="77"/>
        <v/>
      </c>
      <c r="AW157" s="7" t="str">
        <f t="shared" si="78"/>
        <v/>
      </c>
      <c r="AX157" s="88"/>
      <c r="BD157" s="3" t="s">
        <v>80</v>
      </c>
    </row>
    <row r="158" spans="1:56" s="13" customFormat="1" ht="13.5" customHeight="1">
      <c r="A158" s="139">
        <v>143</v>
      </c>
      <c r="B158" s="366"/>
      <c r="C158" s="367"/>
      <c r="D158" s="368"/>
      <c r="E158" s="367"/>
      <c r="F158" s="368"/>
      <c r="G158" s="369"/>
      <c r="H158" s="367"/>
      <c r="I158" s="370"/>
      <c r="J158" s="371"/>
      <c r="K158" s="367"/>
      <c r="L158" s="447"/>
      <c r="M158" s="448"/>
      <c r="N158" s="448"/>
      <c r="O158" s="446"/>
      <c r="P158" s="376" t="str">
        <f t="shared" si="54"/>
        <v/>
      </c>
      <c r="Q158" s="376" t="str">
        <f t="shared" si="55"/>
        <v/>
      </c>
      <c r="R158" s="377" t="str">
        <f t="shared" si="56"/>
        <v/>
      </c>
      <c r="S158" s="377" t="str">
        <f t="shared" si="57"/>
        <v/>
      </c>
      <c r="T158" s="277"/>
      <c r="U158" s="37"/>
      <c r="V158" s="36" t="str">
        <f t="shared" si="58"/>
        <v/>
      </c>
      <c r="W158" s="36" t="e">
        <f>IF(#REF!="","",#REF!)</f>
        <v>#REF!</v>
      </c>
      <c r="X158" s="29" t="str">
        <f t="shared" si="59"/>
        <v/>
      </c>
      <c r="Y158" s="7" t="e">
        <f t="shared" si="60"/>
        <v>#N/A</v>
      </c>
      <c r="Z158" s="7" t="e">
        <f t="shared" si="61"/>
        <v>#N/A</v>
      </c>
      <c r="AA158" s="7" t="e">
        <f t="shared" si="62"/>
        <v>#N/A</v>
      </c>
      <c r="AB158" s="7" t="str">
        <f t="shared" si="63"/>
        <v/>
      </c>
      <c r="AC158" s="11">
        <f t="shared" si="64"/>
        <v>1</v>
      </c>
      <c r="AD158" s="7" t="e">
        <f t="shared" si="65"/>
        <v>#N/A</v>
      </c>
      <c r="AE158" s="7" t="e">
        <f t="shared" si="66"/>
        <v>#N/A</v>
      </c>
      <c r="AF158" s="7" t="e">
        <f t="shared" si="67"/>
        <v>#N/A</v>
      </c>
      <c r="AG158" s="7" t="e">
        <f>VLOOKUP(AI158,排出係数!$A$4:$I$1301,9,FALSE)</f>
        <v>#N/A</v>
      </c>
      <c r="AH158" s="12" t="str">
        <f t="shared" si="68"/>
        <v xml:space="preserve"> </v>
      </c>
      <c r="AI158" s="7" t="e">
        <f t="shared" si="79"/>
        <v>#N/A</v>
      </c>
      <c r="AJ158" s="7" t="e">
        <f t="shared" si="69"/>
        <v>#N/A</v>
      </c>
      <c r="AK158" s="7" t="e">
        <f>VLOOKUP(AI158,排出係数!$A$4:$I$1301,6,FALSE)</f>
        <v>#N/A</v>
      </c>
      <c r="AL158" s="7" t="e">
        <f t="shared" si="70"/>
        <v>#N/A</v>
      </c>
      <c r="AM158" s="7" t="e">
        <f t="shared" si="71"/>
        <v>#N/A</v>
      </c>
      <c r="AN158" s="7" t="e">
        <f>VLOOKUP(AI158,排出係数!$A$4:$I$1301,7,FALSE)</f>
        <v>#N/A</v>
      </c>
      <c r="AO158" s="7" t="e">
        <f t="shared" si="72"/>
        <v>#N/A</v>
      </c>
      <c r="AP158" s="7" t="e">
        <f t="shared" si="73"/>
        <v>#N/A</v>
      </c>
      <c r="AQ158" s="7" t="e">
        <f t="shared" si="80"/>
        <v>#N/A</v>
      </c>
      <c r="AR158" s="7">
        <f t="shared" si="74"/>
        <v>0</v>
      </c>
      <c r="AS158" s="7" t="e">
        <f>VLOOKUP(AI158,排出係数!$A$4:$I$1301,8,FALSE)</f>
        <v>#N/A</v>
      </c>
      <c r="AT158" s="7" t="str">
        <f t="shared" si="75"/>
        <v/>
      </c>
      <c r="AU158" s="7" t="str">
        <f t="shared" si="76"/>
        <v/>
      </c>
      <c r="AV158" s="7" t="str">
        <f t="shared" si="77"/>
        <v/>
      </c>
      <c r="AW158" s="7" t="str">
        <f t="shared" si="78"/>
        <v/>
      </c>
      <c r="AX158" s="88"/>
      <c r="BD158" s="3" t="s">
        <v>81</v>
      </c>
    </row>
    <row r="159" spans="1:56" s="13" customFormat="1" ht="13.5" customHeight="1">
      <c r="A159" s="139">
        <v>144</v>
      </c>
      <c r="B159" s="366"/>
      <c r="C159" s="367"/>
      <c r="D159" s="368"/>
      <c r="E159" s="367"/>
      <c r="F159" s="368"/>
      <c r="G159" s="369"/>
      <c r="H159" s="367"/>
      <c r="I159" s="370"/>
      <c r="J159" s="371"/>
      <c r="K159" s="367"/>
      <c r="L159" s="447"/>
      <c r="M159" s="448"/>
      <c r="N159" s="448"/>
      <c r="O159" s="446"/>
      <c r="P159" s="376" t="str">
        <f t="shared" si="54"/>
        <v/>
      </c>
      <c r="Q159" s="376" t="str">
        <f t="shared" si="55"/>
        <v/>
      </c>
      <c r="R159" s="377" t="str">
        <f t="shared" si="56"/>
        <v/>
      </c>
      <c r="S159" s="377" t="str">
        <f t="shared" si="57"/>
        <v/>
      </c>
      <c r="T159" s="277"/>
      <c r="U159" s="37"/>
      <c r="V159" s="36" t="str">
        <f t="shared" si="58"/>
        <v/>
      </c>
      <c r="W159" s="36" t="e">
        <f>IF(#REF!="","",#REF!)</f>
        <v>#REF!</v>
      </c>
      <c r="X159" s="29" t="str">
        <f t="shared" si="59"/>
        <v/>
      </c>
      <c r="Y159" s="7" t="e">
        <f t="shared" si="60"/>
        <v>#N/A</v>
      </c>
      <c r="Z159" s="7" t="e">
        <f t="shared" si="61"/>
        <v>#N/A</v>
      </c>
      <c r="AA159" s="7" t="e">
        <f t="shared" si="62"/>
        <v>#N/A</v>
      </c>
      <c r="AB159" s="7" t="str">
        <f t="shared" si="63"/>
        <v/>
      </c>
      <c r="AC159" s="11">
        <f t="shared" si="64"/>
        <v>1</v>
      </c>
      <c r="AD159" s="7" t="e">
        <f t="shared" si="65"/>
        <v>#N/A</v>
      </c>
      <c r="AE159" s="7" t="e">
        <f t="shared" si="66"/>
        <v>#N/A</v>
      </c>
      <c r="AF159" s="7" t="e">
        <f t="shared" si="67"/>
        <v>#N/A</v>
      </c>
      <c r="AG159" s="7" t="e">
        <f>VLOOKUP(AI159,排出係数!$A$4:$I$1301,9,FALSE)</f>
        <v>#N/A</v>
      </c>
      <c r="AH159" s="12" t="str">
        <f t="shared" si="68"/>
        <v xml:space="preserve"> </v>
      </c>
      <c r="AI159" s="7" t="e">
        <f t="shared" si="79"/>
        <v>#N/A</v>
      </c>
      <c r="AJ159" s="7" t="e">
        <f t="shared" si="69"/>
        <v>#N/A</v>
      </c>
      <c r="AK159" s="7" t="e">
        <f>VLOOKUP(AI159,排出係数!$A$4:$I$1301,6,FALSE)</f>
        <v>#N/A</v>
      </c>
      <c r="AL159" s="7" t="e">
        <f t="shared" si="70"/>
        <v>#N/A</v>
      </c>
      <c r="AM159" s="7" t="e">
        <f t="shared" si="71"/>
        <v>#N/A</v>
      </c>
      <c r="AN159" s="7" t="e">
        <f>VLOOKUP(AI159,排出係数!$A$4:$I$1301,7,FALSE)</f>
        <v>#N/A</v>
      </c>
      <c r="AO159" s="7" t="e">
        <f t="shared" si="72"/>
        <v>#N/A</v>
      </c>
      <c r="AP159" s="7" t="e">
        <f t="shared" si="73"/>
        <v>#N/A</v>
      </c>
      <c r="AQ159" s="7" t="e">
        <f t="shared" si="80"/>
        <v>#N/A</v>
      </c>
      <c r="AR159" s="7">
        <f t="shared" si="74"/>
        <v>0</v>
      </c>
      <c r="AS159" s="7" t="e">
        <f>VLOOKUP(AI159,排出係数!$A$4:$I$1301,8,FALSE)</f>
        <v>#N/A</v>
      </c>
      <c r="AT159" s="7" t="str">
        <f t="shared" si="75"/>
        <v/>
      </c>
      <c r="AU159" s="7" t="str">
        <f t="shared" si="76"/>
        <v/>
      </c>
      <c r="AV159" s="7" t="str">
        <f t="shared" si="77"/>
        <v/>
      </c>
      <c r="AW159" s="7" t="str">
        <f t="shared" si="78"/>
        <v/>
      </c>
      <c r="AX159" s="88"/>
      <c r="BD159" s="3" t="s">
        <v>82</v>
      </c>
    </row>
    <row r="160" spans="1:56" s="13" customFormat="1" ht="13.5" customHeight="1">
      <c r="A160" s="139">
        <v>145</v>
      </c>
      <c r="B160" s="366"/>
      <c r="C160" s="367"/>
      <c r="D160" s="368"/>
      <c r="E160" s="367"/>
      <c r="F160" s="368"/>
      <c r="G160" s="369"/>
      <c r="H160" s="367"/>
      <c r="I160" s="370"/>
      <c r="J160" s="371"/>
      <c r="K160" s="367"/>
      <c r="L160" s="447"/>
      <c r="M160" s="448"/>
      <c r="N160" s="448"/>
      <c r="O160" s="446"/>
      <c r="P160" s="376" t="str">
        <f t="shared" si="54"/>
        <v/>
      </c>
      <c r="Q160" s="376" t="str">
        <f t="shared" si="55"/>
        <v/>
      </c>
      <c r="R160" s="377" t="str">
        <f t="shared" si="56"/>
        <v/>
      </c>
      <c r="S160" s="377" t="str">
        <f t="shared" si="57"/>
        <v/>
      </c>
      <c r="T160" s="277"/>
      <c r="U160" s="37"/>
      <c r="V160" s="36" t="str">
        <f t="shared" si="58"/>
        <v/>
      </c>
      <c r="W160" s="36" t="e">
        <f>IF(#REF!="","",#REF!)</f>
        <v>#REF!</v>
      </c>
      <c r="X160" s="29" t="str">
        <f t="shared" si="59"/>
        <v/>
      </c>
      <c r="Y160" s="7" t="e">
        <f t="shared" si="60"/>
        <v>#N/A</v>
      </c>
      <c r="Z160" s="7" t="e">
        <f t="shared" si="61"/>
        <v>#N/A</v>
      </c>
      <c r="AA160" s="7" t="e">
        <f t="shared" si="62"/>
        <v>#N/A</v>
      </c>
      <c r="AB160" s="7" t="str">
        <f t="shared" si="63"/>
        <v/>
      </c>
      <c r="AC160" s="11">
        <f t="shared" si="64"/>
        <v>1</v>
      </c>
      <c r="AD160" s="7" t="e">
        <f t="shared" si="65"/>
        <v>#N/A</v>
      </c>
      <c r="AE160" s="7" t="e">
        <f t="shared" si="66"/>
        <v>#N/A</v>
      </c>
      <c r="AF160" s="7" t="e">
        <f t="shared" si="67"/>
        <v>#N/A</v>
      </c>
      <c r="AG160" s="7" t="e">
        <f>VLOOKUP(AI160,排出係数!$A$4:$I$1301,9,FALSE)</f>
        <v>#N/A</v>
      </c>
      <c r="AH160" s="12" t="str">
        <f t="shared" si="68"/>
        <v xml:space="preserve"> </v>
      </c>
      <c r="AI160" s="7" t="e">
        <f t="shared" si="79"/>
        <v>#N/A</v>
      </c>
      <c r="AJ160" s="7" t="e">
        <f t="shared" si="69"/>
        <v>#N/A</v>
      </c>
      <c r="AK160" s="7" t="e">
        <f>VLOOKUP(AI160,排出係数!$A$4:$I$1301,6,FALSE)</f>
        <v>#N/A</v>
      </c>
      <c r="AL160" s="7" t="e">
        <f t="shared" si="70"/>
        <v>#N/A</v>
      </c>
      <c r="AM160" s="7" t="e">
        <f t="shared" si="71"/>
        <v>#N/A</v>
      </c>
      <c r="AN160" s="7" t="e">
        <f>VLOOKUP(AI160,排出係数!$A$4:$I$1301,7,FALSE)</f>
        <v>#N/A</v>
      </c>
      <c r="AO160" s="7" t="e">
        <f t="shared" si="72"/>
        <v>#N/A</v>
      </c>
      <c r="AP160" s="7" t="e">
        <f t="shared" si="73"/>
        <v>#N/A</v>
      </c>
      <c r="AQ160" s="7" t="e">
        <f t="shared" si="80"/>
        <v>#N/A</v>
      </c>
      <c r="AR160" s="7">
        <f t="shared" si="74"/>
        <v>0</v>
      </c>
      <c r="AS160" s="7" t="e">
        <f>VLOOKUP(AI160,排出係数!$A$4:$I$1301,8,FALSE)</f>
        <v>#N/A</v>
      </c>
      <c r="AT160" s="7" t="str">
        <f t="shared" si="75"/>
        <v/>
      </c>
      <c r="AU160" s="7" t="str">
        <f t="shared" si="76"/>
        <v/>
      </c>
      <c r="AV160" s="7" t="str">
        <f t="shared" si="77"/>
        <v/>
      </c>
      <c r="AW160" s="7" t="str">
        <f t="shared" si="78"/>
        <v/>
      </c>
      <c r="AX160" s="88"/>
      <c r="BD160" s="3" t="s">
        <v>83</v>
      </c>
    </row>
    <row r="161" spans="1:56" s="13" customFormat="1" ht="13.5" customHeight="1">
      <c r="A161" s="139">
        <v>146</v>
      </c>
      <c r="B161" s="366"/>
      <c r="C161" s="367"/>
      <c r="D161" s="368"/>
      <c r="E161" s="367"/>
      <c r="F161" s="368"/>
      <c r="G161" s="369"/>
      <c r="H161" s="367"/>
      <c r="I161" s="370"/>
      <c r="J161" s="371"/>
      <c r="K161" s="367"/>
      <c r="L161" s="447"/>
      <c r="M161" s="448"/>
      <c r="N161" s="448"/>
      <c r="O161" s="446"/>
      <c r="P161" s="376" t="str">
        <f t="shared" si="54"/>
        <v/>
      </c>
      <c r="Q161" s="376" t="str">
        <f t="shared" si="55"/>
        <v/>
      </c>
      <c r="R161" s="377" t="str">
        <f t="shared" si="56"/>
        <v/>
      </c>
      <c r="S161" s="377" t="str">
        <f t="shared" si="57"/>
        <v/>
      </c>
      <c r="T161" s="277"/>
      <c r="U161" s="37"/>
      <c r="V161" s="36" t="str">
        <f t="shared" si="58"/>
        <v/>
      </c>
      <c r="W161" s="36" t="e">
        <f>IF(#REF!="","",#REF!)</f>
        <v>#REF!</v>
      </c>
      <c r="X161" s="29" t="str">
        <f t="shared" si="59"/>
        <v/>
      </c>
      <c r="Y161" s="7" t="e">
        <f t="shared" si="60"/>
        <v>#N/A</v>
      </c>
      <c r="Z161" s="7" t="e">
        <f t="shared" si="61"/>
        <v>#N/A</v>
      </c>
      <c r="AA161" s="7" t="e">
        <f t="shared" si="62"/>
        <v>#N/A</v>
      </c>
      <c r="AB161" s="7" t="str">
        <f t="shared" si="63"/>
        <v/>
      </c>
      <c r="AC161" s="11">
        <f t="shared" si="64"/>
        <v>1</v>
      </c>
      <c r="AD161" s="7" t="e">
        <f t="shared" si="65"/>
        <v>#N/A</v>
      </c>
      <c r="AE161" s="7" t="e">
        <f t="shared" si="66"/>
        <v>#N/A</v>
      </c>
      <c r="AF161" s="7" t="e">
        <f t="shared" si="67"/>
        <v>#N/A</v>
      </c>
      <c r="AG161" s="7" t="e">
        <f>VLOOKUP(AI161,排出係数!$A$4:$I$1301,9,FALSE)</f>
        <v>#N/A</v>
      </c>
      <c r="AH161" s="12" t="str">
        <f t="shared" si="68"/>
        <v xml:space="preserve"> </v>
      </c>
      <c r="AI161" s="7" t="e">
        <f t="shared" si="79"/>
        <v>#N/A</v>
      </c>
      <c r="AJ161" s="7" t="e">
        <f t="shared" si="69"/>
        <v>#N/A</v>
      </c>
      <c r="AK161" s="7" t="e">
        <f>VLOOKUP(AI161,排出係数!$A$4:$I$1301,6,FALSE)</f>
        <v>#N/A</v>
      </c>
      <c r="AL161" s="7" t="e">
        <f t="shared" si="70"/>
        <v>#N/A</v>
      </c>
      <c r="AM161" s="7" t="e">
        <f t="shared" si="71"/>
        <v>#N/A</v>
      </c>
      <c r="AN161" s="7" t="e">
        <f>VLOOKUP(AI161,排出係数!$A$4:$I$1301,7,FALSE)</f>
        <v>#N/A</v>
      </c>
      <c r="AO161" s="7" t="e">
        <f t="shared" si="72"/>
        <v>#N/A</v>
      </c>
      <c r="AP161" s="7" t="e">
        <f t="shared" si="73"/>
        <v>#N/A</v>
      </c>
      <c r="AQ161" s="7" t="e">
        <f t="shared" si="80"/>
        <v>#N/A</v>
      </c>
      <c r="AR161" s="7">
        <f t="shared" si="74"/>
        <v>0</v>
      </c>
      <c r="AS161" s="7" t="e">
        <f>VLOOKUP(AI161,排出係数!$A$4:$I$1301,8,FALSE)</f>
        <v>#N/A</v>
      </c>
      <c r="AT161" s="7" t="str">
        <f t="shared" si="75"/>
        <v/>
      </c>
      <c r="AU161" s="7" t="str">
        <f t="shared" si="76"/>
        <v/>
      </c>
      <c r="AV161" s="7" t="str">
        <f t="shared" si="77"/>
        <v/>
      </c>
      <c r="AW161" s="7" t="str">
        <f t="shared" si="78"/>
        <v/>
      </c>
      <c r="AX161" s="88"/>
      <c r="BD161" s="3" t="s">
        <v>1208</v>
      </c>
    </row>
    <row r="162" spans="1:56" s="13" customFormat="1" ht="13.5" customHeight="1">
      <c r="A162" s="139">
        <v>147</v>
      </c>
      <c r="B162" s="366"/>
      <c r="C162" s="367"/>
      <c r="D162" s="368"/>
      <c r="E162" s="367"/>
      <c r="F162" s="368"/>
      <c r="G162" s="369"/>
      <c r="H162" s="367"/>
      <c r="I162" s="370"/>
      <c r="J162" s="371"/>
      <c r="K162" s="367"/>
      <c r="L162" s="447"/>
      <c r="M162" s="448"/>
      <c r="N162" s="448"/>
      <c r="O162" s="446"/>
      <c r="P162" s="376" t="str">
        <f t="shared" si="54"/>
        <v/>
      </c>
      <c r="Q162" s="376" t="str">
        <f t="shared" si="55"/>
        <v/>
      </c>
      <c r="R162" s="377" t="str">
        <f t="shared" si="56"/>
        <v/>
      </c>
      <c r="S162" s="377" t="str">
        <f t="shared" si="57"/>
        <v/>
      </c>
      <c r="T162" s="277"/>
      <c r="U162" s="37"/>
      <c r="V162" s="36" t="str">
        <f t="shared" si="58"/>
        <v/>
      </c>
      <c r="W162" s="36" t="e">
        <f>IF(#REF!="","",#REF!)</f>
        <v>#REF!</v>
      </c>
      <c r="X162" s="29" t="str">
        <f t="shared" si="59"/>
        <v/>
      </c>
      <c r="Y162" s="7" t="e">
        <f t="shared" si="60"/>
        <v>#N/A</v>
      </c>
      <c r="Z162" s="7" t="e">
        <f t="shared" si="61"/>
        <v>#N/A</v>
      </c>
      <c r="AA162" s="7" t="e">
        <f t="shared" si="62"/>
        <v>#N/A</v>
      </c>
      <c r="AB162" s="7" t="str">
        <f t="shared" si="63"/>
        <v/>
      </c>
      <c r="AC162" s="11">
        <f t="shared" si="64"/>
        <v>1</v>
      </c>
      <c r="AD162" s="7" t="e">
        <f t="shared" si="65"/>
        <v>#N/A</v>
      </c>
      <c r="AE162" s="7" t="e">
        <f t="shared" si="66"/>
        <v>#N/A</v>
      </c>
      <c r="AF162" s="7" t="e">
        <f t="shared" si="67"/>
        <v>#N/A</v>
      </c>
      <c r="AG162" s="7" t="e">
        <f>VLOOKUP(AI162,排出係数!$A$4:$I$1301,9,FALSE)</f>
        <v>#N/A</v>
      </c>
      <c r="AH162" s="12" t="str">
        <f t="shared" si="68"/>
        <v xml:space="preserve"> </v>
      </c>
      <c r="AI162" s="7" t="e">
        <f t="shared" si="79"/>
        <v>#N/A</v>
      </c>
      <c r="AJ162" s="7" t="e">
        <f t="shared" si="69"/>
        <v>#N/A</v>
      </c>
      <c r="AK162" s="7" t="e">
        <f>VLOOKUP(AI162,排出係数!$A$4:$I$1301,6,FALSE)</f>
        <v>#N/A</v>
      </c>
      <c r="AL162" s="7" t="e">
        <f t="shared" si="70"/>
        <v>#N/A</v>
      </c>
      <c r="AM162" s="7" t="e">
        <f t="shared" si="71"/>
        <v>#N/A</v>
      </c>
      <c r="AN162" s="7" t="e">
        <f>VLOOKUP(AI162,排出係数!$A$4:$I$1301,7,FALSE)</f>
        <v>#N/A</v>
      </c>
      <c r="AO162" s="7" t="e">
        <f t="shared" si="72"/>
        <v>#N/A</v>
      </c>
      <c r="AP162" s="7" t="e">
        <f t="shared" si="73"/>
        <v>#N/A</v>
      </c>
      <c r="AQ162" s="7" t="e">
        <f t="shared" si="80"/>
        <v>#N/A</v>
      </c>
      <c r="AR162" s="7">
        <f t="shared" si="74"/>
        <v>0</v>
      </c>
      <c r="AS162" s="7" t="e">
        <f>VLOOKUP(AI162,排出係数!$A$4:$I$1301,8,FALSE)</f>
        <v>#N/A</v>
      </c>
      <c r="AT162" s="7" t="str">
        <f t="shared" si="75"/>
        <v/>
      </c>
      <c r="AU162" s="7" t="str">
        <f t="shared" si="76"/>
        <v/>
      </c>
      <c r="AV162" s="7" t="str">
        <f t="shared" si="77"/>
        <v/>
      </c>
      <c r="AW162" s="7" t="str">
        <f t="shared" si="78"/>
        <v/>
      </c>
      <c r="AX162" s="88"/>
      <c r="BD162" s="3" t="s">
        <v>1212</v>
      </c>
    </row>
    <row r="163" spans="1:56" s="13" customFormat="1" ht="13.5" customHeight="1">
      <c r="A163" s="139">
        <v>148</v>
      </c>
      <c r="B163" s="366"/>
      <c r="C163" s="367"/>
      <c r="D163" s="368"/>
      <c r="E163" s="367"/>
      <c r="F163" s="368"/>
      <c r="G163" s="369"/>
      <c r="H163" s="367"/>
      <c r="I163" s="370"/>
      <c r="J163" s="371"/>
      <c r="K163" s="367"/>
      <c r="L163" s="447"/>
      <c r="M163" s="448"/>
      <c r="N163" s="448"/>
      <c r="O163" s="446"/>
      <c r="P163" s="376" t="str">
        <f t="shared" si="54"/>
        <v/>
      </c>
      <c r="Q163" s="376" t="str">
        <f t="shared" si="55"/>
        <v/>
      </c>
      <c r="R163" s="377" t="str">
        <f t="shared" si="56"/>
        <v/>
      </c>
      <c r="S163" s="377" t="str">
        <f t="shared" si="57"/>
        <v/>
      </c>
      <c r="T163" s="277"/>
      <c r="U163" s="37"/>
      <c r="V163" s="36" t="str">
        <f t="shared" si="58"/>
        <v/>
      </c>
      <c r="W163" s="36" t="e">
        <f>IF(#REF!="","",#REF!)</f>
        <v>#REF!</v>
      </c>
      <c r="X163" s="29" t="str">
        <f t="shared" si="59"/>
        <v/>
      </c>
      <c r="Y163" s="7" t="e">
        <f t="shared" si="60"/>
        <v>#N/A</v>
      </c>
      <c r="Z163" s="7" t="e">
        <f t="shared" si="61"/>
        <v>#N/A</v>
      </c>
      <c r="AA163" s="7" t="e">
        <f t="shared" si="62"/>
        <v>#N/A</v>
      </c>
      <c r="AB163" s="7" t="str">
        <f t="shared" si="63"/>
        <v/>
      </c>
      <c r="AC163" s="11">
        <f t="shared" si="64"/>
        <v>1</v>
      </c>
      <c r="AD163" s="7" t="e">
        <f t="shared" si="65"/>
        <v>#N/A</v>
      </c>
      <c r="AE163" s="7" t="e">
        <f t="shared" si="66"/>
        <v>#N/A</v>
      </c>
      <c r="AF163" s="7" t="e">
        <f t="shared" si="67"/>
        <v>#N/A</v>
      </c>
      <c r="AG163" s="7" t="e">
        <f>VLOOKUP(AI163,排出係数!$A$4:$I$1301,9,FALSE)</f>
        <v>#N/A</v>
      </c>
      <c r="AH163" s="12" t="str">
        <f t="shared" si="68"/>
        <v xml:space="preserve"> </v>
      </c>
      <c r="AI163" s="7" t="e">
        <f t="shared" si="79"/>
        <v>#N/A</v>
      </c>
      <c r="AJ163" s="7" t="e">
        <f t="shared" si="69"/>
        <v>#N/A</v>
      </c>
      <c r="AK163" s="7" t="e">
        <f>VLOOKUP(AI163,排出係数!$A$4:$I$1301,6,FALSE)</f>
        <v>#N/A</v>
      </c>
      <c r="AL163" s="7" t="e">
        <f t="shared" si="70"/>
        <v>#N/A</v>
      </c>
      <c r="AM163" s="7" t="e">
        <f t="shared" si="71"/>
        <v>#N/A</v>
      </c>
      <c r="AN163" s="7" t="e">
        <f>VLOOKUP(AI163,排出係数!$A$4:$I$1301,7,FALSE)</f>
        <v>#N/A</v>
      </c>
      <c r="AO163" s="7" t="e">
        <f t="shared" si="72"/>
        <v>#N/A</v>
      </c>
      <c r="AP163" s="7" t="e">
        <f t="shared" si="73"/>
        <v>#N/A</v>
      </c>
      <c r="AQ163" s="7" t="e">
        <f t="shared" si="80"/>
        <v>#N/A</v>
      </c>
      <c r="AR163" s="7">
        <f t="shared" si="74"/>
        <v>0</v>
      </c>
      <c r="AS163" s="7" t="e">
        <f>VLOOKUP(AI163,排出係数!$A$4:$I$1301,8,FALSE)</f>
        <v>#N/A</v>
      </c>
      <c r="AT163" s="7" t="str">
        <f t="shared" si="75"/>
        <v/>
      </c>
      <c r="AU163" s="7" t="str">
        <f t="shared" si="76"/>
        <v/>
      </c>
      <c r="AV163" s="7" t="str">
        <f t="shared" si="77"/>
        <v/>
      </c>
      <c r="AW163" s="7" t="str">
        <f t="shared" si="78"/>
        <v/>
      </c>
      <c r="AX163" s="88"/>
      <c r="BD163" s="3" t="s">
        <v>154</v>
      </c>
    </row>
    <row r="164" spans="1:56" s="13" customFormat="1" ht="13.5" customHeight="1">
      <c r="A164" s="139">
        <v>149</v>
      </c>
      <c r="B164" s="366"/>
      <c r="C164" s="367"/>
      <c r="D164" s="368"/>
      <c r="E164" s="367"/>
      <c r="F164" s="368"/>
      <c r="G164" s="369"/>
      <c r="H164" s="367"/>
      <c r="I164" s="370"/>
      <c r="J164" s="371"/>
      <c r="K164" s="367"/>
      <c r="L164" s="447"/>
      <c r="M164" s="448"/>
      <c r="N164" s="448"/>
      <c r="O164" s="446"/>
      <c r="P164" s="376" t="str">
        <f t="shared" si="54"/>
        <v/>
      </c>
      <c r="Q164" s="376" t="str">
        <f t="shared" si="55"/>
        <v/>
      </c>
      <c r="R164" s="377" t="str">
        <f t="shared" si="56"/>
        <v/>
      </c>
      <c r="S164" s="377" t="str">
        <f t="shared" si="57"/>
        <v/>
      </c>
      <c r="T164" s="277"/>
      <c r="U164" s="37"/>
      <c r="V164" s="36" t="str">
        <f t="shared" si="58"/>
        <v/>
      </c>
      <c r="W164" s="36" t="e">
        <f>IF(#REF!="","",#REF!)</f>
        <v>#REF!</v>
      </c>
      <c r="X164" s="29" t="str">
        <f t="shared" si="59"/>
        <v/>
      </c>
      <c r="Y164" s="7" t="e">
        <f t="shared" si="60"/>
        <v>#N/A</v>
      </c>
      <c r="Z164" s="7" t="e">
        <f t="shared" si="61"/>
        <v>#N/A</v>
      </c>
      <c r="AA164" s="7" t="e">
        <f t="shared" si="62"/>
        <v>#N/A</v>
      </c>
      <c r="AB164" s="7" t="str">
        <f t="shared" si="63"/>
        <v/>
      </c>
      <c r="AC164" s="11">
        <f t="shared" si="64"/>
        <v>1</v>
      </c>
      <c r="AD164" s="7" t="e">
        <f t="shared" si="65"/>
        <v>#N/A</v>
      </c>
      <c r="AE164" s="7" t="e">
        <f t="shared" si="66"/>
        <v>#N/A</v>
      </c>
      <c r="AF164" s="7" t="e">
        <f t="shared" si="67"/>
        <v>#N/A</v>
      </c>
      <c r="AG164" s="7" t="e">
        <f>VLOOKUP(AI164,排出係数!$A$4:$I$1301,9,FALSE)</f>
        <v>#N/A</v>
      </c>
      <c r="AH164" s="12" t="str">
        <f t="shared" si="68"/>
        <v xml:space="preserve"> </v>
      </c>
      <c r="AI164" s="7" t="e">
        <f t="shared" si="79"/>
        <v>#N/A</v>
      </c>
      <c r="AJ164" s="7" t="e">
        <f t="shared" si="69"/>
        <v>#N/A</v>
      </c>
      <c r="AK164" s="7" t="e">
        <f>VLOOKUP(AI164,排出係数!$A$4:$I$1301,6,FALSE)</f>
        <v>#N/A</v>
      </c>
      <c r="AL164" s="7" t="e">
        <f t="shared" si="70"/>
        <v>#N/A</v>
      </c>
      <c r="AM164" s="7" t="e">
        <f t="shared" si="71"/>
        <v>#N/A</v>
      </c>
      <c r="AN164" s="7" t="e">
        <f>VLOOKUP(AI164,排出係数!$A$4:$I$1301,7,FALSE)</f>
        <v>#N/A</v>
      </c>
      <c r="AO164" s="7" t="e">
        <f t="shared" si="72"/>
        <v>#N/A</v>
      </c>
      <c r="AP164" s="7" t="e">
        <f t="shared" si="73"/>
        <v>#N/A</v>
      </c>
      <c r="AQ164" s="7" t="e">
        <f t="shared" si="80"/>
        <v>#N/A</v>
      </c>
      <c r="AR164" s="7">
        <f t="shared" si="74"/>
        <v>0</v>
      </c>
      <c r="AS164" s="7" t="e">
        <f>VLOOKUP(AI164,排出係数!$A$4:$I$1301,8,FALSE)</f>
        <v>#N/A</v>
      </c>
      <c r="AT164" s="7" t="str">
        <f t="shared" si="75"/>
        <v/>
      </c>
      <c r="AU164" s="7" t="str">
        <f t="shared" si="76"/>
        <v/>
      </c>
      <c r="AV164" s="7" t="str">
        <f t="shared" si="77"/>
        <v/>
      </c>
      <c r="AW164" s="7" t="str">
        <f t="shared" si="78"/>
        <v/>
      </c>
      <c r="AX164" s="88"/>
      <c r="BD164" s="3" t="s">
        <v>155</v>
      </c>
    </row>
    <row r="165" spans="1:56" s="13" customFormat="1" ht="13.5" customHeight="1">
      <c r="A165" s="139">
        <v>150</v>
      </c>
      <c r="B165" s="366"/>
      <c r="C165" s="367"/>
      <c r="D165" s="368"/>
      <c r="E165" s="367"/>
      <c r="F165" s="368"/>
      <c r="G165" s="369"/>
      <c r="H165" s="367"/>
      <c r="I165" s="370"/>
      <c r="J165" s="371"/>
      <c r="K165" s="367"/>
      <c r="L165" s="447"/>
      <c r="M165" s="448"/>
      <c r="N165" s="448"/>
      <c r="O165" s="446"/>
      <c r="P165" s="376" t="str">
        <f t="shared" si="54"/>
        <v/>
      </c>
      <c r="Q165" s="376" t="str">
        <f t="shared" si="55"/>
        <v/>
      </c>
      <c r="R165" s="377" t="str">
        <f t="shared" si="56"/>
        <v/>
      </c>
      <c r="S165" s="377" t="str">
        <f t="shared" si="57"/>
        <v/>
      </c>
      <c r="T165" s="277"/>
      <c r="U165" s="37"/>
      <c r="V165" s="36" t="str">
        <f t="shared" si="58"/>
        <v/>
      </c>
      <c r="W165" s="36" t="e">
        <f>IF(#REF!="","",#REF!)</f>
        <v>#REF!</v>
      </c>
      <c r="X165" s="29" t="str">
        <f t="shared" si="59"/>
        <v/>
      </c>
      <c r="Y165" s="7" t="e">
        <f t="shared" si="60"/>
        <v>#N/A</v>
      </c>
      <c r="Z165" s="7" t="e">
        <f t="shared" si="61"/>
        <v>#N/A</v>
      </c>
      <c r="AA165" s="7" t="e">
        <f t="shared" si="62"/>
        <v>#N/A</v>
      </c>
      <c r="AB165" s="7" t="str">
        <f t="shared" si="63"/>
        <v/>
      </c>
      <c r="AC165" s="11">
        <f t="shared" si="64"/>
        <v>1</v>
      </c>
      <c r="AD165" s="7" t="e">
        <f t="shared" si="65"/>
        <v>#N/A</v>
      </c>
      <c r="AE165" s="7" t="e">
        <f t="shared" si="66"/>
        <v>#N/A</v>
      </c>
      <c r="AF165" s="7" t="e">
        <f t="shared" si="67"/>
        <v>#N/A</v>
      </c>
      <c r="AG165" s="7" t="e">
        <f>VLOOKUP(AI165,排出係数!$A$4:$I$1301,9,FALSE)</f>
        <v>#N/A</v>
      </c>
      <c r="AH165" s="12" t="str">
        <f t="shared" si="68"/>
        <v xml:space="preserve"> </v>
      </c>
      <c r="AI165" s="7" t="e">
        <f t="shared" si="79"/>
        <v>#N/A</v>
      </c>
      <c r="AJ165" s="7" t="e">
        <f t="shared" si="69"/>
        <v>#N/A</v>
      </c>
      <c r="AK165" s="7" t="e">
        <f>VLOOKUP(AI165,排出係数!$A$4:$I$1301,6,FALSE)</f>
        <v>#N/A</v>
      </c>
      <c r="AL165" s="7" t="e">
        <f t="shared" si="70"/>
        <v>#N/A</v>
      </c>
      <c r="AM165" s="7" t="e">
        <f t="shared" si="71"/>
        <v>#N/A</v>
      </c>
      <c r="AN165" s="7" t="e">
        <f>VLOOKUP(AI165,排出係数!$A$4:$I$1301,7,FALSE)</f>
        <v>#N/A</v>
      </c>
      <c r="AO165" s="7" t="e">
        <f t="shared" si="72"/>
        <v>#N/A</v>
      </c>
      <c r="AP165" s="7" t="e">
        <f t="shared" si="73"/>
        <v>#N/A</v>
      </c>
      <c r="AQ165" s="7" t="e">
        <f t="shared" si="80"/>
        <v>#N/A</v>
      </c>
      <c r="AR165" s="7">
        <f t="shared" si="74"/>
        <v>0</v>
      </c>
      <c r="AS165" s="7" t="e">
        <f>VLOOKUP(AI165,排出係数!$A$4:$I$1301,8,FALSE)</f>
        <v>#N/A</v>
      </c>
      <c r="AT165" s="7" t="str">
        <f t="shared" si="75"/>
        <v/>
      </c>
      <c r="AU165" s="7" t="str">
        <f t="shared" si="76"/>
        <v/>
      </c>
      <c r="AV165" s="7" t="str">
        <f t="shared" si="77"/>
        <v/>
      </c>
      <c r="AW165" s="7" t="str">
        <f t="shared" si="78"/>
        <v/>
      </c>
      <c r="AX165" s="88"/>
      <c r="BD165" s="3" t="s">
        <v>156</v>
      </c>
    </row>
    <row r="166" spans="1:56" s="13" customFormat="1" ht="13.5" customHeight="1">
      <c r="A166" s="139">
        <v>151</v>
      </c>
      <c r="B166" s="366"/>
      <c r="C166" s="367"/>
      <c r="D166" s="368"/>
      <c r="E166" s="367"/>
      <c r="F166" s="368"/>
      <c r="G166" s="369"/>
      <c r="H166" s="367"/>
      <c r="I166" s="370"/>
      <c r="J166" s="371"/>
      <c r="K166" s="367"/>
      <c r="L166" s="447"/>
      <c r="M166" s="448"/>
      <c r="N166" s="448"/>
      <c r="O166" s="446"/>
      <c r="P166" s="376" t="str">
        <f t="shared" si="54"/>
        <v/>
      </c>
      <c r="Q166" s="376" t="str">
        <f t="shared" si="55"/>
        <v/>
      </c>
      <c r="R166" s="377" t="str">
        <f t="shared" si="56"/>
        <v/>
      </c>
      <c r="S166" s="377" t="str">
        <f t="shared" si="57"/>
        <v/>
      </c>
      <c r="T166" s="277"/>
      <c r="U166" s="37"/>
      <c r="V166" s="36" t="str">
        <f t="shared" si="58"/>
        <v/>
      </c>
      <c r="W166" s="36" t="e">
        <f>IF(#REF!="","",#REF!)</f>
        <v>#REF!</v>
      </c>
      <c r="X166" s="29" t="str">
        <f t="shared" si="59"/>
        <v/>
      </c>
      <c r="Y166" s="7" t="e">
        <f t="shared" si="60"/>
        <v>#N/A</v>
      </c>
      <c r="Z166" s="7" t="e">
        <f t="shared" si="61"/>
        <v>#N/A</v>
      </c>
      <c r="AA166" s="7" t="e">
        <f t="shared" si="62"/>
        <v>#N/A</v>
      </c>
      <c r="AB166" s="7" t="str">
        <f t="shared" si="63"/>
        <v/>
      </c>
      <c r="AC166" s="11">
        <f t="shared" si="64"/>
        <v>1</v>
      </c>
      <c r="AD166" s="7" t="e">
        <f t="shared" si="65"/>
        <v>#N/A</v>
      </c>
      <c r="AE166" s="7" t="e">
        <f t="shared" si="66"/>
        <v>#N/A</v>
      </c>
      <c r="AF166" s="7" t="e">
        <f t="shared" si="67"/>
        <v>#N/A</v>
      </c>
      <c r="AG166" s="7" t="e">
        <f>VLOOKUP(AI166,排出係数!$A$4:$I$1301,9,FALSE)</f>
        <v>#N/A</v>
      </c>
      <c r="AH166" s="12" t="str">
        <f t="shared" si="68"/>
        <v xml:space="preserve"> </v>
      </c>
      <c r="AI166" s="7" t="e">
        <f t="shared" si="79"/>
        <v>#N/A</v>
      </c>
      <c r="AJ166" s="7" t="e">
        <f t="shared" si="69"/>
        <v>#N/A</v>
      </c>
      <c r="AK166" s="7" t="e">
        <f>VLOOKUP(AI166,排出係数!$A$4:$I$1301,6,FALSE)</f>
        <v>#N/A</v>
      </c>
      <c r="AL166" s="7" t="e">
        <f t="shared" si="70"/>
        <v>#N/A</v>
      </c>
      <c r="AM166" s="7" t="e">
        <f t="shared" si="71"/>
        <v>#N/A</v>
      </c>
      <c r="AN166" s="7" t="e">
        <f>VLOOKUP(AI166,排出係数!$A$4:$I$1301,7,FALSE)</f>
        <v>#N/A</v>
      </c>
      <c r="AO166" s="7" t="e">
        <f t="shared" si="72"/>
        <v>#N/A</v>
      </c>
      <c r="AP166" s="7" t="e">
        <f t="shared" si="73"/>
        <v>#N/A</v>
      </c>
      <c r="AQ166" s="7" t="e">
        <f t="shared" si="80"/>
        <v>#N/A</v>
      </c>
      <c r="AR166" s="7">
        <f t="shared" si="74"/>
        <v>0</v>
      </c>
      <c r="AS166" s="7" t="e">
        <f>VLOOKUP(AI166,排出係数!$A$4:$I$1301,8,FALSE)</f>
        <v>#N/A</v>
      </c>
      <c r="AT166" s="7" t="str">
        <f t="shared" si="75"/>
        <v/>
      </c>
      <c r="AU166" s="7" t="str">
        <f t="shared" si="76"/>
        <v/>
      </c>
      <c r="AV166" s="7" t="str">
        <f t="shared" si="77"/>
        <v/>
      </c>
      <c r="AW166" s="7" t="str">
        <f t="shared" si="78"/>
        <v/>
      </c>
      <c r="AX166" s="88"/>
      <c r="BD166" s="3" t="s">
        <v>157</v>
      </c>
    </row>
    <row r="167" spans="1:56" s="13" customFormat="1" ht="13.5" customHeight="1">
      <c r="A167" s="139">
        <v>152</v>
      </c>
      <c r="B167" s="366"/>
      <c r="C167" s="367"/>
      <c r="D167" s="368"/>
      <c r="E167" s="367"/>
      <c r="F167" s="368"/>
      <c r="G167" s="369"/>
      <c r="H167" s="367"/>
      <c r="I167" s="370"/>
      <c r="J167" s="371"/>
      <c r="K167" s="367"/>
      <c r="L167" s="447"/>
      <c r="M167" s="448"/>
      <c r="N167" s="448"/>
      <c r="O167" s="446"/>
      <c r="P167" s="376" t="str">
        <f t="shared" si="54"/>
        <v/>
      </c>
      <c r="Q167" s="376" t="str">
        <f t="shared" si="55"/>
        <v/>
      </c>
      <c r="R167" s="377" t="str">
        <f t="shared" si="56"/>
        <v/>
      </c>
      <c r="S167" s="377" t="str">
        <f t="shared" si="57"/>
        <v/>
      </c>
      <c r="T167" s="277"/>
      <c r="U167" s="37"/>
      <c r="V167" s="36" t="str">
        <f t="shared" si="58"/>
        <v/>
      </c>
      <c r="W167" s="36" t="e">
        <f>IF(#REF!="","",#REF!)</f>
        <v>#REF!</v>
      </c>
      <c r="X167" s="29" t="str">
        <f t="shared" si="59"/>
        <v/>
      </c>
      <c r="Y167" s="7" t="e">
        <f t="shared" si="60"/>
        <v>#N/A</v>
      </c>
      <c r="Z167" s="7" t="e">
        <f t="shared" si="61"/>
        <v>#N/A</v>
      </c>
      <c r="AA167" s="7" t="e">
        <f t="shared" si="62"/>
        <v>#N/A</v>
      </c>
      <c r="AB167" s="7" t="str">
        <f t="shared" si="63"/>
        <v/>
      </c>
      <c r="AC167" s="11">
        <f t="shared" si="64"/>
        <v>1</v>
      </c>
      <c r="AD167" s="7" t="e">
        <f t="shared" si="65"/>
        <v>#N/A</v>
      </c>
      <c r="AE167" s="7" t="e">
        <f t="shared" si="66"/>
        <v>#N/A</v>
      </c>
      <c r="AF167" s="7" t="e">
        <f t="shared" si="67"/>
        <v>#N/A</v>
      </c>
      <c r="AG167" s="7" t="e">
        <f>VLOOKUP(AI167,排出係数!$A$4:$I$1301,9,FALSE)</f>
        <v>#N/A</v>
      </c>
      <c r="AH167" s="12" t="str">
        <f t="shared" si="68"/>
        <v xml:space="preserve"> </v>
      </c>
      <c r="AI167" s="7" t="e">
        <f t="shared" si="79"/>
        <v>#N/A</v>
      </c>
      <c r="AJ167" s="7" t="e">
        <f t="shared" si="69"/>
        <v>#N/A</v>
      </c>
      <c r="AK167" s="7" t="e">
        <f>VLOOKUP(AI167,排出係数!$A$4:$I$1301,6,FALSE)</f>
        <v>#N/A</v>
      </c>
      <c r="AL167" s="7" t="e">
        <f t="shared" si="70"/>
        <v>#N/A</v>
      </c>
      <c r="AM167" s="7" t="e">
        <f t="shared" si="71"/>
        <v>#N/A</v>
      </c>
      <c r="AN167" s="7" t="e">
        <f>VLOOKUP(AI167,排出係数!$A$4:$I$1301,7,FALSE)</f>
        <v>#N/A</v>
      </c>
      <c r="AO167" s="7" t="e">
        <f t="shared" si="72"/>
        <v>#N/A</v>
      </c>
      <c r="AP167" s="7" t="e">
        <f t="shared" si="73"/>
        <v>#N/A</v>
      </c>
      <c r="AQ167" s="7" t="e">
        <f t="shared" si="80"/>
        <v>#N/A</v>
      </c>
      <c r="AR167" s="7">
        <f t="shared" si="74"/>
        <v>0</v>
      </c>
      <c r="AS167" s="7" t="e">
        <f>VLOOKUP(AI167,排出係数!$A$4:$I$1301,8,FALSE)</f>
        <v>#N/A</v>
      </c>
      <c r="AT167" s="7" t="str">
        <f t="shared" si="75"/>
        <v/>
      </c>
      <c r="AU167" s="7" t="str">
        <f t="shared" si="76"/>
        <v/>
      </c>
      <c r="AV167" s="7" t="str">
        <f t="shared" si="77"/>
        <v/>
      </c>
      <c r="AW167" s="7" t="str">
        <f t="shared" si="78"/>
        <v/>
      </c>
      <c r="AX167" s="88"/>
      <c r="BD167" s="3" t="s">
        <v>158</v>
      </c>
    </row>
    <row r="168" spans="1:56" s="13" customFormat="1" ht="13.5" customHeight="1">
      <c r="A168" s="139">
        <v>153</v>
      </c>
      <c r="B168" s="366"/>
      <c r="C168" s="367"/>
      <c r="D168" s="368"/>
      <c r="E168" s="367"/>
      <c r="F168" s="368"/>
      <c r="G168" s="369"/>
      <c r="H168" s="367"/>
      <c r="I168" s="370"/>
      <c r="J168" s="371"/>
      <c r="K168" s="367"/>
      <c r="L168" s="447"/>
      <c r="M168" s="448"/>
      <c r="N168" s="448"/>
      <c r="O168" s="446"/>
      <c r="P168" s="376" t="str">
        <f t="shared" si="54"/>
        <v/>
      </c>
      <c r="Q168" s="376" t="str">
        <f t="shared" si="55"/>
        <v/>
      </c>
      <c r="R168" s="377" t="str">
        <f t="shared" si="56"/>
        <v/>
      </c>
      <c r="S168" s="377" t="str">
        <f t="shared" si="57"/>
        <v/>
      </c>
      <c r="T168" s="277"/>
      <c r="U168" s="37"/>
      <c r="V168" s="36" t="str">
        <f t="shared" si="58"/>
        <v/>
      </c>
      <c r="W168" s="36" t="e">
        <f>IF(#REF!="","",#REF!)</f>
        <v>#REF!</v>
      </c>
      <c r="X168" s="29" t="str">
        <f t="shared" si="59"/>
        <v/>
      </c>
      <c r="Y168" s="7" t="e">
        <f t="shared" si="60"/>
        <v>#N/A</v>
      </c>
      <c r="Z168" s="7" t="e">
        <f t="shared" si="61"/>
        <v>#N/A</v>
      </c>
      <c r="AA168" s="7" t="e">
        <f t="shared" si="62"/>
        <v>#N/A</v>
      </c>
      <c r="AB168" s="7" t="str">
        <f t="shared" si="63"/>
        <v/>
      </c>
      <c r="AC168" s="11">
        <f t="shared" si="64"/>
        <v>1</v>
      </c>
      <c r="AD168" s="7" t="e">
        <f t="shared" si="65"/>
        <v>#N/A</v>
      </c>
      <c r="AE168" s="7" t="e">
        <f t="shared" si="66"/>
        <v>#N/A</v>
      </c>
      <c r="AF168" s="7" t="e">
        <f t="shared" si="67"/>
        <v>#N/A</v>
      </c>
      <c r="AG168" s="7" t="e">
        <f>VLOOKUP(AI168,排出係数!$A$4:$I$1301,9,FALSE)</f>
        <v>#N/A</v>
      </c>
      <c r="AH168" s="12" t="str">
        <f t="shared" si="68"/>
        <v xml:space="preserve"> </v>
      </c>
      <c r="AI168" s="7" t="e">
        <f t="shared" si="79"/>
        <v>#N/A</v>
      </c>
      <c r="AJ168" s="7" t="e">
        <f t="shared" si="69"/>
        <v>#N/A</v>
      </c>
      <c r="AK168" s="7" t="e">
        <f>VLOOKUP(AI168,排出係数!$A$4:$I$1301,6,FALSE)</f>
        <v>#N/A</v>
      </c>
      <c r="AL168" s="7" t="e">
        <f t="shared" si="70"/>
        <v>#N/A</v>
      </c>
      <c r="AM168" s="7" t="e">
        <f t="shared" si="71"/>
        <v>#N/A</v>
      </c>
      <c r="AN168" s="7" t="e">
        <f>VLOOKUP(AI168,排出係数!$A$4:$I$1301,7,FALSE)</f>
        <v>#N/A</v>
      </c>
      <c r="AO168" s="7" t="e">
        <f t="shared" si="72"/>
        <v>#N/A</v>
      </c>
      <c r="AP168" s="7" t="e">
        <f t="shared" si="73"/>
        <v>#N/A</v>
      </c>
      <c r="AQ168" s="7" t="e">
        <f t="shared" si="80"/>
        <v>#N/A</v>
      </c>
      <c r="AR168" s="7">
        <f t="shared" si="74"/>
        <v>0</v>
      </c>
      <c r="AS168" s="7" t="e">
        <f>VLOOKUP(AI168,排出係数!$A$4:$I$1301,8,FALSE)</f>
        <v>#N/A</v>
      </c>
      <c r="AT168" s="7" t="str">
        <f t="shared" si="75"/>
        <v/>
      </c>
      <c r="AU168" s="7" t="str">
        <f t="shared" si="76"/>
        <v/>
      </c>
      <c r="AV168" s="7" t="str">
        <f t="shared" si="77"/>
        <v/>
      </c>
      <c r="AW168" s="7" t="str">
        <f t="shared" si="78"/>
        <v/>
      </c>
      <c r="AX168" s="88"/>
      <c r="BD168" s="3" t="s">
        <v>84</v>
      </c>
    </row>
    <row r="169" spans="1:56" s="13" customFormat="1" ht="13.5" customHeight="1">
      <c r="A169" s="139">
        <v>154</v>
      </c>
      <c r="B169" s="366"/>
      <c r="C169" s="367"/>
      <c r="D169" s="368"/>
      <c r="E169" s="367"/>
      <c r="F169" s="368"/>
      <c r="G169" s="369"/>
      <c r="H169" s="367"/>
      <c r="I169" s="370"/>
      <c r="J169" s="371"/>
      <c r="K169" s="367"/>
      <c r="L169" s="447"/>
      <c r="M169" s="448"/>
      <c r="N169" s="448"/>
      <c r="O169" s="446"/>
      <c r="P169" s="376" t="str">
        <f t="shared" si="54"/>
        <v/>
      </c>
      <c r="Q169" s="376" t="str">
        <f t="shared" si="55"/>
        <v/>
      </c>
      <c r="R169" s="377" t="str">
        <f t="shared" si="56"/>
        <v/>
      </c>
      <c r="S169" s="377" t="str">
        <f t="shared" si="57"/>
        <v/>
      </c>
      <c r="T169" s="277"/>
      <c r="U169" s="37"/>
      <c r="V169" s="36" t="str">
        <f t="shared" si="58"/>
        <v/>
      </c>
      <c r="W169" s="36" t="e">
        <f>IF(#REF!="","",#REF!)</f>
        <v>#REF!</v>
      </c>
      <c r="X169" s="29" t="str">
        <f t="shared" si="59"/>
        <v/>
      </c>
      <c r="Y169" s="7" t="e">
        <f t="shared" si="60"/>
        <v>#N/A</v>
      </c>
      <c r="Z169" s="7" t="e">
        <f t="shared" si="61"/>
        <v>#N/A</v>
      </c>
      <c r="AA169" s="7" t="e">
        <f t="shared" si="62"/>
        <v>#N/A</v>
      </c>
      <c r="AB169" s="7" t="str">
        <f t="shared" si="63"/>
        <v/>
      </c>
      <c r="AC169" s="11">
        <f t="shared" si="64"/>
        <v>1</v>
      </c>
      <c r="AD169" s="7" t="e">
        <f t="shared" si="65"/>
        <v>#N/A</v>
      </c>
      <c r="AE169" s="7" t="e">
        <f t="shared" si="66"/>
        <v>#N/A</v>
      </c>
      <c r="AF169" s="7" t="e">
        <f t="shared" si="67"/>
        <v>#N/A</v>
      </c>
      <c r="AG169" s="7" t="e">
        <f>VLOOKUP(AI169,排出係数!$A$4:$I$1301,9,FALSE)</f>
        <v>#N/A</v>
      </c>
      <c r="AH169" s="12" t="str">
        <f t="shared" si="68"/>
        <v xml:space="preserve"> </v>
      </c>
      <c r="AI169" s="7" t="e">
        <f t="shared" si="79"/>
        <v>#N/A</v>
      </c>
      <c r="AJ169" s="7" t="e">
        <f t="shared" si="69"/>
        <v>#N/A</v>
      </c>
      <c r="AK169" s="7" t="e">
        <f>VLOOKUP(AI169,排出係数!$A$4:$I$1301,6,FALSE)</f>
        <v>#N/A</v>
      </c>
      <c r="AL169" s="7" t="e">
        <f t="shared" si="70"/>
        <v>#N/A</v>
      </c>
      <c r="AM169" s="7" t="e">
        <f t="shared" si="71"/>
        <v>#N/A</v>
      </c>
      <c r="AN169" s="7" t="e">
        <f>VLOOKUP(AI169,排出係数!$A$4:$I$1301,7,FALSE)</f>
        <v>#N/A</v>
      </c>
      <c r="AO169" s="7" t="e">
        <f t="shared" si="72"/>
        <v>#N/A</v>
      </c>
      <c r="AP169" s="7" t="e">
        <f t="shared" si="73"/>
        <v>#N/A</v>
      </c>
      <c r="AQ169" s="7" t="e">
        <f t="shared" si="80"/>
        <v>#N/A</v>
      </c>
      <c r="AR169" s="7">
        <f t="shared" si="74"/>
        <v>0</v>
      </c>
      <c r="AS169" s="7" t="e">
        <f>VLOOKUP(AI169,排出係数!$A$4:$I$1301,8,FALSE)</f>
        <v>#N/A</v>
      </c>
      <c r="AT169" s="7" t="str">
        <f t="shared" si="75"/>
        <v/>
      </c>
      <c r="AU169" s="7" t="str">
        <f t="shared" si="76"/>
        <v/>
      </c>
      <c r="AV169" s="7" t="str">
        <f t="shared" si="77"/>
        <v/>
      </c>
      <c r="AW169" s="7" t="str">
        <f t="shared" si="78"/>
        <v/>
      </c>
      <c r="AX169" s="88"/>
      <c r="BD169" s="3" t="s">
        <v>85</v>
      </c>
    </row>
    <row r="170" spans="1:56" s="13" customFormat="1" ht="13.5" customHeight="1">
      <c r="A170" s="139">
        <v>155</v>
      </c>
      <c r="B170" s="366"/>
      <c r="C170" s="367"/>
      <c r="D170" s="368"/>
      <c r="E170" s="367"/>
      <c r="F170" s="368"/>
      <c r="G170" s="369"/>
      <c r="H170" s="367"/>
      <c r="I170" s="370"/>
      <c r="J170" s="371"/>
      <c r="K170" s="367"/>
      <c r="L170" s="447"/>
      <c r="M170" s="448"/>
      <c r="N170" s="448"/>
      <c r="O170" s="446"/>
      <c r="P170" s="376" t="str">
        <f t="shared" si="54"/>
        <v/>
      </c>
      <c r="Q170" s="376" t="str">
        <f t="shared" si="55"/>
        <v/>
      </c>
      <c r="R170" s="377" t="str">
        <f t="shared" si="56"/>
        <v/>
      </c>
      <c r="S170" s="377" t="str">
        <f t="shared" si="57"/>
        <v/>
      </c>
      <c r="T170" s="277"/>
      <c r="U170" s="37"/>
      <c r="V170" s="36" t="str">
        <f t="shared" si="58"/>
        <v/>
      </c>
      <c r="W170" s="36" t="e">
        <f>IF(#REF!="","",#REF!)</f>
        <v>#REF!</v>
      </c>
      <c r="X170" s="29" t="str">
        <f t="shared" si="59"/>
        <v/>
      </c>
      <c r="Y170" s="7" t="e">
        <f t="shared" si="60"/>
        <v>#N/A</v>
      </c>
      <c r="Z170" s="7" t="e">
        <f t="shared" si="61"/>
        <v>#N/A</v>
      </c>
      <c r="AA170" s="7" t="e">
        <f t="shared" si="62"/>
        <v>#N/A</v>
      </c>
      <c r="AB170" s="7" t="str">
        <f t="shared" si="63"/>
        <v/>
      </c>
      <c r="AC170" s="11">
        <f t="shared" si="64"/>
        <v>1</v>
      </c>
      <c r="AD170" s="7" t="e">
        <f t="shared" si="65"/>
        <v>#N/A</v>
      </c>
      <c r="AE170" s="7" t="e">
        <f t="shared" si="66"/>
        <v>#N/A</v>
      </c>
      <c r="AF170" s="7" t="e">
        <f t="shared" si="67"/>
        <v>#N/A</v>
      </c>
      <c r="AG170" s="7" t="e">
        <f>VLOOKUP(AI170,排出係数!$A$4:$I$1301,9,FALSE)</f>
        <v>#N/A</v>
      </c>
      <c r="AH170" s="12" t="str">
        <f t="shared" si="68"/>
        <v xml:space="preserve"> </v>
      </c>
      <c r="AI170" s="7" t="e">
        <f t="shared" si="79"/>
        <v>#N/A</v>
      </c>
      <c r="AJ170" s="7" t="e">
        <f t="shared" si="69"/>
        <v>#N/A</v>
      </c>
      <c r="AK170" s="7" t="e">
        <f>VLOOKUP(AI170,排出係数!$A$4:$I$1301,6,FALSE)</f>
        <v>#N/A</v>
      </c>
      <c r="AL170" s="7" t="e">
        <f t="shared" si="70"/>
        <v>#N/A</v>
      </c>
      <c r="AM170" s="7" t="e">
        <f t="shared" si="71"/>
        <v>#N/A</v>
      </c>
      <c r="AN170" s="7" t="e">
        <f>VLOOKUP(AI170,排出係数!$A$4:$I$1301,7,FALSE)</f>
        <v>#N/A</v>
      </c>
      <c r="AO170" s="7" t="e">
        <f t="shared" si="72"/>
        <v>#N/A</v>
      </c>
      <c r="AP170" s="7" t="e">
        <f t="shared" si="73"/>
        <v>#N/A</v>
      </c>
      <c r="AQ170" s="7" t="e">
        <f t="shared" si="80"/>
        <v>#N/A</v>
      </c>
      <c r="AR170" s="7">
        <f t="shared" si="74"/>
        <v>0</v>
      </c>
      <c r="AS170" s="7" t="e">
        <f>VLOOKUP(AI170,排出係数!$A$4:$I$1301,8,FALSE)</f>
        <v>#N/A</v>
      </c>
      <c r="AT170" s="7" t="str">
        <f t="shared" si="75"/>
        <v/>
      </c>
      <c r="AU170" s="7" t="str">
        <f t="shared" si="76"/>
        <v/>
      </c>
      <c r="AV170" s="7" t="str">
        <f t="shared" si="77"/>
        <v/>
      </c>
      <c r="AW170" s="7" t="str">
        <f t="shared" si="78"/>
        <v/>
      </c>
      <c r="AX170" s="88"/>
      <c r="BD170" s="3" t="s">
        <v>86</v>
      </c>
    </row>
    <row r="171" spans="1:56" s="13" customFormat="1" ht="13.5" customHeight="1">
      <c r="A171" s="139">
        <v>156</v>
      </c>
      <c r="B171" s="366"/>
      <c r="C171" s="367"/>
      <c r="D171" s="368"/>
      <c r="E171" s="367"/>
      <c r="F171" s="368"/>
      <c r="G171" s="369"/>
      <c r="H171" s="367"/>
      <c r="I171" s="370"/>
      <c r="J171" s="371"/>
      <c r="K171" s="367"/>
      <c r="L171" s="447"/>
      <c r="M171" s="448"/>
      <c r="N171" s="448"/>
      <c r="O171" s="446"/>
      <c r="P171" s="376" t="str">
        <f t="shared" si="54"/>
        <v/>
      </c>
      <c r="Q171" s="376" t="str">
        <f t="shared" si="55"/>
        <v/>
      </c>
      <c r="R171" s="377" t="str">
        <f t="shared" si="56"/>
        <v/>
      </c>
      <c r="S171" s="377" t="str">
        <f t="shared" si="57"/>
        <v/>
      </c>
      <c r="T171" s="277"/>
      <c r="U171" s="37"/>
      <c r="V171" s="36" t="str">
        <f t="shared" si="58"/>
        <v/>
      </c>
      <c r="W171" s="36" t="e">
        <f>IF(#REF!="","",#REF!)</f>
        <v>#REF!</v>
      </c>
      <c r="X171" s="29" t="str">
        <f t="shared" si="59"/>
        <v/>
      </c>
      <c r="Y171" s="7" t="e">
        <f t="shared" si="60"/>
        <v>#N/A</v>
      </c>
      <c r="Z171" s="7" t="e">
        <f t="shared" si="61"/>
        <v>#N/A</v>
      </c>
      <c r="AA171" s="7" t="e">
        <f t="shared" si="62"/>
        <v>#N/A</v>
      </c>
      <c r="AB171" s="7" t="str">
        <f t="shared" si="63"/>
        <v/>
      </c>
      <c r="AC171" s="11">
        <f t="shared" si="64"/>
        <v>1</v>
      </c>
      <c r="AD171" s="7" t="e">
        <f t="shared" si="65"/>
        <v>#N/A</v>
      </c>
      <c r="AE171" s="7" t="e">
        <f t="shared" si="66"/>
        <v>#N/A</v>
      </c>
      <c r="AF171" s="7" t="e">
        <f t="shared" si="67"/>
        <v>#N/A</v>
      </c>
      <c r="AG171" s="7" t="e">
        <f>VLOOKUP(AI171,排出係数!$A$4:$I$1301,9,FALSE)</f>
        <v>#N/A</v>
      </c>
      <c r="AH171" s="12" t="str">
        <f t="shared" si="68"/>
        <v xml:space="preserve"> </v>
      </c>
      <c r="AI171" s="7" t="e">
        <f t="shared" si="79"/>
        <v>#N/A</v>
      </c>
      <c r="AJ171" s="7" t="e">
        <f t="shared" si="69"/>
        <v>#N/A</v>
      </c>
      <c r="AK171" s="7" t="e">
        <f>VLOOKUP(AI171,排出係数!$A$4:$I$1301,6,FALSE)</f>
        <v>#N/A</v>
      </c>
      <c r="AL171" s="7" t="e">
        <f t="shared" si="70"/>
        <v>#N/A</v>
      </c>
      <c r="AM171" s="7" t="e">
        <f t="shared" si="71"/>
        <v>#N/A</v>
      </c>
      <c r="AN171" s="7" t="e">
        <f>VLOOKUP(AI171,排出係数!$A$4:$I$1301,7,FALSE)</f>
        <v>#N/A</v>
      </c>
      <c r="AO171" s="7" t="e">
        <f t="shared" si="72"/>
        <v>#N/A</v>
      </c>
      <c r="AP171" s="7" t="e">
        <f t="shared" si="73"/>
        <v>#N/A</v>
      </c>
      <c r="AQ171" s="7" t="e">
        <f t="shared" si="80"/>
        <v>#N/A</v>
      </c>
      <c r="AR171" s="7">
        <f t="shared" si="74"/>
        <v>0</v>
      </c>
      <c r="AS171" s="7" t="e">
        <f>VLOOKUP(AI171,排出係数!$A$4:$I$1301,8,FALSE)</f>
        <v>#N/A</v>
      </c>
      <c r="AT171" s="7" t="str">
        <f t="shared" si="75"/>
        <v/>
      </c>
      <c r="AU171" s="7" t="str">
        <f t="shared" si="76"/>
        <v/>
      </c>
      <c r="AV171" s="7" t="str">
        <f t="shared" si="77"/>
        <v/>
      </c>
      <c r="AW171" s="7" t="str">
        <f t="shared" si="78"/>
        <v/>
      </c>
      <c r="AX171" s="88"/>
      <c r="BD171" s="3" t="s">
        <v>919</v>
      </c>
    </row>
    <row r="172" spans="1:56" s="13" customFormat="1" ht="13.5" customHeight="1">
      <c r="A172" s="139">
        <v>157</v>
      </c>
      <c r="B172" s="366"/>
      <c r="C172" s="367"/>
      <c r="D172" s="368"/>
      <c r="E172" s="367"/>
      <c r="F172" s="368"/>
      <c r="G172" s="369"/>
      <c r="H172" s="367"/>
      <c r="I172" s="370"/>
      <c r="J172" s="371"/>
      <c r="K172" s="367"/>
      <c r="L172" s="447"/>
      <c r="M172" s="448"/>
      <c r="N172" s="448"/>
      <c r="O172" s="446"/>
      <c r="P172" s="376" t="str">
        <f t="shared" si="54"/>
        <v/>
      </c>
      <c r="Q172" s="376" t="str">
        <f t="shared" si="55"/>
        <v/>
      </c>
      <c r="R172" s="377" t="str">
        <f t="shared" si="56"/>
        <v/>
      </c>
      <c r="S172" s="377" t="str">
        <f t="shared" si="57"/>
        <v/>
      </c>
      <c r="T172" s="277"/>
      <c r="U172" s="37"/>
      <c r="V172" s="36" t="str">
        <f t="shared" si="58"/>
        <v/>
      </c>
      <c r="W172" s="36" t="e">
        <f>IF(#REF!="","",#REF!)</f>
        <v>#REF!</v>
      </c>
      <c r="X172" s="29" t="str">
        <f t="shared" si="59"/>
        <v/>
      </c>
      <c r="Y172" s="7" t="e">
        <f t="shared" si="60"/>
        <v>#N/A</v>
      </c>
      <c r="Z172" s="7" t="e">
        <f t="shared" si="61"/>
        <v>#N/A</v>
      </c>
      <c r="AA172" s="7" t="e">
        <f t="shared" si="62"/>
        <v>#N/A</v>
      </c>
      <c r="AB172" s="7" t="str">
        <f t="shared" si="63"/>
        <v/>
      </c>
      <c r="AC172" s="11">
        <f t="shared" si="64"/>
        <v>1</v>
      </c>
      <c r="AD172" s="7" t="e">
        <f t="shared" si="65"/>
        <v>#N/A</v>
      </c>
      <c r="AE172" s="7" t="e">
        <f t="shared" si="66"/>
        <v>#N/A</v>
      </c>
      <c r="AF172" s="7" t="e">
        <f t="shared" si="67"/>
        <v>#N/A</v>
      </c>
      <c r="AG172" s="7" t="e">
        <f>VLOOKUP(AI172,排出係数!$A$4:$I$1301,9,FALSE)</f>
        <v>#N/A</v>
      </c>
      <c r="AH172" s="12" t="str">
        <f t="shared" si="68"/>
        <v xml:space="preserve"> </v>
      </c>
      <c r="AI172" s="7" t="e">
        <f t="shared" si="79"/>
        <v>#N/A</v>
      </c>
      <c r="AJ172" s="7" t="e">
        <f t="shared" si="69"/>
        <v>#N/A</v>
      </c>
      <c r="AK172" s="7" t="e">
        <f>VLOOKUP(AI172,排出係数!$A$4:$I$1301,6,FALSE)</f>
        <v>#N/A</v>
      </c>
      <c r="AL172" s="7" t="e">
        <f t="shared" si="70"/>
        <v>#N/A</v>
      </c>
      <c r="AM172" s="7" t="e">
        <f t="shared" si="71"/>
        <v>#N/A</v>
      </c>
      <c r="AN172" s="7" t="e">
        <f>VLOOKUP(AI172,排出係数!$A$4:$I$1301,7,FALSE)</f>
        <v>#N/A</v>
      </c>
      <c r="AO172" s="7" t="e">
        <f t="shared" si="72"/>
        <v>#N/A</v>
      </c>
      <c r="AP172" s="7" t="e">
        <f t="shared" si="73"/>
        <v>#N/A</v>
      </c>
      <c r="AQ172" s="7" t="e">
        <f t="shared" si="80"/>
        <v>#N/A</v>
      </c>
      <c r="AR172" s="7">
        <f t="shared" si="74"/>
        <v>0</v>
      </c>
      <c r="AS172" s="7" t="e">
        <f>VLOOKUP(AI172,排出係数!$A$4:$I$1301,8,FALSE)</f>
        <v>#N/A</v>
      </c>
      <c r="AT172" s="7" t="str">
        <f t="shared" si="75"/>
        <v/>
      </c>
      <c r="AU172" s="7" t="str">
        <f t="shared" si="76"/>
        <v/>
      </c>
      <c r="AV172" s="7" t="str">
        <f t="shared" si="77"/>
        <v/>
      </c>
      <c r="AW172" s="7" t="str">
        <f t="shared" si="78"/>
        <v/>
      </c>
      <c r="AX172" s="88"/>
      <c r="BD172" s="3" t="s">
        <v>159</v>
      </c>
    </row>
    <row r="173" spans="1:56" s="13" customFormat="1" ht="13.5" customHeight="1">
      <c r="A173" s="139">
        <v>158</v>
      </c>
      <c r="B173" s="366"/>
      <c r="C173" s="367"/>
      <c r="D173" s="368"/>
      <c r="E173" s="367"/>
      <c r="F173" s="368"/>
      <c r="G173" s="369"/>
      <c r="H173" s="367"/>
      <c r="I173" s="370"/>
      <c r="J173" s="371"/>
      <c r="K173" s="367"/>
      <c r="L173" s="447"/>
      <c r="M173" s="448"/>
      <c r="N173" s="448"/>
      <c r="O173" s="446"/>
      <c r="P173" s="376" t="str">
        <f t="shared" si="54"/>
        <v/>
      </c>
      <c r="Q173" s="376" t="str">
        <f t="shared" si="55"/>
        <v/>
      </c>
      <c r="R173" s="377" t="str">
        <f t="shared" si="56"/>
        <v/>
      </c>
      <c r="S173" s="377" t="str">
        <f t="shared" si="57"/>
        <v/>
      </c>
      <c r="T173" s="277"/>
      <c r="U173" s="37"/>
      <c r="V173" s="36" t="str">
        <f t="shared" si="58"/>
        <v/>
      </c>
      <c r="W173" s="36" t="e">
        <f>IF(#REF!="","",#REF!)</f>
        <v>#REF!</v>
      </c>
      <c r="X173" s="29" t="str">
        <f t="shared" si="59"/>
        <v/>
      </c>
      <c r="Y173" s="7" t="e">
        <f t="shared" si="60"/>
        <v>#N/A</v>
      </c>
      <c r="Z173" s="7" t="e">
        <f t="shared" si="61"/>
        <v>#N/A</v>
      </c>
      <c r="AA173" s="7" t="e">
        <f t="shared" si="62"/>
        <v>#N/A</v>
      </c>
      <c r="AB173" s="7" t="str">
        <f t="shared" si="63"/>
        <v/>
      </c>
      <c r="AC173" s="11">
        <f t="shared" si="64"/>
        <v>1</v>
      </c>
      <c r="AD173" s="7" t="e">
        <f t="shared" si="65"/>
        <v>#N/A</v>
      </c>
      <c r="AE173" s="7" t="e">
        <f t="shared" si="66"/>
        <v>#N/A</v>
      </c>
      <c r="AF173" s="7" t="e">
        <f t="shared" si="67"/>
        <v>#N/A</v>
      </c>
      <c r="AG173" s="7" t="e">
        <f>VLOOKUP(AI173,排出係数!$A$4:$I$1301,9,FALSE)</f>
        <v>#N/A</v>
      </c>
      <c r="AH173" s="12" t="str">
        <f t="shared" si="68"/>
        <v xml:space="preserve"> </v>
      </c>
      <c r="AI173" s="7" t="e">
        <f t="shared" si="79"/>
        <v>#N/A</v>
      </c>
      <c r="AJ173" s="7" t="e">
        <f t="shared" si="69"/>
        <v>#N/A</v>
      </c>
      <c r="AK173" s="7" t="e">
        <f>VLOOKUP(AI173,排出係数!$A$4:$I$1301,6,FALSE)</f>
        <v>#N/A</v>
      </c>
      <c r="AL173" s="7" t="e">
        <f t="shared" si="70"/>
        <v>#N/A</v>
      </c>
      <c r="AM173" s="7" t="e">
        <f t="shared" si="71"/>
        <v>#N/A</v>
      </c>
      <c r="AN173" s="7" t="e">
        <f>VLOOKUP(AI173,排出係数!$A$4:$I$1301,7,FALSE)</f>
        <v>#N/A</v>
      </c>
      <c r="AO173" s="7" t="e">
        <f t="shared" si="72"/>
        <v>#N/A</v>
      </c>
      <c r="AP173" s="7" t="e">
        <f t="shared" si="73"/>
        <v>#N/A</v>
      </c>
      <c r="AQ173" s="7" t="e">
        <f t="shared" si="80"/>
        <v>#N/A</v>
      </c>
      <c r="AR173" s="7">
        <f t="shared" si="74"/>
        <v>0</v>
      </c>
      <c r="AS173" s="7" t="e">
        <f>VLOOKUP(AI173,排出係数!$A$4:$I$1301,8,FALSE)</f>
        <v>#N/A</v>
      </c>
      <c r="AT173" s="7" t="str">
        <f t="shared" si="75"/>
        <v/>
      </c>
      <c r="AU173" s="7" t="str">
        <f t="shared" si="76"/>
        <v/>
      </c>
      <c r="AV173" s="7" t="str">
        <f t="shared" si="77"/>
        <v/>
      </c>
      <c r="AW173" s="7" t="str">
        <f t="shared" si="78"/>
        <v/>
      </c>
      <c r="AX173" s="88"/>
      <c r="BD173" s="3" t="s">
        <v>160</v>
      </c>
    </row>
    <row r="174" spans="1:56" s="13" customFormat="1" ht="13.5" customHeight="1">
      <c r="A174" s="139">
        <v>159</v>
      </c>
      <c r="B174" s="366"/>
      <c r="C174" s="367"/>
      <c r="D174" s="368"/>
      <c r="E174" s="367"/>
      <c r="F174" s="368"/>
      <c r="G174" s="369"/>
      <c r="H174" s="367"/>
      <c r="I174" s="370"/>
      <c r="J174" s="371"/>
      <c r="K174" s="367"/>
      <c r="L174" s="447"/>
      <c r="M174" s="448"/>
      <c r="N174" s="448"/>
      <c r="O174" s="446"/>
      <c r="P174" s="376" t="str">
        <f t="shared" si="54"/>
        <v/>
      </c>
      <c r="Q174" s="376" t="str">
        <f t="shared" si="55"/>
        <v/>
      </c>
      <c r="R174" s="377" t="str">
        <f t="shared" si="56"/>
        <v/>
      </c>
      <c r="S174" s="377" t="str">
        <f t="shared" si="57"/>
        <v/>
      </c>
      <c r="T174" s="277"/>
      <c r="U174" s="37"/>
      <c r="V174" s="36" t="str">
        <f t="shared" si="58"/>
        <v/>
      </c>
      <c r="W174" s="36" t="e">
        <f>IF(#REF!="","",#REF!)</f>
        <v>#REF!</v>
      </c>
      <c r="X174" s="29" t="str">
        <f t="shared" si="59"/>
        <v/>
      </c>
      <c r="Y174" s="7" t="e">
        <f t="shared" si="60"/>
        <v>#N/A</v>
      </c>
      <c r="Z174" s="7" t="e">
        <f t="shared" si="61"/>
        <v>#N/A</v>
      </c>
      <c r="AA174" s="7" t="e">
        <f t="shared" si="62"/>
        <v>#N/A</v>
      </c>
      <c r="AB174" s="7" t="str">
        <f t="shared" si="63"/>
        <v/>
      </c>
      <c r="AC174" s="11">
        <f t="shared" si="64"/>
        <v>1</v>
      </c>
      <c r="AD174" s="7" t="e">
        <f t="shared" si="65"/>
        <v>#N/A</v>
      </c>
      <c r="AE174" s="7" t="e">
        <f t="shared" si="66"/>
        <v>#N/A</v>
      </c>
      <c r="AF174" s="7" t="e">
        <f t="shared" si="67"/>
        <v>#N/A</v>
      </c>
      <c r="AG174" s="7" t="e">
        <f>VLOOKUP(AI174,排出係数!$A$4:$I$1301,9,FALSE)</f>
        <v>#N/A</v>
      </c>
      <c r="AH174" s="12" t="str">
        <f t="shared" si="68"/>
        <v xml:space="preserve"> </v>
      </c>
      <c r="AI174" s="7" t="e">
        <f t="shared" si="79"/>
        <v>#N/A</v>
      </c>
      <c r="AJ174" s="7" t="e">
        <f t="shared" si="69"/>
        <v>#N/A</v>
      </c>
      <c r="AK174" s="7" t="e">
        <f>VLOOKUP(AI174,排出係数!$A$4:$I$1301,6,FALSE)</f>
        <v>#N/A</v>
      </c>
      <c r="AL174" s="7" t="e">
        <f t="shared" si="70"/>
        <v>#N/A</v>
      </c>
      <c r="AM174" s="7" t="e">
        <f t="shared" si="71"/>
        <v>#N/A</v>
      </c>
      <c r="AN174" s="7" t="e">
        <f>VLOOKUP(AI174,排出係数!$A$4:$I$1301,7,FALSE)</f>
        <v>#N/A</v>
      </c>
      <c r="AO174" s="7" t="e">
        <f t="shared" si="72"/>
        <v>#N/A</v>
      </c>
      <c r="AP174" s="7" t="e">
        <f t="shared" si="73"/>
        <v>#N/A</v>
      </c>
      <c r="AQ174" s="7" t="e">
        <f t="shared" si="80"/>
        <v>#N/A</v>
      </c>
      <c r="AR174" s="7">
        <f t="shared" si="74"/>
        <v>0</v>
      </c>
      <c r="AS174" s="7" t="e">
        <f>VLOOKUP(AI174,排出係数!$A$4:$I$1301,8,FALSE)</f>
        <v>#N/A</v>
      </c>
      <c r="AT174" s="7" t="str">
        <f t="shared" si="75"/>
        <v/>
      </c>
      <c r="AU174" s="7" t="str">
        <f t="shared" si="76"/>
        <v/>
      </c>
      <c r="AV174" s="7" t="str">
        <f t="shared" si="77"/>
        <v/>
      </c>
      <c r="AW174" s="7" t="str">
        <f t="shared" si="78"/>
        <v/>
      </c>
      <c r="AX174" s="88"/>
      <c r="BD174" s="3" t="s">
        <v>161</v>
      </c>
    </row>
    <row r="175" spans="1:56" s="13" customFormat="1" ht="13.5" customHeight="1">
      <c r="A175" s="139">
        <v>160</v>
      </c>
      <c r="B175" s="140"/>
      <c r="C175" s="141"/>
      <c r="D175" s="142"/>
      <c r="E175" s="141"/>
      <c r="F175" s="141"/>
      <c r="G175" s="182"/>
      <c r="H175" s="141"/>
      <c r="I175" s="143"/>
      <c r="J175" s="144"/>
      <c r="K175" s="141"/>
      <c r="L175" s="449"/>
      <c r="M175" s="450"/>
      <c r="N175" s="450"/>
      <c r="O175" s="451"/>
      <c r="P175" s="376" t="str">
        <f t="shared" si="54"/>
        <v/>
      </c>
      <c r="Q175" s="376" t="str">
        <f t="shared" si="55"/>
        <v/>
      </c>
      <c r="R175" s="377" t="str">
        <f t="shared" si="56"/>
        <v/>
      </c>
      <c r="S175" s="377" t="str">
        <f t="shared" si="57"/>
        <v/>
      </c>
      <c r="T175" s="277"/>
      <c r="U175" s="37"/>
      <c r="V175" s="36" t="str">
        <f t="shared" si="58"/>
        <v/>
      </c>
      <c r="W175" s="36" t="e">
        <f>IF(#REF!="","",#REF!)</f>
        <v>#REF!</v>
      </c>
      <c r="X175" s="29" t="str">
        <f t="shared" si="59"/>
        <v/>
      </c>
      <c r="Y175" s="7" t="e">
        <f t="shared" si="60"/>
        <v>#N/A</v>
      </c>
      <c r="Z175" s="7" t="e">
        <f t="shared" si="61"/>
        <v>#N/A</v>
      </c>
      <c r="AA175" s="7" t="e">
        <f t="shared" si="62"/>
        <v>#N/A</v>
      </c>
      <c r="AB175" s="7" t="str">
        <f t="shared" si="63"/>
        <v/>
      </c>
      <c r="AC175" s="11">
        <f t="shared" si="64"/>
        <v>1</v>
      </c>
      <c r="AD175" s="7" t="e">
        <f t="shared" si="65"/>
        <v>#N/A</v>
      </c>
      <c r="AE175" s="7" t="e">
        <f t="shared" si="66"/>
        <v>#N/A</v>
      </c>
      <c r="AF175" s="7" t="e">
        <f t="shared" si="67"/>
        <v>#N/A</v>
      </c>
      <c r="AG175" s="7" t="e">
        <f>VLOOKUP(AI175,排出係数!$A$4:$I$1301,9,FALSE)</f>
        <v>#N/A</v>
      </c>
      <c r="AH175" s="12" t="str">
        <f t="shared" si="68"/>
        <v xml:space="preserve"> </v>
      </c>
      <c r="AI175" s="7" t="e">
        <f t="shared" si="79"/>
        <v>#N/A</v>
      </c>
      <c r="AJ175" s="7" t="e">
        <f t="shared" si="69"/>
        <v>#N/A</v>
      </c>
      <c r="AK175" s="7" t="e">
        <f>VLOOKUP(AI175,排出係数!$A$4:$I$1301,6,FALSE)</f>
        <v>#N/A</v>
      </c>
      <c r="AL175" s="7" t="e">
        <f t="shared" si="70"/>
        <v>#N/A</v>
      </c>
      <c r="AM175" s="7" t="e">
        <f t="shared" si="71"/>
        <v>#N/A</v>
      </c>
      <c r="AN175" s="7" t="e">
        <f>VLOOKUP(AI175,排出係数!$A$4:$I$1301,7,FALSE)</f>
        <v>#N/A</v>
      </c>
      <c r="AO175" s="7" t="e">
        <f t="shared" si="72"/>
        <v>#N/A</v>
      </c>
      <c r="AP175" s="7" t="e">
        <f t="shared" si="73"/>
        <v>#N/A</v>
      </c>
      <c r="AQ175" s="7" t="e">
        <f t="shared" si="80"/>
        <v>#N/A</v>
      </c>
      <c r="AR175" s="7">
        <f t="shared" si="74"/>
        <v>0</v>
      </c>
      <c r="AS175" s="7" t="e">
        <f>VLOOKUP(AI175,排出係数!$A$4:$I$1301,8,FALSE)</f>
        <v>#N/A</v>
      </c>
      <c r="AT175" s="7" t="str">
        <f t="shared" si="75"/>
        <v/>
      </c>
      <c r="AU175" s="7" t="str">
        <f t="shared" si="76"/>
        <v/>
      </c>
      <c r="AV175" s="7" t="str">
        <f t="shared" si="77"/>
        <v/>
      </c>
      <c r="AW175" s="7" t="str">
        <f t="shared" si="78"/>
        <v/>
      </c>
      <c r="AX175" s="88"/>
      <c r="BD175" s="3" t="s">
        <v>162</v>
      </c>
    </row>
    <row r="176" spans="1:56" s="13" customFormat="1" ht="13.5" customHeight="1">
      <c r="A176" s="139">
        <v>161</v>
      </c>
      <c r="B176" s="140"/>
      <c r="C176" s="141"/>
      <c r="D176" s="142"/>
      <c r="E176" s="141"/>
      <c r="F176" s="141"/>
      <c r="G176" s="182"/>
      <c r="H176" s="141"/>
      <c r="I176" s="143"/>
      <c r="J176" s="144"/>
      <c r="K176" s="141"/>
      <c r="L176" s="449"/>
      <c r="M176" s="450"/>
      <c r="N176" s="450"/>
      <c r="O176" s="451"/>
      <c r="P176" s="376" t="str">
        <f t="shared" si="54"/>
        <v/>
      </c>
      <c r="Q176" s="376" t="str">
        <f t="shared" si="55"/>
        <v/>
      </c>
      <c r="R176" s="377" t="str">
        <f t="shared" si="56"/>
        <v/>
      </c>
      <c r="S176" s="377" t="str">
        <f t="shared" si="57"/>
        <v/>
      </c>
      <c r="T176" s="277"/>
      <c r="U176" s="37"/>
      <c r="V176" s="36" t="str">
        <f t="shared" si="58"/>
        <v/>
      </c>
      <c r="W176" s="36" t="e">
        <f>IF(#REF!="","",#REF!)</f>
        <v>#REF!</v>
      </c>
      <c r="X176" s="29" t="str">
        <f t="shared" si="59"/>
        <v/>
      </c>
      <c r="Y176" s="7" t="e">
        <f t="shared" si="60"/>
        <v>#N/A</v>
      </c>
      <c r="Z176" s="7" t="e">
        <f t="shared" si="61"/>
        <v>#N/A</v>
      </c>
      <c r="AA176" s="7" t="e">
        <f t="shared" si="62"/>
        <v>#N/A</v>
      </c>
      <c r="AB176" s="7" t="str">
        <f t="shared" si="63"/>
        <v/>
      </c>
      <c r="AC176" s="11">
        <f t="shared" si="64"/>
        <v>1</v>
      </c>
      <c r="AD176" s="7" t="e">
        <f t="shared" si="65"/>
        <v>#N/A</v>
      </c>
      <c r="AE176" s="7" t="e">
        <f t="shared" si="66"/>
        <v>#N/A</v>
      </c>
      <c r="AF176" s="7" t="e">
        <f t="shared" si="67"/>
        <v>#N/A</v>
      </c>
      <c r="AG176" s="7" t="e">
        <f>VLOOKUP(AI176,排出係数!$A$4:$I$1301,9,FALSE)</f>
        <v>#N/A</v>
      </c>
      <c r="AH176" s="12" t="str">
        <f t="shared" si="68"/>
        <v xml:space="preserve"> </v>
      </c>
      <c r="AI176" s="7" t="e">
        <f t="shared" si="79"/>
        <v>#N/A</v>
      </c>
      <c r="AJ176" s="7" t="e">
        <f t="shared" si="69"/>
        <v>#N/A</v>
      </c>
      <c r="AK176" s="7" t="e">
        <f>VLOOKUP(AI176,排出係数!$A$4:$I$1301,6,FALSE)</f>
        <v>#N/A</v>
      </c>
      <c r="AL176" s="7" t="e">
        <f t="shared" si="70"/>
        <v>#N/A</v>
      </c>
      <c r="AM176" s="7" t="e">
        <f t="shared" si="71"/>
        <v>#N/A</v>
      </c>
      <c r="AN176" s="7" t="e">
        <f>VLOOKUP(AI176,排出係数!$A$4:$I$1301,7,FALSE)</f>
        <v>#N/A</v>
      </c>
      <c r="AO176" s="7" t="e">
        <f t="shared" si="72"/>
        <v>#N/A</v>
      </c>
      <c r="AP176" s="7" t="e">
        <f t="shared" si="73"/>
        <v>#N/A</v>
      </c>
      <c r="AQ176" s="7" t="e">
        <f t="shared" si="80"/>
        <v>#N/A</v>
      </c>
      <c r="AR176" s="7">
        <f t="shared" si="74"/>
        <v>0</v>
      </c>
      <c r="AS176" s="7" t="e">
        <f>VLOOKUP(AI176,排出係数!$A$4:$I$1301,8,FALSE)</f>
        <v>#N/A</v>
      </c>
      <c r="AT176" s="7" t="str">
        <f t="shared" si="75"/>
        <v/>
      </c>
      <c r="AU176" s="7" t="str">
        <f t="shared" si="76"/>
        <v/>
      </c>
      <c r="AV176" s="7" t="str">
        <f t="shared" si="77"/>
        <v/>
      </c>
      <c r="AW176" s="7" t="str">
        <f t="shared" si="78"/>
        <v/>
      </c>
      <c r="AX176" s="88"/>
      <c r="BD176" s="3" t="s">
        <v>163</v>
      </c>
    </row>
    <row r="177" spans="1:56" s="13" customFormat="1" ht="13.5" customHeight="1">
      <c r="A177" s="139">
        <v>162</v>
      </c>
      <c r="B177" s="140"/>
      <c r="C177" s="141"/>
      <c r="D177" s="142"/>
      <c r="E177" s="141"/>
      <c r="F177" s="141"/>
      <c r="G177" s="182"/>
      <c r="H177" s="141"/>
      <c r="I177" s="143"/>
      <c r="J177" s="144"/>
      <c r="K177" s="141"/>
      <c r="L177" s="449"/>
      <c r="M177" s="450"/>
      <c r="N177" s="450"/>
      <c r="O177" s="451"/>
      <c r="P177" s="376" t="str">
        <f t="shared" si="54"/>
        <v/>
      </c>
      <c r="Q177" s="376" t="str">
        <f t="shared" si="55"/>
        <v/>
      </c>
      <c r="R177" s="377" t="str">
        <f t="shared" si="56"/>
        <v/>
      </c>
      <c r="S177" s="377" t="str">
        <f t="shared" si="57"/>
        <v/>
      </c>
      <c r="T177" s="277"/>
      <c r="U177" s="37"/>
      <c r="V177" s="36" t="str">
        <f t="shared" si="58"/>
        <v/>
      </c>
      <c r="W177" s="36" t="e">
        <f>IF(#REF!="","",#REF!)</f>
        <v>#REF!</v>
      </c>
      <c r="X177" s="29" t="str">
        <f t="shared" si="59"/>
        <v/>
      </c>
      <c r="Y177" s="7" t="e">
        <f t="shared" si="60"/>
        <v>#N/A</v>
      </c>
      <c r="Z177" s="7" t="e">
        <f t="shared" si="61"/>
        <v>#N/A</v>
      </c>
      <c r="AA177" s="7" t="e">
        <f t="shared" si="62"/>
        <v>#N/A</v>
      </c>
      <c r="AB177" s="7" t="str">
        <f t="shared" si="63"/>
        <v/>
      </c>
      <c r="AC177" s="11">
        <f t="shared" si="64"/>
        <v>1</v>
      </c>
      <c r="AD177" s="7" t="e">
        <f t="shared" si="65"/>
        <v>#N/A</v>
      </c>
      <c r="AE177" s="7" t="e">
        <f t="shared" si="66"/>
        <v>#N/A</v>
      </c>
      <c r="AF177" s="7" t="e">
        <f t="shared" si="67"/>
        <v>#N/A</v>
      </c>
      <c r="AG177" s="7" t="e">
        <f>VLOOKUP(AI177,排出係数!$A$4:$I$1301,9,FALSE)</f>
        <v>#N/A</v>
      </c>
      <c r="AH177" s="12" t="str">
        <f t="shared" si="68"/>
        <v xml:space="preserve"> </v>
      </c>
      <c r="AI177" s="7" t="e">
        <f t="shared" si="79"/>
        <v>#N/A</v>
      </c>
      <c r="AJ177" s="7" t="e">
        <f t="shared" si="69"/>
        <v>#N/A</v>
      </c>
      <c r="AK177" s="7" t="e">
        <f>VLOOKUP(AI177,排出係数!$A$4:$I$1301,6,FALSE)</f>
        <v>#N/A</v>
      </c>
      <c r="AL177" s="7" t="e">
        <f t="shared" si="70"/>
        <v>#N/A</v>
      </c>
      <c r="AM177" s="7" t="e">
        <f t="shared" si="71"/>
        <v>#N/A</v>
      </c>
      <c r="AN177" s="7" t="e">
        <f>VLOOKUP(AI177,排出係数!$A$4:$I$1301,7,FALSE)</f>
        <v>#N/A</v>
      </c>
      <c r="AO177" s="7" t="e">
        <f t="shared" si="72"/>
        <v>#N/A</v>
      </c>
      <c r="AP177" s="7" t="e">
        <f t="shared" si="73"/>
        <v>#N/A</v>
      </c>
      <c r="AQ177" s="7" t="e">
        <f t="shared" si="80"/>
        <v>#N/A</v>
      </c>
      <c r="AR177" s="7">
        <f t="shared" si="74"/>
        <v>0</v>
      </c>
      <c r="AS177" s="7" t="e">
        <f>VLOOKUP(AI177,排出係数!$A$4:$I$1301,8,FALSE)</f>
        <v>#N/A</v>
      </c>
      <c r="AT177" s="7" t="str">
        <f t="shared" si="75"/>
        <v/>
      </c>
      <c r="AU177" s="7" t="str">
        <f t="shared" si="76"/>
        <v/>
      </c>
      <c r="AV177" s="7" t="str">
        <f t="shared" si="77"/>
        <v/>
      </c>
      <c r="AW177" s="7" t="str">
        <f t="shared" si="78"/>
        <v/>
      </c>
      <c r="AX177" s="88"/>
      <c r="BD177" s="3" t="s">
        <v>164</v>
      </c>
    </row>
    <row r="178" spans="1:56" s="13" customFormat="1" ht="13.5" customHeight="1">
      <c r="A178" s="139">
        <v>163</v>
      </c>
      <c r="B178" s="140"/>
      <c r="C178" s="141"/>
      <c r="D178" s="142"/>
      <c r="E178" s="141"/>
      <c r="F178" s="141"/>
      <c r="G178" s="182"/>
      <c r="H178" s="141"/>
      <c r="I178" s="143"/>
      <c r="J178" s="144"/>
      <c r="K178" s="141"/>
      <c r="L178" s="449"/>
      <c r="M178" s="450"/>
      <c r="N178" s="450"/>
      <c r="O178" s="451"/>
      <c r="P178" s="376" t="str">
        <f t="shared" si="54"/>
        <v/>
      </c>
      <c r="Q178" s="376" t="str">
        <f t="shared" si="55"/>
        <v/>
      </c>
      <c r="R178" s="377" t="str">
        <f t="shared" si="56"/>
        <v/>
      </c>
      <c r="S178" s="377" t="str">
        <f t="shared" si="57"/>
        <v/>
      </c>
      <c r="T178" s="277"/>
      <c r="U178" s="37"/>
      <c r="V178" s="36" t="str">
        <f t="shared" si="58"/>
        <v/>
      </c>
      <c r="W178" s="36" t="e">
        <f>IF(#REF!="","",#REF!)</f>
        <v>#REF!</v>
      </c>
      <c r="X178" s="29" t="str">
        <f t="shared" si="59"/>
        <v/>
      </c>
      <c r="Y178" s="7" t="e">
        <f t="shared" si="60"/>
        <v>#N/A</v>
      </c>
      <c r="Z178" s="7" t="e">
        <f t="shared" si="61"/>
        <v>#N/A</v>
      </c>
      <c r="AA178" s="7" t="e">
        <f t="shared" si="62"/>
        <v>#N/A</v>
      </c>
      <c r="AB178" s="7" t="str">
        <f t="shared" si="63"/>
        <v/>
      </c>
      <c r="AC178" s="11">
        <f t="shared" si="64"/>
        <v>1</v>
      </c>
      <c r="AD178" s="7" t="e">
        <f t="shared" si="65"/>
        <v>#N/A</v>
      </c>
      <c r="AE178" s="7" t="e">
        <f t="shared" si="66"/>
        <v>#N/A</v>
      </c>
      <c r="AF178" s="7" t="e">
        <f t="shared" si="67"/>
        <v>#N/A</v>
      </c>
      <c r="AG178" s="7" t="e">
        <f>VLOOKUP(AI178,排出係数!$A$4:$I$1301,9,FALSE)</f>
        <v>#N/A</v>
      </c>
      <c r="AH178" s="12" t="str">
        <f t="shared" si="68"/>
        <v xml:space="preserve"> </v>
      </c>
      <c r="AI178" s="7" t="e">
        <f t="shared" si="79"/>
        <v>#N/A</v>
      </c>
      <c r="AJ178" s="7" t="e">
        <f t="shared" si="69"/>
        <v>#N/A</v>
      </c>
      <c r="AK178" s="7" t="e">
        <f>VLOOKUP(AI178,排出係数!$A$4:$I$1301,6,FALSE)</f>
        <v>#N/A</v>
      </c>
      <c r="AL178" s="7" t="e">
        <f t="shared" si="70"/>
        <v>#N/A</v>
      </c>
      <c r="AM178" s="7" t="e">
        <f t="shared" si="71"/>
        <v>#N/A</v>
      </c>
      <c r="AN178" s="7" t="e">
        <f>VLOOKUP(AI178,排出係数!$A$4:$I$1301,7,FALSE)</f>
        <v>#N/A</v>
      </c>
      <c r="AO178" s="7" t="e">
        <f t="shared" si="72"/>
        <v>#N/A</v>
      </c>
      <c r="AP178" s="7" t="e">
        <f t="shared" si="73"/>
        <v>#N/A</v>
      </c>
      <c r="AQ178" s="7" t="e">
        <f t="shared" si="80"/>
        <v>#N/A</v>
      </c>
      <c r="AR178" s="7">
        <f t="shared" si="74"/>
        <v>0</v>
      </c>
      <c r="AS178" s="7" t="e">
        <f>VLOOKUP(AI178,排出係数!$A$4:$I$1301,8,FALSE)</f>
        <v>#N/A</v>
      </c>
      <c r="AT178" s="7" t="str">
        <f t="shared" si="75"/>
        <v/>
      </c>
      <c r="AU178" s="7" t="str">
        <f t="shared" si="76"/>
        <v/>
      </c>
      <c r="AV178" s="7" t="str">
        <f t="shared" si="77"/>
        <v/>
      </c>
      <c r="AW178" s="7" t="str">
        <f t="shared" si="78"/>
        <v/>
      </c>
      <c r="AX178" s="88"/>
      <c r="BD178" s="3" t="s">
        <v>165</v>
      </c>
    </row>
    <row r="179" spans="1:56" s="13" customFormat="1" ht="13.5" customHeight="1">
      <c r="A179" s="139">
        <v>164</v>
      </c>
      <c r="B179" s="140"/>
      <c r="C179" s="141"/>
      <c r="D179" s="142"/>
      <c r="E179" s="141"/>
      <c r="F179" s="141"/>
      <c r="G179" s="182"/>
      <c r="H179" s="141"/>
      <c r="I179" s="143"/>
      <c r="J179" s="144"/>
      <c r="K179" s="141"/>
      <c r="L179" s="449"/>
      <c r="M179" s="450"/>
      <c r="N179" s="450"/>
      <c r="O179" s="451"/>
      <c r="P179" s="376" t="str">
        <f t="shared" si="54"/>
        <v/>
      </c>
      <c r="Q179" s="376" t="str">
        <f t="shared" si="55"/>
        <v/>
      </c>
      <c r="R179" s="377" t="str">
        <f t="shared" si="56"/>
        <v/>
      </c>
      <c r="S179" s="377" t="str">
        <f t="shared" si="57"/>
        <v/>
      </c>
      <c r="T179" s="277"/>
      <c r="U179" s="37"/>
      <c r="V179" s="36" t="str">
        <f t="shared" si="58"/>
        <v/>
      </c>
      <c r="W179" s="36" t="e">
        <f>IF(#REF!="","",#REF!)</f>
        <v>#REF!</v>
      </c>
      <c r="X179" s="29" t="str">
        <f t="shared" si="59"/>
        <v/>
      </c>
      <c r="Y179" s="7" t="e">
        <f t="shared" si="60"/>
        <v>#N/A</v>
      </c>
      <c r="Z179" s="7" t="e">
        <f t="shared" si="61"/>
        <v>#N/A</v>
      </c>
      <c r="AA179" s="7" t="e">
        <f t="shared" si="62"/>
        <v>#N/A</v>
      </c>
      <c r="AB179" s="7" t="str">
        <f t="shared" si="63"/>
        <v/>
      </c>
      <c r="AC179" s="11">
        <f t="shared" si="64"/>
        <v>1</v>
      </c>
      <c r="AD179" s="7" t="e">
        <f t="shared" si="65"/>
        <v>#N/A</v>
      </c>
      <c r="AE179" s="7" t="e">
        <f t="shared" si="66"/>
        <v>#N/A</v>
      </c>
      <c r="AF179" s="7" t="e">
        <f t="shared" si="67"/>
        <v>#N/A</v>
      </c>
      <c r="AG179" s="7" t="e">
        <f>VLOOKUP(AI179,排出係数!$A$4:$I$1301,9,FALSE)</f>
        <v>#N/A</v>
      </c>
      <c r="AH179" s="12" t="str">
        <f t="shared" si="68"/>
        <v xml:space="preserve"> </v>
      </c>
      <c r="AI179" s="7" t="e">
        <f t="shared" si="79"/>
        <v>#N/A</v>
      </c>
      <c r="AJ179" s="7" t="e">
        <f t="shared" si="69"/>
        <v>#N/A</v>
      </c>
      <c r="AK179" s="7" t="e">
        <f>VLOOKUP(AI179,排出係数!$A$4:$I$1301,6,FALSE)</f>
        <v>#N/A</v>
      </c>
      <c r="AL179" s="7" t="e">
        <f t="shared" si="70"/>
        <v>#N/A</v>
      </c>
      <c r="AM179" s="7" t="e">
        <f t="shared" si="71"/>
        <v>#N/A</v>
      </c>
      <c r="AN179" s="7" t="e">
        <f>VLOOKUP(AI179,排出係数!$A$4:$I$1301,7,FALSE)</f>
        <v>#N/A</v>
      </c>
      <c r="AO179" s="7" t="e">
        <f t="shared" si="72"/>
        <v>#N/A</v>
      </c>
      <c r="AP179" s="7" t="e">
        <f t="shared" si="73"/>
        <v>#N/A</v>
      </c>
      <c r="AQ179" s="7" t="e">
        <f t="shared" si="80"/>
        <v>#N/A</v>
      </c>
      <c r="AR179" s="7">
        <f t="shared" si="74"/>
        <v>0</v>
      </c>
      <c r="AS179" s="7" t="e">
        <f>VLOOKUP(AI179,排出係数!$A$4:$I$1301,8,FALSE)</f>
        <v>#N/A</v>
      </c>
      <c r="AT179" s="7" t="str">
        <f t="shared" si="75"/>
        <v/>
      </c>
      <c r="AU179" s="7" t="str">
        <f t="shared" si="76"/>
        <v/>
      </c>
      <c r="AV179" s="7" t="str">
        <f t="shared" si="77"/>
        <v/>
      </c>
      <c r="AW179" s="7" t="str">
        <f t="shared" si="78"/>
        <v/>
      </c>
      <c r="AX179" s="88"/>
      <c r="BD179" s="3" t="s">
        <v>166</v>
      </c>
    </row>
    <row r="180" spans="1:56" s="13" customFormat="1" ht="13.5" customHeight="1">
      <c r="A180" s="139">
        <v>165</v>
      </c>
      <c r="B180" s="140"/>
      <c r="C180" s="141"/>
      <c r="D180" s="142"/>
      <c r="E180" s="141"/>
      <c r="F180" s="141"/>
      <c r="G180" s="182"/>
      <c r="H180" s="141"/>
      <c r="I180" s="143"/>
      <c r="J180" s="144"/>
      <c r="K180" s="141"/>
      <c r="L180" s="449"/>
      <c r="M180" s="450"/>
      <c r="N180" s="450"/>
      <c r="O180" s="451"/>
      <c r="P180" s="376" t="str">
        <f t="shared" si="54"/>
        <v/>
      </c>
      <c r="Q180" s="376" t="str">
        <f t="shared" si="55"/>
        <v/>
      </c>
      <c r="R180" s="377" t="str">
        <f t="shared" si="56"/>
        <v/>
      </c>
      <c r="S180" s="377" t="str">
        <f t="shared" si="57"/>
        <v/>
      </c>
      <c r="T180" s="277"/>
      <c r="U180" s="37"/>
      <c r="V180" s="36" t="str">
        <f t="shared" si="58"/>
        <v/>
      </c>
      <c r="W180" s="36" t="e">
        <f>IF(#REF!="","",#REF!)</f>
        <v>#REF!</v>
      </c>
      <c r="X180" s="29" t="str">
        <f t="shared" si="59"/>
        <v/>
      </c>
      <c r="Y180" s="7" t="e">
        <f t="shared" si="60"/>
        <v>#N/A</v>
      </c>
      <c r="Z180" s="7" t="e">
        <f t="shared" si="61"/>
        <v>#N/A</v>
      </c>
      <c r="AA180" s="7" t="e">
        <f t="shared" si="62"/>
        <v>#N/A</v>
      </c>
      <c r="AB180" s="7" t="str">
        <f t="shared" si="63"/>
        <v/>
      </c>
      <c r="AC180" s="11">
        <f t="shared" si="64"/>
        <v>1</v>
      </c>
      <c r="AD180" s="7" t="e">
        <f t="shared" si="65"/>
        <v>#N/A</v>
      </c>
      <c r="AE180" s="7" t="e">
        <f t="shared" si="66"/>
        <v>#N/A</v>
      </c>
      <c r="AF180" s="7" t="e">
        <f t="shared" si="67"/>
        <v>#N/A</v>
      </c>
      <c r="AG180" s="7" t="e">
        <f>VLOOKUP(AI180,排出係数!$A$4:$I$1301,9,FALSE)</f>
        <v>#N/A</v>
      </c>
      <c r="AH180" s="12" t="str">
        <f t="shared" si="68"/>
        <v xml:space="preserve"> </v>
      </c>
      <c r="AI180" s="7" t="e">
        <f t="shared" si="79"/>
        <v>#N/A</v>
      </c>
      <c r="AJ180" s="7" t="e">
        <f t="shared" si="69"/>
        <v>#N/A</v>
      </c>
      <c r="AK180" s="7" t="e">
        <f>VLOOKUP(AI180,排出係数!$A$4:$I$1301,6,FALSE)</f>
        <v>#N/A</v>
      </c>
      <c r="AL180" s="7" t="e">
        <f t="shared" si="70"/>
        <v>#N/A</v>
      </c>
      <c r="AM180" s="7" t="e">
        <f t="shared" si="71"/>
        <v>#N/A</v>
      </c>
      <c r="AN180" s="7" t="e">
        <f>VLOOKUP(AI180,排出係数!$A$4:$I$1301,7,FALSE)</f>
        <v>#N/A</v>
      </c>
      <c r="AO180" s="7" t="e">
        <f t="shared" si="72"/>
        <v>#N/A</v>
      </c>
      <c r="AP180" s="7" t="e">
        <f t="shared" si="73"/>
        <v>#N/A</v>
      </c>
      <c r="AQ180" s="7" t="e">
        <f t="shared" si="80"/>
        <v>#N/A</v>
      </c>
      <c r="AR180" s="7">
        <f t="shared" si="74"/>
        <v>0</v>
      </c>
      <c r="AS180" s="7" t="e">
        <f>VLOOKUP(AI180,排出係数!$A$4:$I$1301,8,FALSE)</f>
        <v>#N/A</v>
      </c>
      <c r="AT180" s="7" t="str">
        <f t="shared" si="75"/>
        <v/>
      </c>
      <c r="AU180" s="7" t="str">
        <f t="shared" si="76"/>
        <v/>
      </c>
      <c r="AV180" s="7" t="str">
        <f t="shared" si="77"/>
        <v/>
      </c>
      <c r="AW180" s="7" t="str">
        <f t="shared" si="78"/>
        <v/>
      </c>
      <c r="AX180" s="88"/>
      <c r="BD180" s="3" t="s">
        <v>167</v>
      </c>
    </row>
    <row r="181" spans="1:56" s="13" customFormat="1" ht="13.5" customHeight="1">
      <c r="A181" s="139">
        <v>166</v>
      </c>
      <c r="B181" s="140"/>
      <c r="C181" s="141"/>
      <c r="D181" s="142"/>
      <c r="E181" s="141"/>
      <c r="F181" s="141"/>
      <c r="G181" s="182"/>
      <c r="H181" s="141"/>
      <c r="I181" s="143"/>
      <c r="J181" s="144"/>
      <c r="K181" s="141"/>
      <c r="L181" s="449"/>
      <c r="M181" s="450"/>
      <c r="N181" s="450"/>
      <c r="O181" s="451"/>
      <c r="P181" s="376" t="str">
        <f t="shared" si="54"/>
        <v/>
      </c>
      <c r="Q181" s="376" t="str">
        <f t="shared" si="55"/>
        <v/>
      </c>
      <c r="R181" s="377" t="str">
        <f t="shared" si="56"/>
        <v/>
      </c>
      <c r="S181" s="377" t="str">
        <f t="shared" si="57"/>
        <v/>
      </c>
      <c r="T181" s="277"/>
      <c r="U181" s="37"/>
      <c r="V181" s="36" t="str">
        <f t="shared" si="58"/>
        <v/>
      </c>
      <c r="W181" s="36" t="e">
        <f>IF(#REF!="","",#REF!)</f>
        <v>#REF!</v>
      </c>
      <c r="X181" s="29" t="str">
        <f t="shared" si="59"/>
        <v/>
      </c>
      <c r="Y181" s="7" t="e">
        <f t="shared" si="60"/>
        <v>#N/A</v>
      </c>
      <c r="Z181" s="7" t="e">
        <f t="shared" si="61"/>
        <v>#N/A</v>
      </c>
      <c r="AA181" s="7" t="e">
        <f t="shared" si="62"/>
        <v>#N/A</v>
      </c>
      <c r="AB181" s="7" t="str">
        <f t="shared" si="63"/>
        <v/>
      </c>
      <c r="AC181" s="11">
        <f t="shared" si="64"/>
        <v>1</v>
      </c>
      <c r="AD181" s="7" t="e">
        <f t="shared" si="65"/>
        <v>#N/A</v>
      </c>
      <c r="AE181" s="7" t="e">
        <f t="shared" si="66"/>
        <v>#N/A</v>
      </c>
      <c r="AF181" s="7" t="e">
        <f t="shared" si="67"/>
        <v>#N/A</v>
      </c>
      <c r="AG181" s="7" t="e">
        <f>VLOOKUP(AI181,排出係数!$A$4:$I$1301,9,FALSE)</f>
        <v>#N/A</v>
      </c>
      <c r="AH181" s="12" t="str">
        <f t="shared" si="68"/>
        <v xml:space="preserve"> </v>
      </c>
      <c r="AI181" s="7" t="e">
        <f t="shared" si="79"/>
        <v>#N/A</v>
      </c>
      <c r="AJ181" s="7" t="e">
        <f t="shared" si="69"/>
        <v>#N/A</v>
      </c>
      <c r="AK181" s="7" t="e">
        <f>VLOOKUP(AI181,排出係数!$A$4:$I$1301,6,FALSE)</f>
        <v>#N/A</v>
      </c>
      <c r="AL181" s="7" t="e">
        <f t="shared" si="70"/>
        <v>#N/A</v>
      </c>
      <c r="AM181" s="7" t="e">
        <f t="shared" si="71"/>
        <v>#N/A</v>
      </c>
      <c r="AN181" s="7" t="e">
        <f>VLOOKUP(AI181,排出係数!$A$4:$I$1301,7,FALSE)</f>
        <v>#N/A</v>
      </c>
      <c r="AO181" s="7" t="e">
        <f t="shared" si="72"/>
        <v>#N/A</v>
      </c>
      <c r="AP181" s="7" t="e">
        <f t="shared" si="73"/>
        <v>#N/A</v>
      </c>
      <c r="AQ181" s="7" t="e">
        <f t="shared" si="80"/>
        <v>#N/A</v>
      </c>
      <c r="AR181" s="7">
        <f t="shared" si="74"/>
        <v>0</v>
      </c>
      <c r="AS181" s="7" t="e">
        <f>VLOOKUP(AI181,排出係数!$A$4:$I$1301,8,FALSE)</f>
        <v>#N/A</v>
      </c>
      <c r="AT181" s="7" t="str">
        <f t="shared" si="75"/>
        <v/>
      </c>
      <c r="AU181" s="7" t="str">
        <f t="shared" si="76"/>
        <v/>
      </c>
      <c r="AV181" s="7" t="str">
        <f t="shared" si="77"/>
        <v/>
      </c>
      <c r="AW181" s="7" t="str">
        <f t="shared" si="78"/>
        <v/>
      </c>
      <c r="AX181" s="88"/>
      <c r="BD181" s="3" t="s">
        <v>168</v>
      </c>
    </row>
    <row r="182" spans="1:56" s="13" customFormat="1" ht="13.5" customHeight="1">
      <c r="A182" s="139">
        <v>167</v>
      </c>
      <c r="B182" s="140"/>
      <c r="C182" s="141"/>
      <c r="D182" s="142"/>
      <c r="E182" s="141"/>
      <c r="F182" s="141"/>
      <c r="G182" s="182"/>
      <c r="H182" s="141"/>
      <c r="I182" s="143"/>
      <c r="J182" s="144"/>
      <c r="K182" s="141"/>
      <c r="L182" s="449"/>
      <c r="M182" s="450"/>
      <c r="N182" s="450"/>
      <c r="O182" s="451"/>
      <c r="P182" s="376" t="str">
        <f t="shared" si="54"/>
        <v/>
      </c>
      <c r="Q182" s="376" t="str">
        <f t="shared" si="55"/>
        <v/>
      </c>
      <c r="R182" s="377" t="str">
        <f t="shared" si="56"/>
        <v/>
      </c>
      <c r="S182" s="377" t="str">
        <f t="shared" si="57"/>
        <v/>
      </c>
      <c r="T182" s="277"/>
      <c r="U182" s="37"/>
      <c r="V182" s="36" t="str">
        <f t="shared" si="58"/>
        <v/>
      </c>
      <c r="W182" s="36" t="e">
        <f>IF(#REF!="","",#REF!)</f>
        <v>#REF!</v>
      </c>
      <c r="X182" s="29" t="str">
        <f t="shared" si="59"/>
        <v/>
      </c>
      <c r="Y182" s="7" t="e">
        <f t="shared" si="60"/>
        <v>#N/A</v>
      </c>
      <c r="Z182" s="7" t="e">
        <f t="shared" si="61"/>
        <v>#N/A</v>
      </c>
      <c r="AA182" s="7" t="e">
        <f t="shared" si="62"/>
        <v>#N/A</v>
      </c>
      <c r="AB182" s="7" t="str">
        <f t="shared" si="63"/>
        <v/>
      </c>
      <c r="AC182" s="11">
        <f t="shared" si="64"/>
        <v>1</v>
      </c>
      <c r="AD182" s="7" t="e">
        <f t="shared" si="65"/>
        <v>#N/A</v>
      </c>
      <c r="AE182" s="7" t="e">
        <f t="shared" si="66"/>
        <v>#N/A</v>
      </c>
      <c r="AF182" s="7" t="e">
        <f t="shared" si="67"/>
        <v>#N/A</v>
      </c>
      <c r="AG182" s="7" t="e">
        <f>VLOOKUP(AI182,排出係数!$A$4:$I$1301,9,FALSE)</f>
        <v>#N/A</v>
      </c>
      <c r="AH182" s="12" t="str">
        <f t="shared" si="68"/>
        <v xml:space="preserve"> </v>
      </c>
      <c r="AI182" s="7" t="e">
        <f t="shared" si="79"/>
        <v>#N/A</v>
      </c>
      <c r="AJ182" s="7" t="e">
        <f t="shared" si="69"/>
        <v>#N/A</v>
      </c>
      <c r="AK182" s="7" t="e">
        <f>VLOOKUP(AI182,排出係数!$A$4:$I$1301,6,FALSE)</f>
        <v>#N/A</v>
      </c>
      <c r="AL182" s="7" t="e">
        <f t="shared" si="70"/>
        <v>#N/A</v>
      </c>
      <c r="AM182" s="7" t="e">
        <f t="shared" si="71"/>
        <v>#N/A</v>
      </c>
      <c r="AN182" s="7" t="e">
        <f>VLOOKUP(AI182,排出係数!$A$4:$I$1301,7,FALSE)</f>
        <v>#N/A</v>
      </c>
      <c r="AO182" s="7" t="e">
        <f t="shared" si="72"/>
        <v>#N/A</v>
      </c>
      <c r="AP182" s="7" t="e">
        <f t="shared" si="73"/>
        <v>#N/A</v>
      </c>
      <c r="AQ182" s="7" t="e">
        <f t="shared" si="80"/>
        <v>#N/A</v>
      </c>
      <c r="AR182" s="7">
        <f t="shared" si="74"/>
        <v>0</v>
      </c>
      <c r="AS182" s="7" t="e">
        <f>VLOOKUP(AI182,排出係数!$A$4:$I$1301,8,FALSE)</f>
        <v>#N/A</v>
      </c>
      <c r="AT182" s="7" t="str">
        <f t="shared" si="75"/>
        <v/>
      </c>
      <c r="AU182" s="7" t="str">
        <f t="shared" si="76"/>
        <v/>
      </c>
      <c r="AV182" s="7" t="str">
        <f t="shared" si="77"/>
        <v/>
      </c>
      <c r="AW182" s="7" t="str">
        <f t="shared" si="78"/>
        <v/>
      </c>
      <c r="AX182" s="88"/>
      <c r="BD182" s="3" t="s">
        <v>169</v>
      </c>
    </row>
    <row r="183" spans="1:56" s="13" customFormat="1" ht="13.5" customHeight="1">
      <c r="A183" s="139">
        <v>168</v>
      </c>
      <c r="B183" s="140"/>
      <c r="C183" s="141"/>
      <c r="D183" s="142"/>
      <c r="E183" s="141"/>
      <c r="F183" s="141"/>
      <c r="G183" s="182"/>
      <c r="H183" s="141"/>
      <c r="I183" s="143"/>
      <c r="J183" s="144"/>
      <c r="K183" s="141"/>
      <c r="L183" s="449"/>
      <c r="M183" s="450"/>
      <c r="N183" s="450"/>
      <c r="O183" s="451"/>
      <c r="P183" s="376" t="str">
        <f t="shared" si="54"/>
        <v/>
      </c>
      <c r="Q183" s="376" t="str">
        <f t="shared" si="55"/>
        <v/>
      </c>
      <c r="R183" s="377" t="str">
        <f t="shared" si="56"/>
        <v/>
      </c>
      <c r="S183" s="377" t="str">
        <f t="shared" si="57"/>
        <v/>
      </c>
      <c r="T183" s="277"/>
      <c r="U183" s="37"/>
      <c r="V183" s="36" t="str">
        <f t="shared" si="58"/>
        <v/>
      </c>
      <c r="W183" s="36" t="e">
        <f>IF(#REF!="","",#REF!)</f>
        <v>#REF!</v>
      </c>
      <c r="X183" s="29" t="str">
        <f t="shared" si="59"/>
        <v/>
      </c>
      <c r="Y183" s="7" t="e">
        <f t="shared" si="60"/>
        <v>#N/A</v>
      </c>
      <c r="Z183" s="7" t="e">
        <f t="shared" si="61"/>
        <v>#N/A</v>
      </c>
      <c r="AA183" s="7" t="e">
        <f t="shared" si="62"/>
        <v>#N/A</v>
      </c>
      <c r="AB183" s="7" t="str">
        <f t="shared" si="63"/>
        <v/>
      </c>
      <c r="AC183" s="11">
        <f t="shared" si="64"/>
        <v>1</v>
      </c>
      <c r="AD183" s="7" t="e">
        <f t="shared" si="65"/>
        <v>#N/A</v>
      </c>
      <c r="AE183" s="7" t="e">
        <f t="shared" si="66"/>
        <v>#N/A</v>
      </c>
      <c r="AF183" s="7" t="e">
        <f t="shared" si="67"/>
        <v>#N/A</v>
      </c>
      <c r="AG183" s="7" t="e">
        <f>VLOOKUP(AI183,排出係数!$A$4:$I$1301,9,FALSE)</f>
        <v>#N/A</v>
      </c>
      <c r="AH183" s="12" t="str">
        <f t="shared" si="68"/>
        <v xml:space="preserve"> </v>
      </c>
      <c r="AI183" s="7" t="e">
        <f t="shared" si="79"/>
        <v>#N/A</v>
      </c>
      <c r="AJ183" s="7" t="e">
        <f t="shared" si="69"/>
        <v>#N/A</v>
      </c>
      <c r="AK183" s="7" t="e">
        <f>VLOOKUP(AI183,排出係数!$A$4:$I$1301,6,FALSE)</f>
        <v>#N/A</v>
      </c>
      <c r="AL183" s="7" t="e">
        <f t="shared" si="70"/>
        <v>#N/A</v>
      </c>
      <c r="AM183" s="7" t="e">
        <f t="shared" si="71"/>
        <v>#N/A</v>
      </c>
      <c r="AN183" s="7" t="e">
        <f>VLOOKUP(AI183,排出係数!$A$4:$I$1301,7,FALSE)</f>
        <v>#N/A</v>
      </c>
      <c r="AO183" s="7" t="e">
        <f t="shared" si="72"/>
        <v>#N/A</v>
      </c>
      <c r="AP183" s="7" t="e">
        <f t="shared" si="73"/>
        <v>#N/A</v>
      </c>
      <c r="AQ183" s="7" t="e">
        <f t="shared" si="80"/>
        <v>#N/A</v>
      </c>
      <c r="AR183" s="7">
        <f t="shared" si="74"/>
        <v>0</v>
      </c>
      <c r="AS183" s="7" t="e">
        <f>VLOOKUP(AI183,排出係数!$A$4:$I$1301,8,FALSE)</f>
        <v>#N/A</v>
      </c>
      <c r="AT183" s="7" t="str">
        <f t="shared" si="75"/>
        <v/>
      </c>
      <c r="AU183" s="7" t="str">
        <f t="shared" si="76"/>
        <v/>
      </c>
      <c r="AV183" s="7" t="str">
        <f t="shared" si="77"/>
        <v/>
      </c>
      <c r="AW183" s="7" t="str">
        <f t="shared" si="78"/>
        <v/>
      </c>
      <c r="AX183" s="88"/>
      <c r="BD183" s="3" t="s">
        <v>170</v>
      </c>
    </row>
    <row r="184" spans="1:56" s="13" customFormat="1" ht="13.5" customHeight="1">
      <c r="A184" s="139">
        <v>169</v>
      </c>
      <c r="B184" s="140"/>
      <c r="C184" s="141"/>
      <c r="D184" s="142"/>
      <c r="E184" s="141"/>
      <c r="F184" s="141"/>
      <c r="G184" s="182"/>
      <c r="H184" s="141"/>
      <c r="I184" s="143"/>
      <c r="J184" s="144"/>
      <c r="K184" s="141"/>
      <c r="L184" s="449"/>
      <c r="M184" s="450"/>
      <c r="N184" s="450"/>
      <c r="O184" s="451"/>
      <c r="P184" s="376" t="str">
        <f t="shared" si="54"/>
        <v/>
      </c>
      <c r="Q184" s="376" t="str">
        <f t="shared" si="55"/>
        <v/>
      </c>
      <c r="R184" s="377" t="str">
        <f t="shared" si="56"/>
        <v/>
      </c>
      <c r="S184" s="377" t="str">
        <f t="shared" si="57"/>
        <v/>
      </c>
      <c r="T184" s="277"/>
      <c r="U184" s="37"/>
      <c r="V184" s="36" t="str">
        <f t="shared" si="58"/>
        <v/>
      </c>
      <c r="W184" s="36" t="e">
        <f>IF(#REF!="","",#REF!)</f>
        <v>#REF!</v>
      </c>
      <c r="X184" s="29" t="str">
        <f t="shared" si="59"/>
        <v/>
      </c>
      <c r="Y184" s="7" t="e">
        <f t="shared" si="60"/>
        <v>#N/A</v>
      </c>
      <c r="Z184" s="7" t="e">
        <f t="shared" si="61"/>
        <v>#N/A</v>
      </c>
      <c r="AA184" s="7" t="e">
        <f t="shared" si="62"/>
        <v>#N/A</v>
      </c>
      <c r="AB184" s="7" t="str">
        <f t="shared" si="63"/>
        <v/>
      </c>
      <c r="AC184" s="11">
        <f t="shared" si="64"/>
        <v>1</v>
      </c>
      <c r="AD184" s="7" t="e">
        <f t="shared" si="65"/>
        <v>#N/A</v>
      </c>
      <c r="AE184" s="7" t="e">
        <f t="shared" si="66"/>
        <v>#N/A</v>
      </c>
      <c r="AF184" s="7" t="e">
        <f t="shared" si="67"/>
        <v>#N/A</v>
      </c>
      <c r="AG184" s="7" t="e">
        <f>VLOOKUP(AI184,排出係数!$A$4:$I$1301,9,FALSE)</f>
        <v>#N/A</v>
      </c>
      <c r="AH184" s="12" t="str">
        <f t="shared" si="68"/>
        <v xml:space="preserve"> </v>
      </c>
      <c r="AI184" s="7" t="e">
        <f t="shared" si="79"/>
        <v>#N/A</v>
      </c>
      <c r="AJ184" s="7" t="e">
        <f t="shared" si="69"/>
        <v>#N/A</v>
      </c>
      <c r="AK184" s="7" t="e">
        <f>VLOOKUP(AI184,排出係数!$A$4:$I$1301,6,FALSE)</f>
        <v>#N/A</v>
      </c>
      <c r="AL184" s="7" t="e">
        <f t="shared" si="70"/>
        <v>#N/A</v>
      </c>
      <c r="AM184" s="7" t="e">
        <f t="shared" si="71"/>
        <v>#N/A</v>
      </c>
      <c r="AN184" s="7" t="e">
        <f>VLOOKUP(AI184,排出係数!$A$4:$I$1301,7,FALSE)</f>
        <v>#N/A</v>
      </c>
      <c r="AO184" s="7" t="e">
        <f t="shared" si="72"/>
        <v>#N/A</v>
      </c>
      <c r="AP184" s="7" t="e">
        <f t="shared" si="73"/>
        <v>#N/A</v>
      </c>
      <c r="AQ184" s="7" t="e">
        <f t="shared" si="80"/>
        <v>#N/A</v>
      </c>
      <c r="AR184" s="7">
        <f t="shared" si="74"/>
        <v>0</v>
      </c>
      <c r="AS184" s="7" t="e">
        <f>VLOOKUP(AI184,排出係数!$A$4:$I$1301,8,FALSE)</f>
        <v>#N/A</v>
      </c>
      <c r="AT184" s="7" t="str">
        <f t="shared" si="75"/>
        <v/>
      </c>
      <c r="AU184" s="7" t="str">
        <f t="shared" si="76"/>
        <v/>
      </c>
      <c r="AV184" s="7" t="str">
        <f t="shared" si="77"/>
        <v/>
      </c>
      <c r="AW184" s="7" t="str">
        <f t="shared" si="78"/>
        <v/>
      </c>
      <c r="AX184" s="88"/>
      <c r="BD184" s="3" t="s">
        <v>171</v>
      </c>
    </row>
    <row r="185" spans="1:56" s="13" customFormat="1" ht="13.5" customHeight="1">
      <c r="A185" s="139">
        <v>170</v>
      </c>
      <c r="B185" s="140"/>
      <c r="C185" s="141"/>
      <c r="D185" s="142"/>
      <c r="E185" s="141"/>
      <c r="F185" s="141"/>
      <c r="G185" s="182"/>
      <c r="H185" s="141"/>
      <c r="I185" s="143"/>
      <c r="J185" s="144"/>
      <c r="K185" s="141"/>
      <c r="L185" s="449"/>
      <c r="M185" s="450"/>
      <c r="N185" s="450"/>
      <c r="O185" s="451"/>
      <c r="P185" s="376" t="str">
        <f t="shared" si="54"/>
        <v/>
      </c>
      <c r="Q185" s="376" t="str">
        <f t="shared" si="55"/>
        <v/>
      </c>
      <c r="R185" s="377" t="str">
        <f t="shared" si="56"/>
        <v/>
      </c>
      <c r="S185" s="377" t="str">
        <f t="shared" si="57"/>
        <v/>
      </c>
      <c r="T185" s="277"/>
      <c r="U185" s="37"/>
      <c r="V185" s="36" t="str">
        <f t="shared" si="58"/>
        <v/>
      </c>
      <c r="W185" s="36" t="e">
        <f>IF(#REF!="","",#REF!)</f>
        <v>#REF!</v>
      </c>
      <c r="X185" s="29" t="str">
        <f t="shared" si="59"/>
        <v/>
      </c>
      <c r="Y185" s="7" t="e">
        <f t="shared" si="60"/>
        <v>#N/A</v>
      </c>
      <c r="Z185" s="7" t="e">
        <f t="shared" si="61"/>
        <v>#N/A</v>
      </c>
      <c r="AA185" s="7" t="e">
        <f t="shared" si="62"/>
        <v>#N/A</v>
      </c>
      <c r="AB185" s="7" t="str">
        <f t="shared" si="63"/>
        <v/>
      </c>
      <c r="AC185" s="11">
        <f t="shared" si="64"/>
        <v>1</v>
      </c>
      <c r="AD185" s="7" t="e">
        <f t="shared" si="65"/>
        <v>#N/A</v>
      </c>
      <c r="AE185" s="7" t="e">
        <f t="shared" si="66"/>
        <v>#N/A</v>
      </c>
      <c r="AF185" s="7" t="e">
        <f t="shared" si="67"/>
        <v>#N/A</v>
      </c>
      <c r="AG185" s="7" t="e">
        <f>VLOOKUP(AI185,排出係数!$A$4:$I$1301,9,FALSE)</f>
        <v>#N/A</v>
      </c>
      <c r="AH185" s="12" t="str">
        <f t="shared" si="68"/>
        <v xml:space="preserve"> </v>
      </c>
      <c r="AI185" s="7" t="e">
        <f t="shared" si="79"/>
        <v>#N/A</v>
      </c>
      <c r="AJ185" s="7" t="e">
        <f t="shared" si="69"/>
        <v>#N/A</v>
      </c>
      <c r="AK185" s="7" t="e">
        <f>VLOOKUP(AI185,排出係数!$A$4:$I$1301,6,FALSE)</f>
        <v>#N/A</v>
      </c>
      <c r="AL185" s="7" t="e">
        <f t="shared" si="70"/>
        <v>#N/A</v>
      </c>
      <c r="AM185" s="7" t="e">
        <f t="shared" si="71"/>
        <v>#N/A</v>
      </c>
      <c r="AN185" s="7" t="e">
        <f>VLOOKUP(AI185,排出係数!$A$4:$I$1301,7,FALSE)</f>
        <v>#N/A</v>
      </c>
      <c r="AO185" s="7" t="e">
        <f t="shared" si="72"/>
        <v>#N/A</v>
      </c>
      <c r="AP185" s="7" t="e">
        <f t="shared" si="73"/>
        <v>#N/A</v>
      </c>
      <c r="AQ185" s="7" t="e">
        <f t="shared" si="80"/>
        <v>#N/A</v>
      </c>
      <c r="AR185" s="7">
        <f t="shared" si="74"/>
        <v>0</v>
      </c>
      <c r="AS185" s="7" t="e">
        <f>VLOOKUP(AI185,排出係数!$A$4:$I$1301,8,FALSE)</f>
        <v>#N/A</v>
      </c>
      <c r="AT185" s="7" t="str">
        <f t="shared" si="75"/>
        <v/>
      </c>
      <c r="AU185" s="7" t="str">
        <f t="shared" si="76"/>
        <v/>
      </c>
      <c r="AV185" s="7" t="str">
        <f t="shared" si="77"/>
        <v/>
      </c>
      <c r="AW185" s="7" t="str">
        <f t="shared" si="78"/>
        <v/>
      </c>
      <c r="AX185" s="88"/>
      <c r="BD185" s="3" t="s">
        <v>172</v>
      </c>
    </row>
    <row r="186" spans="1:56" s="13" customFormat="1" ht="13.5" customHeight="1">
      <c r="A186" s="139">
        <v>171</v>
      </c>
      <c r="B186" s="140"/>
      <c r="C186" s="141"/>
      <c r="D186" s="142"/>
      <c r="E186" s="141"/>
      <c r="F186" s="141"/>
      <c r="G186" s="182"/>
      <c r="H186" s="141"/>
      <c r="I186" s="143"/>
      <c r="J186" s="144"/>
      <c r="K186" s="141"/>
      <c r="L186" s="449"/>
      <c r="M186" s="450"/>
      <c r="N186" s="450"/>
      <c r="O186" s="451"/>
      <c r="P186" s="376" t="str">
        <f t="shared" si="54"/>
        <v/>
      </c>
      <c r="Q186" s="376" t="str">
        <f t="shared" si="55"/>
        <v/>
      </c>
      <c r="R186" s="377" t="str">
        <f t="shared" si="56"/>
        <v/>
      </c>
      <c r="S186" s="377" t="str">
        <f t="shared" si="57"/>
        <v/>
      </c>
      <c r="T186" s="277"/>
      <c r="U186" s="37"/>
      <c r="V186" s="36" t="str">
        <f t="shared" si="58"/>
        <v/>
      </c>
      <c r="W186" s="36" t="e">
        <f>IF(#REF!="","",#REF!)</f>
        <v>#REF!</v>
      </c>
      <c r="X186" s="29" t="str">
        <f t="shared" si="59"/>
        <v/>
      </c>
      <c r="Y186" s="7" t="e">
        <f t="shared" si="60"/>
        <v>#N/A</v>
      </c>
      <c r="Z186" s="7" t="e">
        <f t="shared" si="61"/>
        <v>#N/A</v>
      </c>
      <c r="AA186" s="7" t="e">
        <f t="shared" si="62"/>
        <v>#N/A</v>
      </c>
      <c r="AB186" s="7" t="str">
        <f t="shared" si="63"/>
        <v/>
      </c>
      <c r="AC186" s="11">
        <f t="shared" si="64"/>
        <v>1</v>
      </c>
      <c r="AD186" s="7" t="e">
        <f t="shared" si="65"/>
        <v>#N/A</v>
      </c>
      <c r="AE186" s="7" t="e">
        <f t="shared" si="66"/>
        <v>#N/A</v>
      </c>
      <c r="AF186" s="7" t="e">
        <f t="shared" si="67"/>
        <v>#N/A</v>
      </c>
      <c r="AG186" s="7" t="e">
        <f>VLOOKUP(AI186,排出係数!$A$4:$I$1301,9,FALSE)</f>
        <v>#N/A</v>
      </c>
      <c r="AH186" s="12" t="str">
        <f t="shared" si="68"/>
        <v xml:space="preserve"> </v>
      </c>
      <c r="AI186" s="7" t="e">
        <f t="shared" si="79"/>
        <v>#N/A</v>
      </c>
      <c r="AJ186" s="7" t="e">
        <f t="shared" si="69"/>
        <v>#N/A</v>
      </c>
      <c r="AK186" s="7" t="e">
        <f>VLOOKUP(AI186,排出係数!$A$4:$I$1301,6,FALSE)</f>
        <v>#N/A</v>
      </c>
      <c r="AL186" s="7" t="e">
        <f t="shared" si="70"/>
        <v>#N/A</v>
      </c>
      <c r="AM186" s="7" t="e">
        <f t="shared" si="71"/>
        <v>#N/A</v>
      </c>
      <c r="AN186" s="7" t="e">
        <f>VLOOKUP(AI186,排出係数!$A$4:$I$1301,7,FALSE)</f>
        <v>#N/A</v>
      </c>
      <c r="AO186" s="7" t="e">
        <f t="shared" si="72"/>
        <v>#N/A</v>
      </c>
      <c r="AP186" s="7" t="e">
        <f t="shared" si="73"/>
        <v>#N/A</v>
      </c>
      <c r="AQ186" s="7" t="e">
        <f t="shared" si="80"/>
        <v>#N/A</v>
      </c>
      <c r="AR186" s="7">
        <f t="shared" si="74"/>
        <v>0</v>
      </c>
      <c r="AS186" s="7" t="e">
        <f>VLOOKUP(AI186,排出係数!$A$4:$I$1301,8,FALSE)</f>
        <v>#N/A</v>
      </c>
      <c r="AT186" s="7" t="str">
        <f t="shared" si="75"/>
        <v/>
      </c>
      <c r="AU186" s="7" t="str">
        <f t="shared" si="76"/>
        <v/>
      </c>
      <c r="AV186" s="7" t="str">
        <f t="shared" si="77"/>
        <v/>
      </c>
      <c r="AW186" s="7" t="str">
        <f t="shared" si="78"/>
        <v/>
      </c>
      <c r="AX186" s="88"/>
      <c r="BD186" s="3" t="s">
        <v>173</v>
      </c>
    </row>
    <row r="187" spans="1:56" s="13" customFormat="1" ht="13.5" customHeight="1">
      <c r="A187" s="139">
        <v>172</v>
      </c>
      <c r="B187" s="140"/>
      <c r="C187" s="141"/>
      <c r="D187" s="142"/>
      <c r="E187" s="141"/>
      <c r="F187" s="141"/>
      <c r="G187" s="182"/>
      <c r="H187" s="141"/>
      <c r="I187" s="143"/>
      <c r="J187" s="144"/>
      <c r="K187" s="141"/>
      <c r="L187" s="449"/>
      <c r="M187" s="450"/>
      <c r="N187" s="450"/>
      <c r="O187" s="451"/>
      <c r="P187" s="376" t="str">
        <f t="shared" si="54"/>
        <v/>
      </c>
      <c r="Q187" s="376" t="str">
        <f t="shared" si="55"/>
        <v/>
      </c>
      <c r="R187" s="377" t="str">
        <f t="shared" si="56"/>
        <v/>
      </c>
      <c r="S187" s="377" t="str">
        <f t="shared" si="57"/>
        <v/>
      </c>
      <c r="T187" s="277"/>
      <c r="U187" s="37"/>
      <c r="V187" s="36" t="str">
        <f t="shared" si="58"/>
        <v/>
      </c>
      <c r="W187" s="36" t="e">
        <f>IF(#REF!="","",#REF!)</f>
        <v>#REF!</v>
      </c>
      <c r="X187" s="29" t="str">
        <f t="shared" si="59"/>
        <v/>
      </c>
      <c r="Y187" s="7" t="e">
        <f t="shared" si="60"/>
        <v>#N/A</v>
      </c>
      <c r="Z187" s="7" t="e">
        <f t="shared" si="61"/>
        <v>#N/A</v>
      </c>
      <c r="AA187" s="7" t="e">
        <f t="shared" si="62"/>
        <v>#N/A</v>
      </c>
      <c r="AB187" s="7" t="str">
        <f t="shared" si="63"/>
        <v/>
      </c>
      <c r="AC187" s="11">
        <f t="shared" si="64"/>
        <v>1</v>
      </c>
      <c r="AD187" s="7" t="e">
        <f t="shared" si="65"/>
        <v>#N/A</v>
      </c>
      <c r="AE187" s="7" t="e">
        <f t="shared" si="66"/>
        <v>#N/A</v>
      </c>
      <c r="AF187" s="7" t="e">
        <f t="shared" si="67"/>
        <v>#N/A</v>
      </c>
      <c r="AG187" s="7" t="e">
        <f>VLOOKUP(AI187,排出係数!$A$4:$I$1301,9,FALSE)</f>
        <v>#N/A</v>
      </c>
      <c r="AH187" s="12" t="str">
        <f t="shared" si="68"/>
        <v xml:space="preserve"> </v>
      </c>
      <c r="AI187" s="7" t="e">
        <f t="shared" si="79"/>
        <v>#N/A</v>
      </c>
      <c r="AJ187" s="7" t="e">
        <f t="shared" si="69"/>
        <v>#N/A</v>
      </c>
      <c r="AK187" s="7" t="e">
        <f>VLOOKUP(AI187,排出係数!$A$4:$I$1301,6,FALSE)</f>
        <v>#N/A</v>
      </c>
      <c r="AL187" s="7" t="e">
        <f t="shared" si="70"/>
        <v>#N/A</v>
      </c>
      <c r="AM187" s="7" t="e">
        <f t="shared" si="71"/>
        <v>#N/A</v>
      </c>
      <c r="AN187" s="7" t="e">
        <f>VLOOKUP(AI187,排出係数!$A$4:$I$1301,7,FALSE)</f>
        <v>#N/A</v>
      </c>
      <c r="AO187" s="7" t="e">
        <f t="shared" si="72"/>
        <v>#N/A</v>
      </c>
      <c r="AP187" s="7" t="e">
        <f t="shared" si="73"/>
        <v>#N/A</v>
      </c>
      <c r="AQ187" s="7" t="e">
        <f t="shared" si="80"/>
        <v>#N/A</v>
      </c>
      <c r="AR187" s="7">
        <f t="shared" si="74"/>
        <v>0</v>
      </c>
      <c r="AS187" s="7" t="e">
        <f>VLOOKUP(AI187,排出係数!$A$4:$I$1301,8,FALSE)</f>
        <v>#N/A</v>
      </c>
      <c r="AT187" s="7" t="str">
        <f t="shared" si="75"/>
        <v/>
      </c>
      <c r="AU187" s="7" t="str">
        <f t="shared" si="76"/>
        <v/>
      </c>
      <c r="AV187" s="7" t="str">
        <f t="shared" si="77"/>
        <v/>
      </c>
      <c r="AW187" s="7" t="str">
        <f t="shared" si="78"/>
        <v/>
      </c>
      <c r="AX187" s="88"/>
      <c r="BD187" s="3" t="s">
        <v>174</v>
      </c>
    </row>
    <row r="188" spans="1:56" s="13" customFormat="1" ht="13.5" customHeight="1">
      <c r="A188" s="139">
        <v>173</v>
      </c>
      <c r="B188" s="140"/>
      <c r="C188" s="141"/>
      <c r="D188" s="142"/>
      <c r="E188" s="141"/>
      <c r="F188" s="141"/>
      <c r="G188" s="182"/>
      <c r="H188" s="141"/>
      <c r="I188" s="143"/>
      <c r="J188" s="144"/>
      <c r="K188" s="141"/>
      <c r="L188" s="449"/>
      <c r="M188" s="450"/>
      <c r="N188" s="450"/>
      <c r="O188" s="451"/>
      <c r="P188" s="376" t="str">
        <f t="shared" si="54"/>
        <v/>
      </c>
      <c r="Q188" s="376" t="str">
        <f t="shared" si="55"/>
        <v/>
      </c>
      <c r="R188" s="377" t="str">
        <f t="shared" si="56"/>
        <v/>
      </c>
      <c r="S188" s="377" t="str">
        <f t="shared" si="57"/>
        <v/>
      </c>
      <c r="T188" s="277"/>
      <c r="U188" s="37"/>
      <c r="V188" s="36" t="str">
        <f t="shared" si="58"/>
        <v/>
      </c>
      <c r="W188" s="36" t="e">
        <f>IF(#REF!="","",#REF!)</f>
        <v>#REF!</v>
      </c>
      <c r="X188" s="29" t="str">
        <f t="shared" si="59"/>
        <v/>
      </c>
      <c r="Y188" s="7" t="e">
        <f t="shared" si="60"/>
        <v>#N/A</v>
      </c>
      <c r="Z188" s="7" t="e">
        <f t="shared" si="61"/>
        <v>#N/A</v>
      </c>
      <c r="AA188" s="7" t="e">
        <f t="shared" si="62"/>
        <v>#N/A</v>
      </c>
      <c r="AB188" s="7" t="str">
        <f t="shared" si="63"/>
        <v/>
      </c>
      <c r="AC188" s="11">
        <f t="shared" si="64"/>
        <v>1</v>
      </c>
      <c r="AD188" s="7" t="e">
        <f t="shared" si="65"/>
        <v>#N/A</v>
      </c>
      <c r="AE188" s="7" t="e">
        <f t="shared" si="66"/>
        <v>#N/A</v>
      </c>
      <c r="AF188" s="7" t="e">
        <f t="shared" si="67"/>
        <v>#N/A</v>
      </c>
      <c r="AG188" s="7" t="e">
        <f>VLOOKUP(AI188,排出係数!$A$4:$I$1301,9,FALSE)</f>
        <v>#N/A</v>
      </c>
      <c r="AH188" s="12" t="str">
        <f t="shared" si="68"/>
        <v xml:space="preserve"> </v>
      </c>
      <c r="AI188" s="7" t="e">
        <f t="shared" si="79"/>
        <v>#N/A</v>
      </c>
      <c r="AJ188" s="7" t="e">
        <f t="shared" si="69"/>
        <v>#N/A</v>
      </c>
      <c r="AK188" s="7" t="e">
        <f>VLOOKUP(AI188,排出係数!$A$4:$I$1301,6,FALSE)</f>
        <v>#N/A</v>
      </c>
      <c r="AL188" s="7" t="e">
        <f t="shared" si="70"/>
        <v>#N/A</v>
      </c>
      <c r="AM188" s="7" t="e">
        <f t="shared" si="71"/>
        <v>#N/A</v>
      </c>
      <c r="AN188" s="7" t="e">
        <f>VLOOKUP(AI188,排出係数!$A$4:$I$1301,7,FALSE)</f>
        <v>#N/A</v>
      </c>
      <c r="AO188" s="7" t="e">
        <f t="shared" si="72"/>
        <v>#N/A</v>
      </c>
      <c r="AP188" s="7" t="e">
        <f t="shared" si="73"/>
        <v>#N/A</v>
      </c>
      <c r="AQ188" s="7" t="e">
        <f t="shared" si="80"/>
        <v>#N/A</v>
      </c>
      <c r="AR188" s="7">
        <f t="shared" si="74"/>
        <v>0</v>
      </c>
      <c r="AS188" s="7" t="e">
        <f>VLOOKUP(AI188,排出係数!$A$4:$I$1301,8,FALSE)</f>
        <v>#N/A</v>
      </c>
      <c r="AT188" s="7" t="str">
        <f t="shared" si="75"/>
        <v/>
      </c>
      <c r="AU188" s="7" t="str">
        <f t="shared" si="76"/>
        <v/>
      </c>
      <c r="AV188" s="7" t="str">
        <f t="shared" si="77"/>
        <v/>
      </c>
      <c r="AW188" s="7" t="str">
        <f t="shared" si="78"/>
        <v/>
      </c>
      <c r="AX188" s="88"/>
      <c r="BD188" s="3" t="s">
        <v>1166</v>
      </c>
    </row>
    <row r="189" spans="1:56" s="13" customFormat="1" ht="13.5" customHeight="1">
      <c r="A189" s="139">
        <v>174</v>
      </c>
      <c r="B189" s="140"/>
      <c r="C189" s="141"/>
      <c r="D189" s="142"/>
      <c r="E189" s="141"/>
      <c r="F189" s="141"/>
      <c r="G189" s="182"/>
      <c r="H189" s="141"/>
      <c r="I189" s="143"/>
      <c r="J189" s="144"/>
      <c r="K189" s="141"/>
      <c r="L189" s="449"/>
      <c r="M189" s="450"/>
      <c r="N189" s="450"/>
      <c r="O189" s="451"/>
      <c r="P189" s="376" t="str">
        <f t="shared" si="54"/>
        <v/>
      </c>
      <c r="Q189" s="376" t="str">
        <f t="shared" si="55"/>
        <v/>
      </c>
      <c r="R189" s="377" t="str">
        <f t="shared" si="56"/>
        <v/>
      </c>
      <c r="S189" s="377" t="str">
        <f t="shared" si="57"/>
        <v/>
      </c>
      <c r="T189" s="277"/>
      <c r="U189" s="37"/>
      <c r="V189" s="36" t="str">
        <f t="shared" si="58"/>
        <v/>
      </c>
      <c r="W189" s="36" t="e">
        <f>IF(#REF!="","",#REF!)</f>
        <v>#REF!</v>
      </c>
      <c r="X189" s="29" t="str">
        <f t="shared" si="59"/>
        <v/>
      </c>
      <c r="Y189" s="7" t="e">
        <f t="shared" si="60"/>
        <v>#N/A</v>
      </c>
      <c r="Z189" s="7" t="e">
        <f t="shared" si="61"/>
        <v>#N/A</v>
      </c>
      <c r="AA189" s="7" t="e">
        <f t="shared" si="62"/>
        <v>#N/A</v>
      </c>
      <c r="AB189" s="7" t="str">
        <f t="shared" si="63"/>
        <v/>
      </c>
      <c r="AC189" s="11">
        <f t="shared" si="64"/>
        <v>1</v>
      </c>
      <c r="AD189" s="7" t="e">
        <f t="shared" si="65"/>
        <v>#N/A</v>
      </c>
      <c r="AE189" s="7" t="e">
        <f t="shared" si="66"/>
        <v>#N/A</v>
      </c>
      <c r="AF189" s="7" t="e">
        <f t="shared" si="67"/>
        <v>#N/A</v>
      </c>
      <c r="AG189" s="7" t="e">
        <f>VLOOKUP(AI189,排出係数!$A$4:$I$1301,9,FALSE)</f>
        <v>#N/A</v>
      </c>
      <c r="AH189" s="12" t="str">
        <f t="shared" si="68"/>
        <v xml:space="preserve"> </v>
      </c>
      <c r="AI189" s="7" t="e">
        <f t="shared" si="79"/>
        <v>#N/A</v>
      </c>
      <c r="AJ189" s="7" t="e">
        <f t="shared" si="69"/>
        <v>#N/A</v>
      </c>
      <c r="AK189" s="7" t="e">
        <f>VLOOKUP(AI189,排出係数!$A$4:$I$1301,6,FALSE)</f>
        <v>#N/A</v>
      </c>
      <c r="AL189" s="7" t="e">
        <f t="shared" si="70"/>
        <v>#N/A</v>
      </c>
      <c r="AM189" s="7" t="e">
        <f t="shared" si="71"/>
        <v>#N/A</v>
      </c>
      <c r="AN189" s="7" t="e">
        <f>VLOOKUP(AI189,排出係数!$A$4:$I$1301,7,FALSE)</f>
        <v>#N/A</v>
      </c>
      <c r="AO189" s="7" t="e">
        <f t="shared" si="72"/>
        <v>#N/A</v>
      </c>
      <c r="AP189" s="7" t="e">
        <f t="shared" si="73"/>
        <v>#N/A</v>
      </c>
      <c r="AQ189" s="7" t="e">
        <f t="shared" si="80"/>
        <v>#N/A</v>
      </c>
      <c r="AR189" s="7">
        <f t="shared" si="74"/>
        <v>0</v>
      </c>
      <c r="AS189" s="7" t="e">
        <f>VLOOKUP(AI189,排出係数!$A$4:$I$1301,8,FALSE)</f>
        <v>#N/A</v>
      </c>
      <c r="AT189" s="7" t="str">
        <f t="shared" si="75"/>
        <v/>
      </c>
      <c r="AU189" s="7" t="str">
        <f t="shared" si="76"/>
        <v/>
      </c>
      <c r="AV189" s="7" t="str">
        <f t="shared" si="77"/>
        <v/>
      </c>
      <c r="AW189" s="7" t="str">
        <f t="shared" si="78"/>
        <v/>
      </c>
      <c r="AX189" s="88"/>
      <c r="BD189" s="3" t="s">
        <v>1170</v>
      </c>
    </row>
    <row r="190" spans="1:56" s="13" customFormat="1" ht="13.5" customHeight="1">
      <c r="A190" s="139">
        <v>175</v>
      </c>
      <c r="B190" s="140"/>
      <c r="C190" s="141"/>
      <c r="D190" s="142"/>
      <c r="E190" s="141"/>
      <c r="F190" s="141"/>
      <c r="G190" s="182"/>
      <c r="H190" s="141"/>
      <c r="I190" s="143"/>
      <c r="J190" s="144"/>
      <c r="K190" s="141"/>
      <c r="L190" s="449"/>
      <c r="M190" s="450"/>
      <c r="N190" s="450"/>
      <c r="O190" s="451"/>
      <c r="P190" s="376" t="str">
        <f t="shared" si="54"/>
        <v/>
      </c>
      <c r="Q190" s="376" t="str">
        <f t="shared" si="55"/>
        <v/>
      </c>
      <c r="R190" s="377" t="str">
        <f t="shared" si="56"/>
        <v/>
      </c>
      <c r="S190" s="377" t="str">
        <f t="shared" si="57"/>
        <v/>
      </c>
      <c r="T190" s="277"/>
      <c r="U190" s="37"/>
      <c r="V190" s="36" t="str">
        <f t="shared" si="58"/>
        <v/>
      </c>
      <c r="W190" s="36" t="e">
        <f>IF(#REF!="","",#REF!)</f>
        <v>#REF!</v>
      </c>
      <c r="X190" s="29" t="str">
        <f t="shared" si="59"/>
        <v/>
      </c>
      <c r="Y190" s="7" t="e">
        <f t="shared" si="60"/>
        <v>#N/A</v>
      </c>
      <c r="Z190" s="7" t="e">
        <f t="shared" si="61"/>
        <v>#N/A</v>
      </c>
      <c r="AA190" s="7" t="e">
        <f t="shared" si="62"/>
        <v>#N/A</v>
      </c>
      <c r="AB190" s="7" t="str">
        <f t="shared" si="63"/>
        <v/>
      </c>
      <c r="AC190" s="11">
        <f t="shared" si="64"/>
        <v>1</v>
      </c>
      <c r="AD190" s="7" t="e">
        <f t="shared" si="65"/>
        <v>#N/A</v>
      </c>
      <c r="AE190" s="7" t="e">
        <f t="shared" si="66"/>
        <v>#N/A</v>
      </c>
      <c r="AF190" s="7" t="e">
        <f t="shared" si="67"/>
        <v>#N/A</v>
      </c>
      <c r="AG190" s="7" t="e">
        <f>VLOOKUP(AI190,排出係数!$A$4:$I$1301,9,FALSE)</f>
        <v>#N/A</v>
      </c>
      <c r="AH190" s="12" t="str">
        <f t="shared" si="68"/>
        <v xml:space="preserve"> </v>
      </c>
      <c r="AI190" s="7" t="e">
        <f t="shared" si="79"/>
        <v>#N/A</v>
      </c>
      <c r="AJ190" s="7" t="e">
        <f t="shared" si="69"/>
        <v>#N/A</v>
      </c>
      <c r="AK190" s="7" t="e">
        <f>VLOOKUP(AI190,排出係数!$A$4:$I$1301,6,FALSE)</f>
        <v>#N/A</v>
      </c>
      <c r="AL190" s="7" t="e">
        <f t="shared" si="70"/>
        <v>#N/A</v>
      </c>
      <c r="AM190" s="7" t="e">
        <f t="shared" si="71"/>
        <v>#N/A</v>
      </c>
      <c r="AN190" s="7" t="e">
        <f>VLOOKUP(AI190,排出係数!$A$4:$I$1301,7,FALSE)</f>
        <v>#N/A</v>
      </c>
      <c r="AO190" s="7" t="e">
        <f t="shared" si="72"/>
        <v>#N/A</v>
      </c>
      <c r="AP190" s="7" t="e">
        <f t="shared" si="73"/>
        <v>#N/A</v>
      </c>
      <c r="AQ190" s="7" t="e">
        <f t="shared" si="80"/>
        <v>#N/A</v>
      </c>
      <c r="AR190" s="7">
        <f t="shared" si="74"/>
        <v>0</v>
      </c>
      <c r="AS190" s="7" t="e">
        <f>VLOOKUP(AI190,排出係数!$A$4:$I$1301,8,FALSE)</f>
        <v>#N/A</v>
      </c>
      <c r="AT190" s="7" t="str">
        <f t="shared" si="75"/>
        <v/>
      </c>
      <c r="AU190" s="7" t="str">
        <f t="shared" si="76"/>
        <v/>
      </c>
      <c r="AV190" s="7" t="str">
        <f t="shared" si="77"/>
        <v/>
      </c>
      <c r="AW190" s="7" t="str">
        <f t="shared" si="78"/>
        <v/>
      </c>
      <c r="AX190" s="88"/>
      <c r="BD190" s="3" t="s">
        <v>1174</v>
      </c>
    </row>
    <row r="191" spans="1:56" s="13" customFormat="1" ht="13.5" customHeight="1">
      <c r="A191" s="139">
        <v>176</v>
      </c>
      <c r="B191" s="140"/>
      <c r="C191" s="141"/>
      <c r="D191" s="142"/>
      <c r="E191" s="141"/>
      <c r="F191" s="141"/>
      <c r="G191" s="182"/>
      <c r="H191" s="141"/>
      <c r="I191" s="143"/>
      <c r="J191" s="144"/>
      <c r="K191" s="141"/>
      <c r="L191" s="449"/>
      <c r="M191" s="450"/>
      <c r="N191" s="450"/>
      <c r="O191" s="451"/>
      <c r="P191" s="376" t="str">
        <f t="shared" si="54"/>
        <v/>
      </c>
      <c r="Q191" s="376" t="str">
        <f t="shared" si="55"/>
        <v/>
      </c>
      <c r="R191" s="377" t="str">
        <f t="shared" si="56"/>
        <v/>
      </c>
      <c r="S191" s="377" t="str">
        <f t="shared" si="57"/>
        <v/>
      </c>
      <c r="T191" s="277"/>
      <c r="U191" s="37"/>
      <c r="V191" s="36" t="str">
        <f t="shared" si="58"/>
        <v/>
      </c>
      <c r="W191" s="36" t="e">
        <f>IF(#REF!="","",#REF!)</f>
        <v>#REF!</v>
      </c>
      <c r="X191" s="29" t="str">
        <f t="shared" si="59"/>
        <v/>
      </c>
      <c r="Y191" s="7" t="e">
        <f t="shared" si="60"/>
        <v>#N/A</v>
      </c>
      <c r="Z191" s="7" t="e">
        <f t="shared" si="61"/>
        <v>#N/A</v>
      </c>
      <c r="AA191" s="7" t="e">
        <f t="shared" si="62"/>
        <v>#N/A</v>
      </c>
      <c r="AB191" s="7" t="str">
        <f t="shared" si="63"/>
        <v/>
      </c>
      <c r="AC191" s="11">
        <f t="shared" si="64"/>
        <v>1</v>
      </c>
      <c r="AD191" s="7" t="e">
        <f t="shared" si="65"/>
        <v>#N/A</v>
      </c>
      <c r="AE191" s="7" t="e">
        <f t="shared" si="66"/>
        <v>#N/A</v>
      </c>
      <c r="AF191" s="7" t="e">
        <f t="shared" si="67"/>
        <v>#N/A</v>
      </c>
      <c r="AG191" s="7" t="e">
        <f>VLOOKUP(AI191,排出係数!$A$4:$I$1301,9,FALSE)</f>
        <v>#N/A</v>
      </c>
      <c r="AH191" s="12" t="str">
        <f t="shared" si="68"/>
        <v xml:space="preserve"> </v>
      </c>
      <c r="AI191" s="7" t="e">
        <f t="shared" si="79"/>
        <v>#N/A</v>
      </c>
      <c r="AJ191" s="7" t="e">
        <f t="shared" si="69"/>
        <v>#N/A</v>
      </c>
      <c r="AK191" s="7" t="e">
        <f>VLOOKUP(AI191,排出係数!$A$4:$I$1301,6,FALSE)</f>
        <v>#N/A</v>
      </c>
      <c r="AL191" s="7" t="e">
        <f t="shared" si="70"/>
        <v>#N/A</v>
      </c>
      <c r="AM191" s="7" t="e">
        <f t="shared" si="71"/>
        <v>#N/A</v>
      </c>
      <c r="AN191" s="7" t="e">
        <f>VLOOKUP(AI191,排出係数!$A$4:$I$1301,7,FALSE)</f>
        <v>#N/A</v>
      </c>
      <c r="AO191" s="7" t="e">
        <f t="shared" si="72"/>
        <v>#N/A</v>
      </c>
      <c r="AP191" s="7" t="e">
        <f t="shared" si="73"/>
        <v>#N/A</v>
      </c>
      <c r="AQ191" s="7" t="e">
        <f t="shared" si="80"/>
        <v>#N/A</v>
      </c>
      <c r="AR191" s="7">
        <f t="shared" si="74"/>
        <v>0</v>
      </c>
      <c r="AS191" s="7" t="e">
        <f>VLOOKUP(AI191,排出係数!$A$4:$I$1301,8,FALSE)</f>
        <v>#N/A</v>
      </c>
      <c r="AT191" s="7" t="str">
        <f t="shared" si="75"/>
        <v/>
      </c>
      <c r="AU191" s="7" t="str">
        <f t="shared" si="76"/>
        <v/>
      </c>
      <c r="AV191" s="7" t="str">
        <f t="shared" si="77"/>
        <v/>
      </c>
      <c r="AW191" s="7" t="str">
        <f t="shared" si="78"/>
        <v/>
      </c>
      <c r="AX191" s="88"/>
      <c r="BD191" s="3" t="s">
        <v>555</v>
      </c>
    </row>
    <row r="192" spans="1:56" s="13" customFormat="1" ht="13.5" customHeight="1">
      <c r="A192" s="139">
        <v>177</v>
      </c>
      <c r="B192" s="140"/>
      <c r="C192" s="141"/>
      <c r="D192" s="142"/>
      <c r="E192" s="141"/>
      <c r="F192" s="141"/>
      <c r="G192" s="182"/>
      <c r="H192" s="141"/>
      <c r="I192" s="143"/>
      <c r="J192" s="144"/>
      <c r="K192" s="141"/>
      <c r="L192" s="449"/>
      <c r="M192" s="450"/>
      <c r="N192" s="450"/>
      <c r="O192" s="451"/>
      <c r="P192" s="376" t="str">
        <f t="shared" si="54"/>
        <v/>
      </c>
      <c r="Q192" s="376" t="str">
        <f t="shared" si="55"/>
        <v/>
      </c>
      <c r="R192" s="377" t="str">
        <f t="shared" si="56"/>
        <v/>
      </c>
      <c r="S192" s="377" t="str">
        <f t="shared" si="57"/>
        <v/>
      </c>
      <c r="T192" s="277"/>
      <c r="U192" s="37"/>
      <c r="V192" s="36" t="str">
        <f t="shared" si="58"/>
        <v/>
      </c>
      <c r="W192" s="36" t="e">
        <f>IF(#REF!="","",#REF!)</f>
        <v>#REF!</v>
      </c>
      <c r="X192" s="29" t="str">
        <f t="shared" si="59"/>
        <v/>
      </c>
      <c r="Y192" s="7" t="e">
        <f t="shared" si="60"/>
        <v>#N/A</v>
      </c>
      <c r="Z192" s="7" t="e">
        <f t="shared" si="61"/>
        <v>#N/A</v>
      </c>
      <c r="AA192" s="7" t="e">
        <f t="shared" si="62"/>
        <v>#N/A</v>
      </c>
      <c r="AB192" s="7" t="str">
        <f t="shared" si="63"/>
        <v/>
      </c>
      <c r="AC192" s="11">
        <f t="shared" si="64"/>
        <v>1</v>
      </c>
      <c r="AD192" s="7" t="e">
        <f t="shared" si="65"/>
        <v>#N/A</v>
      </c>
      <c r="AE192" s="7" t="e">
        <f t="shared" si="66"/>
        <v>#N/A</v>
      </c>
      <c r="AF192" s="7" t="e">
        <f t="shared" si="67"/>
        <v>#N/A</v>
      </c>
      <c r="AG192" s="7" t="e">
        <f>VLOOKUP(AI192,排出係数!$A$4:$I$1301,9,FALSE)</f>
        <v>#N/A</v>
      </c>
      <c r="AH192" s="12" t="str">
        <f t="shared" si="68"/>
        <v xml:space="preserve"> </v>
      </c>
      <c r="AI192" s="7" t="e">
        <f t="shared" si="79"/>
        <v>#N/A</v>
      </c>
      <c r="AJ192" s="7" t="e">
        <f t="shared" si="69"/>
        <v>#N/A</v>
      </c>
      <c r="AK192" s="7" t="e">
        <f>VLOOKUP(AI192,排出係数!$A$4:$I$1301,6,FALSE)</f>
        <v>#N/A</v>
      </c>
      <c r="AL192" s="7" t="e">
        <f t="shared" si="70"/>
        <v>#N/A</v>
      </c>
      <c r="AM192" s="7" t="e">
        <f t="shared" si="71"/>
        <v>#N/A</v>
      </c>
      <c r="AN192" s="7" t="e">
        <f>VLOOKUP(AI192,排出係数!$A$4:$I$1301,7,FALSE)</f>
        <v>#N/A</v>
      </c>
      <c r="AO192" s="7" t="e">
        <f t="shared" si="72"/>
        <v>#N/A</v>
      </c>
      <c r="AP192" s="7" t="e">
        <f t="shared" si="73"/>
        <v>#N/A</v>
      </c>
      <c r="AQ192" s="7" t="e">
        <f t="shared" si="80"/>
        <v>#N/A</v>
      </c>
      <c r="AR192" s="7">
        <f t="shared" si="74"/>
        <v>0</v>
      </c>
      <c r="AS192" s="7" t="e">
        <f>VLOOKUP(AI192,排出係数!$A$4:$I$1301,8,FALSE)</f>
        <v>#N/A</v>
      </c>
      <c r="AT192" s="7" t="str">
        <f t="shared" si="75"/>
        <v/>
      </c>
      <c r="AU192" s="7" t="str">
        <f t="shared" si="76"/>
        <v/>
      </c>
      <c r="AV192" s="7" t="str">
        <f t="shared" si="77"/>
        <v/>
      </c>
      <c r="AW192" s="7" t="str">
        <f t="shared" si="78"/>
        <v/>
      </c>
      <c r="AX192" s="88"/>
      <c r="BD192" s="3" t="s">
        <v>559</v>
      </c>
    </row>
    <row r="193" spans="1:56" s="13" customFormat="1" ht="13.5" customHeight="1">
      <c r="A193" s="139">
        <v>178</v>
      </c>
      <c r="B193" s="140"/>
      <c r="C193" s="141"/>
      <c r="D193" s="142"/>
      <c r="E193" s="141"/>
      <c r="F193" s="141"/>
      <c r="G193" s="182"/>
      <c r="H193" s="141"/>
      <c r="I193" s="143"/>
      <c r="J193" s="144"/>
      <c r="K193" s="141"/>
      <c r="L193" s="449"/>
      <c r="M193" s="450"/>
      <c r="N193" s="450"/>
      <c r="O193" s="451"/>
      <c r="P193" s="376" t="str">
        <f t="shared" si="54"/>
        <v/>
      </c>
      <c r="Q193" s="376" t="str">
        <f t="shared" si="55"/>
        <v/>
      </c>
      <c r="R193" s="377" t="str">
        <f t="shared" si="56"/>
        <v/>
      </c>
      <c r="S193" s="377" t="str">
        <f t="shared" si="57"/>
        <v/>
      </c>
      <c r="T193" s="277"/>
      <c r="U193" s="37"/>
      <c r="V193" s="36" t="str">
        <f t="shared" si="58"/>
        <v/>
      </c>
      <c r="W193" s="36" t="e">
        <f>IF(#REF!="","",#REF!)</f>
        <v>#REF!</v>
      </c>
      <c r="X193" s="29" t="str">
        <f t="shared" si="59"/>
        <v/>
      </c>
      <c r="Y193" s="7" t="e">
        <f t="shared" si="60"/>
        <v>#N/A</v>
      </c>
      <c r="Z193" s="7" t="e">
        <f t="shared" si="61"/>
        <v>#N/A</v>
      </c>
      <c r="AA193" s="7" t="e">
        <f t="shared" si="62"/>
        <v>#N/A</v>
      </c>
      <c r="AB193" s="7" t="str">
        <f t="shared" si="63"/>
        <v/>
      </c>
      <c r="AC193" s="11">
        <f t="shared" si="64"/>
        <v>1</v>
      </c>
      <c r="AD193" s="7" t="e">
        <f t="shared" si="65"/>
        <v>#N/A</v>
      </c>
      <c r="AE193" s="7" t="e">
        <f t="shared" si="66"/>
        <v>#N/A</v>
      </c>
      <c r="AF193" s="7" t="e">
        <f t="shared" si="67"/>
        <v>#N/A</v>
      </c>
      <c r="AG193" s="7" t="e">
        <f>VLOOKUP(AI193,排出係数!$A$4:$I$1301,9,FALSE)</f>
        <v>#N/A</v>
      </c>
      <c r="AH193" s="12" t="str">
        <f t="shared" si="68"/>
        <v xml:space="preserve"> </v>
      </c>
      <c r="AI193" s="7" t="e">
        <f t="shared" si="79"/>
        <v>#N/A</v>
      </c>
      <c r="AJ193" s="7" t="e">
        <f t="shared" si="69"/>
        <v>#N/A</v>
      </c>
      <c r="AK193" s="7" t="e">
        <f>VLOOKUP(AI193,排出係数!$A$4:$I$1301,6,FALSE)</f>
        <v>#N/A</v>
      </c>
      <c r="AL193" s="7" t="e">
        <f t="shared" si="70"/>
        <v>#N/A</v>
      </c>
      <c r="AM193" s="7" t="e">
        <f t="shared" si="71"/>
        <v>#N/A</v>
      </c>
      <c r="AN193" s="7" t="e">
        <f>VLOOKUP(AI193,排出係数!$A$4:$I$1301,7,FALSE)</f>
        <v>#N/A</v>
      </c>
      <c r="AO193" s="7" t="e">
        <f t="shared" si="72"/>
        <v>#N/A</v>
      </c>
      <c r="AP193" s="7" t="e">
        <f t="shared" si="73"/>
        <v>#N/A</v>
      </c>
      <c r="AQ193" s="7" t="e">
        <f t="shared" si="80"/>
        <v>#N/A</v>
      </c>
      <c r="AR193" s="7">
        <f t="shared" si="74"/>
        <v>0</v>
      </c>
      <c r="AS193" s="7" t="e">
        <f>VLOOKUP(AI193,排出係数!$A$4:$I$1301,8,FALSE)</f>
        <v>#N/A</v>
      </c>
      <c r="AT193" s="7" t="str">
        <f t="shared" si="75"/>
        <v/>
      </c>
      <c r="AU193" s="7" t="str">
        <f t="shared" si="76"/>
        <v/>
      </c>
      <c r="AV193" s="7" t="str">
        <f t="shared" si="77"/>
        <v/>
      </c>
      <c r="AW193" s="7" t="str">
        <f t="shared" si="78"/>
        <v/>
      </c>
      <c r="AX193" s="88"/>
      <c r="BD193" s="3" t="s">
        <v>563</v>
      </c>
    </row>
    <row r="194" spans="1:56" s="13" customFormat="1" ht="13.5" customHeight="1">
      <c r="A194" s="139">
        <v>179</v>
      </c>
      <c r="B194" s="140"/>
      <c r="C194" s="141"/>
      <c r="D194" s="142"/>
      <c r="E194" s="141"/>
      <c r="F194" s="141"/>
      <c r="G194" s="182"/>
      <c r="H194" s="141"/>
      <c r="I194" s="143"/>
      <c r="J194" s="144"/>
      <c r="K194" s="141"/>
      <c r="L194" s="449"/>
      <c r="M194" s="450"/>
      <c r="N194" s="450"/>
      <c r="O194" s="451"/>
      <c r="P194" s="376" t="str">
        <f t="shared" si="54"/>
        <v/>
      </c>
      <c r="Q194" s="376" t="str">
        <f t="shared" si="55"/>
        <v/>
      </c>
      <c r="R194" s="377" t="str">
        <f t="shared" si="56"/>
        <v/>
      </c>
      <c r="S194" s="377" t="str">
        <f t="shared" si="57"/>
        <v/>
      </c>
      <c r="T194" s="277"/>
      <c r="U194" s="37"/>
      <c r="V194" s="36" t="str">
        <f t="shared" si="58"/>
        <v/>
      </c>
      <c r="W194" s="36" t="e">
        <f>IF(#REF!="","",#REF!)</f>
        <v>#REF!</v>
      </c>
      <c r="X194" s="29" t="str">
        <f t="shared" si="59"/>
        <v/>
      </c>
      <c r="Y194" s="7" t="e">
        <f t="shared" si="60"/>
        <v>#N/A</v>
      </c>
      <c r="Z194" s="7" t="e">
        <f t="shared" si="61"/>
        <v>#N/A</v>
      </c>
      <c r="AA194" s="7" t="e">
        <f t="shared" si="62"/>
        <v>#N/A</v>
      </c>
      <c r="AB194" s="7" t="str">
        <f t="shared" si="63"/>
        <v/>
      </c>
      <c r="AC194" s="11">
        <f t="shared" si="64"/>
        <v>1</v>
      </c>
      <c r="AD194" s="7" t="e">
        <f t="shared" si="65"/>
        <v>#N/A</v>
      </c>
      <c r="AE194" s="7" t="e">
        <f t="shared" si="66"/>
        <v>#N/A</v>
      </c>
      <c r="AF194" s="7" t="e">
        <f t="shared" si="67"/>
        <v>#N/A</v>
      </c>
      <c r="AG194" s="7" t="e">
        <f>VLOOKUP(AI194,排出係数!$A$4:$I$1301,9,FALSE)</f>
        <v>#N/A</v>
      </c>
      <c r="AH194" s="12" t="str">
        <f t="shared" si="68"/>
        <v xml:space="preserve"> </v>
      </c>
      <c r="AI194" s="7" t="e">
        <f t="shared" si="79"/>
        <v>#N/A</v>
      </c>
      <c r="AJ194" s="7" t="e">
        <f t="shared" si="69"/>
        <v>#N/A</v>
      </c>
      <c r="AK194" s="7" t="e">
        <f>VLOOKUP(AI194,排出係数!$A$4:$I$1301,6,FALSE)</f>
        <v>#N/A</v>
      </c>
      <c r="AL194" s="7" t="e">
        <f t="shared" si="70"/>
        <v>#N/A</v>
      </c>
      <c r="AM194" s="7" t="e">
        <f t="shared" si="71"/>
        <v>#N/A</v>
      </c>
      <c r="AN194" s="7" t="e">
        <f>VLOOKUP(AI194,排出係数!$A$4:$I$1301,7,FALSE)</f>
        <v>#N/A</v>
      </c>
      <c r="AO194" s="7" t="e">
        <f t="shared" si="72"/>
        <v>#N/A</v>
      </c>
      <c r="AP194" s="7" t="e">
        <f t="shared" si="73"/>
        <v>#N/A</v>
      </c>
      <c r="AQ194" s="7" t="e">
        <f t="shared" si="80"/>
        <v>#N/A</v>
      </c>
      <c r="AR194" s="7">
        <f t="shared" si="74"/>
        <v>0</v>
      </c>
      <c r="AS194" s="7" t="e">
        <f>VLOOKUP(AI194,排出係数!$A$4:$I$1301,8,FALSE)</f>
        <v>#N/A</v>
      </c>
      <c r="AT194" s="7" t="str">
        <f t="shared" si="75"/>
        <v/>
      </c>
      <c r="AU194" s="7" t="str">
        <f t="shared" si="76"/>
        <v/>
      </c>
      <c r="AV194" s="7" t="str">
        <f t="shared" si="77"/>
        <v/>
      </c>
      <c r="AW194" s="7" t="str">
        <f t="shared" si="78"/>
        <v/>
      </c>
      <c r="AX194" s="88"/>
      <c r="BD194" s="3" t="s">
        <v>612</v>
      </c>
    </row>
    <row r="195" spans="1:56" s="13" customFormat="1" ht="13.5" customHeight="1">
      <c r="A195" s="139">
        <v>180</v>
      </c>
      <c r="B195" s="140"/>
      <c r="C195" s="141"/>
      <c r="D195" s="142"/>
      <c r="E195" s="141"/>
      <c r="F195" s="141"/>
      <c r="G195" s="182"/>
      <c r="H195" s="141"/>
      <c r="I195" s="143"/>
      <c r="J195" s="144"/>
      <c r="K195" s="141"/>
      <c r="L195" s="449"/>
      <c r="M195" s="450"/>
      <c r="N195" s="450"/>
      <c r="O195" s="451"/>
      <c r="P195" s="376" t="str">
        <f t="shared" si="54"/>
        <v/>
      </c>
      <c r="Q195" s="376" t="str">
        <f t="shared" si="55"/>
        <v/>
      </c>
      <c r="R195" s="377" t="str">
        <f t="shared" si="56"/>
        <v/>
      </c>
      <c r="S195" s="377" t="str">
        <f t="shared" si="57"/>
        <v/>
      </c>
      <c r="T195" s="277"/>
      <c r="U195" s="37"/>
      <c r="V195" s="36" t="str">
        <f t="shared" si="58"/>
        <v/>
      </c>
      <c r="W195" s="36" t="e">
        <f>IF(#REF!="","",#REF!)</f>
        <v>#REF!</v>
      </c>
      <c r="X195" s="29" t="str">
        <f t="shared" si="59"/>
        <v/>
      </c>
      <c r="Y195" s="7" t="e">
        <f t="shared" si="60"/>
        <v>#N/A</v>
      </c>
      <c r="Z195" s="7" t="e">
        <f t="shared" si="61"/>
        <v>#N/A</v>
      </c>
      <c r="AA195" s="7" t="e">
        <f t="shared" si="62"/>
        <v>#N/A</v>
      </c>
      <c r="AB195" s="7" t="str">
        <f t="shared" si="63"/>
        <v/>
      </c>
      <c r="AC195" s="11">
        <f t="shared" si="64"/>
        <v>1</v>
      </c>
      <c r="AD195" s="7" t="e">
        <f t="shared" si="65"/>
        <v>#N/A</v>
      </c>
      <c r="AE195" s="7" t="e">
        <f t="shared" si="66"/>
        <v>#N/A</v>
      </c>
      <c r="AF195" s="7" t="e">
        <f t="shared" si="67"/>
        <v>#N/A</v>
      </c>
      <c r="AG195" s="7" t="e">
        <f>VLOOKUP(AI195,排出係数!$A$4:$I$1301,9,FALSE)</f>
        <v>#N/A</v>
      </c>
      <c r="AH195" s="12" t="str">
        <f t="shared" si="68"/>
        <v xml:space="preserve"> </v>
      </c>
      <c r="AI195" s="7" t="e">
        <f t="shared" si="79"/>
        <v>#N/A</v>
      </c>
      <c r="AJ195" s="7" t="e">
        <f t="shared" si="69"/>
        <v>#N/A</v>
      </c>
      <c r="AK195" s="7" t="e">
        <f>VLOOKUP(AI195,排出係数!$A$4:$I$1301,6,FALSE)</f>
        <v>#N/A</v>
      </c>
      <c r="AL195" s="7" t="e">
        <f t="shared" si="70"/>
        <v>#N/A</v>
      </c>
      <c r="AM195" s="7" t="e">
        <f t="shared" si="71"/>
        <v>#N/A</v>
      </c>
      <c r="AN195" s="7" t="e">
        <f>VLOOKUP(AI195,排出係数!$A$4:$I$1301,7,FALSE)</f>
        <v>#N/A</v>
      </c>
      <c r="AO195" s="7" t="e">
        <f t="shared" si="72"/>
        <v>#N/A</v>
      </c>
      <c r="AP195" s="7" t="e">
        <f t="shared" si="73"/>
        <v>#N/A</v>
      </c>
      <c r="AQ195" s="7" t="e">
        <f t="shared" si="80"/>
        <v>#N/A</v>
      </c>
      <c r="AR195" s="7">
        <f t="shared" si="74"/>
        <v>0</v>
      </c>
      <c r="AS195" s="7" t="e">
        <f>VLOOKUP(AI195,排出係数!$A$4:$I$1301,8,FALSE)</f>
        <v>#N/A</v>
      </c>
      <c r="AT195" s="7" t="str">
        <f t="shared" si="75"/>
        <v/>
      </c>
      <c r="AU195" s="7" t="str">
        <f t="shared" si="76"/>
        <v/>
      </c>
      <c r="AV195" s="7" t="str">
        <f t="shared" si="77"/>
        <v/>
      </c>
      <c r="AW195" s="7" t="str">
        <f t="shared" si="78"/>
        <v/>
      </c>
      <c r="AX195" s="88"/>
      <c r="BD195" s="3" t="s">
        <v>616</v>
      </c>
    </row>
    <row r="196" spans="1:56" s="13" customFormat="1" ht="13.5" customHeight="1">
      <c r="A196" s="139">
        <v>181</v>
      </c>
      <c r="B196" s="140"/>
      <c r="C196" s="141"/>
      <c r="D196" s="142"/>
      <c r="E196" s="141"/>
      <c r="F196" s="141"/>
      <c r="G196" s="182"/>
      <c r="H196" s="141"/>
      <c r="I196" s="143"/>
      <c r="J196" s="144"/>
      <c r="K196" s="141"/>
      <c r="L196" s="449"/>
      <c r="M196" s="450"/>
      <c r="N196" s="450"/>
      <c r="O196" s="451"/>
      <c r="P196" s="376" t="str">
        <f t="shared" si="54"/>
        <v/>
      </c>
      <c r="Q196" s="376" t="str">
        <f t="shared" si="55"/>
        <v/>
      </c>
      <c r="R196" s="377" t="str">
        <f t="shared" si="56"/>
        <v/>
      </c>
      <c r="S196" s="377" t="str">
        <f t="shared" si="57"/>
        <v/>
      </c>
      <c r="T196" s="277"/>
      <c r="U196" s="37"/>
      <c r="V196" s="36" t="str">
        <f t="shared" si="58"/>
        <v/>
      </c>
      <c r="W196" s="36" t="e">
        <f>IF(#REF!="","",#REF!)</f>
        <v>#REF!</v>
      </c>
      <c r="X196" s="29" t="str">
        <f t="shared" si="59"/>
        <v/>
      </c>
      <c r="Y196" s="7" t="e">
        <f t="shared" si="60"/>
        <v>#N/A</v>
      </c>
      <c r="Z196" s="7" t="e">
        <f t="shared" si="61"/>
        <v>#N/A</v>
      </c>
      <c r="AA196" s="7" t="e">
        <f t="shared" si="62"/>
        <v>#N/A</v>
      </c>
      <c r="AB196" s="7" t="str">
        <f t="shared" si="63"/>
        <v/>
      </c>
      <c r="AC196" s="11">
        <f t="shared" si="64"/>
        <v>1</v>
      </c>
      <c r="AD196" s="7" t="e">
        <f t="shared" si="65"/>
        <v>#N/A</v>
      </c>
      <c r="AE196" s="7" t="e">
        <f t="shared" si="66"/>
        <v>#N/A</v>
      </c>
      <c r="AF196" s="7" t="e">
        <f t="shared" si="67"/>
        <v>#N/A</v>
      </c>
      <c r="AG196" s="7" t="e">
        <f>VLOOKUP(AI196,排出係数!$A$4:$I$1301,9,FALSE)</f>
        <v>#N/A</v>
      </c>
      <c r="AH196" s="12" t="str">
        <f t="shared" si="68"/>
        <v xml:space="preserve"> </v>
      </c>
      <c r="AI196" s="7" t="e">
        <f t="shared" si="79"/>
        <v>#N/A</v>
      </c>
      <c r="AJ196" s="7" t="e">
        <f t="shared" si="69"/>
        <v>#N/A</v>
      </c>
      <c r="AK196" s="7" t="e">
        <f>VLOOKUP(AI196,排出係数!$A$4:$I$1301,6,FALSE)</f>
        <v>#N/A</v>
      </c>
      <c r="AL196" s="7" t="e">
        <f t="shared" si="70"/>
        <v>#N/A</v>
      </c>
      <c r="AM196" s="7" t="e">
        <f t="shared" si="71"/>
        <v>#N/A</v>
      </c>
      <c r="AN196" s="7" t="e">
        <f>VLOOKUP(AI196,排出係数!$A$4:$I$1301,7,FALSE)</f>
        <v>#N/A</v>
      </c>
      <c r="AO196" s="7" t="e">
        <f t="shared" si="72"/>
        <v>#N/A</v>
      </c>
      <c r="AP196" s="7" t="e">
        <f t="shared" si="73"/>
        <v>#N/A</v>
      </c>
      <c r="AQ196" s="7" t="e">
        <f t="shared" si="80"/>
        <v>#N/A</v>
      </c>
      <c r="AR196" s="7">
        <f t="shared" si="74"/>
        <v>0</v>
      </c>
      <c r="AS196" s="7" t="e">
        <f>VLOOKUP(AI196,排出係数!$A$4:$I$1301,8,FALSE)</f>
        <v>#N/A</v>
      </c>
      <c r="AT196" s="7" t="str">
        <f t="shared" si="75"/>
        <v/>
      </c>
      <c r="AU196" s="7" t="str">
        <f t="shared" si="76"/>
        <v/>
      </c>
      <c r="AV196" s="7" t="str">
        <f t="shared" si="77"/>
        <v/>
      </c>
      <c r="AW196" s="7" t="str">
        <f t="shared" si="78"/>
        <v/>
      </c>
      <c r="AX196" s="88"/>
      <c r="BD196" s="3" t="s">
        <v>620</v>
      </c>
    </row>
    <row r="197" spans="1:56" s="13" customFormat="1" ht="13.5" customHeight="1">
      <c r="A197" s="139">
        <v>182</v>
      </c>
      <c r="B197" s="140"/>
      <c r="C197" s="141"/>
      <c r="D197" s="142"/>
      <c r="E197" s="141"/>
      <c r="F197" s="141"/>
      <c r="G197" s="182"/>
      <c r="H197" s="141"/>
      <c r="I197" s="143"/>
      <c r="J197" s="144"/>
      <c r="K197" s="141"/>
      <c r="L197" s="449"/>
      <c r="M197" s="450"/>
      <c r="N197" s="450"/>
      <c r="O197" s="451"/>
      <c r="P197" s="376" t="str">
        <f t="shared" si="54"/>
        <v/>
      </c>
      <c r="Q197" s="376" t="str">
        <f t="shared" si="55"/>
        <v/>
      </c>
      <c r="R197" s="377" t="str">
        <f t="shared" si="56"/>
        <v/>
      </c>
      <c r="S197" s="377" t="str">
        <f t="shared" si="57"/>
        <v/>
      </c>
      <c r="T197" s="277"/>
      <c r="U197" s="37"/>
      <c r="V197" s="36" t="str">
        <f t="shared" si="58"/>
        <v/>
      </c>
      <c r="W197" s="36" t="e">
        <f>IF(#REF!="","",#REF!)</f>
        <v>#REF!</v>
      </c>
      <c r="X197" s="29" t="str">
        <f t="shared" si="59"/>
        <v/>
      </c>
      <c r="Y197" s="7" t="e">
        <f t="shared" si="60"/>
        <v>#N/A</v>
      </c>
      <c r="Z197" s="7" t="e">
        <f t="shared" si="61"/>
        <v>#N/A</v>
      </c>
      <c r="AA197" s="7" t="e">
        <f t="shared" si="62"/>
        <v>#N/A</v>
      </c>
      <c r="AB197" s="7" t="str">
        <f t="shared" si="63"/>
        <v/>
      </c>
      <c r="AC197" s="11">
        <f t="shared" si="64"/>
        <v>1</v>
      </c>
      <c r="AD197" s="7" t="e">
        <f t="shared" si="65"/>
        <v>#N/A</v>
      </c>
      <c r="AE197" s="7" t="e">
        <f t="shared" si="66"/>
        <v>#N/A</v>
      </c>
      <c r="AF197" s="7" t="e">
        <f t="shared" si="67"/>
        <v>#N/A</v>
      </c>
      <c r="AG197" s="7" t="e">
        <f>VLOOKUP(AI197,排出係数!$A$4:$I$1301,9,FALSE)</f>
        <v>#N/A</v>
      </c>
      <c r="AH197" s="12" t="str">
        <f t="shared" si="68"/>
        <v xml:space="preserve"> </v>
      </c>
      <c r="AI197" s="7" t="e">
        <f t="shared" si="79"/>
        <v>#N/A</v>
      </c>
      <c r="AJ197" s="7" t="e">
        <f t="shared" si="69"/>
        <v>#N/A</v>
      </c>
      <c r="AK197" s="7" t="e">
        <f>VLOOKUP(AI197,排出係数!$A$4:$I$1301,6,FALSE)</f>
        <v>#N/A</v>
      </c>
      <c r="AL197" s="7" t="e">
        <f t="shared" si="70"/>
        <v>#N/A</v>
      </c>
      <c r="AM197" s="7" t="e">
        <f t="shared" si="71"/>
        <v>#N/A</v>
      </c>
      <c r="AN197" s="7" t="e">
        <f>VLOOKUP(AI197,排出係数!$A$4:$I$1301,7,FALSE)</f>
        <v>#N/A</v>
      </c>
      <c r="AO197" s="7" t="e">
        <f t="shared" si="72"/>
        <v>#N/A</v>
      </c>
      <c r="AP197" s="7" t="e">
        <f t="shared" si="73"/>
        <v>#N/A</v>
      </c>
      <c r="AQ197" s="7" t="e">
        <f t="shared" si="80"/>
        <v>#N/A</v>
      </c>
      <c r="AR197" s="7">
        <f t="shared" si="74"/>
        <v>0</v>
      </c>
      <c r="AS197" s="7" t="e">
        <f>VLOOKUP(AI197,排出係数!$A$4:$I$1301,8,FALSE)</f>
        <v>#N/A</v>
      </c>
      <c r="AT197" s="7" t="str">
        <f t="shared" si="75"/>
        <v/>
      </c>
      <c r="AU197" s="7" t="str">
        <f t="shared" si="76"/>
        <v/>
      </c>
      <c r="AV197" s="7" t="str">
        <f t="shared" si="77"/>
        <v/>
      </c>
      <c r="AW197" s="7" t="str">
        <f t="shared" si="78"/>
        <v/>
      </c>
      <c r="AX197" s="88"/>
      <c r="BD197" s="3" t="s">
        <v>1178</v>
      </c>
    </row>
    <row r="198" spans="1:56" s="13" customFormat="1" ht="13.5" customHeight="1">
      <c r="A198" s="139">
        <v>183</v>
      </c>
      <c r="B198" s="140"/>
      <c r="C198" s="141"/>
      <c r="D198" s="142"/>
      <c r="E198" s="141"/>
      <c r="F198" s="141"/>
      <c r="G198" s="182"/>
      <c r="H198" s="141"/>
      <c r="I198" s="143"/>
      <c r="J198" s="144"/>
      <c r="K198" s="141"/>
      <c r="L198" s="449"/>
      <c r="M198" s="450"/>
      <c r="N198" s="450"/>
      <c r="O198" s="451"/>
      <c r="P198" s="376" t="str">
        <f t="shared" si="54"/>
        <v/>
      </c>
      <c r="Q198" s="376" t="str">
        <f t="shared" si="55"/>
        <v/>
      </c>
      <c r="R198" s="377" t="str">
        <f t="shared" si="56"/>
        <v/>
      </c>
      <c r="S198" s="377" t="str">
        <f t="shared" si="57"/>
        <v/>
      </c>
      <c r="T198" s="277"/>
      <c r="U198" s="37"/>
      <c r="V198" s="36" t="str">
        <f t="shared" si="58"/>
        <v/>
      </c>
      <c r="W198" s="36" t="e">
        <f>IF(#REF!="","",#REF!)</f>
        <v>#REF!</v>
      </c>
      <c r="X198" s="29" t="str">
        <f t="shared" si="59"/>
        <v/>
      </c>
      <c r="Y198" s="7" t="e">
        <f t="shared" si="60"/>
        <v>#N/A</v>
      </c>
      <c r="Z198" s="7" t="e">
        <f t="shared" si="61"/>
        <v>#N/A</v>
      </c>
      <c r="AA198" s="7" t="e">
        <f t="shared" si="62"/>
        <v>#N/A</v>
      </c>
      <c r="AB198" s="7" t="str">
        <f t="shared" si="63"/>
        <v/>
      </c>
      <c r="AC198" s="11">
        <f t="shared" si="64"/>
        <v>1</v>
      </c>
      <c r="AD198" s="7" t="e">
        <f t="shared" si="65"/>
        <v>#N/A</v>
      </c>
      <c r="AE198" s="7" t="e">
        <f t="shared" si="66"/>
        <v>#N/A</v>
      </c>
      <c r="AF198" s="7" t="e">
        <f t="shared" si="67"/>
        <v>#N/A</v>
      </c>
      <c r="AG198" s="7" t="e">
        <f>VLOOKUP(AI198,排出係数!$A$4:$I$1301,9,FALSE)</f>
        <v>#N/A</v>
      </c>
      <c r="AH198" s="12" t="str">
        <f t="shared" si="68"/>
        <v xml:space="preserve"> </v>
      </c>
      <c r="AI198" s="7" t="e">
        <f t="shared" si="79"/>
        <v>#N/A</v>
      </c>
      <c r="AJ198" s="7" t="e">
        <f t="shared" si="69"/>
        <v>#N/A</v>
      </c>
      <c r="AK198" s="7" t="e">
        <f>VLOOKUP(AI198,排出係数!$A$4:$I$1301,6,FALSE)</f>
        <v>#N/A</v>
      </c>
      <c r="AL198" s="7" t="e">
        <f t="shared" si="70"/>
        <v>#N/A</v>
      </c>
      <c r="AM198" s="7" t="e">
        <f t="shared" si="71"/>
        <v>#N/A</v>
      </c>
      <c r="AN198" s="7" t="e">
        <f>VLOOKUP(AI198,排出係数!$A$4:$I$1301,7,FALSE)</f>
        <v>#N/A</v>
      </c>
      <c r="AO198" s="7" t="e">
        <f t="shared" si="72"/>
        <v>#N/A</v>
      </c>
      <c r="AP198" s="7" t="e">
        <f t="shared" si="73"/>
        <v>#N/A</v>
      </c>
      <c r="AQ198" s="7" t="e">
        <f t="shared" si="80"/>
        <v>#N/A</v>
      </c>
      <c r="AR198" s="7">
        <f t="shared" si="74"/>
        <v>0</v>
      </c>
      <c r="AS198" s="7" t="e">
        <f>VLOOKUP(AI198,排出係数!$A$4:$I$1301,8,FALSE)</f>
        <v>#N/A</v>
      </c>
      <c r="AT198" s="7" t="str">
        <f t="shared" si="75"/>
        <v/>
      </c>
      <c r="AU198" s="7" t="str">
        <f t="shared" si="76"/>
        <v/>
      </c>
      <c r="AV198" s="7" t="str">
        <f t="shared" si="77"/>
        <v/>
      </c>
      <c r="AW198" s="7" t="str">
        <f t="shared" si="78"/>
        <v/>
      </c>
      <c r="AX198" s="88"/>
      <c r="BD198" s="3" t="s">
        <v>1182</v>
      </c>
    </row>
    <row r="199" spans="1:56" s="13" customFormat="1" ht="13.5" customHeight="1">
      <c r="A199" s="139">
        <v>184</v>
      </c>
      <c r="B199" s="140"/>
      <c r="C199" s="141"/>
      <c r="D199" s="142"/>
      <c r="E199" s="141"/>
      <c r="F199" s="141"/>
      <c r="G199" s="182"/>
      <c r="H199" s="141"/>
      <c r="I199" s="143"/>
      <c r="J199" s="144"/>
      <c r="K199" s="141"/>
      <c r="L199" s="449"/>
      <c r="M199" s="450"/>
      <c r="N199" s="450"/>
      <c r="O199" s="451"/>
      <c r="P199" s="376" t="str">
        <f t="shared" si="54"/>
        <v/>
      </c>
      <c r="Q199" s="376" t="str">
        <f t="shared" si="55"/>
        <v/>
      </c>
      <c r="R199" s="377" t="str">
        <f t="shared" si="56"/>
        <v/>
      </c>
      <c r="S199" s="377" t="str">
        <f t="shared" si="57"/>
        <v/>
      </c>
      <c r="T199" s="277"/>
      <c r="U199" s="37"/>
      <c r="V199" s="36" t="str">
        <f t="shared" si="58"/>
        <v/>
      </c>
      <c r="W199" s="36" t="e">
        <f>IF(#REF!="","",#REF!)</f>
        <v>#REF!</v>
      </c>
      <c r="X199" s="29" t="str">
        <f t="shared" si="59"/>
        <v/>
      </c>
      <c r="Y199" s="7" t="e">
        <f t="shared" si="60"/>
        <v>#N/A</v>
      </c>
      <c r="Z199" s="7" t="e">
        <f t="shared" si="61"/>
        <v>#N/A</v>
      </c>
      <c r="AA199" s="7" t="e">
        <f t="shared" si="62"/>
        <v>#N/A</v>
      </c>
      <c r="AB199" s="7" t="str">
        <f t="shared" si="63"/>
        <v/>
      </c>
      <c r="AC199" s="11">
        <f t="shared" si="64"/>
        <v>1</v>
      </c>
      <c r="AD199" s="7" t="e">
        <f t="shared" si="65"/>
        <v>#N/A</v>
      </c>
      <c r="AE199" s="7" t="e">
        <f t="shared" si="66"/>
        <v>#N/A</v>
      </c>
      <c r="AF199" s="7" t="e">
        <f t="shared" si="67"/>
        <v>#N/A</v>
      </c>
      <c r="AG199" s="7" t="e">
        <f>VLOOKUP(AI199,排出係数!$A$4:$I$1301,9,FALSE)</f>
        <v>#N/A</v>
      </c>
      <c r="AH199" s="12" t="str">
        <f t="shared" si="68"/>
        <v xml:space="preserve"> </v>
      </c>
      <c r="AI199" s="7" t="e">
        <f t="shared" si="79"/>
        <v>#N/A</v>
      </c>
      <c r="AJ199" s="7" t="e">
        <f t="shared" si="69"/>
        <v>#N/A</v>
      </c>
      <c r="AK199" s="7" t="e">
        <f>VLOOKUP(AI199,排出係数!$A$4:$I$1301,6,FALSE)</f>
        <v>#N/A</v>
      </c>
      <c r="AL199" s="7" t="e">
        <f t="shared" si="70"/>
        <v>#N/A</v>
      </c>
      <c r="AM199" s="7" t="e">
        <f t="shared" si="71"/>
        <v>#N/A</v>
      </c>
      <c r="AN199" s="7" t="e">
        <f>VLOOKUP(AI199,排出係数!$A$4:$I$1301,7,FALSE)</f>
        <v>#N/A</v>
      </c>
      <c r="AO199" s="7" t="e">
        <f t="shared" si="72"/>
        <v>#N/A</v>
      </c>
      <c r="AP199" s="7" t="e">
        <f t="shared" si="73"/>
        <v>#N/A</v>
      </c>
      <c r="AQ199" s="7" t="e">
        <f t="shared" si="80"/>
        <v>#N/A</v>
      </c>
      <c r="AR199" s="7">
        <f t="shared" si="74"/>
        <v>0</v>
      </c>
      <c r="AS199" s="7" t="e">
        <f>VLOOKUP(AI199,排出係数!$A$4:$I$1301,8,FALSE)</f>
        <v>#N/A</v>
      </c>
      <c r="AT199" s="7" t="str">
        <f t="shared" si="75"/>
        <v/>
      </c>
      <c r="AU199" s="7" t="str">
        <f t="shared" si="76"/>
        <v/>
      </c>
      <c r="AV199" s="7" t="str">
        <f t="shared" si="77"/>
        <v/>
      </c>
      <c r="AW199" s="7" t="str">
        <f t="shared" si="78"/>
        <v/>
      </c>
      <c r="AX199" s="88"/>
      <c r="BD199" s="3" t="s">
        <v>1186</v>
      </c>
    </row>
    <row r="200" spans="1:56" s="13" customFormat="1" ht="13.5" customHeight="1">
      <c r="A200" s="139">
        <v>185</v>
      </c>
      <c r="B200" s="140"/>
      <c r="C200" s="141"/>
      <c r="D200" s="142"/>
      <c r="E200" s="141"/>
      <c r="F200" s="141"/>
      <c r="G200" s="182"/>
      <c r="H200" s="141"/>
      <c r="I200" s="143"/>
      <c r="J200" s="144"/>
      <c r="K200" s="141"/>
      <c r="L200" s="449"/>
      <c r="M200" s="450"/>
      <c r="N200" s="450"/>
      <c r="O200" s="451"/>
      <c r="P200" s="376" t="str">
        <f t="shared" si="54"/>
        <v/>
      </c>
      <c r="Q200" s="376" t="str">
        <f t="shared" si="55"/>
        <v/>
      </c>
      <c r="R200" s="377" t="str">
        <f t="shared" si="56"/>
        <v/>
      </c>
      <c r="S200" s="377" t="str">
        <f t="shared" si="57"/>
        <v/>
      </c>
      <c r="T200" s="277"/>
      <c r="U200" s="37"/>
      <c r="V200" s="36" t="str">
        <f t="shared" si="58"/>
        <v/>
      </c>
      <c r="W200" s="36" t="e">
        <f>IF(#REF!="","",#REF!)</f>
        <v>#REF!</v>
      </c>
      <c r="X200" s="29" t="str">
        <f t="shared" si="59"/>
        <v/>
      </c>
      <c r="Y200" s="7" t="e">
        <f t="shared" si="60"/>
        <v>#N/A</v>
      </c>
      <c r="Z200" s="7" t="e">
        <f t="shared" si="61"/>
        <v>#N/A</v>
      </c>
      <c r="AA200" s="7" t="e">
        <f t="shared" si="62"/>
        <v>#N/A</v>
      </c>
      <c r="AB200" s="7" t="str">
        <f t="shared" si="63"/>
        <v/>
      </c>
      <c r="AC200" s="11">
        <f t="shared" si="64"/>
        <v>1</v>
      </c>
      <c r="AD200" s="7" t="e">
        <f t="shared" si="65"/>
        <v>#N/A</v>
      </c>
      <c r="AE200" s="7" t="e">
        <f t="shared" si="66"/>
        <v>#N/A</v>
      </c>
      <c r="AF200" s="7" t="e">
        <f t="shared" si="67"/>
        <v>#N/A</v>
      </c>
      <c r="AG200" s="7" t="e">
        <f>VLOOKUP(AI200,排出係数!$A$4:$I$1301,9,FALSE)</f>
        <v>#N/A</v>
      </c>
      <c r="AH200" s="12" t="str">
        <f t="shared" si="68"/>
        <v xml:space="preserve"> </v>
      </c>
      <c r="AI200" s="7" t="e">
        <f t="shared" si="79"/>
        <v>#N/A</v>
      </c>
      <c r="AJ200" s="7" t="e">
        <f t="shared" si="69"/>
        <v>#N/A</v>
      </c>
      <c r="AK200" s="7" t="e">
        <f>VLOOKUP(AI200,排出係数!$A$4:$I$1301,6,FALSE)</f>
        <v>#N/A</v>
      </c>
      <c r="AL200" s="7" t="e">
        <f t="shared" si="70"/>
        <v>#N/A</v>
      </c>
      <c r="AM200" s="7" t="e">
        <f t="shared" si="71"/>
        <v>#N/A</v>
      </c>
      <c r="AN200" s="7" t="e">
        <f>VLOOKUP(AI200,排出係数!$A$4:$I$1301,7,FALSE)</f>
        <v>#N/A</v>
      </c>
      <c r="AO200" s="7" t="e">
        <f t="shared" si="72"/>
        <v>#N/A</v>
      </c>
      <c r="AP200" s="7" t="e">
        <f t="shared" si="73"/>
        <v>#N/A</v>
      </c>
      <c r="AQ200" s="7" t="e">
        <f t="shared" si="80"/>
        <v>#N/A</v>
      </c>
      <c r="AR200" s="7">
        <f t="shared" si="74"/>
        <v>0</v>
      </c>
      <c r="AS200" s="7" t="e">
        <f>VLOOKUP(AI200,排出係数!$A$4:$I$1301,8,FALSE)</f>
        <v>#N/A</v>
      </c>
      <c r="AT200" s="7" t="str">
        <f t="shared" si="75"/>
        <v/>
      </c>
      <c r="AU200" s="7" t="str">
        <f t="shared" si="76"/>
        <v/>
      </c>
      <c r="AV200" s="7" t="str">
        <f t="shared" si="77"/>
        <v/>
      </c>
      <c r="AW200" s="7" t="str">
        <f t="shared" si="78"/>
        <v/>
      </c>
      <c r="AX200" s="88"/>
      <c r="BD200" s="3" t="s">
        <v>567</v>
      </c>
    </row>
    <row r="201" spans="1:56" s="13" customFormat="1" ht="13.5" customHeight="1">
      <c r="A201" s="139">
        <v>186</v>
      </c>
      <c r="B201" s="140"/>
      <c r="C201" s="141"/>
      <c r="D201" s="142"/>
      <c r="E201" s="141"/>
      <c r="F201" s="141"/>
      <c r="G201" s="182"/>
      <c r="H201" s="141"/>
      <c r="I201" s="143"/>
      <c r="J201" s="144"/>
      <c r="K201" s="141"/>
      <c r="L201" s="449"/>
      <c r="M201" s="450"/>
      <c r="N201" s="450"/>
      <c r="O201" s="451"/>
      <c r="P201" s="376" t="str">
        <f t="shared" si="54"/>
        <v/>
      </c>
      <c r="Q201" s="376" t="str">
        <f t="shared" si="55"/>
        <v/>
      </c>
      <c r="R201" s="377" t="str">
        <f t="shared" si="56"/>
        <v/>
      </c>
      <c r="S201" s="377" t="str">
        <f t="shared" si="57"/>
        <v/>
      </c>
      <c r="T201" s="277"/>
      <c r="U201" s="37"/>
      <c r="V201" s="36" t="str">
        <f t="shared" si="58"/>
        <v/>
      </c>
      <c r="W201" s="36" t="e">
        <f>IF(#REF!="","",#REF!)</f>
        <v>#REF!</v>
      </c>
      <c r="X201" s="29" t="str">
        <f t="shared" si="59"/>
        <v/>
      </c>
      <c r="Y201" s="7" t="e">
        <f t="shared" si="60"/>
        <v>#N/A</v>
      </c>
      <c r="Z201" s="7" t="e">
        <f t="shared" si="61"/>
        <v>#N/A</v>
      </c>
      <c r="AA201" s="7" t="e">
        <f t="shared" si="62"/>
        <v>#N/A</v>
      </c>
      <c r="AB201" s="7" t="str">
        <f t="shared" si="63"/>
        <v/>
      </c>
      <c r="AC201" s="11">
        <f t="shared" si="64"/>
        <v>1</v>
      </c>
      <c r="AD201" s="7" t="e">
        <f t="shared" si="65"/>
        <v>#N/A</v>
      </c>
      <c r="AE201" s="7" t="e">
        <f t="shared" si="66"/>
        <v>#N/A</v>
      </c>
      <c r="AF201" s="7" t="e">
        <f t="shared" si="67"/>
        <v>#N/A</v>
      </c>
      <c r="AG201" s="7" t="e">
        <f>VLOOKUP(AI201,排出係数!$A$4:$I$1301,9,FALSE)</f>
        <v>#N/A</v>
      </c>
      <c r="AH201" s="12" t="str">
        <f t="shared" si="68"/>
        <v xml:space="preserve"> </v>
      </c>
      <c r="AI201" s="7" t="e">
        <f t="shared" si="79"/>
        <v>#N/A</v>
      </c>
      <c r="AJ201" s="7" t="e">
        <f t="shared" si="69"/>
        <v>#N/A</v>
      </c>
      <c r="AK201" s="7" t="e">
        <f>VLOOKUP(AI201,排出係数!$A$4:$I$1301,6,FALSE)</f>
        <v>#N/A</v>
      </c>
      <c r="AL201" s="7" t="e">
        <f t="shared" si="70"/>
        <v>#N/A</v>
      </c>
      <c r="AM201" s="7" t="e">
        <f t="shared" si="71"/>
        <v>#N/A</v>
      </c>
      <c r="AN201" s="7" t="e">
        <f>VLOOKUP(AI201,排出係数!$A$4:$I$1301,7,FALSE)</f>
        <v>#N/A</v>
      </c>
      <c r="AO201" s="7" t="e">
        <f t="shared" si="72"/>
        <v>#N/A</v>
      </c>
      <c r="AP201" s="7" t="e">
        <f t="shared" si="73"/>
        <v>#N/A</v>
      </c>
      <c r="AQ201" s="7" t="e">
        <f t="shared" si="80"/>
        <v>#N/A</v>
      </c>
      <c r="AR201" s="7">
        <f t="shared" si="74"/>
        <v>0</v>
      </c>
      <c r="AS201" s="7" t="e">
        <f>VLOOKUP(AI201,排出係数!$A$4:$I$1301,8,FALSE)</f>
        <v>#N/A</v>
      </c>
      <c r="AT201" s="7" t="str">
        <f t="shared" si="75"/>
        <v/>
      </c>
      <c r="AU201" s="7" t="str">
        <f t="shared" si="76"/>
        <v/>
      </c>
      <c r="AV201" s="7" t="str">
        <f t="shared" si="77"/>
        <v/>
      </c>
      <c r="AW201" s="7" t="str">
        <f t="shared" si="78"/>
        <v/>
      </c>
      <c r="AX201" s="88"/>
      <c r="BD201" s="3" t="s">
        <v>571</v>
      </c>
    </row>
    <row r="202" spans="1:56" s="13" customFormat="1" ht="13.5" customHeight="1">
      <c r="A202" s="139">
        <v>187</v>
      </c>
      <c r="B202" s="140"/>
      <c r="C202" s="141"/>
      <c r="D202" s="142"/>
      <c r="E202" s="141"/>
      <c r="F202" s="141"/>
      <c r="G202" s="182"/>
      <c r="H202" s="141"/>
      <c r="I202" s="143"/>
      <c r="J202" s="144"/>
      <c r="K202" s="141"/>
      <c r="L202" s="449"/>
      <c r="M202" s="450"/>
      <c r="N202" s="450"/>
      <c r="O202" s="451"/>
      <c r="P202" s="376" t="str">
        <f t="shared" si="54"/>
        <v/>
      </c>
      <c r="Q202" s="376" t="str">
        <f t="shared" si="55"/>
        <v/>
      </c>
      <c r="R202" s="377" t="str">
        <f t="shared" si="56"/>
        <v/>
      </c>
      <c r="S202" s="377" t="str">
        <f t="shared" si="57"/>
        <v/>
      </c>
      <c r="T202" s="277"/>
      <c r="U202" s="37"/>
      <c r="V202" s="36" t="str">
        <f t="shared" si="58"/>
        <v/>
      </c>
      <c r="W202" s="36" t="e">
        <f>IF(#REF!="","",#REF!)</f>
        <v>#REF!</v>
      </c>
      <c r="X202" s="29" t="str">
        <f t="shared" si="59"/>
        <v/>
      </c>
      <c r="Y202" s="7" t="e">
        <f t="shared" si="60"/>
        <v>#N/A</v>
      </c>
      <c r="Z202" s="7" t="e">
        <f t="shared" si="61"/>
        <v>#N/A</v>
      </c>
      <c r="AA202" s="7" t="e">
        <f t="shared" si="62"/>
        <v>#N/A</v>
      </c>
      <c r="AB202" s="7" t="str">
        <f t="shared" si="63"/>
        <v/>
      </c>
      <c r="AC202" s="11">
        <f t="shared" si="64"/>
        <v>1</v>
      </c>
      <c r="AD202" s="7" t="e">
        <f t="shared" si="65"/>
        <v>#N/A</v>
      </c>
      <c r="AE202" s="7" t="e">
        <f t="shared" si="66"/>
        <v>#N/A</v>
      </c>
      <c r="AF202" s="7" t="e">
        <f t="shared" si="67"/>
        <v>#N/A</v>
      </c>
      <c r="AG202" s="7" t="e">
        <f>VLOOKUP(AI202,排出係数!$A$4:$I$1301,9,FALSE)</f>
        <v>#N/A</v>
      </c>
      <c r="AH202" s="12" t="str">
        <f t="shared" si="68"/>
        <v xml:space="preserve"> </v>
      </c>
      <c r="AI202" s="7" t="e">
        <f t="shared" si="79"/>
        <v>#N/A</v>
      </c>
      <c r="AJ202" s="7" t="e">
        <f t="shared" si="69"/>
        <v>#N/A</v>
      </c>
      <c r="AK202" s="7" t="e">
        <f>VLOOKUP(AI202,排出係数!$A$4:$I$1301,6,FALSE)</f>
        <v>#N/A</v>
      </c>
      <c r="AL202" s="7" t="e">
        <f t="shared" si="70"/>
        <v>#N/A</v>
      </c>
      <c r="AM202" s="7" t="e">
        <f t="shared" si="71"/>
        <v>#N/A</v>
      </c>
      <c r="AN202" s="7" t="e">
        <f>VLOOKUP(AI202,排出係数!$A$4:$I$1301,7,FALSE)</f>
        <v>#N/A</v>
      </c>
      <c r="AO202" s="7" t="e">
        <f t="shared" si="72"/>
        <v>#N/A</v>
      </c>
      <c r="AP202" s="7" t="e">
        <f t="shared" si="73"/>
        <v>#N/A</v>
      </c>
      <c r="AQ202" s="7" t="e">
        <f t="shared" si="80"/>
        <v>#N/A</v>
      </c>
      <c r="AR202" s="7">
        <f t="shared" si="74"/>
        <v>0</v>
      </c>
      <c r="AS202" s="7" t="e">
        <f>VLOOKUP(AI202,排出係数!$A$4:$I$1301,8,FALSE)</f>
        <v>#N/A</v>
      </c>
      <c r="AT202" s="7" t="str">
        <f t="shared" si="75"/>
        <v/>
      </c>
      <c r="AU202" s="7" t="str">
        <f t="shared" si="76"/>
        <v/>
      </c>
      <c r="AV202" s="7" t="str">
        <f t="shared" si="77"/>
        <v/>
      </c>
      <c r="AW202" s="7" t="str">
        <f t="shared" si="78"/>
        <v/>
      </c>
      <c r="AX202" s="88"/>
      <c r="BD202" s="3" t="s">
        <v>575</v>
      </c>
    </row>
    <row r="203" spans="1:56" s="13" customFormat="1" ht="13.5" customHeight="1">
      <c r="A203" s="139">
        <v>188</v>
      </c>
      <c r="B203" s="140"/>
      <c r="C203" s="141"/>
      <c r="D203" s="142"/>
      <c r="E203" s="141"/>
      <c r="F203" s="141"/>
      <c r="G203" s="182"/>
      <c r="H203" s="141"/>
      <c r="I203" s="143"/>
      <c r="J203" s="144"/>
      <c r="K203" s="141"/>
      <c r="L203" s="449"/>
      <c r="M203" s="450"/>
      <c r="N203" s="450"/>
      <c r="O203" s="451"/>
      <c r="P203" s="376" t="str">
        <f t="shared" si="54"/>
        <v/>
      </c>
      <c r="Q203" s="376" t="str">
        <f t="shared" si="55"/>
        <v/>
      </c>
      <c r="R203" s="377" t="str">
        <f t="shared" si="56"/>
        <v/>
      </c>
      <c r="S203" s="377" t="str">
        <f t="shared" si="57"/>
        <v/>
      </c>
      <c r="T203" s="277"/>
      <c r="U203" s="37"/>
      <c r="V203" s="36" t="str">
        <f t="shared" si="58"/>
        <v/>
      </c>
      <c r="W203" s="36" t="e">
        <f>IF(#REF!="","",#REF!)</f>
        <v>#REF!</v>
      </c>
      <c r="X203" s="29" t="str">
        <f t="shared" si="59"/>
        <v/>
      </c>
      <c r="Y203" s="7" t="e">
        <f t="shared" si="60"/>
        <v>#N/A</v>
      </c>
      <c r="Z203" s="7" t="e">
        <f t="shared" si="61"/>
        <v>#N/A</v>
      </c>
      <c r="AA203" s="7" t="e">
        <f t="shared" si="62"/>
        <v>#N/A</v>
      </c>
      <c r="AB203" s="7" t="str">
        <f t="shared" si="63"/>
        <v/>
      </c>
      <c r="AC203" s="11">
        <f t="shared" si="64"/>
        <v>1</v>
      </c>
      <c r="AD203" s="7" t="e">
        <f t="shared" si="65"/>
        <v>#N/A</v>
      </c>
      <c r="AE203" s="7" t="e">
        <f t="shared" si="66"/>
        <v>#N/A</v>
      </c>
      <c r="AF203" s="7" t="e">
        <f t="shared" si="67"/>
        <v>#N/A</v>
      </c>
      <c r="AG203" s="7" t="e">
        <f>VLOOKUP(AI203,排出係数!$A$4:$I$1301,9,FALSE)</f>
        <v>#N/A</v>
      </c>
      <c r="AH203" s="12" t="str">
        <f t="shared" si="68"/>
        <v xml:space="preserve"> </v>
      </c>
      <c r="AI203" s="7" t="e">
        <f t="shared" si="79"/>
        <v>#N/A</v>
      </c>
      <c r="AJ203" s="7" t="e">
        <f t="shared" si="69"/>
        <v>#N/A</v>
      </c>
      <c r="AK203" s="7" t="e">
        <f>VLOOKUP(AI203,排出係数!$A$4:$I$1301,6,FALSE)</f>
        <v>#N/A</v>
      </c>
      <c r="AL203" s="7" t="e">
        <f t="shared" si="70"/>
        <v>#N/A</v>
      </c>
      <c r="AM203" s="7" t="e">
        <f t="shared" si="71"/>
        <v>#N/A</v>
      </c>
      <c r="AN203" s="7" t="e">
        <f>VLOOKUP(AI203,排出係数!$A$4:$I$1301,7,FALSE)</f>
        <v>#N/A</v>
      </c>
      <c r="AO203" s="7" t="e">
        <f t="shared" si="72"/>
        <v>#N/A</v>
      </c>
      <c r="AP203" s="7" t="e">
        <f t="shared" si="73"/>
        <v>#N/A</v>
      </c>
      <c r="AQ203" s="7" t="e">
        <f t="shared" si="80"/>
        <v>#N/A</v>
      </c>
      <c r="AR203" s="7">
        <f t="shared" si="74"/>
        <v>0</v>
      </c>
      <c r="AS203" s="7" t="e">
        <f>VLOOKUP(AI203,排出係数!$A$4:$I$1301,8,FALSE)</f>
        <v>#N/A</v>
      </c>
      <c r="AT203" s="7" t="str">
        <f t="shared" si="75"/>
        <v/>
      </c>
      <c r="AU203" s="7" t="str">
        <f t="shared" si="76"/>
        <v/>
      </c>
      <c r="AV203" s="7" t="str">
        <f t="shared" si="77"/>
        <v/>
      </c>
      <c r="AW203" s="7" t="str">
        <f t="shared" si="78"/>
        <v/>
      </c>
      <c r="AX203" s="88"/>
      <c r="BD203" s="3" t="s">
        <v>666</v>
      </c>
    </row>
    <row r="204" spans="1:56" s="13" customFormat="1" ht="13.5" customHeight="1">
      <c r="A204" s="139">
        <v>189</v>
      </c>
      <c r="B204" s="140"/>
      <c r="C204" s="141"/>
      <c r="D204" s="142"/>
      <c r="E204" s="141"/>
      <c r="F204" s="141"/>
      <c r="G204" s="182"/>
      <c r="H204" s="141"/>
      <c r="I204" s="143"/>
      <c r="J204" s="144"/>
      <c r="K204" s="141"/>
      <c r="L204" s="449"/>
      <c r="M204" s="450"/>
      <c r="N204" s="450"/>
      <c r="O204" s="451"/>
      <c r="P204" s="376" t="str">
        <f t="shared" si="54"/>
        <v/>
      </c>
      <c r="Q204" s="376" t="str">
        <f t="shared" si="55"/>
        <v/>
      </c>
      <c r="R204" s="377" t="str">
        <f t="shared" si="56"/>
        <v/>
      </c>
      <c r="S204" s="377" t="str">
        <f t="shared" si="57"/>
        <v/>
      </c>
      <c r="T204" s="277"/>
      <c r="U204" s="37"/>
      <c r="V204" s="36" t="str">
        <f t="shared" si="58"/>
        <v/>
      </c>
      <c r="W204" s="36" t="e">
        <f>IF(#REF!="","",#REF!)</f>
        <v>#REF!</v>
      </c>
      <c r="X204" s="29" t="str">
        <f t="shared" si="59"/>
        <v/>
      </c>
      <c r="Y204" s="7" t="e">
        <f t="shared" si="60"/>
        <v>#N/A</v>
      </c>
      <c r="Z204" s="7" t="e">
        <f t="shared" si="61"/>
        <v>#N/A</v>
      </c>
      <c r="AA204" s="7" t="e">
        <f t="shared" si="62"/>
        <v>#N/A</v>
      </c>
      <c r="AB204" s="7" t="str">
        <f t="shared" si="63"/>
        <v/>
      </c>
      <c r="AC204" s="11">
        <f t="shared" si="64"/>
        <v>1</v>
      </c>
      <c r="AD204" s="7" t="e">
        <f t="shared" si="65"/>
        <v>#N/A</v>
      </c>
      <c r="AE204" s="7" t="e">
        <f t="shared" si="66"/>
        <v>#N/A</v>
      </c>
      <c r="AF204" s="7" t="e">
        <f t="shared" si="67"/>
        <v>#N/A</v>
      </c>
      <c r="AG204" s="7" t="e">
        <f>VLOOKUP(AI204,排出係数!$A$4:$I$1301,9,FALSE)</f>
        <v>#N/A</v>
      </c>
      <c r="AH204" s="12" t="str">
        <f t="shared" si="68"/>
        <v xml:space="preserve"> </v>
      </c>
      <c r="AI204" s="7" t="e">
        <f t="shared" si="79"/>
        <v>#N/A</v>
      </c>
      <c r="AJ204" s="7" t="e">
        <f t="shared" si="69"/>
        <v>#N/A</v>
      </c>
      <c r="AK204" s="7" t="e">
        <f>VLOOKUP(AI204,排出係数!$A$4:$I$1301,6,FALSE)</f>
        <v>#N/A</v>
      </c>
      <c r="AL204" s="7" t="e">
        <f t="shared" si="70"/>
        <v>#N/A</v>
      </c>
      <c r="AM204" s="7" t="e">
        <f t="shared" si="71"/>
        <v>#N/A</v>
      </c>
      <c r="AN204" s="7" t="e">
        <f>VLOOKUP(AI204,排出係数!$A$4:$I$1301,7,FALSE)</f>
        <v>#N/A</v>
      </c>
      <c r="AO204" s="7" t="e">
        <f t="shared" si="72"/>
        <v>#N/A</v>
      </c>
      <c r="AP204" s="7" t="e">
        <f t="shared" si="73"/>
        <v>#N/A</v>
      </c>
      <c r="AQ204" s="7" t="e">
        <f t="shared" si="80"/>
        <v>#N/A</v>
      </c>
      <c r="AR204" s="7">
        <f t="shared" si="74"/>
        <v>0</v>
      </c>
      <c r="AS204" s="7" t="e">
        <f>VLOOKUP(AI204,排出係数!$A$4:$I$1301,8,FALSE)</f>
        <v>#N/A</v>
      </c>
      <c r="AT204" s="7" t="str">
        <f t="shared" si="75"/>
        <v/>
      </c>
      <c r="AU204" s="7" t="str">
        <f t="shared" si="76"/>
        <v/>
      </c>
      <c r="AV204" s="7" t="str">
        <f t="shared" si="77"/>
        <v/>
      </c>
      <c r="AW204" s="7" t="str">
        <f t="shared" si="78"/>
        <v/>
      </c>
      <c r="AX204" s="88"/>
      <c r="BD204" s="3" t="s">
        <v>670</v>
      </c>
    </row>
    <row r="205" spans="1:56" s="13" customFormat="1" ht="13.5" customHeight="1">
      <c r="A205" s="139">
        <v>190</v>
      </c>
      <c r="B205" s="140"/>
      <c r="C205" s="141"/>
      <c r="D205" s="142"/>
      <c r="E205" s="141"/>
      <c r="F205" s="141"/>
      <c r="G205" s="182"/>
      <c r="H205" s="141"/>
      <c r="I205" s="143"/>
      <c r="J205" s="144"/>
      <c r="K205" s="141"/>
      <c r="L205" s="449"/>
      <c r="M205" s="450"/>
      <c r="N205" s="450"/>
      <c r="O205" s="451"/>
      <c r="P205" s="376" t="str">
        <f t="shared" si="54"/>
        <v/>
      </c>
      <c r="Q205" s="376" t="str">
        <f t="shared" si="55"/>
        <v/>
      </c>
      <c r="R205" s="377" t="str">
        <f t="shared" si="56"/>
        <v/>
      </c>
      <c r="S205" s="377" t="str">
        <f t="shared" si="57"/>
        <v/>
      </c>
      <c r="T205" s="277"/>
      <c r="U205" s="37"/>
      <c r="V205" s="36" t="str">
        <f t="shared" si="58"/>
        <v/>
      </c>
      <c r="W205" s="36" t="e">
        <f>IF(#REF!="","",#REF!)</f>
        <v>#REF!</v>
      </c>
      <c r="X205" s="29" t="str">
        <f t="shared" si="59"/>
        <v/>
      </c>
      <c r="Y205" s="7" t="e">
        <f t="shared" si="60"/>
        <v>#N/A</v>
      </c>
      <c r="Z205" s="7" t="e">
        <f t="shared" si="61"/>
        <v>#N/A</v>
      </c>
      <c r="AA205" s="7" t="e">
        <f t="shared" si="62"/>
        <v>#N/A</v>
      </c>
      <c r="AB205" s="7" t="str">
        <f t="shared" si="63"/>
        <v/>
      </c>
      <c r="AC205" s="11">
        <f t="shared" si="64"/>
        <v>1</v>
      </c>
      <c r="AD205" s="7" t="e">
        <f t="shared" si="65"/>
        <v>#N/A</v>
      </c>
      <c r="AE205" s="7" t="e">
        <f t="shared" si="66"/>
        <v>#N/A</v>
      </c>
      <c r="AF205" s="7" t="e">
        <f t="shared" si="67"/>
        <v>#N/A</v>
      </c>
      <c r="AG205" s="7" t="e">
        <f>VLOOKUP(AI205,排出係数!$A$4:$I$1301,9,FALSE)</f>
        <v>#N/A</v>
      </c>
      <c r="AH205" s="12" t="str">
        <f t="shared" si="68"/>
        <v xml:space="preserve"> </v>
      </c>
      <c r="AI205" s="7" t="e">
        <f t="shared" si="79"/>
        <v>#N/A</v>
      </c>
      <c r="AJ205" s="7" t="e">
        <f t="shared" si="69"/>
        <v>#N/A</v>
      </c>
      <c r="AK205" s="7" t="e">
        <f>VLOOKUP(AI205,排出係数!$A$4:$I$1301,6,FALSE)</f>
        <v>#N/A</v>
      </c>
      <c r="AL205" s="7" t="e">
        <f t="shared" si="70"/>
        <v>#N/A</v>
      </c>
      <c r="AM205" s="7" t="e">
        <f t="shared" si="71"/>
        <v>#N/A</v>
      </c>
      <c r="AN205" s="7" t="e">
        <f>VLOOKUP(AI205,排出係数!$A$4:$I$1301,7,FALSE)</f>
        <v>#N/A</v>
      </c>
      <c r="AO205" s="7" t="e">
        <f t="shared" si="72"/>
        <v>#N/A</v>
      </c>
      <c r="AP205" s="7" t="e">
        <f t="shared" si="73"/>
        <v>#N/A</v>
      </c>
      <c r="AQ205" s="7" t="e">
        <f t="shared" si="80"/>
        <v>#N/A</v>
      </c>
      <c r="AR205" s="7">
        <f t="shared" si="74"/>
        <v>0</v>
      </c>
      <c r="AS205" s="7" t="e">
        <f>VLOOKUP(AI205,排出係数!$A$4:$I$1301,8,FALSE)</f>
        <v>#N/A</v>
      </c>
      <c r="AT205" s="7" t="str">
        <f t="shared" si="75"/>
        <v/>
      </c>
      <c r="AU205" s="7" t="str">
        <f t="shared" si="76"/>
        <v/>
      </c>
      <c r="AV205" s="7" t="str">
        <f t="shared" si="77"/>
        <v/>
      </c>
      <c r="AW205" s="7" t="str">
        <f t="shared" si="78"/>
        <v/>
      </c>
      <c r="AX205" s="88"/>
      <c r="BD205" s="3" t="s">
        <v>674</v>
      </c>
    </row>
    <row r="206" spans="1:56" s="13" customFormat="1" ht="13.5" customHeight="1">
      <c r="A206" s="139">
        <v>191</v>
      </c>
      <c r="B206" s="140"/>
      <c r="C206" s="141"/>
      <c r="D206" s="142"/>
      <c r="E206" s="141"/>
      <c r="F206" s="141"/>
      <c r="G206" s="182"/>
      <c r="H206" s="141"/>
      <c r="I206" s="143"/>
      <c r="J206" s="144"/>
      <c r="K206" s="141"/>
      <c r="L206" s="449"/>
      <c r="M206" s="450"/>
      <c r="N206" s="450"/>
      <c r="O206" s="451"/>
      <c r="P206" s="376" t="str">
        <f t="shared" si="54"/>
        <v/>
      </c>
      <c r="Q206" s="376" t="str">
        <f t="shared" si="55"/>
        <v/>
      </c>
      <c r="R206" s="377" t="str">
        <f t="shared" si="56"/>
        <v/>
      </c>
      <c r="S206" s="377" t="str">
        <f t="shared" si="57"/>
        <v/>
      </c>
      <c r="T206" s="277"/>
      <c r="U206" s="37"/>
      <c r="V206" s="36" t="str">
        <f t="shared" si="58"/>
        <v/>
      </c>
      <c r="W206" s="36" t="e">
        <f>IF(#REF!="","",#REF!)</f>
        <v>#REF!</v>
      </c>
      <c r="X206" s="29" t="str">
        <f t="shared" si="59"/>
        <v/>
      </c>
      <c r="Y206" s="7" t="e">
        <f t="shared" si="60"/>
        <v>#N/A</v>
      </c>
      <c r="Z206" s="7" t="e">
        <f t="shared" si="61"/>
        <v>#N/A</v>
      </c>
      <c r="AA206" s="7" t="e">
        <f t="shared" si="62"/>
        <v>#N/A</v>
      </c>
      <c r="AB206" s="7" t="str">
        <f t="shared" si="63"/>
        <v/>
      </c>
      <c r="AC206" s="11">
        <f t="shared" si="64"/>
        <v>1</v>
      </c>
      <c r="AD206" s="7" t="e">
        <f t="shared" si="65"/>
        <v>#N/A</v>
      </c>
      <c r="AE206" s="7" t="e">
        <f t="shared" si="66"/>
        <v>#N/A</v>
      </c>
      <c r="AF206" s="7" t="e">
        <f t="shared" si="67"/>
        <v>#N/A</v>
      </c>
      <c r="AG206" s="7" t="e">
        <f>VLOOKUP(AI206,排出係数!$A$4:$I$1301,9,FALSE)</f>
        <v>#N/A</v>
      </c>
      <c r="AH206" s="12" t="str">
        <f t="shared" si="68"/>
        <v xml:space="preserve"> </v>
      </c>
      <c r="AI206" s="7" t="e">
        <f t="shared" si="79"/>
        <v>#N/A</v>
      </c>
      <c r="AJ206" s="7" t="e">
        <f t="shared" si="69"/>
        <v>#N/A</v>
      </c>
      <c r="AK206" s="7" t="e">
        <f>VLOOKUP(AI206,排出係数!$A$4:$I$1301,6,FALSE)</f>
        <v>#N/A</v>
      </c>
      <c r="AL206" s="7" t="e">
        <f t="shared" si="70"/>
        <v>#N/A</v>
      </c>
      <c r="AM206" s="7" t="e">
        <f t="shared" si="71"/>
        <v>#N/A</v>
      </c>
      <c r="AN206" s="7" t="e">
        <f>VLOOKUP(AI206,排出係数!$A$4:$I$1301,7,FALSE)</f>
        <v>#N/A</v>
      </c>
      <c r="AO206" s="7" t="e">
        <f t="shared" si="72"/>
        <v>#N/A</v>
      </c>
      <c r="AP206" s="7" t="e">
        <f t="shared" si="73"/>
        <v>#N/A</v>
      </c>
      <c r="AQ206" s="7" t="e">
        <f t="shared" si="80"/>
        <v>#N/A</v>
      </c>
      <c r="AR206" s="7">
        <f t="shared" si="74"/>
        <v>0</v>
      </c>
      <c r="AS206" s="7" t="e">
        <f>VLOOKUP(AI206,排出係数!$A$4:$I$1301,8,FALSE)</f>
        <v>#N/A</v>
      </c>
      <c r="AT206" s="7" t="str">
        <f t="shared" si="75"/>
        <v/>
      </c>
      <c r="AU206" s="7" t="str">
        <f t="shared" si="76"/>
        <v/>
      </c>
      <c r="AV206" s="7" t="str">
        <f t="shared" si="77"/>
        <v/>
      </c>
      <c r="AW206" s="7" t="str">
        <f t="shared" si="78"/>
        <v/>
      </c>
      <c r="AX206" s="88"/>
      <c r="BD206" s="3" t="s">
        <v>679</v>
      </c>
    </row>
    <row r="207" spans="1:56" s="13" customFormat="1" ht="13.5" customHeight="1">
      <c r="A207" s="139">
        <v>192</v>
      </c>
      <c r="B207" s="140"/>
      <c r="C207" s="141"/>
      <c r="D207" s="142"/>
      <c r="E207" s="141"/>
      <c r="F207" s="141"/>
      <c r="G207" s="182"/>
      <c r="H207" s="141"/>
      <c r="I207" s="143"/>
      <c r="J207" s="144"/>
      <c r="K207" s="141"/>
      <c r="L207" s="449"/>
      <c r="M207" s="450"/>
      <c r="N207" s="450"/>
      <c r="O207" s="451"/>
      <c r="P207" s="376" t="str">
        <f t="shared" si="54"/>
        <v/>
      </c>
      <c r="Q207" s="376" t="str">
        <f t="shared" si="55"/>
        <v/>
      </c>
      <c r="R207" s="377" t="str">
        <f t="shared" si="56"/>
        <v/>
      </c>
      <c r="S207" s="377" t="str">
        <f t="shared" si="57"/>
        <v/>
      </c>
      <c r="T207" s="277"/>
      <c r="U207" s="37"/>
      <c r="V207" s="36" t="str">
        <f t="shared" si="58"/>
        <v/>
      </c>
      <c r="W207" s="36" t="e">
        <f>IF(#REF!="","",#REF!)</f>
        <v>#REF!</v>
      </c>
      <c r="X207" s="29" t="str">
        <f t="shared" si="59"/>
        <v/>
      </c>
      <c r="Y207" s="7" t="e">
        <f t="shared" si="60"/>
        <v>#N/A</v>
      </c>
      <c r="Z207" s="7" t="e">
        <f t="shared" si="61"/>
        <v>#N/A</v>
      </c>
      <c r="AA207" s="7" t="e">
        <f t="shared" si="62"/>
        <v>#N/A</v>
      </c>
      <c r="AB207" s="7" t="str">
        <f t="shared" si="63"/>
        <v/>
      </c>
      <c r="AC207" s="11">
        <f t="shared" si="64"/>
        <v>1</v>
      </c>
      <c r="AD207" s="7" t="e">
        <f t="shared" si="65"/>
        <v>#N/A</v>
      </c>
      <c r="AE207" s="7" t="e">
        <f t="shared" si="66"/>
        <v>#N/A</v>
      </c>
      <c r="AF207" s="7" t="e">
        <f t="shared" si="67"/>
        <v>#N/A</v>
      </c>
      <c r="AG207" s="7" t="e">
        <f>VLOOKUP(AI207,排出係数!$A$4:$I$1301,9,FALSE)</f>
        <v>#N/A</v>
      </c>
      <c r="AH207" s="12" t="str">
        <f t="shared" si="68"/>
        <v xml:space="preserve"> </v>
      </c>
      <c r="AI207" s="7" t="e">
        <f t="shared" si="79"/>
        <v>#N/A</v>
      </c>
      <c r="AJ207" s="7" t="e">
        <f t="shared" si="69"/>
        <v>#N/A</v>
      </c>
      <c r="AK207" s="7" t="e">
        <f>VLOOKUP(AI207,排出係数!$A$4:$I$1301,6,FALSE)</f>
        <v>#N/A</v>
      </c>
      <c r="AL207" s="7" t="e">
        <f t="shared" si="70"/>
        <v>#N/A</v>
      </c>
      <c r="AM207" s="7" t="e">
        <f t="shared" si="71"/>
        <v>#N/A</v>
      </c>
      <c r="AN207" s="7" t="e">
        <f>VLOOKUP(AI207,排出係数!$A$4:$I$1301,7,FALSE)</f>
        <v>#N/A</v>
      </c>
      <c r="AO207" s="7" t="e">
        <f t="shared" si="72"/>
        <v>#N/A</v>
      </c>
      <c r="AP207" s="7" t="e">
        <f t="shared" si="73"/>
        <v>#N/A</v>
      </c>
      <c r="AQ207" s="7" t="e">
        <f t="shared" si="80"/>
        <v>#N/A</v>
      </c>
      <c r="AR207" s="7">
        <f t="shared" si="74"/>
        <v>0</v>
      </c>
      <c r="AS207" s="7" t="e">
        <f>VLOOKUP(AI207,排出係数!$A$4:$I$1301,8,FALSE)</f>
        <v>#N/A</v>
      </c>
      <c r="AT207" s="7" t="str">
        <f t="shared" si="75"/>
        <v/>
      </c>
      <c r="AU207" s="7" t="str">
        <f t="shared" si="76"/>
        <v/>
      </c>
      <c r="AV207" s="7" t="str">
        <f t="shared" si="77"/>
        <v/>
      </c>
      <c r="AW207" s="7" t="str">
        <f t="shared" si="78"/>
        <v/>
      </c>
      <c r="AX207" s="88"/>
      <c r="BD207" s="3" t="s">
        <v>683</v>
      </c>
    </row>
    <row r="208" spans="1:56" s="13" customFormat="1" ht="13.5" customHeight="1">
      <c r="A208" s="139">
        <v>193</v>
      </c>
      <c r="B208" s="140"/>
      <c r="C208" s="141"/>
      <c r="D208" s="142"/>
      <c r="E208" s="141"/>
      <c r="F208" s="141"/>
      <c r="G208" s="182"/>
      <c r="H208" s="141"/>
      <c r="I208" s="143"/>
      <c r="J208" s="144"/>
      <c r="K208" s="141"/>
      <c r="L208" s="449"/>
      <c r="M208" s="450"/>
      <c r="N208" s="450"/>
      <c r="O208" s="451"/>
      <c r="P208" s="376" t="str">
        <f t="shared" ref="P208:P271" si="81">IF(ISBLANK(K208)=TRUE,"",IF(ISNUMBER(AJ208)=TRUE,AJ208,"エラー"))</f>
        <v/>
      </c>
      <c r="Q208" s="376" t="str">
        <f t="shared" ref="Q208:Q271" si="82">IF(ISBLANK(K208)=TRUE,"",IF(ISNUMBER(AM208)=TRUE,AM208,"エラー"))</f>
        <v/>
      </c>
      <c r="R208" s="377" t="str">
        <f t="shared" ref="R208:R271" si="83">IF(P208="","",IF(ISERROR(P208*V208*AC208),"エラー",IF(ISBLANK(V208)=TRUE,"エラー",IF(ISBLANK(P208)=TRUE,"エラー",IF(AV208=1,"エラー",P208*AC208*V208/1000)))))</f>
        <v/>
      </c>
      <c r="S208" s="377" t="str">
        <f t="shared" ref="S208:S271" si="84">IF(Q208="","",IF(ISERROR(Q208*V208*AC208),"エラー",IF(ISBLANK(V208)=TRUE,"エラー",IF(ISBLANK(Q208)=TRUE,"エラー",IF(AV208=1,"エラー",Q208*AC208*V208/1000)))))</f>
        <v/>
      </c>
      <c r="T208" s="277"/>
      <c r="U208" s="37"/>
      <c r="V208" s="36" t="str">
        <f t="shared" ref="V208:V271" si="85">IF(O208="","",O208)</f>
        <v/>
      </c>
      <c r="W208" s="36" t="e">
        <f>IF(#REF!="","",#REF!)</f>
        <v>#REF!</v>
      </c>
      <c r="X208" s="29" t="str">
        <f t="shared" ref="X208:X271" si="86">IF(ISBLANK(H208)=TRUE,"",IF(OR(ISBLANK(B208)=TRUE),1,""))</f>
        <v/>
      </c>
      <c r="Y208" s="7" t="e">
        <f t="shared" ref="Y208:Y271" si="87">VLOOKUP(H208,$AY$17:$BB$23,2,FALSE)</f>
        <v>#N/A</v>
      </c>
      <c r="Z208" s="7" t="e">
        <f t="shared" ref="Z208:Z271" si="88">VLOOKUP(H208,$AY$17:$BB$23,3,FALSE)</f>
        <v>#N/A</v>
      </c>
      <c r="AA208" s="7" t="e">
        <f t="shared" ref="AA208:AA271" si="89">VLOOKUP(H208,$AY$17:$BB$23,4,FALSE)</f>
        <v>#N/A</v>
      </c>
      <c r="AB208" s="7" t="str">
        <f t="shared" ref="AB208:AB271" si="90">IF(ISERROR(SEARCH("-",I208,1))=TRUE,ASC(UPPER(I208)),ASC(UPPER(LEFT(I208,SEARCH("-",I208,1)-1))))</f>
        <v/>
      </c>
      <c r="AC208" s="11">
        <f t="shared" ref="AC208:AC271" si="91">IF(J208&gt;3500,J208/1000,1)</f>
        <v>1</v>
      </c>
      <c r="AD208" s="7" t="e">
        <f t="shared" ref="AD208:AD271" si="92">IF(AA208=9,0,IF(J208&lt;=1700,1,IF(J208&lt;=2500,2,IF(J208&lt;=3500,3,4))))</f>
        <v>#N/A</v>
      </c>
      <c r="AE208" s="7" t="e">
        <f t="shared" ref="AE208:AE271" si="93">IF(AA208=5,0,IF(AA208=9,0,IF(J208&lt;=1700,1,IF(J208&lt;=2500,2,IF(J208&lt;=3500,3,4)))))</f>
        <v>#N/A</v>
      </c>
      <c r="AF208" s="7" t="e">
        <f t="shared" ref="AF208:AF271" si="94">VLOOKUP(K208,$BG$17:$BH$25,2,FALSE)</f>
        <v>#N/A</v>
      </c>
      <c r="AG208" s="7" t="e">
        <f>VLOOKUP(AI208,排出係数!$A$4:$I$1301,9,FALSE)</f>
        <v>#N/A</v>
      </c>
      <c r="AH208" s="12" t="str">
        <f t="shared" ref="AH208:AH271" si="95">IF(OR(ISBLANK(K208)=TRUE,ISBLANK(B208)=TRUE)," ",CONCATENATE(B208,AA208,AD208))</f>
        <v xml:space="preserve"> </v>
      </c>
      <c r="AI208" s="7" t="e">
        <f t="shared" si="79"/>
        <v>#N/A</v>
      </c>
      <c r="AJ208" s="7" t="e">
        <f t="shared" ref="AJ208:AJ271" si="96">IF(AND(L208="あり",AF208="軽"),AL208,AK208)</f>
        <v>#N/A</v>
      </c>
      <c r="AK208" s="7" t="e">
        <f>VLOOKUP(AI208,排出係数!$A$4:$I$1301,6,FALSE)</f>
        <v>#N/A</v>
      </c>
      <c r="AL208" s="7" t="e">
        <f t="shared" ref="AL208:AL271" si="97">VLOOKUP(AE208,$BU$17:$BY$21,2,FALSE)</f>
        <v>#N/A</v>
      </c>
      <c r="AM208" s="7" t="e">
        <f t="shared" ref="AM208:AM271" si="98">IF(AND(L208="あり",M208="なし",AF208="軽"),AO208,IF(AND(L208="あり",M208="あり(H17なし)",AF208="軽"),AO208,IF(AND(L208="あり",M208="",AF208="軽"),AO208,IF(AND(L208="なし",M208="あり(H17なし)",AF208="軽"),AP208,IF(AND(L208="",M208="あり(H17なし)",AF208="軽"),AP208,IF(AND(M208="あり(H17あり)",AF208="軽"),AQ208,AN208))))))</f>
        <v>#N/A</v>
      </c>
      <c r="AN208" s="7" t="e">
        <f>VLOOKUP(AI208,排出係数!$A$4:$I$1301,7,FALSE)</f>
        <v>#N/A</v>
      </c>
      <c r="AO208" s="7" t="e">
        <f t="shared" ref="AO208:AO271" si="99">VLOOKUP(AE208,$BU$17:$BY$21,3,FALSE)</f>
        <v>#N/A</v>
      </c>
      <c r="AP208" s="7" t="e">
        <f t="shared" ref="AP208:AP271" si="100">VLOOKUP(AE208,$BU$17:$BY$21,4,FALSE)</f>
        <v>#N/A</v>
      </c>
      <c r="AQ208" s="7" t="e">
        <f t="shared" si="80"/>
        <v>#N/A</v>
      </c>
      <c r="AR208" s="7">
        <f t="shared" ref="AR208:AR271" si="101">IF(AND(L208="なし",M208="なし"),0,IF(AND(L208="",M208=""),0,IF(AND(L208="",M208="なし"),0,IF(AND(L208="なし",M208=""),0,1))))</f>
        <v>0</v>
      </c>
      <c r="AS208" s="7" t="e">
        <f>VLOOKUP(AI208,排出係数!$A$4:$I$1301,8,FALSE)</f>
        <v>#N/A</v>
      </c>
      <c r="AT208" s="7" t="str">
        <f t="shared" ref="AT208:AT271" si="102">IF(H208="","",VLOOKUP(H208,$AY$17:$BC$25,5,FALSE))</f>
        <v/>
      </c>
      <c r="AU208" s="7" t="str">
        <f t="shared" ref="AU208:AU271" si="103">IF(D208="","",VLOOKUP(CONCATENATE("A",LEFT(D208)),$BR$17:$BS$26,2,FALSE))</f>
        <v/>
      </c>
      <c r="AV208" s="7" t="str">
        <f t="shared" ref="AV208:AV271" si="104">IF(AT208=AU208,"",1)</f>
        <v/>
      </c>
      <c r="AW208" s="7" t="str">
        <f t="shared" ref="AW208:AW271" si="105">CONCATENATE(C208,D208,E208,F208)</f>
        <v/>
      </c>
      <c r="AX208" s="88"/>
      <c r="BD208" s="3" t="s">
        <v>687</v>
      </c>
    </row>
    <row r="209" spans="1:56" s="13" customFormat="1" ht="13.5" customHeight="1">
      <c r="A209" s="139">
        <v>194</v>
      </c>
      <c r="B209" s="140"/>
      <c r="C209" s="141"/>
      <c r="D209" s="142"/>
      <c r="E209" s="141"/>
      <c r="F209" s="141"/>
      <c r="G209" s="182"/>
      <c r="H209" s="141"/>
      <c r="I209" s="143"/>
      <c r="J209" s="144"/>
      <c r="K209" s="141"/>
      <c r="L209" s="449"/>
      <c r="M209" s="450"/>
      <c r="N209" s="450"/>
      <c r="O209" s="451"/>
      <c r="P209" s="376" t="str">
        <f t="shared" si="81"/>
        <v/>
      </c>
      <c r="Q209" s="376" t="str">
        <f t="shared" si="82"/>
        <v/>
      </c>
      <c r="R209" s="377" t="str">
        <f t="shared" si="83"/>
        <v/>
      </c>
      <c r="S209" s="377" t="str">
        <f t="shared" si="84"/>
        <v/>
      </c>
      <c r="T209" s="277"/>
      <c r="U209" s="37"/>
      <c r="V209" s="36" t="str">
        <f t="shared" si="85"/>
        <v/>
      </c>
      <c r="W209" s="36" t="e">
        <f>IF(#REF!="","",#REF!)</f>
        <v>#REF!</v>
      </c>
      <c r="X209" s="29" t="str">
        <f t="shared" si="86"/>
        <v/>
      </c>
      <c r="Y209" s="7" t="e">
        <f t="shared" si="87"/>
        <v>#N/A</v>
      </c>
      <c r="Z209" s="7" t="e">
        <f t="shared" si="88"/>
        <v>#N/A</v>
      </c>
      <c r="AA209" s="7" t="e">
        <f t="shared" si="89"/>
        <v>#N/A</v>
      </c>
      <c r="AB209" s="7" t="str">
        <f t="shared" si="90"/>
        <v/>
      </c>
      <c r="AC209" s="11">
        <f t="shared" si="91"/>
        <v>1</v>
      </c>
      <c r="AD209" s="7" t="e">
        <f t="shared" si="92"/>
        <v>#N/A</v>
      </c>
      <c r="AE209" s="7" t="e">
        <f t="shared" si="93"/>
        <v>#N/A</v>
      </c>
      <c r="AF209" s="7" t="e">
        <f t="shared" si="94"/>
        <v>#N/A</v>
      </c>
      <c r="AG209" s="7" t="e">
        <f>VLOOKUP(AI209,排出係数!$A$4:$I$1301,9,FALSE)</f>
        <v>#N/A</v>
      </c>
      <c r="AH209" s="12" t="str">
        <f t="shared" si="95"/>
        <v xml:space="preserve"> </v>
      </c>
      <c r="AI209" s="7" t="e">
        <f t="shared" ref="AI209:AI272" si="106">CONCATENATE(Y209,AE209,AF209,AB209)</f>
        <v>#N/A</v>
      </c>
      <c r="AJ209" s="7" t="e">
        <f t="shared" si="96"/>
        <v>#N/A</v>
      </c>
      <c r="AK209" s="7" t="e">
        <f>VLOOKUP(AI209,排出係数!$A$4:$I$1301,6,FALSE)</f>
        <v>#N/A</v>
      </c>
      <c r="AL209" s="7" t="e">
        <f t="shared" si="97"/>
        <v>#N/A</v>
      </c>
      <c r="AM209" s="7" t="e">
        <f t="shared" si="98"/>
        <v>#N/A</v>
      </c>
      <c r="AN209" s="7" t="e">
        <f>VLOOKUP(AI209,排出係数!$A$4:$I$1301,7,FALSE)</f>
        <v>#N/A</v>
      </c>
      <c r="AO209" s="7" t="e">
        <f t="shared" si="99"/>
        <v>#N/A</v>
      </c>
      <c r="AP209" s="7" t="e">
        <f t="shared" si="100"/>
        <v>#N/A</v>
      </c>
      <c r="AQ209" s="7" t="e">
        <f t="shared" ref="AQ209:AQ272" si="107">VLOOKUP(AE209,$BU$17:$BY$21,5,FALSE)</f>
        <v>#N/A</v>
      </c>
      <c r="AR209" s="7">
        <f t="shared" si="101"/>
        <v>0</v>
      </c>
      <c r="AS209" s="7" t="e">
        <f>VLOOKUP(AI209,排出係数!$A$4:$I$1301,8,FALSE)</f>
        <v>#N/A</v>
      </c>
      <c r="AT209" s="7" t="str">
        <f t="shared" si="102"/>
        <v/>
      </c>
      <c r="AU209" s="7" t="str">
        <f t="shared" si="103"/>
        <v/>
      </c>
      <c r="AV209" s="7" t="str">
        <f t="shared" si="104"/>
        <v/>
      </c>
      <c r="AW209" s="7" t="str">
        <f t="shared" si="105"/>
        <v/>
      </c>
      <c r="AX209" s="88"/>
      <c r="BD209" s="3" t="s">
        <v>87</v>
      </c>
    </row>
    <row r="210" spans="1:56" s="13" customFormat="1" ht="13.5" customHeight="1">
      <c r="A210" s="139">
        <v>195</v>
      </c>
      <c r="B210" s="140"/>
      <c r="C210" s="141"/>
      <c r="D210" s="142"/>
      <c r="E210" s="141"/>
      <c r="F210" s="141"/>
      <c r="G210" s="182"/>
      <c r="H210" s="141"/>
      <c r="I210" s="143"/>
      <c r="J210" s="144"/>
      <c r="K210" s="141"/>
      <c r="L210" s="449"/>
      <c r="M210" s="450"/>
      <c r="N210" s="450"/>
      <c r="O210" s="451"/>
      <c r="P210" s="376" t="str">
        <f t="shared" si="81"/>
        <v/>
      </c>
      <c r="Q210" s="376" t="str">
        <f t="shared" si="82"/>
        <v/>
      </c>
      <c r="R210" s="377" t="str">
        <f t="shared" si="83"/>
        <v/>
      </c>
      <c r="S210" s="377" t="str">
        <f t="shared" si="84"/>
        <v/>
      </c>
      <c r="T210" s="277"/>
      <c r="U210" s="37"/>
      <c r="V210" s="36" t="str">
        <f t="shared" si="85"/>
        <v/>
      </c>
      <c r="W210" s="36" t="e">
        <f>IF(#REF!="","",#REF!)</f>
        <v>#REF!</v>
      </c>
      <c r="X210" s="29" t="str">
        <f t="shared" si="86"/>
        <v/>
      </c>
      <c r="Y210" s="7" t="e">
        <f t="shared" si="87"/>
        <v>#N/A</v>
      </c>
      <c r="Z210" s="7" t="e">
        <f t="shared" si="88"/>
        <v>#N/A</v>
      </c>
      <c r="AA210" s="7" t="e">
        <f t="shared" si="89"/>
        <v>#N/A</v>
      </c>
      <c r="AB210" s="7" t="str">
        <f t="shared" si="90"/>
        <v/>
      </c>
      <c r="AC210" s="11">
        <f t="shared" si="91"/>
        <v>1</v>
      </c>
      <c r="AD210" s="7" t="e">
        <f t="shared" si="92"/>
        <v>#N/A</v>
      </c>
      <c r="AE210" s="7" t="e">
        <f t="shared" si="93"/>
        <v>#N/A</v>
      </c>
      <c r="AF210" s="7" t="e">
        <f t="shared" si="94"/>
        <v>#N/A</v>
      </c>
      <c r="AG210" s="7" t="e">
        <f>VLOOKUP(AI210,排出係数!$A$4:$I$1301,9,FALSE)</f>
        <v>#N/A</v>
      </c>
      <c r="AH210" s="12" t="str">
        <f t="shared" si="95"/>
        <v xml:space="preserve"> </v>
      </c>
      <c r="AI210" s="7" t="e">
        <f t="shared" si="106"/>
        <v>#N/A</v>
      </c>
      <c r="AJ210" s="7" t="e">
        <f t="shared" si="96"/>
        <v>#N/A</v>
      </c>
      <c r="AK210" s="7" t="e">
        <f>VLOOKUP(AI210,排出係数!$A$4:$I$1301,6,FALSE)</f>
        <v>#N/A</v>
      </c>
      <c r="AL210" s="7" t="e">
        <f t="shared" si="97"/>
        <v>#N/A</v>
      </c>
      <c r="AM210" s="7" t="e">
        <f t="shared" si="98"/>
        <v>#N/A</v>
      </c>
      <c r="AN210" s="7" t="e">
        <f>VLOOKUP(AI210,排出係数!$A$4:$I$1301,7,FALSE)</f>
        <v>#N/A</v>
      </c>
      <c r="AO210" s="7" t="e">
        <f t="shared" si="99"/>
        <v>#N/A</v>
      </c>
      <c r="AP210" s="7" t="e">
        <f t="shared" si="100"/>
        <v>#N/A</v>
      </c>
      <c r="AQ210" s="7" t="e">
        <f t="shared" si="107"/>
        <v>#N/A</v>
      </c>
      <c r="AR210" s="7">
        <f t="shared" si="101"/>
        <v>0</v>
      </c>
      <c r="AS210" s="7" t="e">
        <f>VLOOKUP(AI210,排出係数!$A$4:$I$1301,8,FALSE)</f>
        <v>#N/A</v>
      </c>
      <c r="AT210" s="7" t="str">
        <f t="shared" si="102"/>
        <v/>
      </c>
      <c r="AU210" s="7" t="str">
        <f t="shared" si="103"/>
        <v/>
      </c>
      <c r="AV210" s="7" t="str">
        <f t="shared" si="104"/>
        <v/>
      </c>
      <c r="AW210" s="7" t="str">
        <f t="shared" si="105"/>
        <v/>
      </c>
      <c r="AX210" s="88"/>
      <c r="BD210" s="3" t="s">
        <v>88</v>
      </c>
    </row>
    <row r="211" spans="1:56" s="13" customFormat="1" ht="13.5" customHeight="1">
      <c r="A211" s="139">
        <v>196</v>
      </c>
      <c r="B211" s="140"/>
      <c r="C211" s="141"/>
      <c r="D211" s="142"/>
      <c r="E211" s="141"/>
      <c r="F211" s="141"/>
      <c r="G211" s="182"/>
      <c r="H211" s="141"/>
      <c r="I211" s="143"/>
      <c r="J211" s="144"/>
      <c r="K211" s="141"/>
      <c r="L211" s="449"/>
      <c r="M211" s="450"/>
      <c r="N211" s="450"/>
      <c r="O211" s="451"/>
      <c r="P211" s="376" t="str">
        <f t="shared" si="81"/>
        <v/>
      </c>
      <c r="Q211" s="376" t="str">
        <f t="shared" si="82"/>
        <v/>
      </c>
      <c r="R211" s="377" t="str">
        <f t="shared" si="83"/>
        <v/>
      </c>
      <c r="S211" s="377" t="str">
        <f t="shared" si="84"/>
        <v/>
      </c>
      <c r="T211" s="277"/>
      <c r="U211" s="37"/>
      <c r="V211" s="36" t="str">
        <f t="shared" si="85"/>
        <v/>
      </c>
      <c r="W211" s="36" t="e">
        <f>IF(#REF!="","",#REF!)</f>
        <v>#REF!</v>
      </c>
      <c r="X211" s="29" t="str">
        <f t="shared" si="86"/>
        <v/>
      </c>
      <c r="Y211" s="7" t="e">
        <f t="shared" si="87"/>
        <v>#N/A</v>
      </c>
      <c r="Z211" s="7" t="e">
        <f t="shared" si="88"/>
        <v>#N/A</v>
      </c>
      <c r="AA211" s="7" t="e">
        <f t="shared" si="89"/>
        <v>#N/A</v>
      </c>
      <c r="AB211" s="7" t="str">
        <f t="shared" si="90"/>
        <v/>
      </c>
      <c r="AC211" s="11">
        <f t="shared" si="91"/>
        <v>1</v>
      </c>
      <c r="AD211" s="7" t="e">
        <f t="shared" si="92"/>
        <v>#N/A</v>
      </c>
      <c r="AE211" s="7" t="e">
        <f t="shared" si="93"/>
        <v>#N/A</v>
      </c>
      <c r="AF211" s="7" t="e">
        <f t="shared" si="94"/>
        <v>#N/A</v>
      </c>
      <c r="AG211" s="7" t="e">
        <f>VLOOKUP(AI211,排出係数!$A$4:$I$1301,9,FALSE)</f>
        <v>#N/A</v>
      </c>
      <c r="AH211" s="12" t="str">
        <f t="shared" si="95"/>
        <v xml:space="preserve"> </v>
      </c>
      <c r="AI211" s="7" t="e">
        <f t="shared" si="106"/>
        <v>#N/A</v>
      </c>
      <c r="AJ211" s="7" t="e">
        <f t="shared" si="96"/>
        <v>#N/A</v>
      </c>
      <c r="AK211" s="7" t="e">
        <f>VLOOKUP(AI211,排出係数!$A$4:$I$1301,6,FALSE)</f>
        <v>#N/A</v>
      </c>
      <c r="AL211" s="7" t="e">
        <f t="shared" si="97"/>
        <v>#N/A</v>
      </c>
      <c r="AM211" s="7" t="e">
        <f t="shared" si="98"/>
        <v>#N/A</v>
      </c>
      <c r="AN211" s="7" t="e">
        <f>VLOOKUP(AI211,排出係数!$A$4:$I$1301,7,FALSE)</f>
        <v>#N/A</v>
      </c>
      <c r="AO211" s="7" t="e">
        <f t="shared" si="99"/>
        <v>#N/A</v>
      </c>
      <c r="AP211" s="7" t="e">
        <f t="shared" si="100"/>
        <v>#N/A</v>
      </c>
      <c r="AQ211" s="7" t="e">
        <f t="shared" si="107"/>
        <v>#N/A</v>
      </c>
      <c r="AR211" s="7">
        <f t="shared" si="101"/>
        <v>0</v>
      </c>
      <c r="AS211" s="7" t="e">
        <f>VLOOKUP(AI211,排出係数!$A$4:$I$1301,8,FALSE)</f>
        <v>#N/A</v>
      </c>
      <c r="AT211" s="7" t="str">
        <f t="shared" si="102"/>
        <v/>
      </c>
      <c r="AU211" s="7" t="str">
        <f t="shared" si="103"/>
        <v/>
      </c>
      <c r="AV211" s="7" t="str">
        <f t="shared" si="104"/>
        <v/>
      </c>
      <c r="AW211" s="7" t="str">
        <f t="shared" si="105"/>
        <v/>
      </c>
      <c r="AX211" s="88"/>
      <c r="BD211" s="3" t="s">
        <v>89</v>
      </c>
    </row>
    <row r="212" spans="1:56" s="13" customFormat="1" ht="13.5" customHeight="1">
      <c r="A212" s="139">
        <v>197</v>
      </c>
      <c r="B212" s="140"/>
      <c r="C212" s="141"/>
      <c r="D212" s="142"/>
      <c r="E212" s="141"/>
      <c r="F212" s="141"/>
      <c r="G212" s="182"/>
      <c r="H212" s="141"/>
      <c r="I212" s="143"/>
      <c r="J212" s="144"/>
      <c r="K212" s="141"/>
      <c r="L212" s="449"/>
      <c r="M212" s="450"/>
      <c r="N212" s="450"/>
      <c r="O212" s="451"/>
      <c r="P212" s="376" t="str">
        <f t="shared" si="81"/>
        <v/>
      </c>
      <c r="Q212" s="376" t="str">
        <f t="shared" si="82"/>
        <v/>
      </c>
      <c r="R212" s="377" t="str">
        <f t="shared" si="83"/>
        <v/>
      </c>
      <c r="S212" s="377" t="str">
        <f t="shared" si="84"/>
        <v/>
      </c>
      <c r="T212" s="277"/>
      <c r="U212" s="37"/>
      <c r="V212" s="36" t="str">
        <f t="shared" si="85"/>
        <v/>
      </c>
      <c r="W212" s="36" t="e">
        <f>IF(#REF!="","",#REF!)</f>
        <v>#REF!</v>
      </c>
      <c r="X212" s="29" t="str">
        <f t="shared" si="86"/>
        <v/>
      </c>
      <c r="Y212" s="7" t="e">
        <f t="shared" si="87"/>
        <v>#N/A</v>
      </c>
      <c r="Z212" s="7" t="e">
        <f t="shared" si="88"/>
        <v>#N/A</v>
      </c>
      <c r="AA212" s="7" t="e">
        <f t="shared" si="89"/>
        <v>#N/A</v>
      </c>
      <c r="AB212" s="7" t="str">
        <f t="shared" si="90"/>
        <v/>
      </c>
      <c r="AC212" s="11">
        <f t="shared" si="91"/>
        <v>1</v>
      </c>
      <c r="AD212" s="7" t="e">
        <f t="shared" si="92"/>
        <v>#N/A</v>
      </c>
      <c r="AE212" s="7" t="e">
        <f t="shared" si="93"/>
        <v>#N/A</v>
      </c>
      <c r="AF212" s="7" t="e">
        <f t="shared" si="94"/>
        <v>#N/A</v>
      </c>
      <c r="AG212" s="7" t="e">
        <f>VLOOKUP(AI212,排出係数!$A$4:$I$1301,9,FALSE)</f>
        <v>#N/A</v>
      </c>
      <c r="AH212" s="12" t="str">
        <f t="shared" si="95"/>
        <v xml:space="preserve"> </v>
      </c>
      <c r="AI212" s="7" t="e">
        <f t="shared" si="106"/>
        <v>#N/A</v>
      </c>
      <c r="AJ212" s="7" t="e">
        <f t="shared" si="96"/>
        <v>#N/A</v>
      </c>
      <c r="AK212" s="7" t="e">
        <f>VLOOKUP(AI212,排出係数!$A$4:$I$1301,6,FALSE)</f>
        <v>#N/A</v>
      </c>
      <c r="AL212" s="7" t="e">
        <f t="shared" si="97"/>
        <v>#N/A</v>
      </c>
      <c r="AM212" s="7" t="e">
        <f t="shared" si="98"/>
        <v>#N/A</v>
      </c>
      <c r="AN212" s="7" t="e">
        <f>VLOOKUP(AI212,排出係数!$A$4:$I$1301,7,FALSE)</f>
        <v>#N/A</v>
      </c>
      <c r="AO212" s="7" t="e">
        <f t="shared" si="99"/>
        <v>#N/A</v>
      </c>
      <c r="AP212" s="7" t="e">
        <f t="shared" si="100"/>
        <v>#N/A</v>
      </c>
      <c r="AQ212" s="7" t="e">
        <f t="shared" si="107"/>
        <v>#N/A</v>
      </c>
      <c r="AR212" s="7">
        <f t="shared" si="101"/>
        <v>0</v>
      </c>
      <c r="AS212" s="7" t="e">
        <f>VLOOKUP(AI212,排出係数!$A$4:$I$1301,8,FALSE)</f>
        <v>#N/A</v>
      </c>
      <c r="AT212" s="7" t="str">
        <f t="shared" si="102"/>
        <v/>
      </c>
      <c r="AU212" s="7" t="str">
        <f t="shared" si="103"/>
        <v/>
      </c>
      <c r="AV212" s="7" t="str">
        <f t="shared" si="104"/>
        <v/>
      </c>
      <c r="AW212" s="7" t="str">
        <f t="shared" si="105"/>
        <v/>
      </c>
      <c r="AX212" s="88"/>
      <c r="BD212" s="3" t="s">
        <v>90</v>
      </c>
    </row>
    <row r="213" spans="1:56" s="13" customFormat="1" ht="13.5" customHeight="1">
      <c r="A213" s="139">
        <v>198</v>
      </c>
      <c r="B213" s="140"/>
      <c r="C213" s="141"/>
      <c r="D213" s="142"/>
      <c r="E213" s="141"/>
      <c r="F213" s="141"/>
      <c r="G213" s="182"/>
      <c r="H213" s="141"/>
      <c r="I213" s="143"/>
      <c r="J213" s="144"/>
      <c r="K213" s="141"/>
      <c r="L213" s="449"/>
      <c r="M213" s="450"/>
      <c r="N213" s="450"/>
      <c r="O213" s="451"/>
      <c r="P213" s="376" t="str">
        <f t="shared" si="81"/>
        <v/>
      </c>
      <c r="Q213" s="376" t="str">
        <f t="shared" si="82"/>
        <v/>
      </c>
      <c r="R213" s="377" t="str">
        <f t="shared" si="83"/>
        <v/>
      </c>
      <c r="S213" s="377" t="str">
        <f t="shared" si="84"/>
        <v/>
      </c>
      <c r="T213" s="277"/>
      <c r="U213" s="37"/>
      <c r="V213" s="36" t="str">
        <f t="shared" si="85"/>
        <v/>
      </c>
      <c r="W213" s="36" t="e">
        <f>IF(#REF!="","",#REF!)</f>
        <v>#REF!</v>
      </c>
      <c r="X213" s="29" t="str">
        <f t="shared" si="86"/>
        <v/>
      </c>
      <c r="Y213" s="7" t="e">
        <f t="shared" si="87"/>
        <v>#N/A</v>
      </c>
      <c r="Z213" s="7" t="e">
        <f t="shared" si="88"/>
        <v>#N/A</v>
      </c>
      <c r="AA213" s="7" t="e">
        <f t="shared" si="89"/>
        <v>#N/A</v>
      </c>
      <c r="AB213" s="7" t="str">
        <f t="shared" si="90"/>
        <v/>
      </c>
      <c r="AC213" s="11">
        <f t="shared" si="91"/>
        <v>1</v>
      </c>
      <c r="AD213" s="7" t="e">
        <f t="shared" si="92"/>
        <v>#N/A</v>
      </c>
      <c r="AE213" s="7" t="e">
        <f t="shared" si="93"/>
        <v>#N/A</v>
      </c>
      <c r="AF213" s="7" t="e">
        <f t="shared" si="94"/>
        <v>#N/A</v>
      </c>
      <c r="AG213" s="7" t="e">
        <f>VLOOKUP(AI213,排出係数!$A$4:$I$1301,9,FALSE)</f>
        <v>#N/A</v>
      </c>
      <c r="AH213" s="12" t="str">
        <f t="shared" si="95"/>
        <v xml:space="preserve"> </v>
      </c>
      <c r="AI213" s="7" t="e">
        <f t="shared" si="106"/>
        <v>#N/A</v>
      </c>
      <c r="AJ213" s="7" t="e">
        <f t="shared" si="96"/>
        <v>#N/A</v>
      </c>
      <c r="AK213" s="7" t="e">
        <f>VLOOKUP(AI213,排出係数!$A$4:$I$1301,6,FALSE)</f>
        <v>#N/A</v>
      </c>
      <c r="AL213" s="7" t="e">
        <f t="shared" si="97"/>
        <v>#N/A</v>
      </c>
      <c r="AM213" s="7" t="e">
        <f t="shared" si="98"/>
        <v>#N/A</v>
      </c>
      <c r="AN213" s="7" t="e">
        <f>VLOOKUP(AI213,排出係数!$A$4:$I$1301,7,FALSE)</f>
        <v>#N/A</v>
      </c>
      <c r="AO213" s="7" t="e">
        <f t="shared" si="99"/>
        <v>#N/A</v>
      </c>
      <c r="AP213" s="7" t="e">
        <f t="shared" si="100"/>
        <v>#N/A</v>
      </c>
      <c r="AQ213" s="7" t="e">
        <f t="shared" si="107"/>
        <v>#N/A</v>
      </c>
      <c r="AR213" s="7">
        <f t="shared" si="101"/>
        <v>0</v>
      </c>
      <c r="AS213" s="7" t="e">
        <f>VLOOKUP(AI213,排出係数!$A$4:$I$1301,8,FALSE)</f>
        <v>#N/A</v>
      </c>
      <c r="AT213" s="7" t="str">
        <f t="shared" si="102"/>
        <v/>
      </c>
      <c r="AU213" s="7" t="str">
        <f t="shared" si="103"/>
        <v/>
      </c>
      <c r="AV213" s="7" t="str">
        <f t="shared" si="104"/>
        <v/>
      </c>
      <c r="AW213" s="7" t="str">
        <f t="shared" si="105"/>
        <v/>
      </c>
      <c r="AX213" s="88"/>
      <c r="BD213" s="3" t="s">
        <v>1194</v>
      </c>
    </row>
    <row r="214" spans="1:56" s="13" customFormat="1" ht="13.5" customHeight="1">
      <c r="A214" s="139">
        <v>199</v>
      </c>
      <c r="B214" s="140"/>
      <c r="C214" s="141"/>
      <c r="D214" s="142"/>
      <c r="E214" s="141"/>
      <c r="F214" s="141"/>
      <c r="G214" s="182"/>
      <c r="H214" s="141"/>
      <c r="I214" s="143"/>
      <c r="J214" s="144"/>
      <c r="K214" s="141"/>
      <c r="L214" s="449"/>
      <c r="M214" s="450"/>
      <c r="N214" s="450"/>
      <c r="O214" s="451"/>
      <c r="P214" s="376" t="str">
        <f t="shared" si="81"/>
        <v/>
      </c>
      <c r="Q214" s="376" t="str">
        <f t="shared" si="82"/>
        <v/>
      </c>
      <c r="R214" s="377" t="str">
        <f t="shared" si="83"/>
        <v/>
      </c>
      <c r="S214" s="377" t="str">
        <f t="shared" si="84"/>
        <v/>
      </c>
      <c r="T214" s="277"/>
      <c r="U214" s="37"/>
      <c r="V214" s="36" t="str">
        <f t="shared" si="85"/>
        <v/>
      </c>
      <c r="W214" s="36" t="e">
        <f>IF(#REF!="","",#REF!)</f>
        <v>#REF!</v>
      </c>
      <c r="X214" s="29" t="str">
        <f t="shared" si="86"/>
        <v/>
      </c>
      <c r="Y214" s="7" t="e">
        <f t="shared" si="87"/>
        <v>#N/A</v>
      </c>
      <c r="Z214" s="7" t="e">
        <f t="shared" si="88"/>
        <v>#N/A</v>
      </c>
      <c r="AA214" s="7" t="e">
        <f t="shared" si="89"/>
        <v>#N/A</v>
      </c>
      <c r="AB214" s="7" t="str">
        <f t="shared" si="90"/>
        <v/>
      </c>
      <c r="AC214" s="11">
        <f t="shared" si="91"/>
        <v>1</v>
      </c>
      <c r="AD214" s="7" t="e">
        <f t="shared" si="92"/>
        <v>#N/A</v>
      </c>
      <c r="AE214" s="7" t="e">
        <f t="shared" si="93"/>
        <v>#N/A</v>
      </c>
      <c r="AF214" s="7" t="e">
        <f t="shared" si="94"/>
        <v>#N/A</v>
      </c>
      <c r="AG214" s="7" t="e">
        <f>VLOOKUP(AI214,排出係数!$A$4:$I$1301,9,FALSE)</f>
        <v>#N/A</v>
      </c>
      <c r="AH214" s="12" t="str">
        <f t="shared" si="95"/>
        <v xml:space="preserve"> </v>
      </c>
      <c r="AI214" s="7" t="e">
        <f t="shared" si="106"/>
        <v>#N/A</v>
      </c>
      <c r="AJ214" s="7" t="e">
        <f t="shared" si="96"/>
        <v>#N/A</v>
      </c>
      <c r="AK214" s="7" t="e">
        <f>VLOOKUP(AI214,排出係数!$A$4:$I$1301,6,FALSE)</f>
        <v>#N/A</v>
      </c>
      <c r="AL214" s="7" t="e">
        <f t="shared" si="97"/>
        <v>#N/A</v>
      </c>
      <c r="AM214" s="7" t="e">
        <f t="shared" si="98"/>
        <v>#N/A</v>
      </c>
      <c r="AN214" s="7" t="e">
        <f>VLOOKUP(AI214,排出係数!$A$4:$I$1301,7,FALSE)</f>
        <v>#N/A</v>
      </c>
      <c r="AO214" s="7" t="e">
        <f t="shared" si="99"/>
        <v>#N/A</v>
      </c>
      <c r="AP214" s="7" t="e">
        <f t="shared" si="100"/>
        <v>#N/A</v>
      </c>
      <c r="AQ214" s="7" t="e">
        <f t="shared" si="107"/>
        <v>#N/A</v>
      </c>
      <c r="AR214" s="7">
        <f t="shared" si="101"/>
        <v>0</v>
      </c>
      <c r="AS214" s="7" t="e">
        <f>VLOOKUP(AI214,排出係数!$A$4:$I$1301,8,FALSE)</f>
        <v>#N/A</v>
      </c>
      <c r="AT214" s="7" t="str">
        <f t="shared" si="102"/>
        <v/>
      </c>
      <c r="AU214" s="7" t="str">
        <f t="shared" si="103"/>
        <v/>
      </c>
      <c r="AV214" s="7" t="str">
        <f t="shared" si="104"/>
        <v/>
      </c>
      <c r="AW214" s="7" t="str">
        <f t="shared" si="105"/>
        <v/>
      </c>
      <c r="AX214" s="88"/>
      <c r="BD214" s="3" t="s">
        <v>1198</v>
      </c>
    </row>
    <row r="215" spans="1:56" s="13" customFormat="1" ht="13.5" customHeight="1">
      <c r="A215" s="139">
        <v>200</v>
      </c>
      <c r="B215" s="140"/>
      <c r="C215" s="141"/>
      <c r="D215" s="142"/>
      <c r="E215" s="141"/>
      <c r="F215" s="141"/>
      <c r="G215" s="182"/>
      <c r="H215" s="141"/>
      <c r="I215" s="143"/>
      <c r="J215" s="144"/>
      <c r="K215" s="141"/>
      <c r="L215" s="449"/>
      <c r="M215" s="450"/>
      <c r="N215" s="450"/>
      <c r="O215" s="451"/>
      <c r="P215" s="376" t="str">
        <f t="shared" si="81"/>
        <v/>
      </c>
      <c r="Q215" s="376" t="str">
        <f t="shared" si="82"/>
        <v/>
      </c>
      <c r="R215" s="377" t="str">
        <f t="shared" si="83"/>
        <v/>
      </c>
      <c r="S215" s="377" t="str">
        <f t="shared" si="84"/>
        <v/>
      </c>
      <c r="T215" s="277"/>
      <c r="U215" s="37"/>
      <c r="V215" s="36" t="str">
        <f t="shared" si="85"/>
        <v/>
      </c>
      <c r="W215" s="36" t="e">
        <f>IF(#REF!="","",#REF!)</f>
        <v>#REF!</v>
      </c>
      <c r="X215" s="29" t="str">
        <f t="shared" si="86"/>
        <v/>
      </c>
      <c r="Y215" s="7" t="e">
        <f t="shared" si="87"/>
        <v>#N/A</v>
      </c>
      <c r="Z215" s="7" t="e">
        <f t="shared" si="88"/>
        <v>#N/A</v>
      </c>
      <c r="AA215" s="7" t="e">
        <f t="shared" si="89"/>
        <v>#N/A</v>
      </c>
      <c r="AB215" s="7" t="str">
        <f t="shared" si="90"/>
        <v/>
      </c>
      <c r="AC215" s="11">
        <f t="shared" si="91"/>
        <v>1</v>
      </c>
      <c r="AD215" s="7" t="e">
        <f t="shared" si="92"/>
        <v>#N/A</v>
      </c>
      <c r="AE215" s="7" t="e">
        <f t="shared" si="93"/>
        <v>#N/A</v>
      </c>
      <c r="AF215" s="7" t="e">
        <f t="shared" si="94"/>
        <v>#N/A</v>
      </c>
      <c r="AG215" s="7" t="e">
        <f>VLOOKUP(AI215,排出係数!$A$4:$I$1301,9,FALSE)</f>
        <v>#N/A</v>
      </c>
      <c r="AH215" s="12" t="str">
        <f t="shared" si="95"/>
        <v xml:space="preserve"> </v>
      </c>
      <c r="AI215" s="7" t="e">
        <f t="shared" si="106"/>
        <v>#N/A</v>
      </c>
      <c r="AJ215" s="7" t="e">
        <f t="shared" si="96"/>
        <v>#N/A</v>
      </c>
      <c r="AK215" s="7" t="e">
        <f>VLOOKUP(AI215,排出係数!$A$4:$I$1301,6,FALSE)</f>
        <v>#N/A</v>
      </c>
      <c r="AL215" s="7" t="e">
        <f t="shared" si="97"/>
        <v>#N/A</v>
      </c>
      <c r="AM215" s="7" t="e">
        <f t="shared" si="98"/>
        <v>#N/A</v>
      </c>
      <c r="AN215" s="7" t="e">
        <f>VLOOKUP(AI215,排出係数!$A$4:$I$1301,7,FALSE)</f>
        <v>#N/A</v>
      </c>
      <c r="AO215" s="7" t="e">
        <f t="shared" si="99"/>
        <v>#N/A</v>
      </c>
      <c r="AP215" s="7" t="e">
        <f t="shared" si="100"/>
        <v>#N/A</v>
      </c>
      <c r="AQ215" s="7" t="e">
        <f t="shared" si="107"/>
        <v>#N/A</v>
      </c>
      <c r="AR215" s="7">
        <f t="shared" si="101"/>
        <v>0</v>
      </c>
      <c r="AS215" s="7" t="e">
        <f>VLOOKUP(AI215,排出係数!$A$4:$I$1301,8,FALSE)</f>
        <v>#N/A</v>
      </c>
      <c r="AT215" s="7" t="str">
        <f t="shared" si="102"/>
        <v/>
      </c>
      <c r="AU215" s="7" t="str">
        <f t="shared" si="103"/>
        <v/>
      </c>
      <c r="AV215" s="7" t="str">
        <f t="shared" si="104"/>
        <v/>
      </c>
      <c r="AW215" s="7" t="str">
        <f t="shared" si="105"/>
        <v/>
      </c>
      <c r="AX215" s="88"/>
      <c r="BD215" s="3" t="s">
        <v>177</v>
      </c>
    </row>
    <row r="216" spans="1:56" s="13" customFormat="1" ht="13.5" customHeight="1">
      <c r="A216" s="139">
        <v>201</v>
      </c>
      <c r="B216" s="140"/>
      <c r="C216" s="141"/>
      <c r="D216" s="142"/>
      <c r="E216" s="141"/>
      <c r="F216" s="141"/>
      <c r="G216" s="182"/>
      <c r="H216" s="141"/>
      <c r="I216" s="143"/>
      <c r="J216" s="144"/>
      <c r="K216" s="141"/>
      <c r="L216" s="449"/>
      <c r="M216" s="450"/>
      <c r="N216" s="450"/>
      <c r="O216" s="451"/>
      <c r="P216" s="376" t="str">
        <f t="shared" si="81"/>
        <v/>
      </c>
      <c r="Q216" s="376" t="str">
        <f t="shared" si="82"/>
        <v/>
      </c>
      <c r="R216" s="377" t="str">
        <f t="shared" si="83"/>
        <v/>
      </c>
      <c r="S216" s="377" t="str">
        <f t="shared" si="84"/>
        <v/>
      </c>
      <c r="T216" s="277"/>
      <c r="U216" s="37"/>
      <c r="V216" s="36" t="str">
        <f t="shared" si="85"/>
        <v/>
      </c>
      <c r="W216" s="36" t="e">
        <f>IF(#REF!="","",#REF!)</f>
        <v>#REF!</v>
      </c>
      <c r="X216" s="29" t="str">
        <f t="shared" si="86"/>
        <v/>
      </c>
      <c r="Y216" s="7" t="e">
        <f t="shared" si="87"/>
        <v>#N/A</v>
      </c>
      <c r="Z216" s="7" t="e">
        <f t="shared" si="88"/>
        <v>#N/A</v>
      </c>
      <c r="AA216" s="7" t="e">
        <f t="shared" si="89"/>
        <v>#N/A</v>
      </c>
      <c r="AB216" s="7" t="str">
        <f t="shared" si="90"/>
        <v/>
      </c>
      <c r="AC216" s="11">
        <f t="shared" si="91"/>
        <v>1</v>
      </c>
      <c r="AD216" s="7" t="e">
        <f t="shared" si="92"/>
        <v>#N/A</v>
      </c>
      <c r="AE216" s="7" t="e">
        <f t="shared" si="93"/>
        <v>#N/A</v>
      </c>
      <c r="AF216" s="7" t="e">
        <f t="shared" si="94"/>
        <v>#N/A</v>
      </c>
      <c r="AG216" s="7" t="e">
        <f>VLOOKUP(AI216,排出係数!$A$4:$I$1301,9,FALSE)</f>
        <v>#N/A</v>
      </c>
      <c r="AH216" s="12" t="str">
        <f t="shared" si="95"/>
        <v xml:space="preserve"> </v>
      </c>
      <c r="AI216" s="7" t="e">
        <f t="shared" si="106"/>
        <v>#N/A</v>
      </c>
      <c r="AJ216" s="7" t="e">
        <f t="shared" si="96"/>
        <v>#N/A</v>
      </c>
      <c r="AK216" s="7" t="e">
        <f>VLOOKUP(AI216,排出係数!$A$4:$I$1301,6,FALSE)</f>
        <v>#N/A</v>
      </c>
      <c r="AL216" s="7" t="e">
        <f t="shared" si="97"/>
        <v>#N/A</v>
      </c>
      <c r="AM216" s="7" t="e">
        <f t="shared" si="98"/>
        <v>#N/A</v>
      </c>
      <c r="AN216" s="7" t="e">
        <f>VLOOKUP(AI216,排出係数!$A$4:$I$1301,7,FALSE)</f>
        <v>#N/A</v>
      </c>
      <c r="AO216" s="7" t="e">
        <f t="shared" si="99"/>
        <v>#N/A</v>
      </c>
      <c r="AP216" s="7" t="e">
        <f t="shared" si="100"/>
        <v>#N/A</v>
      </c>
      <c r="AQ216" s="7" t="e">
        <f t="shared" si="107"/>
        <v>#N/A</v>
      </c>
      <c r="AR216" s="7">
        <f t="shared" si="101"/>
        <v>0</v>
      </c>
      <c r="AS216" s="7" t="e">
        <f>VLOOKUP(AI216,排出係数!$A$4:$I$1301,8,FALSE)</f>
        <v>#N/A</v>
      </c>
      <c r="AT216" s="7" t="str">
        <f t="shared" si="102"/>
        <v/>
      </c>
      <c r="AU216" s="7" t="str">
        <f t="shared" si="103"/>
        <v/>
      </c>
      <c r="AV216" s="7" t="str">
        <f t="shared" si="104"/>
        <v/>
      </c>
      <c r="AW216" s="7" t="str">
        <f t="shared" si="105"/>
        <v/>
      </c>
      <c r="AX216" s="88"/>
      <c r="BD216" s="3" t="s">
        <v>178</v>
      </c>
    </row>
    <row r="217" spans="1:56" s="13" customFormat="1" ht="13.5" customHeight="1">
      <c r="A217" s="139">
        <v>202</v>
      </c>
      <c r="B217" s="140"/>
      <c r="C217" s="141"/>
      <c r="D217" s="142"/>
      <c r="E217" s="141"/>
      <c r="F217" s="141"/>
      <c r="G217" s="182"/>
      <c r="H217" s="141"/>
      <c r="I217" s="143"/>
      <c r="J217" s="144"/>
      <c r="K217" s="141"/>
      <c r="L217" s="449"/>
      <c r="M217" s="450"/>
      <c r="N217" s="450"/>
      <c r="O217" s="451"/>
      <c r="P217" s="376" t="str">
        <f t="shared" si="81"/>
        <v/>
      </c>
      <c r="Q217" s="376" t="str">
        <f t="shared" si="82"/>
        <v/>
      </c>
      <c r="R217" s="377" t="str">
        <f t="shared" si="83"/>
        <v/>
      </c>
      <c r="S217" s="377" t="str">
        <f t="shared" si="84"/>
        <v/>
      </c>
      <c r="T217" s="277"/>
      <c r="U217" s="37"/>
      <c r="V217" s="36" t="str">
        <f t="shared" si="85"/>
        <v/>
      </c>
      <c r="W217" s="36" t="e">
        <f>IF(#REF!="","",#REF!)</f>
        <v>#REF!</v>
      </c>
      <c r="X217" s="29" t="str">
        <f t="shared" si="86"/>
        <v/>
      </c>
      <c r="Y217" s="7" t="e">
        <f t="shared" si="87"/>
        <v>#N/A</v>
      </c>
      <c r="Z217" s="7" t="e">
        <f t="shared" si="88"/>
        <v>#N/A</v>
      </c>
      <c r="AA217" s="7" t="e">
        <f t="shared" si="89"/>
        <v>#N/A</v>
      </c>
      <c r="AB217" s="7" t="str">
        <f t="shared" si="90"/>
        <v/>
      </c>
      <c r="AC217" s="11">
        <f t="shared" si="91"/>
        <v>1</v>
      </c>
      <c r="AD217" s="7" t="e">
        <f t="shared" si="92"/>
        <v>#N/A</v>
      </c>
      <c r="AE217" s="7" t="e">
        <f t="shared" si="93"/>
        <v>#N/A</v>
      </c>
      <c r="AF217" s="7" t="e">
        <f t="shared" si="94"/>
        <v>#N/A</v>
      </c>
      <c r="AG217" s="7" t="e">
        <f>VLOOKUP(AI217,排出係数!$A$4:$I$1301,9,FALSE)</f>
        <v>#N/A</v>
      </c>
      <c r="AH217" s="12" t="str">
        <f t="shared" si="95"/>
        <v xml:space="preserve"> </v>
      </c>
      <c r="AI217" s="7" t="e">
        <f t="shared" si="106"/>
        <v>#N/A</v>
      </c>
      <c r="AJ217" s="7" t="e">
        <f t="shared" si="96"/>
        <v>#N/A</v>
      </c>
      <c r="AK217" s="7" t="e">
        <f>VLOOKUP(AI217,排出係数!$A$4:$I$1301,6,FALSE)</f>
        <v>#N/A</v>
      </c>
      <c r="AL217" s="7" t="e">
        <f t="shared" si="97"/>
        <v>#N/A</v>
      </c>
      <c r="AM217" s="7" t="e">
        <f t="shared" si="98"/>
        <v>#N/A</v>
      </c>
      <c r="AN217" s="7" t="e">
        <f>VLOOKUP(AI217,排出係数!$A$4:$I$1301,7,FALSE)</f>
        <v>#N/A</v>
      </c>
      <c r="AO217" s="7" t="e">
        <f t="shared" si="99"/>
        <v>#N/A</v>
      </c>
      <c r="AP217" s="7" t="e">
        <f t="shared" si="100"/>
        <v>#N/A</v>
      </c>
      <c r="AQ217" s="7" t="e">
        <f t="shared" si="107"/>
        <v>#N/A</v>
      </c>
      <c r="AR217" s="7">
        <f t="shared" si="101"/>
        <v>0</v>
      </c>
      <c r="AS217" s="7" t="e">
        <f>VLOOKUP(AI217,排出係数!$A$4:$I$1301,8,FALSE)</f>
        <v>#N/A</v>
      </c>
      <c r="AT217" s="7" t="str">
        <f t="shared" si="102"/>
        <v/>
      </c>
      <c r="AU217" s="7" t="str">
        <f t="shared" si="103"/>
        <v/>
      </c>
      <c r="AV217" s="7" t="str">
        <f t="shared" si="104"/>
        <v/>
      </c>
      <c r="AW217" s="7" t="str">
        <f t="shared" si="105"/>
        <v/>
      </c>
      <c r="AX217" s="88"/>
      <c r="BD217" s="3" t="s">
        <v>179</v>
      </c>
    </row>
    <row r="218" spans="1:56" s="13" customFormat="1" ht="13.5" customHeight="1">
      <c r="A218" s="139">
        <v>203</v>
      </c>
      <c r="B218" s="140"/>
      <c r="C218" s="141"/>
      <c r="D218" s="142"/>
      <c r="E218" s="141"/>
      <c r="F218" s="141"/>
      <c r="G218" s="182"/>
      <c r="H218" s="141"/>
      <c r="I218" s="143"/>
      <c r="J218" s="144"/>
      <c r="K218" s="141"/>
      <c r="L218" s="449"/>
      <c r="M218" s="450"/>
      <c r="N218" s="450"/>
      <c r="O218" s="451"/>
      <c r="P218" s="376" t="str">
        <f t="shared" si="81"/>
        <v/>
      </c>
      <c r="Q218" s="376" t="str">
        <f t="shared" si="82"/>
        <v/>
      </c>
      <c r="R218" s="377" t="str">
        <f t="shared" si="83"/>
        <v/>
      </c>
      <c r="S218" s="377" t="str">
        <f t="shared" si="84"/>
        <v/>
      </c>
      <c r="T218" s="277"/>
      <c r="U218" s="37"/>
      <c r="V218" s="36" t="str">
        <f t="shared" si="85"/>
        <v/>
      </c>
      <c r="W218" s="36" t="e">
        <f>IF(#REF!="","",#REF!)</f>
        <v>#REF!</v>
      </c>
      <c r="X218" s="29" t="str">
        <f t="shared" si="86"/>
        <v/>
      </c>
      <c r="Y218" s="7" t="e">
        <f t="shared" si="87"/>
        <v>#N/A</v>
      </c>
      <c r="Z218" s="7" t="e">
        <f t="shared" si="88"/>
        <v>#N/A</v>
      </c>
      <c r="AA218" s="7" t="e">
        <f t="shared" si="89"/>
        <v>#N/A</v>
      </c>
      <c r="AB218" s="7" t="str">
        <f t="shared" si="90"/>
        <v/>
      </c>
      <c r="AC218" s="11">
        <f t="shared" si="91"/>
        <v>1</v>
      </c>
      <c r="AD218" s="7" t="e">
        <f t="shared" si="92"/>
        <v>#N/A</v>
      </c>
      <c r="AE218" s="7" t="e">
        <f t="shared" si="93"/>
        <v>#N/A</v>
      </c>
      <c r="AF218" s="7" t="e">
        <f t="shared" si="94"/>
        <v>#N/A</v>
      </c>
      <c r="AG218" s="7" t="e">
        <f>VLOOKUP(AI218,排出係数!$A$4:$I$1301,9,FALSE)</f>
        <v>#N/A</v>
      </c>
      <c r="AH218" s="12" t="str">
        <f t="shared" si="95"/>
        <v xml:space="preserve"> </v>
      </c>
      <c r="AI218" s="7" t="e">
        <f t="shared" si="106"/>
        <v>#N/A</v>
      </c>
      <c r="AJ218" s="7" t="e">
        <f t="shared" si="96"/>
        <v>#N/A</v>
      </c>
      <c r="AK218" s="7" t="e">
        <f>VLOOKUP(AI218,排出係数!$A$4:$I$1301,6,FALSE)</f>
        <v>#N/A</v>
      </c>
      <c r="AL218" s="7" t="e">
        <f t="shared" si="97"/>
        <v>#N/A</v>
      </c>
      <c r="AM218" s="7" t="e">
        <f t="shared" si="98"/>
        <v>#N/A</v>
      </c>
      <c r="AN218" s="7" t="e">
        <f>VLOOKUP(AI218,排出係数!$A$4:$I$1301,7,FALSE)</f>
        <v>#N/A</v>
      </c>
      <c r="AO218" s="7" t="e">
        <f t="shared" si="99"/>
        <v>#N/A</v>
      </c>
      <c r="AP218" s="7" t="e">
        <f t="shared" si="100"/>
        <v>#N/A</v>
      </c>
      <c r="AQ218" s="7" t="e">
        <f t="shared" si="107"/>
        <v>#N/A</v>
      </c>
      <c r="AR218" s="7">
        <f t="shared" si="101"/>
        <v>0</v>
      </c>
      <c r="AS218" s="7" t="e">
        <f>VLOOKUP(AI218,排出係数!$A$4:$I$1301,8,FALSE)</f>
        <v>#N/A</v>
      </c>
      <c r="AT218" s="7" t="str">
        <f t="shared" si="102"/>
        <v/>
      </c>
      <c r="AU218" s="7" t="str">
        <f t="shared" si="103"/>
        <v/>
      </c>
      <c r="AV218" s="7" t="str">
        <f t="shared" si="104"/>
        <v/>
      </c>
      <c r="AW218" s="7" t="str">
        <f t="shared" si="105"/>
        <v/>
      </c>
      <c r="AX218" s="88"/>
      <c r="BD218" s="3" t="s">
        <v>180</v>
      </c>
    </row>
    <row r="219" spans="1:56" s="13" customFormat="1" ht="13.5" customHeight="1">
      <c r="A219" s="139">
        <v>204</v>
      </c>
      <c r="B219" s="140"/>
      <c r="C219" s="141"/>
      <c r="D219" s="142"/>
      <c r="E219" s="141"/>
      <c r="F219" s="141"/>
      <c r="G219" s="182"/>
      <c r="H219" s="141"/>
      <c r="I219" s="143"/>
      <c r="J219" s="144"/>
      <c r="K219" s="141"/>
      <c r="L219" s="449"/>
      <c r="M219" s="450"/>
      <c r="N219" s="450"/>
      <c r="O219" s="451"/>
      <c r="P219" s="376" t="str">
        <f t="shared" si="81"/>
        <v/>
      </c>
      <c r="Q219" s="376" t="str">
        <f t="shared" si="82"/>
        <v/>
      </c>
      <c r="R219" s="377" t="str">
        <f t="shared" si="83"/>
        <v/>
      </c>
      <c r="S219" s="377" t="str">
        <f t="shared" si="84"/>
        <v/>
      </c>
      <c r="T219" s="277"/>
      <c r="U219" s="37"/>
      <c r="V219" s="36" t="str">
        <f t="shared" si="85"/>
        <v/>
      </c>
      <c r="W219" s="36" t="e">
        <f>IF(#REF!="","",#REF!)</f>
        <v>#REF!</v>
      </c>
      <c r="X219" s="29" t="str">
        <f t="shared" si="86"/>
        <v/>
      </c>
      <c r="Y219" s="7" t="e">
        <f t="shared" si="87"/>
        <v>#N/A</v>
      </c>
      <c r="Z219" s="7" t="e">
        <f t="shared" si="88"/>
        <v>#N/A</v>
      </c>
      <c r="AA219" s="7" t="e">
        <f t="shared" si="89"/>
        <v>#N/A</v>
      </c>
      <c r="AB219" s="7" t="str">
        <f t="shared" si="90"/>
        <v/>
      </c>
      <c r="AC219" s="11">
        <f t="shared" si="91"/>
        <v>1</v>
      </c>
      <c r="AD219" s="7" t="e">
        <f t="shared" si="92"/>
        <v>#N/A</v>
      </c>
      <c r="AE219" s="7" t="e">
        <f t="shared" si="93"/>
        <v>#N/A</v>
      </c>
      <c r="AF219" s="7" t="e">
        <f t="shared" si="94"/>
        <v>#N/A</v>
      </c>
      <c r="AG219" s="7" t="e">
        <f>VLOOKUP(AI219,排出係数!$A$4:$I$1301,9,FALSE)</f>
        <v>#N/A</v>
      </c>
      <c r="AH219" s="12" t="str">
        <f t="shared" si="95"/>
        <v xml:space="preserve"> </v>
      </c>
      <c r="AI219" s="7" t="e">
        <f t="shared" si="106"/>
        <v>#N/A</v>
      </c>
      <c r="AJ219" s="7" t="e">
        <f t="shared" si="96"/>
        <v>#N/A</v>
      </c>
      <c r="AK219" s="7" t="e">
        <f>VLOOKUP(AI219,排出係数!$A$4:$I$1301,6,FALSE)</f>
        <v>#N/A</v>
      </c>
      <c r="AL219" s="7" t="e">
        <f t="shared" si="97"/>
        <v>#N/A</v>
      </c>
      <c r="AM219" s="7" t="e">
        <f t="shared" si="98"/>
        <v>#N/A</v>
      </c>
      <c r="AN219" s="7" t="e">
        <f>VLOOKUP(AI219,排出係数!$A$4:$I$1301,7,FALSE)</f>
        <v>#N/A</v>
      </c>
      <c r="AO219" s="7" t="e">
        <f t="shared" si="99"/>
        <v>#N/A</v>
      </c>
      <c r="AP219" s="7" t="e">
        <f t="shared" si="100"/>
        <v>#N/A</v>
      </c>
      <c r="AQ219" s="7" t="e">
        <f t="shared" si="107"/>
        <v>#N/A</v>
      </c>
      <c r="AR219" s="7">
        <f t="shared" si="101"/>
        <v>0</v>
      </c>
      <c r="AS219" s="7" t="e">
        <f>VLOOKUP(AI219,排出係数!$A$4:$I$1301,8,FALSE)</f>
        <v>#N/A</v>
      </c>
      <c r="AT219" s="7" t="str">
        <f t="shared" si="102"/>
        <v/>
      </c>
      <c r="AU219" s="7" t="str">
        <f t="shared" si="103"/>
        <v/>
      </c>
      <c r="AV219" s="7" t="str">
        <f t="shared" si="104"/>
        <v/>
      </c>
      <c r="AW219" s="7" t="str">
        <f t="shared" si="105"/>
        <v/>
      </c>
      <c r="AX219" s="88"/>
      <c r="BD219" s="3" t="s">
        <v>181</v>
      </c>
    </row>
    <row r="220" spans="1:56" s="13" customFormat="1" ht="13.5" customHeight="1">
      <c r="A220" s="139">
        <v>205</v>
      </c>
      <c r="B220" s="140"/>
      <c r="C220" s="141"/>
      <c r="D220" s="142"/>
      <c r="E220" s="141"/>
      <c r="F220" s="141"/>
      <c r="G220" s="182"/>
      <c r="H220" s="141"/>
      <c r="I220" s="143"/>
      <c r="J220" s="144"/>
      <c r="K220" s="141"/>
      <c r="L220" s="449"/>
      <c r="M220" s="450"/>
      <c r="N220" s="450"/>
      <c r="O220" s="451"/>
      <c r="P220" s="376" t="str">
        <f t="shared" si="81"/>
        <v/>
      </c>
      <c r="Q220" s="376" t="str">
        <f t="shared" si="82"/>
        <v/>
      </c>
      <c r="R220" s="377" t="str">
        <f t="shared" si="83"/>
        <v/>
      </c>
      <c r="S220" s="377" t="str">
        <f t="shared" si="84"/>
        <v/>
      </c>
      <c r="T220" s="277"/>
      <c r="U220" s="37"/>
      <c r="V220" s="36" t="str">
        <f t="shared" si="85"/>
        <v/>
      </c>
      <c r="W220" s="36" t="e">
        <f>IF(#REF!="","",#REF!)</f>
        <v>#REF!</v>
      </c>
      <c r="X220" s="29" t="str">
        <f t="shared" si="86"/>
        <v/>
      </c>
      <c r="Y220" s="7" t="e">
        <f t="shared" si="87"/>
        <v>#N/A</v>
      </c>
      <c r="Z220" s="7" t="e">
        <f t="shared" si="88"/>
        <v>#N/A</v>
      </c>
      <c r="AA220" s="7" t="e">
        <f t="shared" si="89"/>
        <v>#N/A</v>
      </c>
      <c r="AB220" s="7" t="str">
        <f t="shared" si="90"/>
        <v/>
      </c>
      <c r="AC220" s="11">
        <f t="shared" si="91"/>
        <v>1</v>
      </c>
      <c r="AD220" s="7" t="e">
        <f t="shared" si="92"/>
        <v>#N/A</v>
      </c>
      <c r="AE220" s="7" t="e">
        <f t="shared" si="93"/>
        <v>#N/A</v>
      </c>
      <c r="AF220" s="7" t="e">
        <f t="shared" si="94"/>
        <v>#N/A</v>
      </c>
      <c r="AG220" s="7" t="e">
        <f>VLOOKUP(AI220,排出係数!$A$4:$I$1301,9,FALSE)</f>
        <v>#N/A</v>
      </c>
      <c r="AH220" s="12" t="str">
        <f t="shared" si="95"/>
        <v xml:space="preserve"> </v>
      </c>
      <c r="AI220" s="7" t="e">
        <f t="shared" si="106"/>
        <v>#N/A</v>
      </c>
      <c r="AJ220" s="7" t="e">
        <f t="shared" si="96"/>
        <v>#N/A</v>
      </c>
      <c r="AK220" s="7" t="e">
        <f>VLOOKUP(AI220,排出係数!$A$4:$I$1301,6,FALSE)</f>
        <v>#N/A</v>
      </c>
      <c r="AL220" s="7" t="e">
        <f t="shared" si="97"/>
        <v>#N/A</v>
      </c>
      <c r="AM220" s="7" t="e">
        <f t="shared" si="98"/>
        <v>#N/A</v>
      </c>
      <c r="AN220" s="7" t="e">
        <f>VLOOKUP(AI220,排出係数!$A$4:$I$1301,7,FALSE)</f>
        <v>#N/A</v>
      </c>
      <c r="AO220" s="7" t="e">
        <f t="shared" si="99"/>
        <v>#N/A</v>
      </c>
      <c r="AP220" s="7" t="e">
        <f t="shared" si="100"/>
        <v>#N/A</v>
      </c>
      <c r="AQ220" s="7" t="e">
        <f t="shared" si="107"/>
        <v>#N/A</v>
      </c>
      <c r="AR220" s="7">
        <f t="shared" si="101"/>
        <v>0</v>
      </c>
      <c r="AS220" s="7" t="e">
        <f>VLOOKUP(AI220,排出係数!$A$4:$I$1301,8,FALSE)</f>
        <v>#N/A</v>
      </c>
      <c r="AT220" s="7" t="str">
        <f t="shared" si="102"/>
        <v/>
      </c>
      <c r="AU220" s="7" t="str">
        <f t="shared" si="103"/>
        <v/>
      </c>
      <c r="AV220" s="7" t="str">
        <f t="shared" si="104"/>
        <v/>
      </c>
      <c r="AW220" s="7" t="str">
        <f t="shared" si="105"/>
        <v/>
      </c>
      <c r="AX220" s="88"/>
      <c r="BD220" s="3" t="s">
        <v>91</v>
      </c>
    </row>
    <row r="221" spans="1:56" s="13" customFormat="1" ht="13.5" customHeight="1">
      <c r="A221" s="139">
        <v>206</v>
      </c>
      <c r="B221" s="140"/>
      <c r="C221" s="141"/>
      <c r="D221" s="142"/>
      <c r="E221" s="141"/>
      <c r="F221" s="141"/>
      <c r="G221" s="182"/>
      <c r="H221" s="141"/>
      <c r="I221" s="143"/>
      <c r="J221" s="144"/>
      <c r="K221" s="141"/>
      <c r="L221" s="449"/>
      <c r="M221" s="450"/>
      <c r="N221" s="450"/>
      <c r="O221" s="451"/>
      <c r="P221" s="376" t="str">
        <f t="shared" si="81"/>
        <v/>
      </c>
      <c r="Q221" s="376" t="str">
        <f t="shared" si="82"/>
        <v/>
      </c>
      <c r="R221" s="377" t="str">
        <f t="shared" si="83"/>
        <v/>
      </c>
      <c r="S221" s="377" t="str">
        <f t="shared" si="84"/>
        <v/>
      </c>
      <c r="T221" s="277"/>
      <c r="U221" s="37"/>
      <c r="V221" s="36" t="str">
        <f t="shared" si="85"/>
        <v/>
      </c>
      <c r="W221" s="36" t="e">
        <f>IF(#REF!="","",#REF!)</f>
        <v>#REF!</v>
      </c>
      <c r="X221" s="29" t="str">
        <f t="shared" si="86"/>
        <v/>
      </c>
      <c r="Y221" s="7" t="e">
        <f t="shared" si="87"/>
        <v>#N/A</v>
      </c>
      <c r="Z221" s="7" t="e">
        <f t="shared" si="88"/>
        <v>#N/A</v>
      </c>
      <c r="AA221" s="7" t="e">
        <f t="shared" si="89"/>
        <v>#N/A</v>
      </c>
      <c r="AB221" s="7" t="str">
        <f t="shared" si="90"/>
        <v/>
      </c>
      <c r="AC221" s="11">
        <f t="shared" si="91"/>
        <v>1</v>
      </c>
      <c r="AD221" s="7" t="e">
        <f t="shared" si="92"/>
        <v>#N/A</v>
      </c>
      <c r="AE221" s="7" t="e">
        <f t="shared" si="93"/>
        <v>#N/A</v>
      </c>
      <c r="AF221" s="7" t="e">
        <f t="shared" si="94"/>
        <v>#N/A</v>
      </c>
      <c r="AG221" s="7" t="e">
        <f>VLOOKUP(AI221,排出係数!$A$4:$I$1301,9,FALSE)</f>
        <v>#N/A</v>
      </c>
      <c r="AH221" s="12" t="str">
        <f t="shared" si="95"/>
        <v xml:space="preserve"> </v>
      </c>
      <c r="AI221" s="7" t="e">
        <f t="shared" si="106"/>
        <v>#N/A</v>
      </c>
      <c r="AJ221" s="7" t="e">
        <f t="shared" si="96"/>
        <v>#N/A</v>
      </c>
      <c r="AK221" s="7" t="e">
        <f>VLOOKUP(AI221,排出係数!$A$4:$I$1301,6,FALSE)</f>
        <v>#N/A</v>
      </c>
      <c r="AL221" s="7" t="e">
        <f t="shared" si="97"/>
        <v>#N/A</v>
      </c>
      <c r="AM221" s="7" t="e">
        <f t="shared" si="98"/>
        <v>#N/A</v>
      </c>
      <c r="AN221" s="7" t="e">
        <f>VLOOKUP(AI221,排出係数!$A$4:$I$1301,7,FALSE)</f>
        <v>#N/A</v>
      </c>
      <c r="AO221" s="7" t="e">
        <f t="shared" si="99"/>
        <v>#N/A</v>
      </c>
      <c r="AP221" s="7" t="e">
        <f t="shared" si="100"/>
        <v>#N/A</v>
      </c>
      <c r="AQ221" s="7" t="e">
        <f t="shared" si="107"/>
        <v>#N/A</v>
      </c>
      <c r="AR221" s="7">
        <f t="shared" si="101"/>
        <v>0</v>
      </c>
      <c r="AS221" s="7" t="e">
        <f>VLOOKUP(AI221,排出係数!$A$4:$I$1301,8,FALSE)</f>
        <v>#N/A</v>
      </c>
      <c r="AT221" s="7" t="str">
        <f t="shared" si="102"/>
        <v/>
      </c>
      <c r="AU221" s="7" t="str">
        <f t="shared" si="103"/>
        <v/>
      </c>
      <c r="AV221" s="7" t="str">
        <f t="shared" si="104"/>
        <v/>
      </c>
      <c r="AW221" s="7" t="str">
        <f t="shared" si="105"/>
        <v/>
      </c>
      <c r="AX221" s="88"/>
      <c r="BD221" s="3" t="s">
        <v>92</v>
      </c>
    </row>
    <row r="222" spans="1:56" s="13" customFormat="1" ht="13.5" customHeight="1">
      <c r="A222" s="139">
        <v>207</v>
      </c>
      <c r="B222" s="140"/>
      <c r="C222" s="141"/>
      <c r="D222" s="142"/>
      <c r="E222" s="141"/>
      <c r="F222" s="141"/>
      <c r="G222" s="182"/>
      <c r="H222" s="141"/>
      <c r="I222" s="143"/>
      <c r="J222" s="144"/>
      <c r="K222" s="141"/>
      <c r="L222" s="449"/>
      <c r="M222" s="450"/>
      <c r="N222" s="450"/>
      <c r="O222" s="451"/>
      <c r="P222" s="376" t="str">
        <f t="shared" si="81"/>
        <v/>
      </c>
      <c r="Q222" s="376" t="str">
        <f t="shared" si="82"/>
        <v/>
      </c>
      <c r="R222" s="377" t="str">
        <f t="shared" si="83"/>
        <v/>
      </c>
      <c r="S222" s="377" t="str">
        <f t="shared" si="84"/>
        <v/>
      </c>
      <c r="T222" s="277"/>
      <c r="U222" s="37"/>
      <c r="V222" s="36" t="str">
        <f t="shared" si="85"/>
        <v/>
      </c>
      <c r="W222" s="36" t="e">
        <f>IF(#REF!="","",#REF!)</f>
        <v>#REF!</v>
      </c>
      <c r="X222" s="29" t="str">
        <f t="shared" si="86"/>
        <v/>
      </c>
      <c r="Y222" s="7" t="e">
        <f t="shared" si="87"/>
        <v>#N/A</v>
      </c>
      <c r="Z222" s="7" t="e">
        <f t="shared" si="88"/>
        <v>#N/A</v>
      </c>
      <c r="AA222" s="7" t="e">
        <f t="shared" si="89"/>
        <v>#N/A</v>
      </c>
      <c r="AB222" s="7" t="str">
        <f t="shared" si="90"/>
        <v/>
      </c>
      <c r="AC222" s="11">
        <f t="shared" si="91"/>
        <v>1</v>
      </c>
      <c r="AD222" s="7" t="e">
        <f t="shared" si="92"/>
        <v>#N/A</v>
      </c>
      <c r="AE222" s="7" t="e">
        <f t="shared" si="93"/>
        <v>#N/A</v>
      </c>
      <c r="AF222" s="7" t="e">
        <f t="shared" si="94"/>
        <v>#N/A</v>
      </c>
      <c r="AG222" s="7" t="e">
        <f>VLOOKUP(AI222,排出係数!$A$4:$I$1301,9,FALSE)</f>
        <v>#N/A</v>
      </c>
      <c r="AH222" s="12" t="str">
        <f t="shared" si="95"/>
        <v xml:space="preserve"> </v>
      </c>
      <c r="AI222" s="7" t="e">
        <f t="shared" si="106"/>
        <v>#N/A</v>
      </c>
      <c r="AJ222" s="7" t="e">
        <f t="shared" si="96"/>
        <v>#N/A</v>
      </c>
      <c r="AK222" s="7" t="e">
        <f>VLOOKUP(AI222,排出係数!$A$4:$I$1301,6,FALSE)</f>
        <v>#N/A</v>
      </c>
      <c r="AL222" s="7" t="e">
        <f t="shared" si="97"/>
        <v>#N/A</v>
      </c>
      <c r="AM222" s="7" t="e">
        <f t="shared" si="98"/>
        <v>#N/A</v>
      </c>
      <c r="AN222" s="7" t="e">
        <f>VLOOKUP(AI222,排出係数!$A$4:$I$1301,7,FALSE)</f>
        <v>#N/A</v>
      </c>
      <c r="AO222" s="7" t="e">
        <f t="shared" si="99"/>
        <v>#N/A</v>
      </c>
      <c r="AP222" s="7" t="e">
        <f t="shared" si="100"/>
        <v>#N/A</v>
      </c>
      <c r="AQ222" s="7" t="e">
        <f t="shared" si="107"/>
        <v>#N/A</v>
      </c>
      <c r="AR222" s="7">
        <f t="shared" si="101"/>
        <v>0</v>
      </c>
      <c r="AS222" s="7" t="e">
        <f>VLOOKUP(AI222,排出係数!$A$4:$I$1301,8,FALSE)</f>
        <v>#N/A</v>
      </c>
      <c r="AT222" s="7" t="str">
        <f t="shared" si="102"/>
        <v/>
      </c>
      <c r="AU222" s="7" t="str">
        <f t="shared" si="103"/>
        <v/>
      </c>
      <c r="AV222" s="7" t="str">
        <f t="shared" si="104"/>
        <v/>
      </c>
      <c r="AW222" s="7" t="str">
        <f t="shared" si="105"/>
        <v/>
      </c>
      <c r="AX222" s="88"/>
      <c r="BD222" s="3" t="s">
        <v>93</v>
      </c>
    </row>
    <row r="223" spans="1:56" s="13" customFormat="1" ht="13.5" customHeight="1">
      <c r="A223" s="139">
        <v>208</v>
      </c>
      <c r="B223" s="140"/>
      <c r="C223" s="141"/>
      <c r="D223" s="142"/>
      <c r="E223" s="141"/>
      <c r="F223" s="141"/>
      <c r="G223" s="182"/>
      <c r="H223" s="141"/>
      <c r="I223" s="143"/>
      <c r="J223" s="144"/>
      <c r="K223" s="141"/>
      <c r="L223" s="449"/>
      <c r="M223" s="450"/>
      <c r="N223" s="450"/>
      <c r="O223" s="451"/>
      <c r="P223" s="376" t="str">
        <f t="shared" si="81"/>
        <v/>
      </c>
      <c r="Q223" s="376" t="str">
        <f t="shared" si="82"/>
        <v/>
      </c>
      <c r="R223" s="377" t="str">
        <f t="shared" si="83"/>
        <v/>
      </c>
      <c r="S223" s="377" t="str">
        <f t="shared" si="84"/>
        <v/>
      </c>
      <c r="T223" s="277"/>
      <c r="U223" s="37"/>
      <c r="V223" s="36" t="str">
        <f t="shared" si="85"/>
        <v/>
      </c>
      <c r="W223" s="36" t="e">
        <f>IF(#REF!="","",#REF!)</f>
        <v>#REF!</v>
      </c>
      <c r="X223" s="29" t="str">
        <f t="shared" si="86"/>
        <v/>
      </c>
      <c r="Y223" s="7" t="e">
        <f t="shared" si="87"/>
        <v>#N/A</v>
      </c>
      <c r="Z223" s="7" t="e">
        <f t="shared" si="88"/>
        <v>#N/A</v>
      </c>
      <c r="AA223" s="7" t="e">
        <f t="shared" si="89"/>
        <v>#N/A</v>
      </c>
      <c r="AB223" s="7" t="str">
        <f t="shared" si="90"/>
        <v/>
      </c>
      <c r="AC223" s="11">
        <f t="shared" si="91"/>
        <v>1</v>
      </c>
      <c r="AD223" s="7" t="e">
        <f t="shared" si="92"/>
        <v>#N/A</v>
      </c>
      <c r="AE223" s="7" t="e">
        <f t="shared" si="93"/>
        <v>#N/A</v>
      </c>
      <c r="AF223" s="7" t="e">
        <f t="shared" si="94"/>
        <v>#N/A</v>
      </c>
      <c r="AG223" s="7" t="e">
        <f>VLOOKUP(AI223,排出係数!$A$4:$I$1301,9,FALSE)</f>
        <v>#N/A</v>
      </c>
      <c r="AH223" s="12" t="str">
        <f t="shared" si="95"/>
        <v xml:space="preserve"> </v>
      </c>
      <c r="AI223" s="7" t="e">
        <f t="shared" si="106"/>
        <v>#N/A</v>
      </c>
      <c r="AJ223" s="7" t="e">
        <f t="shared" si="96"/>
        <v>#N/A</v>
      </c>
      <c r="AK223" s="7" t="e">
        <f>VLOOKUP(AI223,排出係数!$A$4:$I$1301,6,FALSE)</f>
        <v>#N/A</v>
      </c>
      <c r="AL223" s="7" t="e">
        <f t="shared" si="97"/>
        <v>#N/A</v>
      </c>
      <c r="AM223" s="7" t="e">
        <f t="shared" si="98"/>
        <v>#N/A</v>
      </c>
      <c r="AN223" s="7" t="e">
        <f>VLOOKUP(AI223,排出係数!$A$4:$I$1301,7,FALSE)</f>
        <v>#N/A</v>
      </c>
      <c r="AO223" s="7" t="e">
        <f t="shared" si="99"/>
        <v>#N/A</v>
      </c>
      <c r="AP223" s="7" t="e">
        <f t="shared" si="100"/>
        <v>#N/A</v>
      </c>
      <c r="AQ223" s="7" t="e">
        <f t="shared" si="107"/>
        <v>#N/A</v>
      </c>
      <c r="AR223" s="7">
        <f t="shared" si="101"/>
        <v>0</v>
      </c>
      <c r="AS223" s="7" t="e">
        <f>VLOOKUP(AI223,排出係数!$A$4:$I$1301,8,FALSE)</f>
        <v>#N/A</v>
      </c>
      <c r="AT223" s="7" t="str">
        <f t="shared" si="102"/>
        <v/>
      </c>
      <c r="AU223" s="7" t="str">
        <f t="shared" si="103"/>
        <v/>
      </c>
      <c r="AV223" s="7" t="str">
        <f t="shared" si="104"/>
        <v/>
      </c>
      <c r="AW223" s="7" t="str">
        <f t="shared" si="105"/>
        <v/>
      </c>
      <c r="AX223" s="88"/>
      <c r="BD223" s="3" t="s">
        <v>94</v>
      </c>
    </row>
    <row r="224" spans="1:56" s="13" customFormat="1" ht="13.5" customHeight="1">
      <c r="A224" s="139">
        <v>209</v>
      </c>
      <c r="B224" s="140"/>
      <c r="C224" s="141"/>
      <c r="D224" s="142"/>
      <c r="E224" s="141"/>
      <c r="F224" s="141"/>
      <c r="G224" s="182"/>
      <c r="H224" s="141"/>
      <c r="I224" s="143"/>
      <c r="J224" s="144"/>
      <c r="K224" s="141"/>
      <c r="L224" s="449"/>
      <c r="M224" s="450"/>
      <c r="N224" s="450"/>
      <c r="O224" s="451"/>
      <c r="P224" s="376" t="str">
        <f t="shared" si="81"/>
        <v/>
      </c>
      <c r="Q224" s="376" t="str">
        <f t="shared" si="82"/>
        <v/>
      </c>
      <c r="R224" s="377" t="str">
        <f t="shared" si="83"/>
        <v/>
      </c>
      <c r="S224" s="377" t="str">
        <f t="shared" si="84"/>
        <v/>
      </c>
      <c r="T224" s="277"/>
      <c r="U224" s="37"/>
      <c r="V224" s="36" t="str">
        <f t="shared" si="85"/>
        <v/>
      </c>
      <c r="W224" s="36" t="e">
        <f>IF(#REF!="","",#REF!)</f>
        <v>#REF!</v>
      </c>
      <c r="X224" s="29" t="str">
        <f t="shared" si="86"/>
        <v/>
      </c>
      <c r="Y224" s="7" t="e">
        <f t="shared" si="87"/>
        <v>#N/A</v>
      </c>
      <c r="Z224" s="7" t="e">
        <f t="shared" si="88"/>
        <v>#N/A</v>
      </c>
      <c r="AA224" s="7" t="e">
        <f t="shared" si="89"/>
        <v>#N/A</v>
      </c>
      <c r="AB224" s="7" t="str">
        <f t="shared" si="90"/>
        <v/>
      </c>
      <c r="AC224" s="11">
        <f t="shared" si="91"/>
        <v>1</v>
      </c>
      <c r="AD224" s="7" t="e">
        <f t="shared" si="92"/>
        <v>#N/A</v>
      </c>
      <c r="AE224" s="7" t="e">
        <f t="shared" si="93"/>
        <v>#N/A</v>
      </c>
      <c r="AF224" s="7" t="e">
        <f t="shared" si="94"/>
        <v>#N/A</v>
      </c>
      <c r="AG224" s="7" t="e">
        <f>VLOOKUP(AI224,排出係数!$A$4:$I$1301,9,FALSE)</f>
        <v>#N/A</v>
      </c>
      <c r="AH224" s="12" t="str">
        <f t="shared" si="95"/>
        <v xml:space="preserve"> </v>
      </c>
      <c r="AI224" s="7" t="e">
        <f t="shared" si="106"/>
        <v>#N/A</v>
      </c>
      <c r="AJ224" s="7" t="e">
        <f t="shared" si="96"/>
        <v>#N/A</v>
      </c>
      <c r="AK224" s="7" t="e">
        <f>VLOOKUP(AI224,排出係数!$A$4:$I$1301,6,FALSE)</f>
        <v>#N/A</v>
      </c>
      <c r="AL224" s="7" t="e">
        <f t="shared" si="97"/>
        <v>#N/A</v>
      </c>
      <c r="AM224" s="7" t="e">
        <f t="shared" si="98"/>
        <v>#N/A</v>
      </c>
      <c r="AN224" s="7" t="e">
        <f>VLOOKUP(AI224,排出係数!$A$4:$I$1301,7,FALSE)</f>
        <v>#N/A</v>
      </c>
      <c r="AO224" s="7" t="e">
        <f t="shared" si="99"/>
        <v>#N/A</v>
      </c>
      <c r="AP224" s="7" t="e">
        <f t="shared" si="100"/>
        <v>#N/A</v>
      </c>
      <c r="AQ224" s="7" t="e">
        <f t="shared" si="107"/>
        <v>#N/A</v>
      </c>
      <c r="AR224" s="7">
        <f t="shared" si="101"/>
        <v>0</v>
      </c>
      <c r="AS224" s="7" t="e">
        <f>VLOOKUP(AI224,排出係数!$A$4:$I$1301,8,FALSE)</f>
        <v>#N/A</v>
      </c>
      <c r="AT224" s="7" t="str">
        <f t="shared" si="102"/>
        <v/>
      </c>
      <c r="AU224" s="7" t="str">
        <f t="shared" si="103"/>
        <v/>
      </c>
      <c r="AV224" s="7" t="str">
        <f t="shared" si="104"/>
        <v/>
      </c>
      <c r="AW224" s="7" t="str">
        <f t="shared" si="105"/>
        <v/>
      </c>
      <c r="AX224" s="88"/>
      <c r="BD224" s="3" t="s">
        <v>1202</v>
      </c>
    </row>
    <row r="225" spans="1:56" s="13" customFormat="1" ht="13.5" customHeight="1">
      <c r="A225" s="139">
        <v>210</v>
      </c>
      <c r="B225" s="140"/>
      <c r="C225" s="141"/>
      <c r="D225" s="142"/>
      <c r="E225" s="141"/>
      <c r="F225" s="141"/>
      <c r="G225" s="182"/>
      <c r="H225" s="141"/>
      <c r="I225" s="143"/>
      <c r="J225" s="144"/>
      <c r="K225" s="141"/>
      <c r="L225" s="449"/>
      <c r="M225" s="450"/>
      <c r="N225" s="450"/>
      <c r="O225" s="451"/>
      <c r="P225" s="376" t="str">
        <f t="shared" si="81"/>
        <v/>
      </c>
      <c r="Q225" s="376" t="str">
        <f t="shared" si="82"/>
        <v/>
      </c>
      <c r="R225" s="377" t="str">
        <f t="shared" si="83"/>
        <v/>
      </c>
      <c r="S225" s="377" t="str">
        <f t="shared" si="84"/>
        <v/>
      </c>
      <c r="T225" s="277"/>
      <c r="U225" s="37"/>
      <c r="V225" s="36" t="str">
        <f t="shared" si="85"/>
        <v/>
      </c>
      <c r="W225" s="36" t="e">
        <f>IF(#REF!="","",#REF!)</f>
        <v>#REF!</v>
      </c>
      <c r="X225" s="29" t="str">
        <f t="shared" si="86"/>
        <v/>
      </c>
      <c r="Y225" s="7" t="e">
        <f t="shared" si="87"/>
        <v>#N/A</v>
      </c>
      <c r="Z225" s="7" t="e">
        <f t="shared" si="88"/>
        <v>#N/A</v>
      </c>
      <c r="AA225" s="7" t="e">
        <f t="shared" si="89"/>
        <v>#N/A</v>
      </c>
      <c r="AB225" s="7" t="str">
        <f t="shared" si="90"/>
        <v/>
      </c>
      <c r="AC225" s="11">
        <f t="shared" si="91"/>
        <v>1</v>
      </c>
      <c r="AD225" s="7" t="e">
        <f t="shared" si="92"/>
        <v>#N/A</v>
      </c>
      <c r="AE225" s="7" t="e">
        <f t="shared" si="93"/>
        <v>#N/A</v>
      </c>
      <c r="AF225" s="7" t="e">
        <f t="shared" si="94"/>
        <v>#N/A</v>
      </c>
      <c r="AG225" s="7" t="e">
        <f>VLOOKUP(AI225,排出係数!$A$4:$I$1301,9,FALSE)</f>
        <v>#N/A</v>
      </c>
      <c r="AH225" s="12" t="str">
        <f t="shared" si="95"/>
        <v xml:space="preserve"> </v>
      </c>
      <c r="AI225" s="7" t="e">
        <f t="shared" si="106"/>
        <v>#N/A</v>
      </c>
      <c r="AJ225" s="7" t="e">
        <f t="shared" si="96"/>
        <v>#N/A</v>
      </c>
      <c r="AK225" s="7" t="e">
        <f>VLOOKUP(AI225,排出係数!$A$4:$I$1301,6,FALSE)</f>
        <v>#N/A</v>
      </c>
      <c r="AL225" s="7" t="e">
        <f t="shared" si="97"/>
        <v>#N/A</v>
      </c>
      <c r="AM225" s="7" t="e">
        <f t="shared" si="98"/>
        <v>#N/A</v>
      </c>
      <c r="AN225" s="7" t="e">
        <f>VLOOKUP(AI225,排出係数!$A$4:$I$1301,7,FALSE)</f>
        <v>#N/A</v>
      </c>
      <c r="AO225" s="7" t="e">
        <f t="shared" si="99"/>
        <v>#N/A</v>
      </c>
      <c r="AP225" s="7" t="e">
        <f t="shared" si="100"/>
        <v>#N/A</v>
      </c>
      <c r="AQ225" s="7" t="e">
        <f t="shared" si="107"/>
        <v>#N/A</v>
      </c>
      <c r="AR225" s="7">
        <f t="shared" si="101"/>
        <v>0</v>
      </c>
      <c r="AS225" s="7" t="e">
        <f>VLOOKUP(AI225,排出係数!$A$4:$I$1301,8,FALSE)</f>
        <v>#N/A</v>
      </c>
      <c r="AT225" s="7" t="str">
        <f t="shared" si="102"/>
        <v/>
      </c>
      <c r="AU225" s="7" t="str">
        <f t="shared" si="103"/>
        <v/>
      </c>
      <c r="AV225" s="7" t="str">
        <f t="shared" si="104"/>
        <v/>
      </c>
      <c r="AW225" s="7" t="str">
        <f t="shared" si="105"/>
        <v/>
      </c>
      <c r="AX225" s="88"/>
      <c r="BD225" s="3" t="s">
        <v>1206</v>
      </c>
    </row>
    <row r="226" spans="1:56" s="13" customFormat="1" ht="13.5" customHeight="1">
      <c r="A226" s="139">
        <v>211</v>
      </c>
      <c r="B226" s="140"/>
      <c r="C226" s="141"/>
      <c r="D226" s="142"/>
      <c r="E226" s="141"/>
      <c r="F226" s="141"/>
      <c r="G226" s="182"/>
      <c r="H226" s="141"/>
      <c r="I226" s="143"/>
      <c r="J226" s="144"/>
      <c r="K226" s="141"/>
      <c r="L226" s="449"/>
      <c r="M226" s="450"/>
      <c r="N226" s="450"/>
      <c r="O226" s="451"/>
      <c r="P226" s="376" t="str">
        <f t="shared" si="81"/>
        <v/>
      </c>
      <c r="Q226" s="376" t="str">
        <f t="shared" si="82"/>
        <v/>
      </c>
      <c r="R226" s="377" t="str">
        <f t="shared" si="83"/>
        <v/>
      </c>
      <c r="S226" s="377" t="str">
        <f t="shared" si="84"/>
        <v/>
      </c>
      <c r="T226" s="277"/>
      <c r="U226" s="37"/>
      <c r="V226" s="36" t="str">
        <f t="shared" si="85"/>
        <v/>
      </c>
      <c r="W226" s="36" t="e">
        <f>IF(#REF!="","",#REF!)</f>
        <v>#REF!</v>
      </c>
      <c r="X226" s="29" t="str">
        <f t="shared" si="86"/>
        <v/>
      </c>
      <c r="Y226" s="7" t="e">
        <f t="shared" si="87"/>
        <v>#N/A</v>
      </c>
      <c r="Z226" s="7" t="e">
        <f t="shared" si="88"/>
        <v>#N/A</v>
      </c>
      <c r="AA226" s="7" t="e">
        <f t="shared" si="89"/>
        <v>#N/A</v>
      </c>
      <c r="AB226" s="7" t="str">
        <f t="shared" si="90"/>
        <v/>
      </c>
      <c r="AC226" s="11">
        <f t="shared" si="91"/>
        <v>1</v>
      </c>
      <c r="AD226" s="7" t="e">
        <f t="shared" si="92"/>
        <v>#N/A</v>
      </c>
      <c r="AE226" s="7" t="e">
        <f t="shared" si="93"/>
        <v>#N/A</v>
      </c>
      <c r="AF226" s="7" t="e">
        <f t="shared" si="94"/>
        <v>#N/A</v>
      </c>
      <c r="AG226" s="7" t="e">
        <f>VLOOKUP(AI226,排出係数!$A$4:$I$1301,9,FALSE)</f>
        <v>#N/A</v>
      </c>
      <c r="AH226" s="12" t="str">
        <f t="shared" si="95"/>
        <v xml:space="preserve"> </v>
      </c>
      <c r="AI226" s="7" t="e">
        <f t="shared" si="106"/>
        <v>#N/A</v>
      </c>
      <c r="AJ226" s="7" t="e">
        <f t="shared" si="96"/>
        <v>#N/A</v>
      </c>
      <c r="AK226" s="7" t="e">
        <f>VLOOKUP(AI226,排出係数!$A$4:$I$1301,6,FALSE)</f>
        <v>#N/A</v>
      </c>
      <c r="AL226" s="7" t="e">
        <f t="shared" si="97"/>
        <v>#N/A</v>
      </c>
      <c r="AM226" s="7" t="e">
        <f t="shared" si="98"/>
        <v>#N/A</v>
      </c>
      <c r="AN226" s="7" t="e">
        <f>VLOOKUP(AI226,排出係数!$A$4:$I$1301,7,FALSE)</f>
        <v>#N/A</v>
      </c>
      <c r="AO226" s="7" t="e">
        <f t="shared" si="99"/>
        <v>#N/A</v>
      </c>
      <c r="AP226" s="7" t="e">
        <f t="shared" si="100"/>
        <v>#N/A</v>
      </c>
      <c r="AQ226" s="7" t="e">
        <f t="shared" si="107"/>
        <v>#N/A</v>
      </c>
      <c r="AR226" s="7">
        <f t="shared" si="101"/>
        <v>0</v>
      </c>
      <c r="AS226" s="7" t="e">
        <f>VLOOKUP(AI226,排出係数!$A$4:$I$1301,8,FALSE)</f>
        <v>#N/A</v>
      </c>
      <c r="AT226" s="7" t="str">
        <f t="shared" si="102"/>
        <v/>
      </c>
      <c r="AU226" s="7" t="str">
        <f t="shared" si="103"/>
        <v/>
      </c>
      <c r="AV226" s="7" t="str">
        <f t="shared" si="104"/>
        <v/>
      </c>
      <c r="AW226" s="7" t="str">
        <f t="shared" si="105"/>
        <v/>
      </c>
      <c r="AX226" s="88"/>
      <c r="BD226" s="3" t="s">
        <v>183</v>
      </c>
    </row>
    <row r="227" spans="1:56" s="13" customFormat="1" ht="13.5" customHeight="1">
      <c r="A227" s="139">
        <v>212</v>
      </c>
      <c r="B227" s="140"/>
      <c r="C227" s="141"/>
      <c r="D227" s="142"/>
      <c r="E227" s="141"/>
      <c r="F227" s="141"/>
      <c r="G227" s="182"/>
      <c r="H227" s="141"/>
      <c r="I227" s="143"/>
      <c r="J227" s="144"/>
      <c r="K227" s="141"/>
      <c r="L227" s="449"/>
      <c r="M227" s="450"/>
      <c r="N227" s="450"/>
      <c r="O227" s="451"/>
      <c r="P227" s="376" t="str">
        <f t="shared" si="81"/>
        <v/>
      </c>
      <c r="Q227" s="376" t="str">
        <f t="shared" si="82"/>
        <v/>
      </c>
      <c r="R227" s="377" t="str">
        <f t="shared" si="83"/>
        <v/>
      </c>
      <c r="S227" s="377" t="str">
        <f t="shared" si="84"/>
        <v/>
      </c>
      <c r="T227" s="277"/>
      <c r="U227" s="37"/>
      <c r="V227" s="36" t="str">
        <f t="shared" si="85"/>
        <v/>
      </c>
      <c r="W227" s="36" t="e">
        <f>IF(#REF!="","",#REF!)</f>
        <v>#REF!</v>
      </c>
      <c r="X227" s="29" t="str">
        <f t="shared" si="86"/>
        <v/>
      </c>
      <c r="Y227" s="7" t="e">
        <f t="shared" si="87"/>
        <v>#N/A</v>
      </c>
      <c r="Z227" s="7" t="e">
        <f t="shared" si="88"/>
        <v>#N/A</v>
      </c>
      <c r="AA227" s="7" t="e">
        <f t="shared" si="89"/>
        <v>#N/A</v>
      </c>
      <c r="AB227" s="7" t="str">
        <f t="shared" si="90"/>
        <v/>
      </c>
      <c r="AC227" s="11">
        <f t="shared" si="91"/>
        <v>1</v>
      </c>
      <c r="AD227" s="7" t="e">
        <f t="shared" si="92"/>
        <v>#N/A</v>
      </c>
      <c r="AE227" s="7" t="e">
        <f t="shared" si="93"/>
        <v>#N/A</v>
      </c>
      <c r="AF227" s="7" t="e">
        <f t="shared" si="94"/>
        <v>#N/A</v>
      </c>
      <c r="AG227" s="7" t="e">
        <f>VLOOKUP(AI227,排出係数!$A$4:$I$1301,9,FALSE)</f>
        <v>#N/A</v>
      </c>
      <c r="AH227" s="12" t="str">
        <f t="shared" si="95"/>
        <v xml:space="preserve"> </v>
      </c>
      <c r="AI227" s="7" t="e">
        <f t="shared" si="106"/>
        <v>#N/A</v>
      </c>
      <c r="AJ227" s="7" t="e">
        <f t="shared" si="96"/>
        <v>#N/A</v>
      </c>
      <c r="AK227" s="7" t="e">
        <f>VLOOKUP(AI227,排出係数!$A$4:$I$1301,6,FALSE)</f>
        <v>#N/A</v>
      </c>
      <c r="AL227" s="7" t="e">
        <f t="shared" si="97"/>
        <v>#N/A</v>
      </c>
      <c r="AM227" s="7" t="e">
        <f t="shared" si="98"/>
        <v>#N/A</v>
      </c>
      <c r="AN227" s="7" t="e">
        <f>VLOOKUP(AI227,排出係数!$A$4:$I$1301,7,FALSE)</f>
        <v>#N/A</v>
      </c>
      <c r="AO227" s="7" t="e">
        <f t="shared" si="99"/>
        <v>#N/A</v>
      </c>
      <c r="AP227" s="7" t="e">
        <f t="shared" si="100"/>
        <v>#N/A</v>
      </c>
      <c r="AQ227" s="7" t="e">
        <f t="shared" si="107"/>
        <v>#N/A</v>
      </c>
      <c r="AR227" s="7">
        <f t="shared" si="101"/>
        <v>0</v>
      </c>
      <c r="AS227" s="7" t="e">
        <f>VLOOKUP(AI227,排出係数!$A$4:$I$1301,8,FALSE)</f>
        <v>#N/A</v>
      </c>
      <c r="AT227" s="7" t="str">
        <f t="shared" si="102"/>
        <v/>
      </c>
      <c r="AU227" s="7" t="str">
        <f t="shared" si="103"/>
        <v/>
      </c>
      <c r="AV227" s="7" t="str">
        <f t="shared" si="104"/>
        <v/>
      </c>
      <c r="AW227" s="7" t="str">
        <f t="shared" si="105"/>
        <v/>
      </c>
      <c r="AX227" s="88"/>
      <c r="BD227" s="3" t="s">
        <v>184</v>
      </c>
    </row>
    <row r="228" spans="1:56" s="13" customFormat="1" ht="13.5" customHeight="1">
      <c r="A228" s="139">
        <v>213</v>
      </c>
      <c r="B228" s="140"/>
      <c r="C228" s="141"/>
      <c r="D228" s="142"/>
      <c r="E228" s="141"/>
      <c r="F228" s="141"/>
      <c r="G228" s="182"/>
      <c r="H228" s="141"/>
      <c r="I228" s="143"/>
      <c r="J228" s="144"/>
      <c r="K228" s="141"/>
      <c r="L228" s="449"/>
      <c r="M228" s="450"/>
      <c r="N228" s="450"/>
      <c r="O228" s="451"/>
      <c r="P228" s="376" t="str">
        <f t="shared" si="81"/>
        <v/>
      </c>
      <c r="Q228" s="376" t="str">
        <f t="shared" si="82"/>
        <v/>
      </c>
      <c r="R228" s="377" t="str">
        <f t="shared" si="83"/>
        <v/>
      </c>
      <c r="S228" s="377" t="str">
        <f t="shared" si="84"/>
        <v/>
      </c>
      <c r="T228" s="277"/>
      <c r="U228" s="37"/>
      <c r="V228" s="36" t="str">
        <f t="shared" si="85"/>
        <v/>
      </c>
      <c r="W228" s="36" t="e">
        <f>IF(#REF!="","",#REF!)</f>
        <v>#REF!</v>
      </c>
      <c r="X228" s="29" t="str">
        <f t="shared" si="86"/>
        <v/>
      </c>
      <c r="Y228" s="7" t="e">
        <f t="shared" si="87"/>
        <v>#N/A</v>
      </c>
      <c r="Z228" s="7" t="e">
        <f t="shared" si="88"/>
        <v>#N/A</v>
      </c>
      <c r="AA228" s="7" t="e">
        <f t="shared" si="89"/>
        <v>#N/A</v>
      </c>
      <c r="AB228" s="7" t="str">
        <f t="shared" si="90"/>
        <v/>
      </c>
      <c r="AC228" s="11">
        <f t="shared" si="91"/>
        <v>1</v>
      </c>
      <c r="AD228" s="7" t="e">
        <f t="shared" si="92"/>
        <v>#N/A</v>
      </c>
      <c r="AE228" s="7" t="e">
        <f t="shared" si="93"/>
        <v>#N/A</v>
      </c>
      <c r="AF228" s="7" t="e">
        <f t="shared" si="94"/>
        <v>#N/A</v>
      </c>
      <c r="AG228" s="7" t="e">
        <f>VLOOKUP(AI228,排出係数!$A$4:$I$1301,9,FALSE)</f>
        <v>#N/A</v>
      </c>
      <c r="AH228" s="12" t="str">
        <f t="shared" si="95"/>
        <v xml:space="preserve"> </v>
      </c>
      <c r="AI228" s="7" t="e">
        <f t="shared" si="106"/>
        <v>#N/A</v>
      </c>
      <c r="AJ228" s="7" t="e">
        <f t="shared" si="96"/>
        <v>#N/A</v>
      </c>
      <c r="AK228" s="7" t="e">
        <f>VLOOKUP(AI228,排出係数!$A$4:$I$1301,6,FALSE)</f>
        <v>#N/A</v>
      </c>
      <c r="AL228" s="7" t="e">
        <f t="shared" si="97"/>
        <v>#N/A</v>
      </c>
      <c r="AM228" s="7" t="e">
        <f t="shared" si="98"/>
        <v>#N/A</v>
      </c>
      <c r="AN228" s="7" t="e">
        <f>VLOOKUP(AI228,排出係数!$A$4:$I$1301,7,FALSE)</f>
        <v>#N/A</v>
      </c>
      <c r="AO228" s="7" t="e">
        <f t="shared" si="99"/>
        <v>#N/A</v>
      </c>
      <c r="AP228" s="7" t="e">
        <f t="shared" si="100"/>
        <v>#N/A</v>
      </c>
      <c r="AQ228" s="7" t="e">
        <f t="shared" si="107"/>
        <v>#N/A</v>
      </c>
      <c r="AR228" s="7">
        <f t="shared" si="101"/>
        <v>0</v>
      </c>
      <c r="AS228" s="7" t="e">
        <f>VLOOKUP(AI228,排出係数!$A$4:$I$1301,8,FALSE)</f>
        <v>#N/A</v>
      </c>
      <c r="AT228" s="7" t="str">
        <f t="shared" si="102"/>
        <v/>
      </c>
      <c r="AU228" s="7" t="str">
        <f t="shared" si="103"/>
        <v/>
      </c>
      <c r="AV228" s="7" t="str">
        <f t="shared" si="104"/>
        <v/>
      </c>
      <c r="AW228" s="7" t="str">
        <f t="shared" si="105"/>
        <v/>
      </c>
      <c r="AX228" s="88"/>
      <c r="BD228" s="3" t="s">
        <v>185</v>
      </c>
    </row>
    <row r="229" spans="1:56" s="13" customFormat="1" ht="13.5" customHeight="1">
      <c r="A229" s="139">
        <v>214</v>
      </c>
      <c r="B229" s="140"/>
      <c r="C229" s="141"/>
      <c r="D229" s="142"/>
      <c r="E229" s="141"/>
      <c r="F229" s="141"/>
      <c r="G229" s="182"/>
      <c r="H229" s="141"/>
      <c r="I229" s="143"/>
      <c r="J229" s="144"/>
      <c r="K229" s="141"/>
      <c r="L229" s="449"/>
      <c r="M229" s="450"/>
      <c r="N229" s="450"/>
      <c r="O229" s="451"/>
      <c r="P229" s="376" t="str">
        <f t="shared" si="81"/>
        <v/>
      </c>
      <c r="Q229" s="376" t="str">
        <f t="shared" si="82"/>
        <v/>
      </c>
      <c r="R229" s="377" t="str">
        <f t="shared" si="83"/>
        <v/>
      </c>
      <c r="S229" s="377" t="str">
        <f t="shared" si="84"/>
        <v/>
      </c>
      <c r="T229" s="277"/>
      <c r="U229" s="37"/>
      <c r="V229" s="36" t="str">
        <f t="shared" si="85"/>
        <v/>
      </c>
      <c r="W229" s="36" t="e">
        <f>IF(#REF!="","",#REF!)</f>
        <v>#REF!</v>
      </c>
      <c r="X229" s="29" t="str">
        <f t="shared" si="86"/>
        <v/>
      </c>
      <c r="Y229" s="7" t="e">
        <f t="shared" si="87"/>
        <v>#N/A</v>
      </c>
      <c r="Z229" s="7" t="e">
        <f t="shared" si="88"/>
        <v>#N/A</v>
      </c>
      <c r="AA229" s="7" t="e">
        <f t="shared" si="89"/>
        <v>#N/A</v>
      </c>
      <c r="AB229" s="7" t="str">
        <f t="shared" si="90"/>
        <v/>
      </c>
      <c r="AC229" s="11">
        <f t="shared" si="91"/>
        <v>1</v>
      </c>
      <c r="AD229" s="7" t="e">
        <f t="shared" si="92"/>
        <v>#N/A</v>
      </c>
      <c r="AE229" s="7" t="e">
        <f t="shared" si="93"/>
        <v>#N/A</v>
      </c>
      <c r="AF229" s="7" t="e">
        <f t="shared" si="94"/>
        <v>#N/A</v>
      </c>
      <c r="AG229" s="7" t="e">
        <f>VLOOKUP(AI229,排出係数!$A$4:$I$1301,9,FALSE)</f>
        <v>#N/A</v>
      </c>
      <c r="AH229" s="12" t="str">
        <f t="shared" si="95"/>
        <v xml:space="preserve"> </v>
      </c>
      <c r="AI229" s="7" t="e">
        <f t="shared" si="106"/>
        <v>#N/A</v>
      </c>
      <c r="AJ229" s="7" t="e">
        <f t="shared" si="96"/>
        <v>#N/A</v>
      </c>
      <c r="AK229" s="7" t="e">
        <f>VLOOKUP(AI229,排出係数!$A$4:$I$1301,6,FALSE)</f>
        <v>#N/A</v>
      </c>
      <c r="AL229" s="7" t="e">
        <f t="shared" si="97"/>
        <v>#N/A</v>
      </c>
      <c r="AM229" s="7" t="e">
        <f t="shared" si="98"/>
        <v>#N/A</v>
      </c>
      <c r="AN229" s="7" t="e">
        <f>VLOOKUP(AI229,排出係数!$A$4:$I$1301,7,FALSE)</f>
        <v>#N/A</v>
      </c>
      <c r="AO229" s="7" t="e">
        <f t="shared" si="99"/>
        <v>#N/A</v>
      </c>
      <c r="AP229" s="7" t="e">
        <f t="shared" si="100"/>
        <v>#N/A</v>
      </c>
      <c r="AQ229" s="7" t="e">
        <f t="shared" si="107"/>
        <v>#N/A</v>
      </c>
      <c r="AR229" s="7">
        <f t="shared" si="101"/>
        <v>0</v>
      </c>
      <c r="AS229" s="7" t="e">
        <f>VLOOKUP(AI229,排出係数!$A$4:$I$1301,8,FALSE)</f>
        <v>#N/A</v>
      </c>
      <c r="AT229" s="7" t="str">
        <f t="shared" si="102"/>
        <v/>
      </c>
      <c r="AU229" s="7" t="str">
        <f t="shared" si="103"/>
        <v/>
      </c>
      <c r="AV229" s="7" t="str">
        <f t="shared" si="104"/>
        <v/>
      </c>
      <c r="AW229" s="7" t="str">
        <f t="shared" si="105"/>
        <v/>
      </c>
      <c r="AX229" s="88"/>
      <c r="BD229" s="3" t="s">
        <v>186</v>
      </c>
    </row>
    <row r="230" spans="1:56" s="13" customFormat="1" ht="13.5" customHeight="1">
      <c r="A230" s="139">
        <v>215</v>
      </c>
      <c r="B230" s="140"/>
      <c r="C230" s="141"/>
      <c r="D230" s="142"/>
      <c r="E230" s="141"/>
      <c r="F230" s="141"/>
      <c r="G230" s="182"/>
      <c r="H230" s="141"/>
      <c r="I230" s="143"/>
      <c r="J230" s="144"/>
      <c r="K230" s="141"/>
      <c r="L230" s="449"/>
      <c r="M230" s="450"/>
      <c r="N230" s="450"/>
      <c r="O230" s="451"/>
      <c r="P230" s="376" t="str">
        <f t="shared" si="81"/>
        <v/>
      </c>
      <c r="Q230" s="376" t="str">
        <f t="shared" si="82"/>
        <v/>
      </c>
      <c r="R230" s="377" t="str">
        <f t="shared" si="83"/>
        <v/>
      </c>
      <c r="S230" s="377" t="str">
        <f t="shared" si="84"/>
        <v/>
      </c>
      <c r="T230" s="277"/>
      <c r="U230" s="37"/>
      <c r="V230" s="36" t="str">
        <f t="shared" si="85"/>
        <v/>
      </c>
      <c r="W230" s="36" t="e">
        <f>IF(#REF!="","",#REF!)</f>
        <v>#REF!</v>
      </c>
      <c r="X230" s="29" t="str">
        <f t="shared" si="86"/>
        <v/>
      </c>
      <c r="Y230" s="7" t="e">
        <f t="shared" si="87"/>
        <v>#N/A</v>
      </c>
      <c r="Z230" s="7" t="e">
        <f t="shared" si="88"/>
        <v>#N/A</v>
      </c>
      <c r="AA230" s="7" t="e">
        <f t="shared" si="89"/>
        <v>#N/A</v>
      </c>
      <c r="AB230" s="7" t="str">
        <f t="shared" si="90"/>
        <v/>
      </c>
      <c r="AC230" s="11">
        <f t="shared" si="91"/>
        <v>1</v>
      </c>
      <c r="AD230" s="7" t="e">
        <f t="shared" si="92"/>
        <v>#N/A</v>
      </c>
      <c r="AE230" s="7" t="e">
        <f t="shared" si="93"/>
        <v>#N/A</v>
      </c>
      <c r="AF230" s="7" t="e">
        <f t="shared" si="94"/>
        <v>#N/A</v>
      </c>
      <c r="AG230" s="7" t="e">
        <f>VLOOKUP(AI230,排出係数!$A$4:$I$1301,9,FALSE)</f>
        <v>#N/A</v>
      </c>
      <c r="AH230" s="12" t="str">
        <f t="shared" si="95"/>
        <v xml:space="preserve"> </v>
      </c>
      <c r="AI230" s="7" t="e">
        <f t="shared" si="106"/>
        <v>#N/A</v>
      </c>
      <c r="AJ230" s="7" t="e">
        <f t="shared" si="96"/>
        <v>#N/A</v>
      </c>
      <c r="AK230" s="7" t="e">
        <f>VLOOKUP(AI230,排出係数!$A$4:$I$1301,6,FALSE)</f>
        <v>#N/A</v>
      </c>
      <c r="AL230" s="7" t="e">
        <f t="shared" si="97"/>
        <v>#N/A</v>
      </c>
      <c r="AM230" s="7" t="e">
        <f t="shared" si="98"/>
        <v>#N/A</v>
      </c>
      <c r="AN230" s="7" t="e">
        <f>VLOOKUP(AI230,排出係数!$A$4:$I$1301,7,FALSE)</f>
        <v>#N/A</v>
      </c>
      <c r="AO230" s="7" t="e">
        <f t="shared" si="99"/>
        <v>#N/A</v>
      </c>
      <c r="AP230" s="7" t="e">
        <f t="shared" si="100"/>
        <v>#N/A</v>
      </c>
      <c r="AQ230" s="7" t="e">
        <f t="shared" si="107"/>
        <v>#N/A</v>
      </c>
      <c r="AR230" s="7">
        <f t="shared" si="101"/>
        <v>0</v>
      </c>
      <c r="AS230" s="7" t="e">
        <f>VLOOKUP(AI230,排出係数!$A$4:$I$1301,8,FALSE)</f>
        <v>#N/A</v>
      </c>
      <c r="AT230" s="7" t="str">
        <f t="shared" si="102"/>
        <v/>
      </c>
      <c r="AU230" s="7" t="str">
        <f t="shared" si="103"/>
        <v/>
      </c>
      <c r="AV230" s="7" t="str">
        <f t="shared" si="104"/>
        <v/>
      </c>
      <c r="AW230" s="7" t="str">
        <f t="shared" si="105"/>
        <v/>
      </c>
      <c r="AX230" s="88"/>
      <c r="BD230" s="3" t="s">
        <v>187</v>
      </c>
    </row>
    <row r="231" spans="1:56" s="13" customFormat="1" ht="13.5" customHeight="1">
      <c r="A231" s="139">
        <v>216</v>
      </c>
      <c r="B231" s="140"/>
      <c r="C231" s="141"/>
      <c r="D231" s="142"/>
      <c r="E231" s="141"/>
      <c r="F231" s="141"/>
      <c r="G231" s="182"/>
      <c r="H231" s="141"/>
      <c r="I231" s="143"/>
      <c r="J231" s="144"/>
      <c r="K231" s="141"/>
      <c r="L231" s="449"/>
      <c r="M231" s="450"/>
      <c r="N231" s="450"/>
      <c r="O231" s="451"/>
      <c r="P231" s="376" t="str">
        <f t="shared" si="81"/>
        <v/>
      </c>
      <c r="Q231" s="376" t="str">
        <f t="shared" si="82"/>
        <v/>
      </c>
      <c r="R231" s="377" t="str">
        <f t="shared" si="83"/>
        <v/>
      </c>
      <c r="S231" s="377" t="str">
        <f t="shared" si="84"/>
        <v/>
      </c>
      <c r="T231" s="277"/>
      <c r="U231" s="37"/>
      <c r="V231" s="36" t="str">
        <f t="shared" si="85"/>
        <v/>
      </c>
      <c r="W231" s="36" t="e">
        <f>IF(#REF!="","",#REF!)</f>
        <v>#REF!</v>
      </c>
      <c r="X231" s="29" t="str">
        <f t="shared" si="86"/>
        <v/>
      </c>
      <c r="Y231" s="7" t="e">
        <f t="shared" si="87"/>
        <v>#N/A</v>
      </c>
      <c r="Z231" s="7" t="e">
        <f t="shared" si="88"/>
        <v>#N/A</v>
      </c>
      <c r="AA231" s="7" t="e">
        <f t="shared" si="89"/>
        <v>#N/A</v>
      </c>
      <c r="AB231" s="7" t="str">
        <f t="shared" si="90"/>
        <v/>
      </c>
      <c r="AC231" s="11">
        <f t="shared" si="91"/>
        <v>1</v>
      </c>
      <c r="AD231" s="7" t="e">
        <f t="shared" si="92"/>
        <v>#N/A</v>
      </c>
      <c r="AE231" s="7" t="e">
        <f t="shared" si="93"/>
        <v>#N/A</v>
      </c>
      <c r="AF231" s="7" t="e">
        <f t="shared" si="94"/>
        <v>#N/A</v>
      </c>
      <c r="AG231" s="7" t="e">
        <f>VLOOKUP(AI231,排出係数!$A$4:$I$1301,9,FALSE)</f>
        <v>#N/A</v>
      </c>
      <c r="AH231" s="12" t="str">
        <f t="shared" si="95"/>
        <v xml:space="preserve"> </v>
      </c>
      <c r="AI231" s="7" t="e">
        <f t="shared" si="106"/>
        <v>#N/A</v>
      </c>
      <c r="AJ231" s="7" t="e">
        <f t="shared" si="96"/>
        <v>#N/A</v>
      </c>
      <c r="AK231" s="7" t="e">
        <f>VLOOKUP(AI231,排出係数!$A$4:$I$1301,6,FALSE)</f>
        <v>#N/A</v>
      </c>
      <c r="AL231" s="7" t="e">
        <f t="shared" si="97"/>
        <v>#N/A</v>
      </c>
      <c r="AM231" s="7" t="e">
        <f t="shared" si="98"/>
        <v>#N/A</v>
      </c>
      <c r="AN231" s="7" t="e">
        <f>VLOOKUP(AI231,排出係数!$A$4:$I$1301,7,FALSE)</f>
        <v>#N/A</v>
      </c>
      <c r="AO231" s="7" t="e">
        <f t="shared" si="99"/>
        <v>#N/A</v>
      </c>
      <c r="AP231" s="7" t="e">
        <f t="shared" si="100"/>
        <v>#N/A</v>
      </c>
      <c r="AQ231" s="7" t="e">
        <f t="shared" si="107"/>
        <v>#N/A</v>
      </c>
      <c r="AR231" s="7">
        <f t="shared" si="101"/>
        <v>0</v>
      </c>
      <c r="AS231" s="7" t="e">
        <f>VLOOKUP(AI231,排出係数!$A$4:$I$1301,8,FALSE)</f>
        <v>#N/A</v>
      </c>
      <c r="AT231" s="7" t="str">
        <f t="shared" si="102"/>
        <v/>
      </c>
      <c r="AU231" s="7" t="str">
        <f t="shared" si="103"/>
        <v/>
      </c>
      <c r="AV231" s="7" t="str">
        <f t="shared" si="104"/>
        <v/>
      </c>
      <c r="AW231" s="7" t="str">
        <f t="shared" si="105"/>
        <v/>
      </c>
      <c r="AX231" s="88"/>
      <c r="BD231" s="3" t="s">
        <v>95</v>
      </c>
    </row>
    <row r="232" spans="1:56" s="13" customFormat="1" ht="13.5" customHeight="1">
      <c r="A232" s="139">
        <v>217</v>
      </c>
      <c r="B232" s="140"/>
      <c r="C232" s="141"/>
      <c r="D232" s="142"/>
      <c r="E232" s="141"/>
      <c r="F232" s="141"/>
      <c r="G232" s="182"/>
      <c r="H232" s="141"/>
      <c r="I232" s="143"/>
      <c r="J232" s="144"/>
      <c r="K232" s="141"/>
      <c r="L232" s="449"/>
      <c r="M232" s="450"/>
      <c r="N232" s="450"/>
      <c r="O232" s="451"/>
      <c r="P232" s="376" t="str">
        <f t="shared" si="81"/>
        <v/>
      </c>
      <c r="Q232" s="376" t="str">
        <f t="shared" si="82"/>
        <v/>
      </c>
      <c r="R232" s="377" t="str">
        <f t="shared" si="83"/>
        <v/>
      </c>
      <c r="S232" s="377" t="str">
        <f t="shared" si="84"/>
        <v/>
      </c>
      <c r="T232" s="277"/>
      <c r="U232" s="37"/>
      <c r="V232" s="36" t="str">
        <f t="shared" si="85"/>
        <v/>
      </c>
      <c r="W232" s="36" t="e">
        <f>IF(#REF!="","",#REF!)</f>
        <v>#REF!</v>
      </c>
      <c r="X232" s="29" t="str">
        <f t="shared" si="86"/>
        <v/>
      </c>
      <c r="Y232" s="7" t="e">
        <f t="shared" si="87"/>
        <v>#N/A</v>
      </c>
      <c r="Z232" s="7" t="e">
        <f t="shared" si="88"/>
        <v>#N/A</v>
      </c>
      <c r="AA232" s="7" t="e">
        <f t="shared" si="89"/>
        <v>#N/A</v>
      </c>
      <c r="AB232" s="7" t="str">
        <f t="shared" si="90"/>
        <v/>
      </c>
      <c r="AC232" s="11">
        <f t="shared" si="91"/>
        <v>1</v>
      </c>
      <c r="AD232" s="7" t="e">
        <f t="shared" si="92"/>
        <v>#N/A</v>
      </c>
      <c r="AE232" s="7" t="e">
        <f t="shared" si="93"/>
        <v>#N/A</v>
      </c>
      <c r="AF232" s="7" t="e">
        <f t="shared" si="94"/>
        <v>#N/A</v>
      </c>
      <c r="AG232" s="7" t="e">
        <f>VLOOKUP(AI232,排出係数!$A$4:$I$1301,9,FALSE)</f>
        <v>#N/A</v>
      </c>
      <c r="AH232" s="12" t="str">
        <f t="shared" si="95"/>
        <v xml:space="preserve"> </v>
      </c>
      <c r="AI232" s="7" t="e">
        <f t="shared" si="106"/>
        <v>#N/A</v>
      </c>
      <c r="AJ232" s="7" t="e">
        <f t="shared" si="96"/>
        <v>#N/A</v>
      </c>
      <c r="AK232" s="7" t="e">
        <f>VLOOKUP(AI232,排出係数!$A$4:$I$1301,6,FALSE)</f>
        <v>#N/A</v>
      </c>
      <c r="AL232" s="7" t="e">
        <f t="shared" si="97"/>
        <v>#N/A</v>
      </c>
      <c r="AM232" s="7" t="e">
        <f t="shared" si="98"/>
        <v>#N/A</v>
      </c>
      <c r="AN232" s="7" t="e">
        <f>VLOOKUP(AI232,排出係数!$A$4:$I$1301,7,FALSE)</f>
        <v>#N/A</v>
      </c>
      <c r="AO232" s="7" t="e">
        <f t="shared" si="99"/>
        <v>#N/A</v>
      </c>
      <c r="AP232" s="7" t="e">
        <f t="shared" si="100"/>
        <v>#N/A</v>
      </c>
      <c r="AQ232" s="7" t="e">
        <f t="shared" si="107"/>
        <v>#N/A</v>
      </c>
      <c r="AR232" s="7">
        <f t="shared" si="101"/>
        <v>0</v>
      </c>
      <c r="AS232" s="7" t="e">
        <f>VLOOKUP(AI232,排出係数!$A$4:$I$1301,8,FALSE)</f>
        <v>#N/A</v>
      </c>
      <c r="AT232" s="7" t="str">
        <f t="shared" si="102"/>
        <v/>
      </c>
      <c r="AU232" s="7" t="str">
        <f t="shared" si="103"/>
        <v/>
      </c>
      <c r="AV232" s="7" t="str">
        <f t="shared" si="104"/>
        <v/>
      </c>
      <c r="AW232" s="7" t="str">
        <f t="shared" si="105"/>
        <v/>
      </c>
      <c r="AX232" s="88"/>
      <c r="BD232" s="3" t="s">
        <v>96</v>
      </c>
    </row>
    <row r="233" spans="1:56" s="13" customFormat="1" ht="13.5" customHeight="1">
      <c r="A233" s="139">
        <v>218</v>
      </c>
      <c r="B233" s="140"/>
      <c r="C233" s="141"/>
      <c r="D233" s="142"/>
      <c r="E233" s="141"/>
      <c r="F233" s="141"/>
      <c r="G233" s="182"/>
      <c r="H233" s="141"/>
      <c r="I233" s="143"/>
      <c r="J233" s="144"/>
      <c r="K233" s="141"/>
      <c r="L233" s="449"/>
      <c r="M233" s="450"/>
      <c r="N233" s="450"/>
      <c r="O233" s="451"/>
      <c r="P233" s="376" t="str">
        <f t="shared" si="81"/>
        <v/>
      </c>
      <c r="Q233" s="376" t="str">
        <f t="shared" si="82"/>
        <v/>
      </c>
      <c r="R233" s="377" t="str">
        <f t="shared" si="83"/>
        <v/>
      </c>
      <c r="S233" s="377" t="str">
        <f t="shared" si="84"/>
        <v/>
      </c>
      <c r="T233" s="277"/>
      <c r="U233" s="37"/>
      <c r="V233" s="36" t="str">
        <f t="shared" si="85"/>
        <v/>
      </c>
      <c r="W233" s="36" t="e">
        <f>IF(#REF!="","",#REF!)</f>
        <v>#REF!</v>
      </c>
      <c r="X233" s="29" t="str">
        <f t="shared" si="86"/>
        <v/>
      </c>
      <c r="Y233" s="7" t="e">
        <f t="shared" si="87"/>
        <v>#N/A</v>
      </c>
      <c r="Z233" s="7" t="e">
        <f t="shared" si="88"/>
        <v>#N/A</v>
      </c>
      <c r="AA233" s="7" t="e">
        <f t="shared" si="89"/>
        <v>#N/A</v>
      </c>
      <c r="AB233" s="7" t="str">
        <f t="shared" si="90"/>
        <v/>
      </c>
      <c r="AC233" s="11">
        <f t="shared" si="91"/>
        <v>1</v>
      </c>
      <c r="AD233" s="7" t="e">
        <f t="shared" si="92"/>
        <v>#N/A</v>
      </c>
      <c r="AE233" s="7" t="e">
        <f t="shared" si="93"/>
        <v>#N/A</v>
      </c>
      <c r="AF233" s="7" t="e">
        <f t="shared" si="94"/>
        <v>#N/A</v>
      </c>
      <c r="AG233" s="7" t="e">
        <f>VLOOKUP(AI233,排出係数!$A$4:$I$1301,9,FALSE)</f>
        <v>#N/A</v>
      </c>
      <c r="AH233" s="12" t="str">
        <f t="shared" si="95"/>
        <v xml:space="preserve"> </v>
      </c>
      <c r="AI233" s="7" t="e">
        <f t="shared" si="106"/>
        <v>#N/A</v>
      </c>
      <c r="AJ233" s="7" t="e">
        <f t="shared" si="96"/>
        <v>#N/A</v>
      </c>
      <c r="AK233" s="7" t="e">
        <f>VLOOKUP(AI233,排出係数!$A$4:$I$1301,6,FALSE)</f>
        <v>#N/A</v>
      </c>
      <c r="AL233" s="7" t="e">
        <f t="shared" si="97"/>
        <v>#N/A</v>
      </c>
      <c r="AM233" s="7" t="e">
        <f t="shared" si="98"/>
        <v>#N/A</v>
      </c>
      <c r="AN233" s="7" t="e">
        <f>VLOOKUP(AI233,排出係数!$A$4:$I$1301,7,FALSE)</f>
        <v>#N/A</v>
      </c>
      <c r="AO233" s="7" t="e">
        <f t="shared" si="99"/>
        <v>#N/A</v>
      </c>
      <c r="AP233" s="7" t="e">
        <f t="shared" si="100"/>
        <v>#N/A</v>
      </c>
      <c r="AQ233" s="7" t="e">
        <f t="shared" si="107"/>
        <v>#N/A</v>
      </c>
      <c r="AR233" s="7">
        <f t="shared" si="101"/>
        <v>0</v>
      </c>
      <c r="AS233" s="7" t="e">
        <f>VLOOKUP(AI233,排出係数!$A$4:$I$1301,8,FALSE)</f>
        <v>#N/A</v>
      </c>
      <c r="AT233" s="7" t="str">
        <f t="shared" si="102"/>
        <v/>
      </c>
      <c r="AU233" s="7" t="str">
        <f t="shared" si="103"/>
        <v/>
      </c>
      <c r="AV233" s="7" t="str">
        <f t="shared" si="104"/>
        <v/>
      </c>
      <c r="AW233" s="7" t="str">
        <f t="shared" si="105"/>
        <v/>
      </c>
      <c r="AX233" s="88"/>
      <c r="BD233" s="3" t="s">
        <v>97</v>
      </c>
    </row>
    <row r="234" spans="1:56" s="13" customFormat="1" ht="13.5" customHeight="1">
      <c r="A234" s="139">
        <v>219</v>
      </c>
      <c r="B234" s="140"/>
      <c r="C234" s="141"/>
      <c r="D234" s="142"/>
      <c r="E234" s="141"/>
      <c r="F234" s="141"/>
      <c r="G234" s="182"/>
      <c r="H234" s="141"/>
      <c r="I234" s="143"/>
      <c r="J234" s="144"/>
      <c r="K234" s="141"/>
      <c r="L234" s="449"/>
      <c r="M234" s="450"/>
      <c r="N234" s="450"/>
      <c r="O234" s="451"/>
      <c r="P234" s="376" t="str">
        <f t="shared" si="81"/>
        <v/>
      </c>
      <c r="Q234" s="376" t="str">
        <f t="shared" si="82"/>
        <v/>
      </c>
      <c r="R234" s="377" t="str">
        <f t="shared" si="83"/>
        <v/>
      </c>
      <c r="S234" s="377" t="str">
        <f t="shared" si="84"/>
        <v/>
      </c>
      <c r="T234" s="277"/>
      <c r="U234" s="37"/>
      <c r="V234" s="36" t="str">
        <f t="shared" si="85"/>
        <v/>
      </c>
      <c r="W234" s="36" t="e">
        <f>IF(#REF!="","",#REF!)</f>
        <v>#REF!</v>
      </c>
      <c r="X234" s="29" t="str">
        <f t="shared" si="86"/>
        <v/>
      </c>
      <c r="Y234" s="7" t="e">
        <f t="shared" si="87"/>
        <v>#N/A</v>
      </c>
      <c r="Z234" s="7" t="e">
        <f t="shared" si="88"/>
        <v>#N/A</v>
      </c>
      <c r="AA234" s="7" t="e">
        <f t="shared" si="89"/>
        <v>#N/A</v>
      </c>
      <c r="AB234" s="7" t="str">
        <f t="shared" si="90"/>
        <v/>
      </c>
      <c r="AC234" s="11">
        <f t="shared" si="91"/>
        <v>1</v>
      </c>
      <c r="AD234" s="7" t="e">
        <f t="shared" si="92"/>
        <v>#N/A</v>
      </c>
      <c r="AE234" s="7" t="e">
        <f t="shared" si="93"/>
        <v>#N/A</v>
      </c>
      <c r="AF234" s="7" t="e">
        <f t="shared" si="94"/>
        <v>#N/A</v>
      </c>
      <c r="AG234" s="7" t="e">
        <f>VLOOKUP(AI234,排出係数!$A$4:$I$1301,9,FALSE)</f>
        <v>#N/A</v>
      </c>
      <c r="AH234" s="12" t="str">
        <f t="shared" si="95"/>
        <v xml:space="preserve"> </v>
      </c>
      <c r="AI234" s="7" t="e">
        <f t="shared" si="106"/>
        <v>#N/A</v>
      </c>
      <c r="AJ234" s="7" t="e">
        <f t="shared" si="96"/>
        <v>#N/A</v>
      </c>
      <c r="AK234" s="7" t="e">
        <f>VLOOKUP(AI234,排出係数!$A$4:$I$1301,6,FALSE)</f>
        <v>#N/A</v>
      </c>
      <c r="AL234" s="7" t="e">
        <f t="shared" si="97"/>
        <v>#N/A</v>
      </c>
      <c r="AM234" s="7" t="e">
        <f t="shared" si="98"/>
        <v>#N/A</v>
      </c>
      <c r="AN234" s="7" t="e">
        <f>VLOOKUP(AI234,排出係数!$A$4:$I$1301,7,FALSE)</f>
        <v>#N/A</v>
      </c>
      <c r="AO234" s="7" t="e">
        <f t="shared" si="99"/>
        <v>#N/A</v>
      </c>
      <c r="AP234" s="7" t="e">
        <f t="shared" si="100"/>
        <v>#N/A</v>
      </c>
      <c r="AQ234" s="7" t="e">
        <f t="shared" si="107"/>
        <v>#N/A</v>
      </c>
      <c r="AR234" s="7">
        <f t="shared" si="101"/>
        <v>0</v>
      </c>
      <c r="AS234" s="7" t="e">
        <f>VLOOKUP(AI234,排出係数!$A$4:$I$1301,8,FALSE)</f>
        <v>#N/A</v>
      </c>
      <c r="AT234" s="7" t="str">
        <f t="shared" si="102"/>
        <v/>
      </c>
      <c r="AU234" s="7" t="str">
        <f t="shared" si="103"/>
        <v/>
      </c>
      <c r="AV234" s="7" t="str">
        <f t="shared" si="104"/>
        <v/>
      </c>
      <c r="AW234" s="7" t="str">
        <f t="shared" si="105"/>
        <v/>
      </c>
      <c r="AX234" s="88"/>
      <c r="BD234" s="3" t="s">
        <v>98</v>
      </c>
    </row>
    <row r="235" spans="1:56" s="13" customFormat="1" ht="13.5" customHeight="1">
      <c r="A235" s="139">
        <v>220</v>
      </c>
      <c r="B235" s="140"/>
      <c r="C235" s="141"/>
      <c r="D235" s="142"/>
      <c r="E235" s="141"/>
      <c r="F235" s="141"/>
      <c r="G235" s="182"/>
      <c r="H235" s="141"/>
      <c r="I235" s="143"/>
      <c r="J235" s="144"/>
      <c r="K235" s="141"/>
      <c r="L235" s="449"/>
      <c r="M235" s="450"/>
      <c r="N235" s="450"/>
      <c r="O235" s="451"/>
      <c r="P235" s="376" t="str">
        <f t="shared" si="81"/>
        <v/>
      </c>
      <c r="Q235" s="376" t="str">
        <f t="shared" si="82"/>
        <v/>
      </c>
      <c r="R235" s="377" t="str">
        <f t="shared" si="83"/>
        <v/>
      </c>
      <c r="S235" s="377" t="str">
        <f t="shared" si="84"/>
        <v/>
      </c>
      <c r="T235" s="277"/>
      <c r="U235" s="37"/>
      <c r="V235" s="36" t="str">
        <f t="shared" si="85"/>
        <v/>
      </c>
      <c r="W235" s="36" t="e">
        <f>IF(#REF!="","",#REF!)</f>
        <v>#REF!</v>
      </c>
      <c r="X235" s="29" t="str">
        <f t="shared" si="86"/>
        <v/>
      </c>
      <c r="Y235" s="7" t="e">
        <f t="shared" si="87"/>
        <v>#N/A</v>
      </c>
      <c r="Z235" s="7" t="e">
        <f t="shared" si="88"/>
        <v>#N/A</v>
      </c>
      <c r="AA235" s="7" t="e">
        <f t="shared" si="89"/>
        <v>#N/A</v>
      </c>
      <c r="AB235" s="7" t="str">
        <f t="shared" si="90"/>
        <v/>
      </c>
      <c r="AC235" s="11">
        <f t="shared" si="91"/>
        <v>1</v>
      </c>
      <c r="AD235" s="7" t="e">
        <f t="shared" si="92"/>
        <v>#N/A</v>
      </c>
      <c r="AE235" s="7" t="e">
        <f t="shared" si="93"/>
        <v>#N/A</v>
      </c>
      <c r="AF235" s="7" t="e">
        <f t="shared" si="94"/>
        <v>#N/A</v>
      </c>
      <c r="AG235" s="7" t="e">
        <f>VLOOKUP(AI235,排出係数!$A$4:$I$1301,9,FALSE)</f>
        <v>#N/A</v>
      </c>
      <c r="AH235" s="12" t="str">
        <f t="shared" si="95"/>
        <v xml:space="preserve"> </v>
      </c>
      <c r="AI235" s="7" t="e">
        <f t="shared" si="106"/>
        <v>#N/A</v>
      </c>
      <c r="AJ235" s="7" t="e">
        <f t="shared" si="96"/>
        <v>#N/A</v>
      </c>
      <c r="AK235" s="7" t="e">
        <f>VLOOKUP(AI235,排出係数!$A$4:$I$1301,6,FALSE)</f>
        <v>#N/A</v>
      </c>
      <c r="AL235" s="7" t="e">
        <f t="shared" si="97"/>
        <v>#N/A</v>
      </c>
      <c r="AM235" s="7" t="e">
        <f t="shared" si="98"/>
        <v>#N/A</v>
      </c>
      <c r="AN235" s="7" t="e">
        <f>VLOOKUP(AI235,排出係数!$A$4:$I$1301,7,FALSE)</f>
        <v>#N/A</v>
      </c>
      <c r="AO235" s="7" t="e">
        <f t="shared" si="99"/>
        <v>#N/A</v>
      </c>
      <c r="AP235" s="7" t="e">
        <f t="shared" si="100"/>
        <v>#N/A</v>
      </c>
      <c r="AQ235" s="7" t="e">
        <f t="shared" si="107"/>
        <v>#N/A</v>
      </c>
      <c r="AR235" s="7">
        <f t="shared" si="101"/>
        <v>0</v>
      </c>
      <c r="AS235" s="7" t="e">
        <f>VLOOKUP(AI235,排出係数!$A$4:$I$1301,8,FALSE)</f>
        <v>#N/A</v>
      </c>
      <c r="AT235" s="7" t="str">
        <f t="shared" si="102"/>
        <v/>
      </c>
      <c r="AU235" s="7" t="str">
        <f t="shared" si="103"/>
        <v/>
      </c>
      <c r="AV235" s="7" t="str">
        <f t="shared" si="104"/>
        <v/>
      </c>
      <c r="AW235" s="7" t="str">
        <f t="shared" si="105"/>
        <v/>
      </c>
      <c r="AX235" s="88"/>
      <c r="BD235" s="3" t="s">
        <v>1210</v>
      </c>
    </row>
    <row r="236" spans="1:56" s="13" customFormat="1" ht="13.5" customHeight="1">
      <c r="A236" s="139">
        <v>221</v>
      </c>
      <c r="B236" s="140"/>
      <c r="C236" s="141"/>
      <c r="D236" s="142"/>
      <c r="E236" s="141"/>
      <c r="F236" s="141"/>
      <c r="G236" s="182"/>
      <c r="H236" s="141"/>
      <c r="I236" s="143"/>
      <c r="J236" s="144"/>
      <c r="K236" s="141"/>
      <c r="L236" s="449"/>
      <c r="M236" s="450"/>
      <c r="N236" s="450"/>
      <c r="O236" s="451"/>
      <c r="P236" s="376" t="str">
        <f t="shared" si="81"/>
        <v/>
      </c>
      <c r="Q236" s="376" t="str">
        <f t="shared" si="82"/>
        <v/>
      </c>
      <c r="R236" s="377" t="str">
        <f t="shared" si="83"/>
        <v/>
      </c>
      <c r="S236" s="377" t="str">
        <f t="shared" si="84"/>
        <v/>
      </c>
      <c r="T236" s="277"/>
      <c r="U236" s="37"/>
      <c r="V236" s="36" t="str">
        <f t="shared" si="85"/>
        <v/>
      </c>
      <c r="W236" s="36" t="e">
        <f>IF(#REF!="","",#REF!)</f>
        <v>#REF!</v>
      </c>
      <c r="X236" s="29" t="str">
        <f t="shared" si="86"/>
        <v/>
      </c>
      <c r="Y236" s="7" t="e">
        <f t="shared" si="87"/>
        <v>#N/A</v>
      </c>
      <c r="Z236" s="7" t="e">
        <f t="shared" si="88"/>
        <v>#N/A</v>
      </c>
      <c r="AA236" s="7" t="e">
        <f t="shared" si="89"/>
        <v>#N/A</v>
      </c>
      <c r="AB236" s="7" t="str">
        <f t="shared" si="90"/>
        <v/>
      </c>
      <c r="AC236" s="11">
        <f t="shared" si="91"/>
        <v>1</v>
      </c>
      <c r="AD236" s="7" t="e">
        <f t="shared" si="92"/>
        <v>#N/A</v>
      </c>
      <c r="AE236" s="7" t="e">
        <f t="shared" si="93"/>
        <v>#N/A</v>
      </c>
      <c r="AF236" s="7" t="e">
        <f t="shared" si="94"/>
        <v>#N/A</v>
      </c>
      <c r="AG236" s="7" t="e">
        <f>VLOOKUP(AI236,排出係数!$A$4:$I$1301,9,FALSE)</f>
        <v>#N/A</v>
      </c>
      <c r="AH236" s="12" t="str">
        <f t="shared" si="95"/>
        <v xml:space="preserve"> </v>
      </c>
      <c r="AI236" s="7" t="e">
        <f t="shared" si="106"/>
        <v>#N/A</v>
      </c>
      <c r="AJ236" s="7" t="e">
        <f t="shared" si="96"/>
        <v>#N/A</v>
      </c>
      <c r="AK236" s="7" t="e">
        <f>VLOOKUP(AI236,排出係数!$A$4:$I$1301,6,FALSE)</f>
        <v>#N/A</v>
      </c>
      <c r="AL236" s="7" t="e">
        <f t="shared" si="97"/>
        <v>#N/A</v>
      </c>
      <c r="AM236" s="7" t="e">
        <f t="shared" si="98"/>
        <v>#N/A</v>
      </c>
      <c r="AN236" s="7" t="e">
        <f>VLOOKUP(AI236,排出係数!$A$4:$I$1301,7,FALSE)</f>
        <v>#N/A</v>
      </c>
      <c r="AO236" s="7" t="e">
        <f t="shared" si="99"/>
        <v>#N/A</v>
      </c>
      <c r="AP236" s="7" t="e">
        <f t="shared" si="100"/>
        <v>#N/A</v>
      </c>
      <c r="AQ236" s="7" t="e">
        <f t="shared" si="107"/>
        <v>#N/A</v>
      </c>
      <c r="AR236" s="7">
        <f t="shared" si="101"/>
        <v>0</v>
      </c>
      <c r="AS236" s="7" t="e">
        <f>VLOOKUP(AI236,排出係数!$A$4:$I$1301,8,FALSE)</f>
        <v>#N/A</v>
      </c>
      <c r="AT236" s="7" t="str">
        <f t="shared" si="102"/>
        <v/>
      </c>
      <c r="AU236" s="7" t="str">
        <f t="shared" si="103"/>
        <v/>
      </c>
      <c r="AV236" s="7" t="str">
        <f t="shared" si="104"/>
        <v/>
      </c>
      <c r="AW236" s="7" t="str">
        <f t="shared" si="105"/>
        <v/>
      </c>
      <c r="AX236" s="88"/>
      <c r="BD236" s="3" t="s">
        <v>1214</v>
      </c>
    </row>
    <row r="237" spans="1:56" s="13" customFormat="1" ht="13.5" customHeight="1">
      <c r="A237" s="139">
        <v>222</v>
      </c>
      <c r="B237" s="140"/>
      <c r="C237" s="141"/>
      <c r="D237" s="142"/>
      <c r="E237" s="141"/>
      <c r="F237" s="141"/>
      <c r="G237" s="182"/>
      <c r="H237" s="141"/>
      <c r="I237" s="143"/>
      <c r="J237" s="144"/>
      <c r="K237" s="141"/>
      <c r="L237" s="449"/>
      <c r="M237" s="450"/>
      <c r="N237" s="450"/>
      <c r="O237" s="451"/>
      <c r="P237" s="376" t="str">
        <f t="shared" si="81"/>
        <v/>
      </c>
      <c r="Q237" s="376" t="str">
        <f t="shared" si="82"/>
        <v/>
      </c>
      <c r="R237" s="377" t="str">
        <f t="shared" si="83"/>
        <v/>
      </c>
      <c r="S237" s="377" t="str">
        <f t="shared" si="84"/>
        <v/>
      </c>
      <c r="T237" s="277"/>
      <c r="U237" s="37"/>
      <c r="V237" s="36" t="str">
        <f t="shared" si="85"/>
        <v/>
      </c>
      <c r="W237" s="36" t="e">
        <f>IF(#REF!="","",#REF!)</f>
        <v>#REF!</v>
      </c>
      <c r="X237" s="29" t="str">
        <f t="shared" si="86"/>
        <v/>
      </c>
      <c r="Y237" s="7" t="e">
        <f t="shared" si="87"/>
        <v>#N/A</v>
      </c>
      <c r="Z237" s="7" t="e">
        <f t="shared" si="88"/>
        <v>#N/A</v>
      </c>
      <c r="AA237" s="7" t="e">
        <f t="shared" si="89"/>
        <v>#N/A</v>
      </c>
      <c r="AB237" s="7" t="str">
        <f t="shared" si="90"/>
        <v/>
      </c>
      <c r="AC237" s="11">
        <f t="shared" si="91"/>
        <v>1</v>
      </c>
      <c r="AD237" s="7" t="e">
        <f t="shared" si="92"/>
        <v>#N/A</v>
      </c>
      <c r="AE237" s="7" t="e">
        <f t="shared" si="93"/>
        <v>#N/A</v>
      </c>
      <c r="AF237" s="7" t="e">
        <f t="shared" si="94"/>
        <v>#N/A</v>
      </c>
      <c r="AG237" s="7" t="e">
        <f>VLOOKUP(AI237,排出係数!$A$4:$I$1301,9,FALSE)</f>
        <v>#N/A</v>
      </c>
      <c r="AH237" s="12" t="str">
        <f t="shared" si="95"/>
        <v xml:space="preserve"> </v>
      </c>
      <c r="AI237" s="7" t="e">
        <f t="shared" si="106"/>
        <v>#N/A</v>
      </c>
      <c r="AJ237" s="7" t="e">
        <f t="shared" si="96"/>
        <v>#N/A</v>
      </c>
      <c r="AK237" s="7" t="e">
        <f>VLOOKUP(AI237,排出係数!$A$4:$I$1301,6,FALSE)</f>
        <v>#N/A</v>
      </c>
      <c r="AL237" s="7" t="e">
        <f t="shared" si="97"/>
        <v>#N/A</v>
      </c>
      <c r="AM237" s="7" t="e">
        <f t="shared" si="98"/>
        <v>#N/A</v>
      </c>
      <c r="AN237" s="7" t="e">
        <f>VLOOKUP(AI237,排出係数!$A$4:$I$1301,7,FALSE)</f>
        <v>#N/A</v>
      </c>
      <c r="AO237" s="7" t="e">
        <f t="shared" si="99"/>
        <v>#N/A</v>
      </c>
      <c r="AP237" s="7" t="e">
        <f t="shared" si="100"/>
        <v>#N/A</v>
      </c>
      <c r="AQ237" s="7" t="e">
        <f t="shared" si="107"/>
        <v>#N/A</v>
      </c>
      <c r="AR237" s="7">
        <f t="shared" si="101"/>
        <v>0</v>
      </c>
      <c r="AS237" s="7" t="e">
        <f>VLOOKUP(AI237,排出係数!$A$4:$I$1301,8,FALSE)</f>
        <v>#N/A</v>
      </c>
      <c r="AT237" s="7" t="str">
        <f t="shared" si="102"/>
        <v/>
      </c>
      <c r="AU237" s="7" t="str">
        <f t="shared" si="103"/>
        <v/>
      </c>
      <c r="AV237" s="7" t="str">
        <f t="shared" si="104"/>
        <v/>
      </c>
      <c r="AW237" s="7" t="str">
        <f t="shared" si="105"/>
        <v/>
      </c>
      <c r="AX237" s="88"/>
      <c r="BD237" s="3" t="s">
        <v>188</v>
      </c>
    </row>
    <row r="238" spans="1:56" s="13" customFormat="1" ht="13.5" customHeight="1">
      <c r="A238" s="139">
        <v>223</v>
      </c>
      <c r="B238" s="140"/>
      <c r="C238" s="141"/>
      <c r="D238" s="142"/>
      <c r="E238" s="141"/>
      <c r="F238" s="141"/>
      <c r="G238" s="182"/>
      <c r="H238" s="141"/>
      <c r="I238" s="143"/>
      <c r="J238" s="144"/>
      <c r="K238" s="141"/>
      <c r="L238" s="449"/>
      <c r="M238" s="450"/>
      <c r="N238" s="450"/>
      <c r="O238" s="451"/>
      <c r="P238" s="376" t="str">
        <f t="shared" si="81"/>
        <v/>
      </c>
      <c r="Q238" s="376" t="str">
        <f t="shared" si="82"/>
        <v/>
      </c>
      <c r="R238" s="377" t="str">
        <f t="shared" si="83"/>
        <v/>
      </c>
      <c r="S238" s="377" t="str">
        <f t="shared" si="84"/>
        <v/>
      </c>
      <c r="T238" s="277"/>
      <c r="U238" s="37"/>
      <c r="V238" s="36" t="str">
        <f t="shared" si="85"/>
        <v/>
      </c>
      <c r="W238" s="36" t="e">
        <f>IF(#REF!="","",#REF!)</f>
        <v>#REF!</v>
      </c>
      <c r="X238" s="29" t="str">
        <f t="shared" si="86"/>
        <v/>
      </c>
      <c r="Y238" s="7" t="e">
        <f t="shared" si="87"/>
        <v>#N/A</v>
      </c>
      <c r="Z238" s="7" t="e">
        <f t="shared" si="88"/>
        <v>#N/A</v>
      </c>
      <c r="AA238" s="7" t="e">
        <f t="shared" si="89"/>
        <v>#N/A</v>
      </c>
      <c r="AB238" s="7" t="str">
        <f t="shared" si="90"/>
        <v/>
      </c>
      <c r="AC238" s="11">
        <f t="shared" si="91"/>
        <v>1</v>
      </c>
      <c r="AD238" s="7" t="e">
        <f t="shared" si="92"/>
        <v>#N/A</v>
      </c>
      <c r="AE238" s="7" t="e">
        <f t="shared" si="93"/>
        <v>#N/A</v>
      </c>
      <c r="AF238" s="7" t="e">
        <f t="shared" si="94"/>
        <v>#N/A</v>
      </c>
      <c r="AG238" s="7" t="e">
        <f>VLOOKUP(AI238,排出係数!$A$4:$I$1301,9,FALSE)</f>
        <v>#N/A</v>
      </c>
      <c r="AH238" s="12" t="str">
        <f t="shared" si="95"/>
        <v xml:space="preserve"> </v>
      </c>
      <c r="AI238" s="7" t="e">
        <f t="shared" si="106"/>
        <v>#N/A</v>
      </c>
      <c r="AJ238" s="7" t="e">
        <f t="shared" si="96"/>
        <v>#N/A</v>
      </c>
      <c r="AK238" s="7" t="e">
        <f>VLOOKUP(AI238,排出係数!$A$4:$I$1301,6,FALSE)</f>
        <v>#N/A</v>
      </c>
      <c r="AL238" s="7" t="e">
        <f t="shared" si="97"/>
        <v>#N/A</v>
      </c>
      <c r="AM238" s="7" t="e">
        <f t="shared" si="98"/>
        <v>#N/A</v>
      </c>
      <c r="AN238" s="7" t="e">
        <f>VLOOKUP(AI238,排出係数!$A$4:$I$1301,7,FALSE)</f>
        <v>#N/A</v>
      </c>
      <c r="AO238" s="7" t="e">
        <f t="shared" si="99"/>
        <v>#N/A</v>
      </c>
      <c r="AP238" s="7" t="e">
        <f t="shared" si="100"/>
        <v>#N/A</v>
      </c>
      <c r="AQ238" s="7" t="e">
        <f t="shared" si="107"/>
        <v>#N/A</v>
      </c>
      <c r="AR238" s="7">
        <f t="shared" si="101"/>
        <v>0</v>
      </c>
      <c r="AS238" s="7" t="e">
        <f>VLOOKUP(AI238,排出係数!$A$4:$I$1301,8,FALSE)</f>
        <v>#N/A</v>
      </c>
      <c r="AT238" s="7" t="str">
        <f t="shared" si="102"/>
        <v/>
      </c>
      <c r="AU238" s="7" t="str">
        <f t="shared" si="103"/>
        <v/>
      </c>
      <c r="AV238" s="7" t="str">
        <f t="shared" si="104"/>
        <v/>
      </c>
      <c r="AW238" s="7" t="str">
        <f t="shared" si="105"/>
        <v/>
      </c>
      <c r="AX238" s="88"/>
      <c r="BD238" s="3" t="s">
        <v>189</v>
      </c>
    </row>
    <row r="239" spans="1:56" s="13" customFormat="1" ht="13.5" customHeight="1">
      <c r="A239" s="139">
        <v>224</v>
      </c>
      <c r="B239" s="140"/>
      <c r="C239" s="141"/>
      <c r="D239" s="142"/>
      <c r="E239" s="141"/>
      <c r="F239" s="141"/>
      <c r="G239" s="182"/>
      <c r="H239" s="141"/>
      <c r="I239" s="143"/>
      <c r="J239" s="144"/>
      <c r="K239" s="141"/>
      <c r="L239" s="449"/>
      <c r="M239" s="450"/>
      <c r="N239" s="450"/>
      <c r="O239" s="451"/>
      <c r="P239" s="376" t="str">
        <f t="shared" si="81"/>
        <v/>
      </c>
      <c r="Q239" s="376" t="str">
        <f t="shared" si="82"/>
        <v/>
      </c>
      <c r="R239" s="377" t="str">
        <f t="shared" si="83"/>
        <v/>
      </c>
      <c r="S239" s="377" t="str">
        <f t="shared" si="84"/>
        <v/>
      </c>
      <c r="T239" s="277"/>
      <c r="U239" s="37"/>
      <c r="V239" s="36" t="str">
        <f t="shared" si="85"/>
        <v/>
      </c>
      <c r="W239" s="36" t="e">
        <f>IF(#REF!="","",#REF!)</f>
        <v>#REF!</v>
      </c>
      <c r="X239" s="29" t="str">
        <f t="shared" si="86"/>
        <v/>
      </c>
      <c r="Y239" s="7" t="e">
        <f t="shared" si="87"/>
        <v>#N/A</v>
      </c>
      <c r="Z239" s="7" t="e">
        <f t="shared" si="88"/>
        <v>#N/A</v>
      </c>
      <c r="AA239" s="7" t="e">
        <f t="shared" si="89"/>
        <v>#N/A</v>
      </c>
      <c r="AB239" s="7" t="str">
        <f t="shared" si="90"/>
        <v/>
      </c>
      <c r="AC239" s="11">
        <f t="shared" si="91"/>
        <v>1</v>
      </c>
      <c r="AD239" s="7" t="e">
        <f t="shared" si="92"/>
        <v>#N/A</v>
      </c>
      <c r="AE239" s="7" t="e">
        <f t="shared" si="93"/>
        <v>#N/A</v>
      </c>
      <c r="AF239" s="7" t="e">
        <f t="shared" si="94"/>
        <v>#N/A</v>
      </c>
      <c r="AG239" s="7" t="e">
        <f>VLOOKUP(AI239,排出係数!$A$4:$I$1301,9,FALSE)</f>
        <v>#N/A</v>
      </c>
      <c r="AH239" s="12" t="str">
        <f t="shared" si="95"/>
        <v xml:space="preserve"> </v>
      </c>
      <c r="AI239" s="7" t="e">
        <f t="shared" si="106"/>
        <v>#N/A</v>
      </c>
      <c r="AJ239" s="7" t="e">
        <f t="shared" si="96"/>
        <v>#N/A</v>
      </c>
      <c r="AK239" s="7" t="e">
        <f>VLOOKUP(AI239,排出係数!$A$4:$I$1301,6,FALSE)</f>
        <v>#N/A</v>
      </c>
      <c r="AL239" s="7" t="e">
        <f t="shared" si="97"/>
        <v>#N/A</v>
      </c>
      <c r="AM239" s="7" t="e">
        <f t="shared" si="98"/>
        <v>#N/A</v>
      </c>
      <c r="AN239" s="7" t="e">
        <f>VLOOKUP(AI239,排出係数!$A$4:$I$1301,7,FALSE)</f>
        <v>#N/A</v>
      </c>
      <c r="AO239" s="7" t="e">
        <f t="shared" si="99"/>
        <v>#N/A</v>
      </c>
      <c r="AP239" s="7" t="e">
        <f t="shared" si="100"/>
        <v>#N/A</v>
      </c>
      <c r="AQ239" s="7" t="e">
        <f t="shared" si="107"/>
        <v>#N/A</v>
      </c>
      <c r="AR239" s="7">
        <f t="shared" si="101"/>
        <v>0</v>
      </c>
      <c r="AS239" s="7" t="e">
        <f>VLOOKUP(AI239,排出係数!$A$4:$I$1301,8,FALSE)</f>
        <v>#N/A</v>
      </c>
      <c r="AT239" s="7" t="str">
        <f t="shared" si="102"/>
        <v/>
      </c>
      <c r="AU239" s="7" t="str">
        <f t="shared" si="103"/>
        <v/>
      </c>
      <c r="AV239" s="7" t="str">
        <f t="shared" si="104"/>
        <v/>
      </c>
      <c r="AW239" s="7" t="str">
        <f t="shared" si="105"/>
        <v/>
      </c>
      <c r="AX239" s="88"/>
      <c r="BD239" s="3" t="s">
        <v>190</v>
      </c>
    </row>
    <row r="240" spans="1:56" s="13" customFormat="1" ht="13.5" customHeight="1">
      <c r="A240" s="139">
        <v>225</v>
      </c>
      <c r="B240" s="140"/>
      <c r="C240" s="141"/>
      <c r="D240" s="142"/>
      <c r="E240" s="141"/>
      <c r="F240" s="141"/>
      <c r="G240" s="182"/>
      <c r="H240" s="141"/>
      <c r="I240" s="143"/>
      <c r="J240" s="144"/>
      <c r="K240" s="141"/>
      <c r="L240" s="449"/>
      <c r="M240" s="450"/>
      <c r="N240" s="450"/>
      <c r="O240" s="451"/>
      <c r="P240" s="376" t="str">
        <f t="shared" si="81"/>
        <v/>
      </c>
      <c r="Q240" s="376" t="str">
        <f t="shared" si="82"/>
        <v/>
      </c>
      <c r="R240" s="377" t="str">
        <f t="shared" si="83"/>
        <v/>
      </c>
      <c r="S240" s="377" t="str">
        <f t="shared" si="84"/>
        <v/>
      </c>
      <c r="T240" s="277"/>
      <c r="U240" s="37"/>
      <c r="V240" s="36" t="str">
        <f t="shared" si="85"/>
        <v/>
      </c>
      <c r="W240" s="36" t="e">
        <f>IF(#REF!="","",#REF!)</f>
        <v>#REF!</v>
      </c>
      <c r="X240" s="29" t="str">
        <f t="shared" si="86"/>
        <v/>
      </c>
      <c r="Y240" s="7" t="e">
        <f t="shared" si="87"/>
        <v>#N/A</v>
      </c>
      <c r="Z240" s="7" t="e">
        <f t="shared" si="88"/>
        <v>#N/A</v>
      </c>
      <c r="AA240" s="7" t="e">
        <f t="shared" si="89"/>
        <v>#N/A</v>
      </c>
      <c r="AB240" s="7" t="str">
        <f t="shared" si="90"/>
        <v/>
      </c>
      <c r="AC240" s="11">
        <f t="shared" si="91"/>
        <v>1</v>
      </c>
      <c r="AD240" s="7" t="e">
        <f t="shared" si="92"/>
        <v>#N/A</v>
      </c>
      <c r="AE240" s="7" t="e">
        <f t="shared" si="93"/>
        <v>#N/A</v>
      </c>
      <c r="AF240" s="7" t="e">
        <f t="shared" si="94"/>
        <v>#N/A</v>
      </c>
      <c r="AG240" s="7" t="e">
        <f>VLOOKUP(AI240,排出係数!$A$4:$I$1301,9,FALSE)</f>
        <v>#N/A</v>
      </c>
      <c r="AH240" s="12" t="str">
        <f t="shared" si="95"/>
        <v xml:space="preserve"> </v>
      </c>
      <c r="AI240" s="7" t="e">
        <f t="shared" si="106"/>
        <v>#N/A</v>
      </c>
      <c r="AJ240" s="7" t="e">
        <f t="shared" si="96"/>
        <v>#N/A</v>
      </c>
      <c r="AK240" s="7" t="e">
        <f>VLOOKUP(AI240,排出係数!$A$4:$I$1301,6,FALSE)</f>
        <v>#N/A</v>
      </c>
      <c r="AL240" s="7" t="e">
        <f t="shared" si="97"/>
        <v>#N/A</v>
      </c>
      <c r="AM240" s="7" t="e">
        <f t="shared" si="98"/>
        <v>#N/A</v>
      </c>
      <c r="AN240" s="7" t="e">
        <f>VLOOKUP(AI240,排出係数!$A$4:$I$1301,7,FALSE)</f>
        <v>#N/A</v>
      </c>
      <c r="AO240" s="7" t="e">
        <f t="shared" si="99"/>
        <v>#N/A</v>
      </c>
      <c r="AP240" s="7" t="e">
        <f t="shared" si="100"/>
        <v>#N/A</v>
      </c>
      <c r="AQ240" s="7" t="e">
        <f t="shared" si="107"/>
        <v>#N/A</v>
      </c>
      <c r="AR240" s="7">
        <f t="shared" si="101"/>
        <v>0</v>
      </c>
      <c r="AS240" s="7" t="e">
        <f>VLOOKUP(AI240,排出係数!$A$4:$I$1301,8,FALSE)</f>
        <v>#N/A</v>
      </c>
      <c r="AT240" s="7" t="str">
        <f t="shared" si="102"/>
        <v/>
      </c>
      <c r="AU240" s="7" t="str">
        <f t="shared" si="103"/>
        <v/>
      </c>
      <c r="AV240" s="7" t="str">
        <f t="shared" si="104"/>
        <v/>
      </c>
      <c r="AW240" s="7" t="str">
        <f t="shared" si="105"/>
        <v/>
      </c>
      <c r="AX240" s="88"/>
      <c r="BD240" s="3" t="s">
        <v>191</v>
      </c>
    </row>
    <row r="241" spans="1:56" s="13" customFormat="1" ht="13.5" customHeight="1">
      <c r="A241" s="139">
        <v>226</v>
      </c>
      <c r="B241" s="140"/>
      <c r="C241" s="141"/>
      <c r="D241" s="142"/>
      <c r="E241" s="141"/>
      <c r="F241" s="141"/>
      <c r="G241" s="182"/>
      <c r="H241" s="141"/>
      <c r="I241" s="143"/>
      <c r="J241" s="144"/>
      <c r="K241" s="141"/>
      <c r="L241" s="449"/>
      <c r="M241" s="450"/>
      <c r="N241" s="450"/>
      <c r="O241" s="451"/>
      <c r="P241" s="376" t="str">
        <f t="shared" si="81"/>
        <v/>
      </c>
      <c r="Q241" s="376" t="str">
        <f t="shared" si="82"/>
        <v/>
      </c>
      <c r="R241" s="377" t="str">
        <f t="shared" si="83"/>
        <v/>
      </c>
      <c r="S241" s="377" t="str">
        <f t="shared" si="84"/>
        <v/>
      </c>
      <c r="T241" s="277"/>
      <c r="U241" s="37"/>
      <c r="V241" s="36" t="str">
        <f t="shared" si="85"/>
        <v/>
      </c>
      <c r="W241" s="36" t="e">
        <f>IF(#REF!="","",#REF!)</f>
        <v>#REF!</v>
      </c>
      <c r="X241" s="29" t="str">
        <f t="shared" si="86"/>
        <v/>
      </c>
      <c r="Y241" s="7" t="e">
        <f t="shared" si="87"/>
        <v>#N/A</v>
      </c>
      <c r="Z241" s="7" t="e">
        <f t="shared" si="88"/>
        <v>#N/A</v>
      </c>
      <c r="AA241" s="7" t="e">
        <f t="shared" si="89"/>
        <v>#N/A</v>
      </c>
      <c r="AB241" s="7" t="str">
        <f t="shared" si="90"/>
        <v/>
      </c>
      <c r="AC241" s="11">
        <f t="shared" si="91"/>
        <v>1</v>
      </c>
      <c r="AD241" s="7" t="e">
        <f t="shared" si="92"/>
        <v>#N/A</v>
      </c>
      <c r="AE241" s="7" t="e">
        <f t="shared" si="93"/>
        <v>#N/A</v>
      </c>
      <c r="AF241" s="7" t="e">
        <f t="shared" si="94"/>
        <v>#N/A</v>
      </c>
      <c r="AG241" s="7" t="e">
        <f>VLOOKUP(AI241,排出係数!$A$4:$I$1301,9,FALSE)</f>
        <v>#N/A</v>
      </c>
      <c r="AH241" s="12" t="str">
        <f t="shared" si="95"/>
        <v xml:space="preserve"> </v>
      </c>
      <c r="AI241" s="7" t="e">
        <f t="shared" si="106"/>
        <v>#N/A</v>
      </c>
      <c r="AJ241" s="7" t="e">
        <f t="shared" si="96"/>
        <v>#N/A</v>
      </c>
      <c r="AK241" s="7" t="e">
        <f>VLOOKUP(AI241,排出係数!$A$4:$I$1301,6,FALSE)</f>
        <v>#N/A</v>
      </c>
      <c r="AL241" s="7" t="e">
        <f t="shared" si="97"/>
        <v>#N/A</v>
      </c>
      <c r="AM241" s="7" t="e">
        <f t="shared" si="98"/>
        <v>#N/A</v>
      </c>
      <c r="AN241" s="7" t="e">
        <f>VLOOKUP(AI241,排出係数!$A$4:$I$1301,7,FALSE)</f>
        <v>#N/A</v>
      </c>
      <c r="AO241" s="7" t="e">
        <f t="shared" si="99"/>
        <v>#N/A</v>
      </c>
      <c r="AP241" s="7" t="e">
        <f t="shared" si="100"/>
        <v>#N/A</v>
      </c>
      <c r="AQ241" s="7" t="e">
        <f t="shared" si="107"/>
        <v>#N/A</v>
      </c>
      <c r="AR241" s="7">
        <f t="shared" si="101"/>
        <v>0</v>
      </c>
      <c r="AS241" s="7" t="e">
        <f>VLOOKUP(AI241,排出係数!$A$4:$I$1301,8,FALSE)</f>
        <v>#N/A</v>
      </c>
      <c r="AT241" s="7" t="str">
        <f t="shared" si="102"/>
        <v/>
      </c>
      <c r="AU241" s="7" t="str">
        <f t="shared" si="103"/>
        <v/>
      </c>
      <c r="AV241" s="7" t="str">
        <f t="shared" si="104"/>
        <v/>
      </c>
      <c r="AW241" s="7" t="str">
        <f t="shared" si="105"/>
        <v/>
      </c>
      <c r="AX241" s="88"/>
      <c r="BD241" s="3" t="s">
        <v>192</v>
      </c>
    </row>
    <row r="242" spans="1:56" s="13" customFormat="1" ht="13.5" customHeight="1">
      <c r="A242" s="139">
        <v>227</v>
      </c>
      <c r="B242" s="140"/>
      <c r="C242" s="141"/>
      <c r="D242" s="142"/>
      <c r="E242" s="141"/>
      <c r="F242" s="141"/>
      <c r="G242" s="182"/>
      <c r="H242" s="141"/>
      <c r="I242" s="143"/>
      <c r="J242" s="144"/>
      <c r="K242" s="141"/>
      <c r="L242" s="449"/>
      <c r="M242" s="450"/>
      <c r="N242" s="450"/>
      <c r="O242" s="451"/>
      <c r="P242" s="376" t="str">
        <f t="shared" si="81"/>
        <v/>
      </c>
      <c r="Q242" s="376" t="str">
        <f t="shared" si="82"/>
        <v/>
      </c>
      <c r="R242" s="377" t="str">
        <f t="shared" si="83"/>
        <v/>
      </c>
      <c r="S242" s="377" t="str">
        <f t="shared" si="84"/>
        <v/>
      </c>
      <c r="T242" s="277"/>
      <c r="U242" s="37"/>
      <c r="V242" s="36" t="str">
        <f t="shared" si="85"/>
        <v/>
      </c>
      <c r="W242" s="36" t="e">
        <f>IF(#REF!="","",#REF!)</f>
        <v>#REF!</v>
      </c>
      <c r="X242" s="29" t="str">
        <f t="shared" si="86"/>
        <v/>
      </c>
      <c r="Y242" s="7" t="e">
        <f t="shared" si="87"/>
        <v>#N/A</v>
      </c>
      <c r="Z242" s="7" t="e">
        <f t="shared" si="88"/>
        <v>#N/A</v>
      </c>
      <c r="AA242" s="7" t="e">
        <f t="shared" si="89"/>
        <v>#N/A</v>
      </c>
      <c r="AB242" s="7" t="str">
        <f t="shared" si="90"/>
        <v/>
      </c>
      <c r="AC242" s="11">
        <f t="shared" si="91"/>
        <v>1</v>
      </c>
      <c r="AD242" s="7" t="e">
        <f t="shared" si="92"/>
        <v>#N/A</v>
      </c>
      <c r="AE242" s="7" t="e">
        <f t="shared" si="93"/>
        <v>#N/A</v>
      </c>
      <c r="AF242" s="7" t="e">
        <f t="shared" si="94"/>
        <v>#N/A</v>
      </c>
      <c r="AG242" s="7" t="e">
        <f>VLOOKUP(AI242,排出係数!$A$4:$I$1301,9,FALSE)</f>
        <v>#N/A</v>
      </c>
      <c r="AH242" s="12" t="str">
        <f t="shared" si="95"/>
        <v xml:space="preserve"> </v>
      </c>
      <c r="AI242" s="7" t="e">
        <f t="shared" si="106"/>
        <v>#N/A</v>
      </c>
      <c r="AJ242" s="7" t="e">
        <f t="shared" si="96"/>
        <v>#N/A</v>
      </c>
      <c r="AK242" s="7" t="e">
        <f>VLOOKUP(AI242,排出係数!$A$4:$I$1301,6,FALSE)</f>
        <v>#N/A</v>
      </c>
      <c r="AL242" s="7" t="e">
        <f t="shared" si="97"/>
        <v>#N/A</v>
      </c>
      <c r="AM242" s="7" t="e">
        <f t="shared" si="98"/>
        <v>#N/A</v>
      </c>
      <c r="AN242" s="7" t="e">
        <f>VLOOKUP(AI242,排出係数!$A$4:$I$1301,7,FALSE)</f>
        <v>#N/A</v>
      </c>
      <c r="AO242" s="7" t="e">
        <f t="shared" si="99"/>
        <v>#N/A</v>
      </c>
      <c r="AP242" s="7" t="e">
        <f t="shared" si="100"/>
        <v>#N/A</v>
      </c>
      <c r="AQ242" s="7" t="e">
        <f t="shared" si="107"/>
        <v>#N/A</v>
      </c>
      <c r="AR242" s="7">
        <f t="shared" si="101"/>
        <v>0</v>
      </c>
      <c r="AS242" s="7" t="e">
        <f>VLOOKUP(AI242,排出係数!$A$4:$I$1301,8,FALSE)</f>
        <v>#N/A</v>
      </c>
      <c r="AT242" s="7" t="str">
        <f t="shared" si="102"/>
        <v/>
      </c>
      <c r="AU242" s="7" t="str">
        <f t="shared" si="103"/>
        <v/>
      </c>
      <c r="AV242" s="7" t="str">
        <f t="shared" si="104"/>
        <v/>
      </c>
      <c r="AW242" s="7" t="str">
        <f t="shared" si="105"/>
        <v/>
      </c>
      <c r="AX242" s="88"/>
      <c r="BD242" s="3" t="s">
        <v>2143</v>
      </c>
    </row>
    <row r="243" spans="1:56" s="13" customFormat="1" ht="13.5" customHeight="1">
      <c r="A243" s="139">
        <v>228</v>
      </c>
      <c r="B243" s="140"/>
      <c r="C243" s="141"/>
      <c r="D243" s="142"/>
      <c r="E243" s="141"/>
      <c r="F243" s="141"/>
      <c r="G243" s="182"/>
      <c r="H243" s="141"/>
      <c r="I243" s="143"/>
      <c r="J243" s="144"/>
      <c r="K243" s="141"/>
      <c r="L243" s="449"/>
      <c r="M243" s="450"/>
      <c r="N243" s="450"/>
      <c r="O243" s="451"/>
      <c r="P243" s="376" t="str">
        <f t="shared" si="81"/>
        <v/>
      </c>
      <c r="Q243" s="376" t="str">
        <f t="shared" si="82"/>
        <v/>
      </c>
      <c r="R243" s="377" t="str">
        <f t="shared" si="83"/>
        <v/>
      </c>
      <c r="S243" s="377" t="str">
        <f t="shared" si="84"/>
        <v/>
      </c>
      <c r="T243" s="277"/>
      <c r="U243" s="37"/>
      <c r="V243" s="36" t="str">
        <f t="shared" si="85"/>
        <v/>
      </c>
      <c r="W243" s="36" t="e">
        <f>IF(#REF!="","",#REF!)</f>
        <v>#REF!</v>
      </c>
      <c r="X243" s="29" t="str">
        <f t="shared" si="86"/>
        <v/>
      </c>
      <c r="Y243" s="7" t="e">
        <f t="shared" si="87"/>
        <v>#N/A</v>
      </c>
      <c r="Z243" s="7" t="e">
        <f t="shared" si="88"/>
        <v>#N/A</v>
      </c>
      <c r="AA243" s="7" t="e">
        <f t="shared" si="89"/>
        <v>#N/A</v>
      </c>
      <c r="AB243" s="7" t="str">
        <f t="shared" si="90"/>
        <v/>
      </c>
      <c r="AC243" s="11">
        <f t="shared" si="91"/>
        <v>1</v>
      </c>
      <c r="AD243" s="7" t="e">
        <f t="shared" si="92"/>
        <v>#N/A</v>
      </c>
      <c r="AE243" s="7" t="e">
        <f t="shared" si="93"/>
        <v>#N/A</v>
      </c>
      <c r="AF243" s="7" t="e">
        <f t="shared" si="94"/>
        <v>#N/A</v>
      </c>
      <c r="AG243" s="7" t="e">
        <f>VLOOKUP(AI243,排出係数!$A$4:$I$1301,9,FALSE)</f>
        <v>#N/A</v>
      </c>
      <c r="AH243" s="12" t="str">
        <f t="shared" si="95"/>
        <v xml:space="preserve"> </v>
      </c>
      <c r="AI243" s="7" t="e">
        <f t="shared" si="106"/>
        <v>#N/A</v>
      </c>
      <c r="AJ243" s="7" t="e">
        <f t="shared" si="96"/>
        <v>#N/A</v>
      </c>
      <c r="AK243" s="7" t="e">
        <f>VLOOKUP(AI243,排出係数!$A$4:$I$1301,6,FALSE)</f>
        <v>#N/A</v>
      </c>
      <c r="AL243" s="7" t="e">
        <f t="shared" si="97"/>
        <v>#N/A</v>
      </c>
      <c r="AM243" s="7" t="e">
        <f t="shared" si="98"/>
        <v>#N/A</v>
      </c>
      <c r="AN243" s="7" t="e">
        <f>VLOOKUP(AI243,排出係数!$A$4:$I$1301,7,FALSE)</f>
        <v>#N/A</v>
      </c>
      <c r="AO243" s="7" t="e">
        <f t="shared" si="99"/>
        <v>#N/A</v>
      </c>
      <c r="AP243" s="7" t="e">
        <f t="shared" si="100"/>
        <v>#N/A</v>
      </c>
      <c r="AQ243" s="7" t="e">
        <f t="shared" si="107"/>
        <v>#N/A</v>
      </c>
      <c r="AR243" s="7">
        <f t="shared" si="101"/>
        <v>0</v>
      </c>
      <c r="AS243" s="7" t="e">
        <f>VLOOKUP(AI243,排出係数!$A$4:$I$1301,8,FALSE)</f>
        <v>#N/A</v>
      </c>
      <c r="AT243" s="7" t="str">
        <f t="shared" si="102"/>
        <v/>
      </c>
      <c r="AU243" s="7" t="str">
        <f t="shared" si="103"/>
        <v/>
      </c>
      <c r="AV243" s="7" t="str">
        <f t="shared" si="104"/>
        <v/>
      </c>
      <c r="AW243" s="7" t="str">
        <f t="shared" si="105"/>
        <v/>
      </c>
      <c r="AX243" s="88"/>
      <c r="BD243" s="3" t="s">
        <v>2133</v>
      </c>
    </row>
    <row r="244" spans="1:56" s="13" customFormat="1" ht="13.5" customHeight="1">
      <c r="A244" s="139">
        <v>229</v>
      </c>
      <c r="B244" s="140"/>
      <c r="C244" s="141"/>
      <c r="D244" s="142"/>
      <c r="E244" s="141"/>
      <c r="F244" s="141"/>
      <c r="G244" s="182"/>
      <c r="H244" s="141"/>
      <c r="I244" s="143"/>
      <c r="J244" s="144"/>
      <c r="K244" s="141"/>
      <c r="L244" s="449"/>
      <c r="M244" s="450"/>
      <c r="N244" s="450"/>
      <c r="O244" s="451"/>
      <c r="P244" s="376" t="str">
        <f t="shared" si="81"/>
        <v/>
      </c>
      <c r="Q244" s="376" t="str">
        <f t="shared" si="82"/>
        <v/>
      </c>
      <c r="R244" s="377" t="str">
        <f t="shared" si="83"/>
        <v/>
      </c>
      <c r="S244" s="377" t="str">
        <f t="shared" si="84"/>
        <v/>
      </c>
      <c r="T244" s="277"/>
      <c r="U244" s="37"/>
      <c r="V244" s="36" t="str">
        <f t="shared" si="85"/>
        <v/>
      </c>
      <c r="W244" s="36" t="e">
        <f>IF(#REF!="","",#REF!)</f>
        <v>#REF!</v>
      </c>
      <c r="X244" s="29" t="str">
        <f t="shared" si="86"/>
        <v/>
      </c>
      <c r="Y244" s="7" t="e">
        <f t="shared" si="87"/>
        <v>#N/A</v>
      </c>
      <c r="Z244" s="7" t="e">
        <f t="shared" si="88"/>
        <v>#N/A</v>
      </c>
      <c r="AA244" s="7" t="e">
        <f t="shared" si="89"/>
        <v>#N/A</v>
      </c>
      <c r="AB244" s="7" t="str">
        <f t="shared" si="90"/>
        <v/>
      </c>
      <c r="AC244" s="11">
        <f t="shared" si="91"/>
        <v>1</v>
      </c>
      <c r="AD244" s="7" t="e">
        <f t="shared" si="92"/>
        <v>#N/A</v>
      </c>
      <c r="AE244" s="7" t="e">
        <f t="shared" si="93"/>
        <v>#N/A</v>
      </c>
      <c r="AF244" s="7" t="e">
        <f t="shared" si="94"/>
        <v>#N/A</v>
      </c>
      <c r="AG244" s="7" t="e">
        <f>VLOOKUP(AI244,排出係数!$A$4:$I$1301,9,FALSE)</f>
        <v>#N/A</v>
      </c>
      <c r="AH244" s="12" t="str">
        <f t="shared" si="95"/>
        <v xml:space="preserve"> </v>
      </c>
      <c r="AI244" s="7" t="e">
        <f t="shared" si="106"/>
        <v>#N/A</v>
      </c>
      <c r="AJ244" s="7" t="e">
        <f t="shared" si="96"/>
        <v>#N/A</v>
      </c>
      <c r="AK244" s="7" t="e">
        <f>VLOOKUP(AI244,排出係数!$A$4:$I$1301,6,FALSE)</f>
        <v>#N/A</v>
      </c>
      <c r="AL244" s="7" t="e">
        <f t="shared" si="97"/>
        <v>#N/A</v>
      </c>
      <c r="AM244" s="7" t="e">
        <f t="shared" si="98"/>
        <v>#N/A</v>
      </c>
      <c r="AN244" s="7" t="e">
        <f>VLOOKUP(AI244,排出係数!$A$4:$I$1301,7,FALSE)</f>
        <v>#N/A</v>
      </c>
      <c r="AO244" s="7" t="e">
        <f t="shared" si="99"/>
        <v>#N/A</v>
      </c>
      <c r="AP244" s="7" t="e">
        <f t="shared" si="100"/>
        <v>#N/A</v>
      </c>
      <c r="AQ244" s="7" t="e">
        <f t="shared" si="107"/>
        <v>#N/A</v>
      </c>
      <c r="AR244" s="7">
        <f t="shared" si="101"/>
        <v>0</v>
      </c>
      <c r="AS244" s="7" t="e">
        <f>VLOOKUP(AI244,排出係数!$A$4:$I$1301,8,FALSE)</f>
        <v>#N/A</v>
      </c>
      <c r="AT244" s="7" t="str">
        <f t="shared" si="102"/>
        <v/>
      </c>
      <c r="AU244" s="7" t="str">
        <f t="shared" si="103"/>
        <v/>
      </c>
      <c r="AV244" s="7" t="str">
        <f t="shared" si="104"/>
        <v/>
      </c>
      <c r="AW244" s="7" t="str">
        <f t="shared" si="105"/>
        <v/>
      </c>
      <c r="AX244" s="88"/>
      <c r="BD244" s="3" t="s">
        <v>2205</v>
      </c>
    </row>
    <row r="245" spans="1:56" s="13" customFormat="1" ht="13.5" customHeight="1">
      <c r="A245" s="139">
        <v>230</v>
      </c>
      <c r="B245" s="140"/>
      <c r="C245" s="141"/>
      <c r="D245" s="142"/>
      <c r="E245" s="141"/>
      <c r="F245" s="141"/>
      <c r="G245" s="182"/>
      <c r="H245" s="141"/>
      <c r="I245" s="143"/>
      <c r="J245" s="144"/>
      <c r="K245" s="141"/>
      <c r="L245" s="449"/>
      <c r="M245" s="450"/>
      <c r="N245" s="450"/>
      <c r="O245" s="451"/>
      <c r="P245" s="376" t="str">
        <f t="shared" si="81"/>
        <v/>
      </c>
      <c r="Q245" s="376" t="str">
        <f t="shared" si="82"/>
        <v/>
      </c>
      <c r="R245" s="377" t="str">
        <f t="shared" si="83"/>
        <v/>
      </c>
      <c r="S245" s="377" t="str">
        <f t="shared" si="84"/>
        <v/>
      </c>
      <c r="T245" s="277"/>
      <c r="U245" s="37"/>
      <c r="V245" s="36" t="str">
        <f t="shared" si="85"/>
        <v/>
      </c>
      <c r="W245" s="36" t="e">
        <f>IF(#REF!="","",#REF!)</f>
        <v>#REF!</v>
      </c>
      <c r="X245" s="29" t="str">
        <f t="shared" si="86"/>
        <v/>
      </c>
      <c r="Y245" s="7" t="e">
        <f t="shared" si="87"/>
        <v>#N/A</v>
      </c>
      <c r="Z245" s="7" t="e">
        <f t="shared" si="88"/>
        <v>#N/A</v>
      </c>
      <c r="AA245" s="7" t="e">
        <f t="shared" si="89"/>
        <v>#N/A</v>
      </c>
      <c r="AB245" s="7" t="str">
        <f t="shared" si="90"/>
        <v/>
      </c>
      <c r="AC245" s="11">
        <f t="shared" si="91"/>
        <v>1</v>
      </c>
      <c r="AD245" s="7" t="e">
        <f t="shared" si="92"/>
        <v>#N/A</v>
      </c>
      <c r="AE245" s="7" t="e">
        <f t="shared" si="93"/>
        <v>#N/A</v>
      </c>
      <c r="AF245" s="7" t="e">
        <f t="shared" si="94"/>
        <v>#N/A</v>
      </c>
      <c r="AG245" s="7" t="e">
        <f>VLOOKUP(AI245,排出係数!$A$4:$I$1301,9,FALSE)</f>
        <v>#N/A</v>
      </c>
      <c r="AH245" s="12" t="str">
        <f t="shared" si="95"/>
        <v xml:space="preserve"> </v>
      </c>
      <c r="AI245" s="7" t="e">
        <f t="shared" si="106"/>
        <v>#N/A</v>
      </c>
      <c r="AJ245" s="7" t="e">
        <f t="shared" si="96"/>
        <v>#N/A</v>
      </c>
      <c r="AK245" s="7" t="e">
        <f>VLOOKUP(AI245,排出係数!$A$4:$I$1301,6,FALSE)</f>
        <v>#N/A</v>
      </c>
      <c r="AL245" s="7" t="e">
        <f t="shared" si="97"/>
        <v>#N/A</v>
      </c>
      <c r="AM245" s="7" t="e">
        <f t="shared" si="98"/>
        <v>#N/A</v>
      </c>
      <c r="AN245" s="7" t="e">
        <f>VLOOKUP(AI245,排出係数!$A$4:$I$1301,7,FALSE)</f>
        <v>#N/A</v>
      </c>
      <c r="AO245" s="7" t="e">
        <f t="shared" si="99"/>
        <v>#N/A</v>
      </c>
      <c r="AP245" s="7" t="e">
        <f t="shared" si="100"/>
        <v>#N/A</v>
      </c>
      <c r="AQ245" s="7" t="e">
        <f t="shared" si="107"/>
        <v>#N/A</v>
      </c>
      <c r="AR245" s="7">
        <f t="shared" si="101"/>
        <v>0</v>
      </c>
      <c r="AS245" s="7" t="e">
        <f>VLOOKUP(AI245,排出係数!$A$4:$I$1301,8,FALSE)</f>
        <v>#N/A</v>
      </c>
      <c r="AT245" s="7" t="str">
        <f t="shared" si="102"/>
        <v/>
      </c>
      <c r="AU245" s="7" t="str">
        <f t="shared" si="103"/>
        <v/>
      </c>
      <c r="AV245" s="7" t="str">
        <f t="shared" si="104"/>
        <v/>
      </c>
      <c r="AW245" s="7" t="str">
        <f t="shared" si="105"/>
        <v/>
      </c>
      <c r="AX245" s="88"/>
      <c r="BD245" s="3" t="s">
        <v>2203</v>
      </c>
    </row>
    <row r="246" spans="1:56" s="13" customFormat="1" ht="13.5" customHeight="1">
      <c r="A246" s="139">
        <v>231</v>
      </c>
      <c r="B246" s="140"/>
      <c r="C246" s="141"/>
      <c r="D246" s="142"/>
      <c r="E246" s="141"/>
      <c r="F246" s="141"/>
      <c r="G246" s="182"/>
      <c r="H246" s="141"/>
      <c r="I246" s="143"/>
      <c r="J246" s="144"/>
      <c r="K246" s="141"/>
      <c r="L246" s="449"/>
      <c r="M246" s="450"/>
      <c r="N246" s="450"/>
      <c r="O246" s="451"/>
      <c r="P246" s="376" t="str">
        <f t="shared" si="81"/>
        <v/>
      </c>
      <c r="Q246" s="376" t="str">
        <f t="shared" si="82"/>
        <v/>
      </c>
      <c r="R246" s="377" t="str">
        <f t="shared" si="83"/>
        <v/>
      </c>
      <c r="S246" s="377" t="str">
        <f t="shared" si="84"/>
        <v/>
      </c>
      <c r="T246" s="277"/>
      <c r="U246" s="37"/>
      <c r="V246" s="36" t="str">
        <f t="shared" si="85"/>
        <v/>
      </c>
      <c r="W246" s="36" t="e">
        <f>IF(#REF!="","",#REF!)</f>
        <v>#REF!</v>
      </c>
      <c r="X246" s="29" t="str">
        <f t="shared" si="86"/>
        <v/>
      </c>
      <c r="Y246" s="7" t="e">
        <f t="shared" si="87"/>
        <v>#N/A</v>
      </c>
      <c r="Z246" s="7" t="e">
        <f t="shared" si="88"/>
        <v>#N/A</v>
      </c>
      <c r="AA246" s="7" t="e">
        <f t="shared" si="89"/>
        <v>#N/A</v>
      </c>
      <c r="AB246" s="7" t="str">
        <f t="shared" si="90"/>
        <v/>
      </c>
      <c r="AC246" s="11">
        <f t="shared" si="91"/>
        <v>1</v>
      </c>
      <c r="AD246" s="7" t="e">
        <f t="shared" si="92"/>
        <v>#N/A</v>
      </c>
      <c r="AE246" s="7" t="e">
        <f t="shared" si="93"/>
        <v>#N/A</v>
      </c>
      <c r="AF246" s="7" t="e">
        <f t="shared" si="94"/>
        <v>#N/A</v>
      </c>
      <c r="AG246" s="7" t="e">
        <f>VLOOKUP(AI246,排出係数!$A$4:$I$1301,9,FALSE)</f>
        <v>#N/A</v>
      </c>
      <c r="AH246" s="12" t="str">
        <f t="shared" si="95"/>
        <v xml:space="preserve"> </v>
      </c>
      <c r="AI246" s="7" t="e">
        <f t="shared" si="106"/>
        <v>#N/A</v>
      </c>
      <c r="AJ246" s="7" t="e">
        <f t="shared" si="96"/>
        <v>#N/A</v>
      </c>
      <c r="AK246" s="7" t="e">
        <f>VLOOKUP(AI246,排出係数!$A$4:$I$1301,6,FALSE)</f>
        <v>#N/A</v>
      </c>
      <c r="AL246" s="7" t="e">
        <f t="shared" si="97"/>
        <v>#N/A</v>
      </c>
      <c r="AM246" s="7" t="e">
        <f t="shared" si="98"/>
        <v>#N/A</v>
      </c>
      <c r="AN246" s="7" t="e">
        <f>VLOOKUP(AI246,排出係数!$A$4:$I$1301,7,FALSE)</f>
        <v>#N/A</v>
      </c>
      <c r="AO246" s="7" t="e">
        <f t="shared" si="99"/>
        <v>#N/A</v>
      </c>
      <c r="AP246" s="7" t="e">
        <f t="shared" si="100"/>
        <v>#N/A</v>
      </c>
      <c r="AQ246" s="7" t="e">
        <f t="shared" si="107"/>
        <v>#N/A</v>
      </c>
      <c r="AR246" s="7">
        <f t="shared" si="101"/>
        <v>0</v>
      </c>
      <c r="AS246" s="7" t="e">
        <f>VLOOKUP(AI246,排出係数!$A$4:$I$1301,8,FALSE)</f>
        <v>#N/A</v>
      </c>
      <c r="AT246" s="7" t="str">
        <f t="shared" si="102"/>
        <v/>
      </c>
      <c r="AU246" s="7" t="str">
        <f t="shared" si="103"/>
        <v/>
      </c>
      <c r="AV246" s="7" t="str">
        <f t="shared" si="104"/>
        <v/>
      </c>
      <c r="AW246" s="7" t="str">
        <f t="shared" si="105"/>
        <v/>
      </c>
      <c r="AX246" s="88"/>
      <c r="BD246" s="3" t="s">
        <v>2249</v>
      </c>
    </row>
    <row r="247" spans="1:56" s="13" customFormat="1" ht="13.5" customHeight="1">
      <c r="A247" s="139">
        <v>232</v>
      </c>
      <c r="B247" s="140"/>
      <c r="C247" s="141"/>
      <c r="D247" s="142"/>
      <c r="E247" s="141"/>
      <c r="F247" s="141"/>
      <c r="G247" s="182"/>
      <c r="H247" s="141"/>
      <c r="I247" s="143"/>
      <c r="J247" s="144"/>
      <c r="K247" s="141"/>
      <c r="L247" s="449"/>
      <c r="M247" s="450"/>
      <c r="N247" s="450"/>
      <c r="O247" s="451"/>
      <c r="P247" s="376" t="str">
        <f t="shared" si="81"/>
        <v/>
      </c>
      <c r="Q247" s="376" t="str">
        <f t="shared" si="82"/>
        <v/>
      </c>
      <c r="R247" s="377" t="str">
        <f t="shared" si="83"/>
        <v/>
      </c>
      <c r="S247" s="377" t="str">
        <f t="shared" si="84"/>
        <v/>
      </c>
      <c r="T247" s="277"/>
      <c r="U247" s="37"/>
      <c r="V247" s="36" t="str">
        <f t="shared" si="85"/>
        <v/>
      </c>
      <c r="W247" s="36" t="e">
        <f>IF(#REF!="","",#REF!)</f>
        <v>#REF!</v>
      </c>
      <c r="X247" s="29" t="str">
        <f t="shared" si="86"/>
        <v/>
      </c>
      <c r="Y247" s="7" t="e">
        <f t="shared" si="87"/>
        <v>#N/A</v>
      </c>
      <c r="Z247" s="7" t="e">
        <f t="shared" si="88"/>
        <v>#N/A</v>
      </c>
      <c r="AA247" s="7" t="e">
        <f t="shared" si="89"/>
        <v>#N/A</v>
      </c>
      <c r="AB247" s="7" t="str">
        <f t="shared" si="90"/>
        <v/>
      </c>
      <c r="AC247" s="11">
        <f t="shared" si="91"/>
        <v>1</v>
      </c>
      <c r="AD247" s="7" t="e">
        <f t="shared" si="92"/>
        <v>#N/A</v>
      </c>
      <c r="AE247" s="7" t="e">
        <f t="shared" si="93"/>
        <v>#N/A</v>
      </c>
      <c r="AF247" s="7" t="e">
        <f t="shared" si="94"/>
        <v>#N/A</v>
      </c>
      <c r="AG247" s="7" t="e">
        <f>VLOOKUP(AI247,排出係数!$A$4:$I$1301,9,FALSE)</f>
        <v>#N/A</v>
      </c>
      <c r="AH247" s="12" t="str">
        <f t="shared" si="95"/>
        <v xml:space="preserve"> </v>
      </c>
      <c r="AI247" s="7" t="e">
        <f t="shared" si="106"/>
        <v>#N/A</v>
      </c>
      <c r="AJ247" s="7" t="e">
        <f t="shared" si="96"/>
        <v>#N/A</v>
      </c>
      <c r="AK247" s="7" t="e">
        <f>VLOOKUP(AI247,排出係数!$A$4:$I$1301,6,FALSE)</f>
        <v>#N/A</v>
      </c>
      <c r="AL247" s="7" t="e">
        <f t="shared" si="97"/>
        <v>#N/A</v>
      </c>
      <c r="AM247" s="7" t="e">
        <f t="shared" si="98"/>
        <v>#N/A</v>
      </c>
      <c r="AN247" s="7" t="e">
        <f>VLOOKUP(AI247,排出係数!$A$4:$I$1301,7,FALSE)</f>
        <v>#N/A</v>
      </c>
      <c r="AO247" s="7" t="e">
        <f t="shared" si="99"/>
        <v>#N/A</v>
      </c>
      <c r="AP247" s="7" t="e">
        <f t="shared" si="100"/>
        <v>#N/A</v>
      </c>
      <c r="AQ247" s="7" t="e">
        <f t="shared" si="107"/>
        <v>#N/A</v>
      </c>
      <c r="AR247" s="7">
        <f t="shared" si="101"/>
        <v>0</v>
      </c>
      <c r="AS247" s="7" t="e">
        <f>VLOOKUP(AI247,排出係数!$A$4:$I$1301,8,FALSE)</f>
        <v>#N/A</v>
      </c>
      <c r="AT247" s="7" t="str">
        <f t="shared" si="102"/>
        <v/>
      </c>
      <c r="AU247" s="7" t="str">
        <f t="shared" si="103"/>
        <v/>
      </c>
      <c r="AV247" s="7" t="str">
        <f t="shared" si="104"/>
        <v/>
      </c>
      <c r="AW247" s="7" t="str">
        <f t="shared" si="105"/>
        <v/>
      </c>
      <c r="AX247" s="88"/>
      <c r="BD247" s="3" t="s">
        <v>2247</v>
      </c>
    </row>
    <row r="248" spans="1:56" s="13" customFormat="1" ht="13.5" customHeight="1">
      <c r="A248" s="139">
        <v>233</v>
      </c>
      <c r="B248" s="140"/>
      <c r="C248" s="141"/>
      <c r="D248" s="142"/>
      <c r="E248" s="141"/>
      <c r="F248" s="141"/>
      <c r="G248" s="182"/>
      <c r="H248" s="141"/>
      <c r="I248" s="143"/>
      <c r="J248" s="144"/>
      <c r="K248" s="141"/>
      <c r="L248" s="449"/>
      <c r="M248" s="450"/>
      <c r="N248" s="450"/>
      <c r="O248" s="451"/>
      <c r="P248" s="376" t="str">
        <f t="shared" si="81"/>
        <v/>
      </c>
      <c r="Q248" s="376" t="str">
        <f t="shared" si="82"/>
        <v/>
      </c>
      <c r="R248" s="377" t="str">
        <f t="shared" si="83"/>
        <v/>
      </c>
      <c r="S248" s="377" t="str">
        <f t="shared" si="84"/>
        <v/>
      </c>
      <c r="T248" s="277"/>
      <c r="U248" s="37"/>
      <c r="V248" s="36" t="str">
        <f t="shared" si="85"/>
        <v/>
      </c>
      <c r="W248" s="36" t="e">
        <f>IF(#REF!="","",#REF!)</f>
        <v>#REF!</v>
      </c>
      <c r="X248" s="29" t="str">
        <f t="shared" si="86"/>
        <v/>
      </c>
      <c r="Y248" s="7" t="e">
        <f t="shared" si="87"/>
        <v>#N/A</v>
      </c>
      <c r="Z248" s="7" t="e">
        <f t="shared" si="88"/>
        <v>#N/A</v>
      </c>
      <c r="AA248" s="7" t="e">
        <f t="shared" si="89"/>
        <v>#N/A</v>
      </c>
      <c r="AB248" s="7" t="str">
        <f t="shared" si="90"/>
        <v/>
      </c>
      <c r="AC248" s="11">
        <f t="shared" si="91"/>
        <v>1</v>
      </c>
      <c r="AD248" s="7" t="e">
        <f t="shared" si="92"/>
        <v>#N/A</v>
      </c>
      <c r="AE248" s="7" t="e">
        <f t="shared" si="93"/>
        <v>#N/A</v>
      </c>
      <c r="AF248" s="7" t="e">
        <f t="shared" si="94"/>
        <v>#N/A</v>
      </c>
      <c r="AG248" s="7" t="e">
        <f>VLOOKUP(AI248,排出係数!$A$4:$I$1301,9,FALSE)</f>
        <v>#N/A</v>
      </c>
      <c r="AH248" s="12" t="str">
        <f t="shared" si="95"/>
        <v xml:space="preserve"> </v>
      </c>
      <c r="AI248" s="7" t="e">
        <f t="shared" si="106"/>
        <v>#N/A</v>
      </c>
      <c r="AJ248" s="7" t="e">
        <f t="shared" si="96"/>
        <v>#N/A</v>
      </c>
      <c r="AK248" s="7" t="e">
        <f>VLOOKUP(AI248,排出係数!$A$4:$I$1301,6,FALSE)</f>
        <v>#N/A</v>
      </c>
      <c r="AL248" s="7" t="e">
        <f t="shared" si="97"/>
        <v>#N/A</v>
      </c>
      <c r="AM248" s="7" t="e">
        <f t="shared" si="98"/>
        <v>#N/A</v>
      </c>
      <c r="AN248" s="7" t="e">
        <f>VLOOKUP(AI248,排出係数!$A$4:$I$1301,7,FALSE)</f>
        <v>#N/A</v>
      </c>
      <c r="AO248" s="7" t="e">
        <f t="shared" si="99"/>
        <v>#N/A</v>
      </c>
      <c r="AP248" s="7" t="e">
        <f t="shared" si="100"/>
        <v>#N/A</v>
      </c>
      <c r="AQ248" s="7" t="e">
        <f t="shared" si="107"/>
        <v>#N/A</v>
      </c>
      <c r="AR248" s="7">
        <f t="shared" si="101"/>
        <v>0</v>
      </c>
      <c r="AS248" s="7" t="e">
        <f>VLOOKUP(AI248,排出係数!$A$4:$I$1301,8,FALSE)</f>
        <v>#N/A</v>
      </c>
      <c r="AT248" s="7" t="str">
        <f t="shared" si="102"/>
        <v/>
      </c>
      <c r="AU248" s="7" t="str">
        <f t="shared" si="103"/>
        <v/>
      </c>
      <c r="AV248" s="7" t="str">
        <f t="shared" si="104"/>
        <v/>
      </c>
      <c r="AW248" s="7" t="str">
        <f t="shared" si="105"/>
        <v/>
      </c>
      <c r="AX248" s="88"/>
      <c r="BD248" s="3" t="s">
        <v>2145</v>
      </c>
    </row>
    <row r="249" spans="1:56" s="13" customFormat="1" ht="13.5" customHeight="1">
      <c r="A249" s="139">
        <v>234</v>
      </c>
      <c r="B249" s="140"/>
      <c r="C249" s="141"/>
      <c r="D249" s="142"/>
      <c r="E249" s="141"/>
      <c r="F249" s="141"/>
      <c r="G249" s="182"/>
      <c r="H249" s="141"/>
      <c r="I249" s="143"/>
      <c r="J249" s="144"/>
      <c r="K249" s="141"/>
      <c r="L249" s="449"/>
      <c r="M249" s="450"/>
      <c r="N249" s="450"/>
      <c r="O249" s="451"/>
      <c r="P249" s="376" t="str">
        <f t="shared" si="81"/>
        <v/>
      </c>
      <c r="Q249" s="376" t="str">
        <f t="shared" si="82"/>
        <v/>
      </c>
      <c r="R249" s="377" t="str">
        <f t="shared" si="83"/>
        <v/>
      </c>
      <c r="S249" s="377" t="str">
        <f t="shared" si="84"/>
        <v/>
      </c>
      <c r="T249" s="277"/>
      <c r="U249" s="37"/>
      <c r="V249" s="36" t="str">
        <f t="shared" si="85"/>
        <v/>
      </c>
      <c r="W249" s="36" t="e">
        <f>IF(#REF!="","",#REF!)</f>
        <v>#REF!</v>
      </c>
      <c r="X249" s="29" t="str">
        <f t="shared" si="86"/>
        <v/>
      </c>
      <c r="Y249" s="7" t="e">
        <f t="shared" si="87"/>
        <v>#N/A</v>
      </c>
      <c r="Z249" s="7" t="e">
        <f t="shared" si="88"/>
        <v>#N/A</v>
      </c>
      <c r="AA249" s="7" t="e">
        <f t="shared" si="89"/>
        <v>#N/A</v>
      </c>
      <c r="AB249" s="7" t="str">
        <f t="shared" si="90"/>
        <v/>
      </c>
      <c r="AC249" s="11">
        <f t="shared" si="91"/>
        <v>1</v>
      </c>
      <c r="AD249" s="7" t="e">
        <f t="shared" si="92"/>
        <v>#N/A</v>
      </c>
      <c r="AE249" s="7" t="e">
        <f t="shared" si="93"/>
        <v>#N/A</v>
      </c>
      <c r="AF249" s="7" t="e">
        <f t="shared" si="94"/>
        <v>#N/A</v>
      </c>
      <c r="AG249" s="7" t="e">
        <f>VLOOKUP(AI249,排出係数!$A$4:$I$1301,9,FALSE)</f>
        <v>#N/A</v>
      </c>
      <c r="AH249" s="12" t="str">
        <f t="shared" si="95"/>
        <v xml:space="preserve"> </v>
      </c>
      <c r="AI249" s="7" t="e">
        <f t="shared" si="106"/>
        <v>#N/A</v>
      </c>
      <c r="AJ249" s="7" t="e">
        <f t="shared" si="96"/>
        <v>#N/A</v>
      </c>
      <c r="AK249" s="7" t="e">
        <f>VLOOKUP(AI249,排出係数!$A$4:$I$1301,6,FALSE)</f>
        <v>#N/A</v>
      </c>
      <c r="AL249" s="7" t="e">
        <f t="shared" si="97"/>
        <v>#N/A</v>
      </c>
      <c r="AM249" s="7" t="e">
        <f t="shared" si="98"/>
        <v>#N/A</v>
      </c>
      <c r="AN249" s="7" t="e">
        <f>VLOOKUP(AI249,排出係数!$A$4:$I$1301,7,FALSE)</f>
        <v>#N/A</v>
      </c>
      <c r="AO249" s="7" t="e">
        <f t="shared" si="99"/>
        <v>#N/A</v>
      </c>
      <c r="AP249" s="7" t="e">
        <f t="shared" si="100"/>
        <v>#N/A</v>
      </c>
      <c r="AQ249" s="7" t="e">
        <f t="shared" si="107"/>
        <v>#N/A</v>
      </c>
      <c r="AR249" s="7">
        <f t="shared" si="101"/>
        <v>0</v>
      </c>
      <c r="AS249" s="7" t="e">
        <f>VLOOKUP(AI249,排出係数!$A$4:$I$1301,8,FALSE)</f>
        <v>#N/A</v>
      </c>
      <c r="AT249" s="7" t="str">
        <f t="shared" si="102"/>
        <v/>
      </c>
      <c r="AU249" s="7" t="str">
        <f t="shared" si="103"/>
        <v/>
      </c>
      <c r="AV249" s="7" t="str">
        <f t="shared" si="104"/>
        <v/>
      </c>
      <c r="AW249" s="7" t="str">
        <f t="shared" si="105"/>
        <v/>
      </c>
      <c r="AX249" s="88"/>
      <c r="BD249" s="3" t="s">
        <v>2135</v>
      </c>
    </row>
    <row r="250" spans="1:56" s="13" customFormat="1" ht="13.5" customHeight="1">
      <c r="A250" s="139">
        <v>235</v>
      </c>
      <c r="B250" s="140"/>
      <c r="C250" s="141"/>
      <c r="D250" s="142"/>
      <c r="E250" s="141"/>
      <c r="F250" s="141"/>
      <c r="G250" s="182"/>
      <c r="H250" s="141"/>
      <c r="I250" s="143"/>
      <c r="J250" s="144"/>
      <c r="K250" s="141"/>
      <c r="L250" s="449"/>
      <c r="M250" s="450"/>
      <c r="N250" s="450"/>
      <c r="O250" s="451"/>
      <c r="P250" s="376" t="str">
        <f t="shared" si="81"/>
        <v/>
      </c>
      <c r="Q250" s="376" t="str">
        <f t="shared" si="82"/>
        <v/>
      </c>
      <c r="R250" s="377" t="str">
        <f t="shared" si="83"/>
        <v/>
      </c>
      <c r="S250" s="377" t="str">
        <f t="shared" si="84"/>
        <v/>
      </c>
      <c r="T250" s="277"/>
      <c r="U250" s="37"/>
      <c r="V250" s="36" t="str">
        <f t="shared" si="85"/>
        <v/>
      </c>
      <c r="W250" s="36" t="e">
        <f>IF(#REF!="","",#REF!)</f>
        <v>#REF!</v>
      </c>
      <c r="X250" s="29" t="str">
        <f t="shared" si="86"/>
        <v/>
      </c>
      <c r="Y250" s="7" t="e">
        <f t="shared" si="87"/>
        <v>#N/A</v>
      </c>
      <c r="Z250" s="7" t="e">
        <f t="shared" si="88"/>
        <v>#N/A</v>
      </c>
      <c r="AA250" s="7" t="e">
        <f t="shared" si="89"/>
        <v>#N/A</v>
      </c>
      <c r="AB250" s="7" t="str">
        <f t="shared" si="90"/>
        <v/>
      </c>
      <c r="AC250" s="11">
        <f t="shared" si="91"/>
        <v>1</v>
      </c>
      <c r="AD250" s="7" t="e">
        <f t="shared" si="92"/>
        <v>#N/A</v>
      </c>
      <c r="AE250" s="7" t="e">
        <f t="shared" si="93"/>
        <v>#N/A</v>
      </c>
      <c r="AF250" s="7" t="e">
        <f t="shared" si="94"/>
        <v>#N/A</v>
      </c>
      <c r="AG250" s="7" t="e">
        <f>VLOOKUP(AI250,排出係数!$A$4:$I$1301,9,FALSE)</f>
        <v>#N/A</v>
      </c>
      <c r="AH250" s="12" t="str">
        <f t="shared" si="95"/>
        <v xml:space="preserve"> </v>
      </c>
      <c r="AI250" s="7" t="e">
        <f t="shared" si="106"/>
        <v>#N/A</v>
      </c>
      <c r="AJ250" s="7" t="e">
        <f t="shared" si="96"/>
        <v>#N/A</v>
      </c>
      <c r="AK250" s="7" t="e">
        <f>VLOOKUP(AI250,排出係数!$A$4:$I$1301,6,FALSE)</f>
        <v>#N/A</v>
      </c>
      <c r="AL250" s="7" t="e">
        <f t="shared" si="97"/>
        <v>#N/A</v>
      </c>
      <c r="AM250" s="7" t="e">
        <f t="shared" si="98"/>
        <v>#N/A</v>
      </c>
      <c r="AN250" s="7" t="e">
        <f>VLOOKUP(AI250,排出係数!$A$4:$I$1301,7,FALSE)</f>
        <v>#N/A</v>
      </c>
      <c r="AO250" s="7" t="e">
        <f t="shared" si="99"/>
        <v>#N/A</v>
      </c>
      <c r="AP250" s="7" t="e">
        <f t="shared" si="100"/>
        <v>#N/A</v>
      </c>
      <c r="AQ250" s="7" t="e">
        <f t="shared" si="107"/>
        <v>#N/A</v>
      </c>
      <c r="AR250" s="7">
        <f t="shared" si="101"/>
        <v>0</v>
      </c>
      <c r="AS250" s="7" t="e">
        <f>VLOOKUP(AI250,排出係数!$A$4:$I$1301,8,FALSE)</f>
        <v>#N/A</v>
      </c>
      <c r="AT250" s="7" t="str">
        <f t="shared" si="102"/>
        <v/>
      </c>
      <c r="AU250" s="7" t="str">
        <f t="shared" si="103"/>
        <v/>
      </c>
      <c r="AV250" s="7" t="str">
        <f t="shared" si="104"/>
        <v/>
      </c>
      <c r="AW250" s="7" t="str">
        <f t="shared" si="105"/>
        <v/>
      </c>
      <c r="AX250" s="88"/>
      <c r="BD250" s="3" t="s">
        <v>2153</v>
      </c>
    </row>
    <row r="251" spans="1:56" s="13" customFormat="1" ht="13.5" customHeight="1">
      <c r="A251" s="139">
        <v>236</v>
      </c>
      <c r="B251" s="140"/>
      <c r="C251" s="141"/>
      <c r="D251" s="142"/>
      <c r="E251" s="141"/>
      <c r="F251" s="141"/>
      <c r="G251" s="182"/>
      <c r="H251" s="141"/>
      <c r="I251" s="143"/>
      <c r="J251" s="144"/>
      <c r="K251" s="141"/>
      <c r="L251" s="449"/>
      <c r="M251" s="450"/>
      <c r="N251" s="450"/>
      <c r="O251" s="451"/>
      <c r="P251" s="376" t="str">
        <f t="shared" si="81"/>
        <v/>
      </c>
      <c r="Q251" s="376" t="str">
        <f t="shared" si="82"/>
        <v/>
      </c>
      <c r="R251" s="377" t="str">
        <f t="shared" si="83"/>
        <v/>
      </c>
      <c r="S251" s="377" t="str">
        <f t="shared" si="84"/>
        <v/>
      </c>
      <c r="T251" s="277"/>
      <c r="U251" s="37"/>
      <c r="V251" s="36" t="str">
        <f t="shared" si="85"/>
        <v/>
      </c>
      <c r="W251" s="36" t="e">
        <f>IF(#REF!="","",#REF!)</f>
        <v>#REF!</v>
      </c>
      <c r="X251" s="29" t="str">
        <f t="shared" si="86"/>
        <v/>
      </c>
      <c r="Y251" s="7" t="e">
        <f t="shared" si="87"/>
        <v>#N/A</v>
      </c>
      <c r="Z251" s="7" t="e">
        <f t="shared" si="88"/>
        <v>#N/A</v>
      </c>
      <c r="AA251" s="7" t="e">
        <f t="shared" si="89"/>
        <v>#N/A</v>
      </c>
      <c r="AB251" s="7" t="str">
        <f t="shared" si="90"/>
        <v/>
      </c>
      <c r="AC251" s="11">
        <f t="shared" si="91"/>
        <v>1</v>
      </c>
      <c r="AD251" s="7" t="e">
        <f t="shared" si="92"/>
        <v>#N/A</v>
      </c>
      <c r="AE251" s="7" t="e">
        <f t="shared" si="93"/>
        <v>#N/A</v>
      </c>
      <c r="AF251" s="7" t="e">
        <f t="shared" si="94"/>
        <v>#N/A</v>
      </c>
      <c r="AG251" s="7" t="e">
        <f>VLOOKUP(AI251,排出係数!$A$4:$I$1301,9,FALSE)</f>
        <v>#N/A</v>
      </c>
      <c r="AH251" s="12" t="str">
        <f t="shared" si="95"/>
        <v xml:space="preserve"> </v>
      </c>
      <c r="AI251" s="7" t="e">
        <f t="shared" si="106"/>
        <v>#N/A</v>
      </c>
      <c r="AJ251" s="7" t="e">
        <f t="shared" si="96"/>
        <v>#N/A</v>
      </c>
      <c r="AK251" s="7" t="e">
        <f>VLOOKUP(AI251,排出係数!$A$4:$I$1301,6,FALSE)</f>
        <v>#N/A</v>
      </c>
      <c r="AL251" s="7" t="e">
        <f t="shared" si="97"/>
        <v>#N/A</v>
      </c>
      <c r="AM251" s="7" t="e">
        <f t="shared" si="98"/>
        <v>#N/A</v>
      </c>
      <c r="AN251" s="7" t="e">
        <f>VLOOKUP(AI251,排出係数!$A$4:$I$1301,7,FALSE)</f>
        <v>#N/A</v>
      </c>
      <c r="AO251" s="7" t="e">
        <f t="shared" si="99"/>
        <v>#N/A</v>
      </c>
      <c r="AP251" s="7" t="e">
        <f t="shared" si="100"/>
        <v>#N/A</v>
      </c>
      <c r="AQ251" s="7" t="e">
        <f t="shared" si="107"/>
        <v>#N/A</v>
      </c>
      <c r="AR251" s="7">
        <f t="shared" si="101"/>
        <v>0</v>
      </c>
      <c r="AS251" s="7" t="e">
        <f>VLOOKUP(AI251,排出係数!$A$4:$I$1301,8,FALSE)</f>
        <v>#N/A</v>
      </c>
      <c r="AT251" s="7" t="str">
        <f t="shared" si="102"/>
        <v/>
      </c>
      <c r="AU251" s="7" t="str">
        <f t="shared" si="103"/>
        <v/>
      </c>
      <c r="AV251" s="7" t="str">
        <f t="shared" si="104"/>
        <v/>
      </c>
      <c r="AW251" s="7" t="str">
        <f t="shared" si="105"/>
        <v/>
      </c>
      <c r="AX251" s="88"/>
      <c r="BD251" s="3" t="s">
        <v>2147</v>
      </c>
    </row>
    <row r="252" spans="1:56" s="13" customFormat="1" ht="13.5" customHeight="1">
      <c r="A252" s="139">
        <v>237</v>
      </c>
      <c r="B252" s="140"/>
      <c r="C252" s="141"/>
      <c r="D252" s="142"/>
      <c r="E252" s="141"/>
      <c r="F252" s="141"/>
      <c r="G252" s="182"/>
      <c r="H252" s="141"/>
      <c r="I252" s="143"/>
      <c r="J252" s="144"/>
      <c r="K252" s="141"/>
      <c r="L252" s="449"/>
      <c r="M252" s="450"/>
      <c r="N252" s="450"/>
      <c r="O252" s="451"/>
      <c r="P252" s="376" t="str">
        <f t="shared" si="81"/>
        <v/>
      </c>
      <c r="Q252" s="376" t="str">
        <f t="shared" si="82"/>
        <v/>
      </c>
      <c r="R252" s="377" t="str">
        <f t="shared" si="83"/>
        <v/>
      </c>
      <c r="S252" s="377" t="str">
        <f t="shared" si="84"/>
        <v/>
      </c>
      <c r="T252" s="277"/>
      <c r="U252" s="37"/>
      <c r="V252" s="36" t="str">
        <f t="shared" si="85"/>
        <v/>
      </c>
      <c r="W252" s="36" t="e">
        <f>IF(#REF!="","",#REF!)</f>
        <v>#REF!</v>
      </c>
      <c r="X252" s="29" t="str">
        <f t="shared" si="86"/>
        <v/>
      </c>
      <c r="Y252" s="7" t="e">
        <f t="shared" si="87"/>
        <v>#N/A</v>
      </c>
      <c r="Z252" s="7" t="e">
        <f t="shared" si="88"/>
        <v>#N/A</v>
      </c>
      <c r="AA252" s="7" t="e">
        <f t="shared" si="89"/>
        <v>#N/A</v>
      </c>
      <c r="AB252" s="7" t="str">
        <f t="shared" si="90"/>
        <v/>
      </c>
      <c r="AC252" s="11">
        <f t="shared" si="91"/>
        <v>1</v>
      </c>
      <c r="AD252" s="7" t="e">
        <f t="shared" si="92"/>
        <v>#N/A</v>
      </c>
      <c r="AE252" s="7" t="e">
        <f t="shared" si="93"/>
        <v>#N/A</v>
      </c>
      <c r="AF252" s="7" t="e">
        <f t="shared" si="94"/>
        <v>#N/A</v>
      </c>
      <c r="AG252" s="7" t="e">
        <f>VLOOKUP(AI252,排出係数!$A$4:$I$1301,9,FALSE)</f>
        <v>#N/A</v>
      </c>
      <c r="AH252" s="12" t="str">
        <f t="shared" si="95"/>
        <v xml:space="preserve"> </v>
      </c>
      <c r="AI252" s="7" t="e">
        <f t="shared" si="106"/>
        <v>#N/A</v>
      </c>
      <c r="AJ252" s="7" t="e">
        <f t="shared" si="96"/>
        <v>#N/A</v>
      </c>
      <c r="AK252" s="7" t="e">
        <f>VLOOKUP(AI252,排出係数!$A$4:$I$1301,6,FALSE)</f>
        <v>#N/A</v>
      </c>
      <c r="AL252" s="7" t="e">
        <f t="shared" si="97"/>
        <v>#N/A</v>
      </c>
      <c r="AM252" s="7" t="e">
        <f t="shared" si="98"/>
        <v>#N/A</v>
      </c>
      <c r="AN252" s="7" t="e">
        <f>VLOOKUP(AI252,排出係数!$A$4:$I$1301,7,FALSE)</f>
        <v>#N/A</v>
      </c>
      <c r="AO252" s="7" t="e">
        <f t="shared" si="99"/>
        <v>#N/A</v>
      </c>
      <c r="AP252" s="7" t="e">
        <f t="shared" si="100"/>
        <v>#N/A</v>
      </c>
      <c r="AQ252" s="7" t="e">
        <f t="shared" si="107"/>
        <v>#N/A</v>
      </c>
      <c r="AR252" s="7">
        <f t="shared" si="101"/>
        <v>0</v>
      </c>
      <c r="AS252" s="7" t="e">
        <f>VLOOKUP(AI252,排出係数!$A$4:$I$1301,8,FALSE)</f>
        <v>#N/A</v>
      </c>
      <c r="AT252" s="7" t="str">
        <f t="shared" si="102"/>
        <v/>
      </c>
      <c r="AU252" s="7" t="str">
        <f t="shared" si="103"/>
        <v/>
      </c>
      <c r="AV252" s="7" t="str">
        <f t="shared" si="104"/>
        <v/>
      </c>
      <c r="AW252" s="7" t="str">
        <f t="shared" si="105"/>
        <v/>
      </c>
      <c r="AX252" s="88"/>
      <c r="BD252" s="3" t="s">
        <v>2137</v>
      </c>
    </row>
    <row r="253" spans="1:56" s="13" customFormat="1" ht="13.5" customHeight="1">
      <c r="A253" s="139">
        <v>238</v>
      </c>
      <c r="B253" s="140"/>
      <c r="C253" s="141"/>
      <c r="D253" s="142"/>
      <c r="E253" s="141"/>
      <c r="F253" s="141"/>
      <c r="G253" s="182"/>
      <c r="H253" s="141"/>
      <c r="I253" s="143"/>
      <c r="J253" s="144"/>
      <c r="K253" s="141"/>
      <c r="L253" s="449"/>
      <c r="M253" s="450"/>
      <c r="N253" s="450"/>
      <c r="O253" s="451"/>
      <c r="P253" s="376" t="str">
        <f t="shared" si="81"/>
        <v/>
      </c>
      <c r="Q253" s="376" t="str">
        <f t="shared" si="82"/>
        <v/>
      </c>
      <c r="R253" s="377" t="str">
        <f t="shared" si="83"/>
        <v/>
      </c>
      <c r="S253" s="377" t="str">
        <f t="shared" si="84"/>
        <v/>
      </c>
      <c r="T253" s="277"/>
      <c r="U253" s="37"/>
      <c r="V253" s="36" t="str">
        <f t="shared" si="85"/>
        <v/>
      </c>
      <c r="W253" s="36" t="e">
        <f>IF(#REF!="","",#REF!)</f>
        <v>#REF!</v>
      </c>
      <c r="X253" s="29" t="str">
        <f t="shared" si="86"/>
        <v/>
      </c>
      <c r="Y253" s="7" t="e">
        <f t="shared" si="87"/>
        <v>#N/A</v>
      </c>
      <c r="Z253" s="7" t="e">
        <f t="shared" si="88"/>
        <v>#N/A</v>
      </c>
      <c r="AA253" s="7" t="e">
        <f t="shared" si="89"/>
        <v>#N/A</v>
      </c>
      <c r="AB253" s="7" t="str">
        <f t="shared" si="90"/>
        <v/>
      </c>
      <c r="AC253" s="11">
        <f t="shared" si="91"/>
        <v>1</v>
      </c>
      <c r="AD253" s="7" t="e">
        <f t="shared" si="92"/>
        <v>#N/A</v>
      </c>
      <c r="AE253" s="7" t="e">
        <f t="shared" si="93"/>
        <v>#N/A</v>
      </c>
      <c r="AF253" s="7" t="e">
        <f t="shared" si="94"/>
        <v>#N/A</v>
      </c>
      <c r="AG253" s="7" t="e">
        <f>VLOOKUP(AI253,排出係数!$A$4:$I$1301,9,FALSE)</f>
        <v>#N/A</v>
      </c>
      <c r="AH253" s="12" t="str">
        <f t="shared" si="95"/>
        <v xml:space="preserve"> </v>
      </c>
      <c r="AI253" s="7" t="e">
        <f t="shared" si="106"/>
        <v>#N/A</v>
      </c>
      <c r="AJ253" s="7" t="e">
        <f t="shared" si="96"/>
        <v>#N/A</v>
      </c>
      <c r="AK253" s="7" t="e">
        <f>VLOOKUP(AI253,排出係数!$A$4:$I$1301,6,FALSE)</f>
        <v>#N/A</v>
      </c>
      <c r="AL253" s="7" t="e">
        <f t="shared" si="97"/>
        <v>#N/A</v>
      </c>
      <c r="AM253" s="7" t="e">
        <f t="shared" si="98"/>
        <v>#N/A</v>
      </c>
      <c r="AN253" s="7" t="e">
        <f>VLOOKUP(AI253,排出係数!$A$4:$I$1301,7,FALSE)</f>
        <v>#N/A</v>
      </c>
      <c r="AO253" s="7" t="e">
        <f t="shared" si="99"/>
        <v>#N/A</v>
      </c>
      <c r="AP253" s="7" t="e">
        <f t="shared" si="100"/>
        <v>#N/A</v>
      </c>
      <c r="AQ253" s="7" t="e">
        <f t="shared" si="107"/>
        <v>#N/A</v>
      </c>
      <c r="AR253" s="7">
        <f t="shared" si="101"/>
        <v>0</v>
      </c>
      <c r="AS253" s="7" t="e">
        <f>VLOOKUP(AI253,排出係数!$A$4:$I$1301,8,FALSE)</f>
        <v>#N/A</v>
      </c>
      <c r="AT253" s="7" t="str">
        <f t="shared" si="102"/>
        <v/>
      </c>
      <c r="AU253" s="7" t="str">
        <f t="shared" si="103"/>
        <v/>
      </c>
      <c r="AV253" s="7" t="str">
        <f t="shared" si="104"/>
        <v/>
      </c>
      <c r="AW253" s="7" t="str">
        <f t="shared" si="105"/>
        <v/>
      </c>
      <c r="AX253" s="88"/>
      <c r="BD253" s="3" t="s">
        <v>2149</v>
      </c>
    </row>
    <row r="254" spans="1:56" s="13" customFormat="1" ht="13.5" customHeight="1">
      <c r="A254" s="139">
        <v>239</v>
      </c>
      <c r="B254" s="140"/>
      <c r="C254" s="141"/>
      <c r="D254" s="142"/>
      <c r="E254" s="141"/>
      <c r="F254" s="141"/>
      <c r="G254" s="182"/>
      <c r="H254" s="141"/>
      <c r="I254" s="143"/>
      <c r="J254" s="144"/>
      <c r="K254" s="141"/>
      <c r="L254" s="449"/>
      <c r="M254" s="450"/>
      <c r="N254" s="450"/>
      <c r="O254" s="451"/>
      <c r="P254" s="376" t="str">
        <f t="shared" si="81"/>
        <v/>
      </c>
      <c r="Q254" s="376" t="str">
        <f t="shared" si="82"/>
        <v/>
      </c>
      <c r="R254" s="377" t="str">
        <f t="shared" si="83"/>
        <v/>
      </c>
      <c r="S254" s="377" t="str">
        <f t="shared" si="84"/>
        <v/>
      </c>
      <c r="T254" s="277"/>
      <c r="U254" s="37"/>
      <c r="V254" s="36" t="str">
        <f t="shared" si="85"/>
        <v/>
      </c>
      <c r="W254" s="36" t="e">
        <f>IF(#REF!="","",#REF!)</f>
        <v>#REF!</v>
      </c>
      <c r="X254" s="29" t="str">
        <f t="shared" si="86"/>
        <v/>
      </c>
      <c r="Y254" s="7" t="e">
        <f t="shared" si="87"/>
        <v>#N/A</v>
      </c>
      <c r="Z254" s="7" t="e">
        <f t="shared" si="88"/>
        <v>#N/A</v>
      </c>
      <c r="AA254" s="7" t="e">
        <f t="shared" si="89"/>
        <v>#N/A</v>
      </c>
      <c r="AB254" s="7" t="str">
        <f t="shared" si="90"/>
        <v/>
      </c>
      <c r="AC254" s="11">
        <f t="shared" si="91"/>
        <v>1</v>
      </c>
      <c r="AD254" s="7" t="e">
        <f t="shared" si="92"/>
        <v>#N/A</v>
      </c>
      <c r="AE254" s="7" t="e">
        <f t="shared" si="93"/>
        <v>#N/A</v>
      </c>
      <c r="AF254" s="7" t="e">
        <f t="shared" si="94"/>
        <v>#N/A</v>
      </c>
      <c r="AG254" s="7" t="e">
        <f>VLOOKUP(AI254,排出係数!$A$4:$I$1301,9,FALSE)</f>
        <v>#N/A</v>
      </c>
      <c r="AH254" s="12" t="str">
        <f t="shared" si="95"/>
        <v xml:space="preserve"> </v>
      </c>
      <c r="AI254" s="7" t="e">
        <f t="shared" si="106"/>
        <v>#N/A</v>
      </c>
      <c r="AJ254" s="7" t="e">
        <f t="shared" si="96"/>
        <v>#N/A</v>
      </c>
      <c r="AK254" s="7" t="e">
        <f>VLOOKUP(AI254,排出係数!$A$4:$I$1301,6,FALSE)</f>
        <v>#N/A</v>
      </c>
      <c r="AL254" s="7" t="e">
        <f t="shared" si="97"/>
        <v>#N/A</v>
      </c>
      <c r="AM254" s="7" t="e">
        <f t="shared" si="98"/>
        <v>#N/A</v>
      </c>
      <c r="AN254" s="7" t="e">
        <f>VLOOKUP(AI254,排出係数!$A$4:$I$1301,7,FALSE)</f>
        <v>#N/A</v>
      </c>
      <c r="AO254" s="7" t="e">
        <f t="shared" si="99"/>
        <v>#N/A</v>
      </c>
      <c r="AP254" s="7" t="e">
        <f t="shared" si="100"/>
        <v>#N/A</v>
      </c>
      <c r="AQ254" s="7" t="e">
        <f t="shared" si="107"/>
        <v>#N/A</v>
      </c>
      <c r="AR254" s="7">
        <f t="shared" si="101"/>
        <v>0</v>
      </c>
      <c r="AS254" s="7" t="e">
        <f>VLOOKUP(AI254,排出係数!$A$4:$I$1301,8,FALSE)</f>
        <v>#N/A</v>
      </c>
      <c r="AT254" s="7" t="str">
        <f t="shared" si="102"/>
        <v/>
      </c>
      <c r="AU254" s="7" t="str">
        <f t="shared" si="103"/>
        <v/>
      </c>
      <c r="AV254" s="7" t="str">
        <f t="shared" si="104"/>
        <v/>
      </c>
      <c r="AW254" s="7" t="str">
        <f t="shared" si="105"/>
        <v/>
      </c>
      <c r="AX254" s="88"/>
      <c r="BD254" s="3" t="s">
        <v>2139</v>
      </c>
    </row>
    <row r="255" spans="1:56" s="13" customFormat="1" ht="13.5" customHeight="1">
      <c r="A255" s="139">
        <v>240</v>
      </c>
      <c r="B255" s="140"/>
      <c r="C255" s="141"/>
      <c r="D255" s="142"/>
      <c r="E255" s="141"/>
      <c r="F255" s="141"/>
      <c r="G255" s="182"/>
      <c r="H255" s="141"/>
      <c r="I255" s="143"/>
      <c r="J255" s="144"/>
      <c r="K255" s="141"/>
      <c r="L255" s="449"/>
      <c r="M255" s="450"/>
      <c r="N255" s="450"/>
      <c r="O255" s="451"/>
      <c r="P255" s="376" t="str">
        <f t="shared" si="81"/>
        <v/>
      </c>
      <c r="Q255" s="376" t="str">
        <f t="shared" si="82"/>
        <v/>
      </c>
      <c r="R255" s="377" t="str">
        <f t="shared" si="83"/>
        <v/>
      </c>
      <c r="S255" s="377" t="str">
        <f t="shared" si="84"/>
        <v/>
      </c>
      <c r="T255" s="277"/>
      <c r="U255" s="37"/>
      <c r="V255" s="36" t="str">
        <f t="shared" si="85"/>
        <v/>
      </c>
      <c r="W255" s="36" t="e">
        <f>IF(#REF!="","",#REF!)</f>
        <v>#REF!</v>
      </c>
      <c r="X255" s="29" t="str">
        <f t="shared" si="86"/>
        <v/>
      </c>
      <c r="Y255" s="7" t="e">
        <f t="shared" si="87"/>
        <v>#N/A</v>
      </c>
      <c r="Z255" s="7" t="e">
        <f t="shared" si="88"/>
        <v>#N/A</v>
      </c>
      <c r="AA255" s="7" t="e">
        <f t="shared" si="89"/>
        <v>#N/A</v>
      </c>
      <c r="AB255" s="7" t="str">
        <f t="shared" si="90"/>
        <v/>
      </c>
      <c r="AC255" s="11">
        <f t="shared" si="91"/>
        <v>1</v>
      </c>
      <c r="AD255" s="7" t="e">
        <f t="shared" si="92"/>
        <v>#N/A</v>
      </c>
      <c r="AE255" s="7" t="e">
        <f t="shared" si="93"/>
        <v>#N/A</v>
      </c>
      <c r="AF255" s="7" t="e">
        <f t="shared" si="94"/>
        <v>#N/A</v>
      </c>
      <c r="AG255" s="7" t="e">
        <f>VLOOKUP(AI255,排出係数!$A$4:$I$1301,9,FALSE)</f>
        <v>#N/A</v>
      </c>
      <c r="AH255" s="12" t="str">
        <f t="shared" si="95"/>
        <v xml:space="preserve"> </v>
      </c>
      <c r="AI255" s="7" t="e">
        <f t="shared" si="106"/>
        <v>#N/A</v>
      </c>
      <c r="AJ255" s="7" t="e">
        <f t="shared" si="96"/>
        <v>#N/A</v>
      </c>
      <c r="AK255" s="7" t="e">
        <f>VLOOKUP(AI255,排出係数!$A$4:$I$1301,6,FALSE)</f>
        <v>#N/A</v>
      </c>
      <c r="AL255" s="7" t="e">
        <f t="shared" si="97"/>
        <v>#N/A</v>
      </c>
      <c r="AM255" s="7" t="e">
        <f t="shared" si="98"/>
        <v>#N/A</v>
      </c>
      <c r="AN255" s="7" t="e">
        <f>VLOOKUP(AI255,排出係数!$A$4:$I$1301,7,FALSE)</f>
        <v>#N/A</v>
      </c>
      <c r="AO255" s="7" t="e">
        <f t="shared" si="99"/>
        <v>#N/A</v>
      </c>
      <c r="AP255" s="7" t="e">
        <f t="shared" si="100"/>
        <v>#N/A</v>
      </c>
      <c r="AQ255" s="7" t="e">
        <f t="shared" si="107"/>
        <v>#N/A</v>
      </c>
      <c r="AR255" s="7">
        <f t="shared" si="101"/>
        <v>0</v>
      </c>
      <c r="AS255" s="7" t="e">
        <f>VLOOKUP(AI255,排出係数!$A$4:$I$1301,8,FALSE)</f>
        <v>#N/A</v>
      </c>
      <c r="AT255" s="7" t="str">
        <f t="shared" si="102"/>
        <v/>
      </c>
      <c r="AU255" s="7" t="str">
        <f t="shared" si="103"/>
        <v/>
      </c>
      <c r="AV255" s="7" t="str">
        <f t="shared" si="104"/>
        <v/>
      </c>
      <c r="AW255" s="7" t="str">
        <f t="shared" si="105"/>
        <v/>
      </c>
      <c r="AX255" s="88"/>
      <c r="BD255" s="3" t="s">
        <v>2151</v>
      </c>
    </row>
    <row r="256" spans="1:56" s="13" customFormat="1" ht="13.5" customHeight="1">
      <c r="A256" s="139">
        <v>241</v>
      </c>
      <c r="B256" s="140"/>
      <c r="C256" s="141"/>
      <c r="D256" s="142"/>
      <c r="E256" s="141"/>
      <c r="F256" s="141"/>
      <c r="G256" s="182"/>
      <c r="H256" s="141"/>
      <c r="I256" s="143"/>
      <c r="J256" s="144"/>
      <c r="K256" s="141"/>
      <c r="L256" s="449"/>
      <c r="M256" s="450"/>
      <c r="N256" s="450"/>
      <c r="O256" s="451"/>
      <c r="P256" s="376" t="str">
        <f t="shared" si="81"/>
        <v/>
      </c>
      <c r="Q256" s="376" t="str">
        <f t="shared" si="82"/>
        <v/>
      </c>
      <c r="R256" s="377" t="str">
        <f t="shared" si="83"/>
        <v/>
      </c>
      <c r="S256" s="377" t="str">
        <f t="shared" si="84"/>
        <v/>
      </c>
      <c r="T256" s="277"/>
      <c r="U256" s="37"/>
      <c r="V256" s="36" t="str">
        <f t="shared" si="85"/>
        <v/>
      </c>
      <c r="W256" s="36" t="e">
        <f>IF(#REF!="","",#REF!)</f>
        <v>#REF!</v>
      </c>
      <c r="X256" s="29" t="str">
        <f t="shared" si="86"/>
        <v/>
      </c>
      <c r="Y256" s="7" t="e">
        <f t="shared" si="87"/>
        <v>#N/A</v>
      </c>
      <c r="Z256" s="7" t="e">
        <f t="shared" si="88"/>
        <v>#N/A</v>
      </c>
      <c r="AA256" s="7" t="e">
        <f t="shared" si="89"/>
        <v>#N/A</v>
      </c>
      <c r="AB256" s="7" t="str">
        <f t="shared" si="90"/>
        <v/>
      </c>
      <c r="AC256" s="11">
        <f t="shared" si="91"/>
        <v>1</v>
      </c>
      <c r="AD256" s="7" t="e">
        <f t="shared" si="92"/>
        <v>#N/A</v>
      </c>
      <c r="AE256" s="7" t="e">
        <f t="shared" si="93"/>
        <v>#N/A</v>
      </c>
      <c r="AF256" s="7" t="e">
        <f t="shared" si="94"/>
        <v>#N/A</v>
      </c>
      <c r="AG256" s="7" t="e">
        <f>VLOOKUP(AI256,排出係数!$A$4:$I$1301,9,FALSE)</f>
        <v>#N/A</v>
      </c>
      <c r="AH256" s="12" t="str">
        <f t="shared" si="95"/>
        <v xml:space="preserve"> </v>
      </c>
      <c r="AI256" s="7" t="e">
        <f t="shared" si="106"/>
        <v>#N/A</v>
      </c>
      <c r="AJ256" s="7" t="e">
        <f t="shared" si="96"/>
        <v>#N/A</v>
      </c>
      <c r="AK256" s="7" t="e">
        <f>VLOOKUP(AI256,排出係数!$A$4:$I$1301,6,FALSE)</f>
        <v>#N/A</v>
      </c>
      <c r="AL256" s="7" t="e">
        <f t="shared" si="97"/>
        <v>#N/A</v>
      </c>
      <c r="AM256" s="7" t="e">
        <f t="shared" si="98"/>
        <v>#N/A</v>
      </c>
      <c r="AN256" s="7" t="e">
        <f>VLOOKUP(AI256,排出係数!$A$4:$I$1301,7,FALSE)</f>
        <v>#N/A</v>
      </c>
      <c r="AO256" s="7" t="e">
        <f t="shared" si="99"/>
        <v>#N/A</v>
      </c>
      <c r="AP256" s="7" t="e">
        <f t="shared" si="100"/>
        <v>#N/A</v>
      </c>
      <c r="AQ256" s="7" t="e">
        <f t="shared" si="107"/>
        <v>#N/A</v>
      </c>
      <c r="AR256" s="7">
        <f t="shared" si="101"/>
        <v>0</v>
      </c>
      <c r="AS256" s="7" t="e">
        <f>VLOOKUP(AI256,排出係数!$A$4:$I$1301,8,FALSE)</f>
        <v>#N/A</v>
      </c>
      <c r="AT256" s="7" t="str">
        <f t="shared" si="102"/>
        <v/>
      </c>
      <c r="AU256" s="7" t="str">
        <f t="shared" si="103"/>
        <v/>
      </c>
      <c r="AV256" s="7" t="str">
        <f t="shared" si="104"/>
        <v/>
      </c>
      <c r="AW256" s="7" t="str">
        <f t="shared" si="105"/>
        <v/>
      </c>
      <c r="AX256" s="88"/>
      <c r="BD256" s="3" t="s">
        <v>2141</v>
      </c>
    </row>
    <row r="257" spans="1:56" s="13" customFormat="1" ht="13.5" customHeight="1">
      <c r="A257" s="139">
        <v>242</v>
      </c>
      <c r="B257" s="140"/>
      <c r="C257" s="141"/>
      <c r="D257" s="142"/>
      <c r="E257" s="141"/>
      <c r="F257" s="141"/>
      <c r="G257" s="182"/>
      <c r="H257" s="141"/>
      <c r="I257" s="143"/>
      <c r="J257" s="144"/>
      <c r="K257" s="141"/>
      <c r="L257" s="449"/>
      <c r="M257" s="450"/>
      <c r="N257" s="450"/>
      <c r="O257" s="451"/>
      <c r="P257" s="376" t="str">
        <f t="shared" si="81"/>
        <v/>
      </c>
      <c r="Q257" s="376" t="str">
        <f t="shared" si="82"/>
        <v/>
      </c>
      <c r="R257" s="377" t="str">
        <f t="shared" si="83"/>
        <v/>
      </c>
      <c r="S257" s="377" t="str">
        <f t="shared" si="84"/>
        <v/>
      </c>
      <c r="T257" s="277"/>
      <c r="U257" s="37"/>
      <c r="V257" s="36" t="str">
        <f t="shared" si="85"/>
        <v/>
      </c>
      <c r="W257" s="36" t="e">
        <f>IF(#REF!="","",#REF!)</f>
        <v>#REF!</v>
      </c>
      <c r="X257" s="29" t="str">
        <f t="shared" si="86"/>
        <v/>
      </c>
      <c r="Y257" s="7" t="e">
        <f t="shared" si="87"/>
        <v>#N/A</v>
      </c>
      <c r="Z257" s="7" t="e">
        <f t="shared" si="88"/>
        <v>#N/A</v>
      </c>
      <c r="AA257" s="7" t="e">
        <f t="shared" si="89"/>
        <v>#N/A</v>
      </c>
      <c r="AB257" s="7" t="str">
        <f t="shared" si="90"/>
        <v/>
      </c>
      <c r="AC257" s="11">
        <f t="shared" si="91"/>
        <v>1</v>
      </c>
      <c r="AD257" s="7" t="e">
        <f t="shared" si="92"/>
        <v>#N/A</v>
      </c>
      <c r="AE257" s="7" t="e">
        <f t="shared" si="93"/>
        <v>#N/A</v>
      </c>
      <c r="AF257" s="7" t="e">
        <f t="shared" si="94"/>
        <v>#N/A</v>
      </c>
      <c r="AG257" s="7" t="e">
        <f>VLOOKUP(AI257,排出係数!$A$4:$I$1301,9,FALSE)</f>
        <v>#N/A</v>
      </c>
      <c r="AH257" s="12" t="str">
        <f t="shared" si="95"/>
        <v xml:space="preserve"> </v>
      </c>
      <c r="AI257" s="7" t="e">
        <f t="shared" si="106"/>
        <v>#N/A</v>
      </c>
      <c r="AJ257" s="7" t="e">
        <f t="shared" si="96"/>
        <v>#N/A</v>
      </c>
      <c r="AK257" s="7" t="e">
        <f>VLOOKUP(AI257,排出係数!$A$4:$I$1301,6,FALSE)</f>
        <v>#N/A</v>
      </c>
      <c r="AL257" s="7" t="e">
        <f t="shared" si="97"/>
        <v>#N/A</v>
      </c>
      <c r="AM257" s="7" t="e">
        <f t="shared" si="98"/>
        <v>#N/A</v>
      </c>
      <c r="AN257" s="7" t="e">
        <f>VLOOKUP(AI257,排出係数!$A$4:$I$1301,7,FALSE)</f>
        <v>#N/A</v>
      </c>
      <c r="AO257" s="7" t="e">
        <f t="shared" si="99"/>
        <v>#N/A</v>
      </c>
      <c r="AP257" s="7" t="e">
        <f t="shared" si="100"/>
        <v>#N/A</v>
      </c>
      <c r="AQ257" s="7" t="e">
        <f t="shared" si="107"/>
        <v>#N/A</v>
      </c>
      <c r="AR257" s="7">
        <f t="shared" si="101"/>
        <v>0</v>
      </c>
      <c r="AS257" s="7" t="e">
        <f>VLOOKUP(AI257,排出係数!$A$4:$I$1301,8,FALSE)</f>
        <v>#N/A</v>
      </c>
      <c r="AT257" s="7" t="str">
        <f t="shared" si="102"/>
        <v/>
      </c>
      <c r="AU257" s="7" t="str">
        <f t="shared" si="103"/>
        <v/>
      </c>
      <c r="AV257" s="7" t="str">
        <f t="shared" si="104"/>
        <v/>
      </c>
      <c r="AW257" s="7" t="str">
        <f t="shared" si="105"/>
        <v/>
      </c>
      <c r="AX257" s="88"/>
      <c r="BD257" s="3" t="s">
        <v>2251</v>
      </c>
    </row>
    <row r="258" spans="1:56" s="13" customFormat="1" ht="13.5" customHeight="1">
      <c r="A258" s="139">
        <v>243</v>
      </c>
      <c r="B258" s="140"/>
      <c r="C258" s="141"/>
      <c r="D258" s="142"/>
      <c r="E258" s="141"/>
      <c r="F258" s="141"/>
      <c r="G258" s="182"/>
      <c r="H258" s="141"/>
      <c r="I258" s="143"/>
      <c r="J258" s="144"/>
      <c r="K258" s="141"/>
      <c r="L258" s="449"/>
      <c r="M258" s="450"/>
      <c r="N258" s="450"/>
      <c r="O258" s="451"/>
      <c r="P258" s="376" t="str">
        <f t="shared" si="81"/>
        <v/>
      </c>
      <c r="Q258" s="376" t="str">
        <f t="shared" si="82"/>
        <v/>
      </c>
      <c r="R258" s="377" t="str">
        <f t="shared" si="83"/>
        <v/>
      </c>
      <c r="S258" s="377" t="str">
        <f t="shared" si="84"/>
        <v/>
      </c>
      <c r="T258" s="277"/>
      <c r="U258" s="37"/>
      <c r="V258" s="36" t="str">
        <f t="shared" si="85"/>
        <v/>
      </c>
      <c r="W258" s="36" t="e">
        <f>IF(#REF!="","",#REF!)</f>
        <v>#REF!</v>
      </c>
      <c r="X258" s="29" t="str">
        <f t="shared" si="86"/>
        <v/>
      </c>
      <c r="Y258" s="7" t="e">
        <f t="shared" si="87"/>
        <v>#N/A</v>
      </c>
      <c r="Z258" s="7" t="e">
        <f t="shared" si="88"/>
        <v>#N/A</v>
      </c>
      <c r="AA258" s="7" t="e">
        <f t="shared" si="89"/>
        <v>#N/A</v>
      </c>
      <c r="AB258" s="7" t="str">
        <f t="shared" si="90"/>
        <v/>
      </c>
      <c r="AC258" s="11">
        <f t="shared" si="91"/>
        <v>1</v>
      </c>
      <c r="AD258" s="7" t="e">
        <f t="shared" si="92"/>
        <v>#N/A</v>
      </c>
      <c r="AE258" s="7" t="e">
        <f t="shared" si="93"/>
        <v>#N/A</v>
      </c>
      <c r="AF258" s="7" t="e">
        <f t="shared" si="94"/>
        <v>#N/A</v>
      </c>
      <c r="AG258" s="7" t="e">
        <f>VLOOKUP(AI258,排出係数!$A$4:$I$1301,9,FALSE)</f>
        <v>#N/A</v>
      </c>
      <c r="AH258" s="12" t="str">
        <f t="shared" si="95"/>
        <v xml:space="preserve"> </v>
      </c>
      <c r="AI258" s="7" t="e">
        <f t="shared" si="106"/>
        <v>#N/A</v>
      </c>
      <c r="AJ258" s="7" t="e">
        <f t="shared" si="96"/>
        <v>#N/A</v>
      </c>
      <c r="AK258" s="7" t="e">
        <f>VLOOKUP(AI258,排出係数!$A$4:$I$1301,6,FALSE)</f>
        <v>#N/A</v>
      </c>
      <c r="AL258" s="7" t="e">
        <f t="shared" si="97"/>
        <v>#N/A</v>
      </c>
      <c r="AM258" s="7" t="e">
        <f t="shared" si="98"/>
        <v>#N/A</v>
      </c>
      <c r="AN258" s="7" t="e">
        <f>VLOOKUP(AI258,排出係数!$A$4:$I$1301,7,FALSE)</f>
        <v>#N/A</v>
      </c>
      <c r="AO258" s="7" t="e">
        <f t="shared" si="99"/>
        <v>#N/A</v>
      </c>
      <c r="AP258" s="7" t="e">
        <f t="shared" si="100"/>
        <v>#N/A</v>
      </c>
      <c r="AQ258" s="7" t="e">
        <f t="shared" si="107"/>
        <v>#N/A</v>
      </c>
      <c r="AR258" s="7">
        <f t="shared" si="101"/>
        <v>0</v>
      </c>
      <c r="AS258" s="7" t="e">
        <f>VLOOKUP(AI258,排出係数!$A$4:$I$1301,8,FALSE)</f>
        <v>#N/A</v>
      </c>
      <c r="AT258" s="7" t="str">
        <f t="shared" si="102"/>
        <v/>
      </c>
      <c r="AU258" s="7" t="str">
        <f t="shared" si="103"/>
        <v/>
      </c>
      <c r="AV258" s="7" t="str">
        <f t="shared" si="104"/>
        <v/>
      </c>
      <c r="AW258" s="7" t="str">
        <f t="shared" si="105"/>
        <v/>
      </c>
      <c r="AX258" s="88"/>
      <c r="BD258" s="3" t="s">
        <v>1841</v>
      </c>
    </row>
    <row r="259" spans="1:56" s="13" customFormat="1" ht="13.5" customHeight="1">
      <c r="A259" s="139">
        <v>244</v>
      </c>
      <c r="B259" s="140"/>
      <c r="C259" s="141"/>
      <c r="D259" s="142"/>
      <c r="E259" s="141"/>
      <c r="F259" s="141"/>
      <c r="G259" s="182"/>
      <c r="H259" s="141"/>
      <c r="I259" s="143"/>
      <c r="J259" s="144"/>
      <c r="K259" s="141"/>
      <c r="L259" s="449"/>
      <c r="M259" s="450"/>
      <c r="N259" s="450"/>
      <c r="O259" s="451"/>
      <c r="P259" s="376" t="str">
        <f t="shared" si="81"/>
        <v/>
      </c>
      <c r="Q259" s="376" t="str">
        <f t="shared" si="82"/>
        <v/>
      </c>
      <c r="R259" s="377" t="str">
        <f t="shared" si="83"/>
        <v/>
      </c>
      <c r="S259" s="377" t="str">
        <f t="shared" si="84"/>
        <v/>
      </c>
      <c r="T259" s="277"/>
      <c r="U259" s="37"/>
      <c r="V259" s="36" t="str">
        <f t="shared" si="85"/>
        <v/>
      </c>
      <c r="W259" s="36" t="e">
        <f>IF(#REF!="","",#REF!)</f>
        <v>#REF!</v>
      </c>
      <c r="X259" s="29" t="str">
        <f t="shared" si="86"/>
        <v/>
      </c>
      <c r="Y259" s="7" t="e">
        <f t="shared" si="87"/>
        <v>#N/A</v>
      </c>
      <c r="Z259" s="7" t="e">
        <f t="shared" si="88"/>
        <v>#N/A</v>
      </c>
      <c r="AA259" s="7" t="e">
        <f t="shared" si="89"/>
        <v>#N/A</v>
      </c>
      <c r="AB259" s="7" t="str">
        <f t="shared" si="90"/>
        <v/>
      </c>
      <c r="AC259" s="11">
        <f t="shared" si="91"/>
        <v>1</v>
      </c>
      <c r="AD259" s="7" t="e">
        <f t="shared" si="92"/>
        <v>#N/A</v>
      </c>
      <c r="AE259" s="7" t="e">
        <f t="shared" si="93"/>
        <v>#N/A</v>
      </c>
      <c r="AF259" s="7" t="e">
        <f t="shared" si="94"/>
        <v>#N/A</v>
      </c>
      <c r="AG259" s="7" t="e">
        <f>VLOOKUP(AI259,排出係数!$A$4:$I$1301,9,FALSE)</f>
        <v>#N/A</v>
      </c>
      <c r="AH259" s="12" t="str">
        <f t="shared" si="95"/>
        <v xml:space="preserve"> </v>
      </c>
      <c r="AI259" s="7" t="e">
        <f t="shared" si="106"/>
        <v>#N/A</v>
      </c>
      <c r="AJ259" s="7" t="e">
        <f t="shared" si="96"/>
        <v>#N/A</v>
      </c>
      <c r="AK259" s="7" t="e">
        <f>VLOOKUP(AI259,排出係数!$A$4:$I$1301,6,FALSE)</f>
        <v>#N/A</v>
      </c>
      <c r="AL259" s="7" t="e">
        <f t="shared" si="97"/>
        <v>#N/A</v>
      </c>
      <c r="AM259" s="7" t="e">
        <f t="shared" si="98"/>
        <v>#N/A</v>
      </c>
      <c r="AN259" s="7" t="e">
        <f>VLOOKUP(AI259,排出係数!$A$4:$I$1301,7,FALSE)</f>
        <v>#N/A</v>
      </c>
      <c r="AO259" s="7" t="e">
        <f t="shared" si="99"/>
        <v>#N/A</v>
      </c>
      <c r="AP259" s="7" t="e">
        <f t="shared" si="100"/>
        <v>#N/A</v>
      </c>
      <c r="AQ259" s="7" t="e">
        <f t="shared" si="107"/>
        <v>#N/A</v>
      </c>
      <c r="AR259" s="7">
        <f t="shared" si="101"/>
        <v>0</v>
      </c>
      <c r="AS259" s="7" t="e">
        <f>VLOOKUP(AI259,排出係数!$A$4:$I$1301,8,FALSE)</f>
        <v>#N/A</v>
      </c>
      <c r="AT259" s="7" t="str">
        <f t="shared" si="102"/>
        <v/>
      </c>
      <c r="AU259" s="7" t="str">
        <f t="shared" si="103"/>
        <v/>
      </c>
      <c r="AV259" s="7" t="str">
        <f t="shared" si="104"/>
        <v/>
      </c>
      <c r="AW259" s="7" t="str">
        <f t="shared" si="105"/>
        <v/>
      </c>
      <c r="AX259" s="88"/>
      <c r="BD259" s="3" t="s">
        <v>1882</v>
      </c>
    </row>
    <row r="260" spans="1:56" s="13" customFormat="1" ht="13.5" customHeight="1">
      <c r="A260" s="139">
        <v>245</v>
      </c>
      <c r="B260" s="140"/>
      <c r="C260" s="141"/>
      <c r="D260" s="142"/>
      <c r="E260" s="141"/>
      <c r="F260" s="141"/>
      <c r="G260" s="182"/>
      <c r="H260" s="141"/>
      <c r="I260" s="143"/>
      <c r="J260" s="144"/>
      <c r="K260" s="141"/>
      <c r="L260" s="449"/>
      <c r="M260" s="450"/>
      <c r="N260" s="450"/>
      <c r="O260" s="451"/>
      <c r="P260" s="376" t="str">
        <f t="shared" si="81"/>
        <v/>
      </c>
      <c r="Q260" s="376" t="str">
        <f t="shared" si="82"/>
        <v/>
      </c>
      <c r="R260" s="377" t="str">
        <f t="shared" si="83"/>
        <v/>
      </c>
      <c r="S260" s="377" t="str">
        <f t="shared" si="84"/>
        <v/>
      </c>
      <c r="T260" s="277"/>
      <c r="U260" s="37"/>
      <c r="V260" s="36" t="str">
        <f t="shared" si="85"/>
        <v/>
      </c>
      <c r="W260" s="36" t="e">
        <f>IF(#REF!="","",#REF!)</f>
        <v>#REF!</v>
      </c>
      <c r="X260" s="29" t="str">
        <f t="shared" si="86"/>
        <v/>
      </c>
      <c r="Y260" s="7" t="e">
        <f t="shared" si="87"/>
        <v>#N/A</v>
      </c>
      <c r="Z260" s="7" t="e">
        <f t="shared" si="88"/>
        <v>#N/A</v>
      </c>
      <c r="AA260" s="7" t="e">
        <f t="shared" si="89"/>
        <v>#N/A</v>
      </c>
      <c r="AB260" s="7" t="str">
        <f t="shared" si="90"/>
        <v/>
      </c>
      <c r="AC260" s="11">
        <f t="shared" si="91"/>
        <v>1</v>
      </c>
      <c r="AD260" s="7" t="e">
        <f t="shared" si="92"/>
        <v>#N/A</v>
      </c>
      <c r="AE260" s="7" t="e">
        <f t="shared" si="93"/>
        <v>#N/A</v>
      </c>
      <c r="AF260" s="7" t="e">
        <f t="shared" si="94"/>
        <v>#N/A</v>
      </c>
      <c r="AG260" s="7" t="e">
        <f>VLOOKUP(AI260,排出係数!$A$4:$I$1301,9,FALSE)</f>
        <v>#N/A</v>
      </c>
      <c r="AH260" s="12" t="str">
        <f t="shared" si="95"/>
        <v xml:space="preserve"> </v>
      </c>
      <c r="AI260" s="7" t="e">
        <f t="shared" si="106"/>
        <v>#N/A</v>
      </c>
      <c r="AJ260" s="7" t="e">
        <f t="shared" si="96"/>
        <v>#N/A</v>
      </c>
      <c r="AK260" s="7" t="e">
        <f>VLOOKUP(AI260,排出係数!$A$4:$I$1301,6,FALSE)</f>
        <v>#N/A</v>
      </c>
      <c r="AL260" s="7" t="e">
        <f t="shared" si="97"/>
        <v>#N/A</v>
      </c>
      <c r="AM260" s="7" t="e">
        <f t="shared" si="98"/>
        <v>#N/A</v>
      </c>
      <c r="AN260" s="7" t="e">
        <f>VLOOKUP(AI260,排出係数!$A$4:$I$1301,7,FALSE)</f>
        <v>#N/A</v>
      </c>
      <c r="AO260" s="7" t="e">
        <f t="shared" si="99"/>
        <v>#N/A</v>
      </c>
      <c r="AP260" s="7" t="e">
        <f t="shared" si="100"/>
        <v>#N/A</v>
      </c>
      <c r="AQ260" s="7" t="e">
        <f t="shared" si="107"/>
        <v>#N/A</v>
      </c>
      <c r="AR260" s="7">
        <f t="shared" si="101"/>
        <v>0</v>
      </c>
      <c r="AS260" s="7" t="e">
        <f>VLOOKUP(AI260,排出係数!$A$4:$I$1301,8,FALSE)</f>
        <v>#N/A</v>
      </c>
      <c r="AT260" s="7" t="str">
        <f t="shared" si="102"/>
        <v/>
      </c>
      <c r="AU260" s="7" t="str">
        <f t="shared" si="103"/>
        <v/>
      </c>
      <c r="AV260" s="7" t="str">
        <f t="shared" si="104"/>
        <v/>
      </c>
      <c r="AW260" s="7" t="str">
        <f t="shared" si="105"/>
        <v/>
      </c>
      <c r="AX260" s="88"/>
      <c r="BD260" s="3" t="s">
        <v>1817</v>
      </c>
    </row>
    <row r="261" spans="1:56" s="13" customFormat="1" ht="13.5" customHeight="1">
      <c r="A261" s="139">
        <v>246</v>
      </c>
      <c r="B261" s="140"/>
      <c r="C261" s="141"/>
      <c r="D261" s="142"/>
      <c r="E261" s="141"/>
      <c r="F261" s="141"/>
      <c r="G261" s="182"/>
      <c r="H261" s="141"/>
      <c r="I261" s="143"/>
      <c r="J261" s="144"/>
      <c r="K261" s="141"/>
      <c r="L261" s="449"/>
      <c r="M261" s="450"/>
      <c r="N261" s="450"/>
      <c r="O261" s="451"/>
      <c r="P261" s="376" t="str">
        <f t="shared" si="81"/>
        <v/>
      </c>
      <c r="Q261" s="376" t="str">
        <f t="shared" si="82"/>
        <v/>
      </c>
      <c r="R261" s="377" t="str">
        <f t="shared" si="83"/>
        <v/>
      </c>
      <c r="S261" s="377" t="str">
        <f t="shared" si="84"/>
        <v/>
      </c>
      <c r="T261" s="277"/>
      <c r="U261" s="37"/>
      <c r="V261" s="36" t="str">
        <f t="shared" si="85"/>
        <v/>
      </c>
      <c r="W261" s="36" t="e">
        <f>IF(#REF!="","",#REF!)</f>
        <v>#REF!</v>
      </c>
      <c r="X261" s="29" t="str">
        <f t="shared" si="86"/>
        <v/>
      </c>
      <c r="Y261" s="7" t="e">
        <f t="shared" si="87"/>
        <v>#N/A</v>
      </c>
      <c r="Z261" s="7" t="e">
        <f t="shared" si="88"/>
        <v>#N/A</v>
      </c>
      <c r="AA261" s="7" t="e">
        <f t="shared" si="89"/>
        <v>#N/A</v>
      </c>
      <c r="AB261" s="7" t="str">
        <f t="shared" si="90"/>
        <v/>
      </c>
      <c r="AC261" s="11">
        <f t="shared" si="91"/>
        <v>1</v>
      </c>
      <c r="AD261" s="7" t="e">
        <f t="shared" si="92"/>
        <v>#N/A</v>
      </c>
      <c r="AE261" s="7" t="e">
        <f t="shared" si="93"/>
        <v>#N/A</v>
      </c>
      <c r="AF261" s="7" t="e">
        <f t="shared" si="94"/>
        <v>#N/A</v>
      </c>
      <c r="AG261" s="7" t="e">
        <f>VLOOKUP(AI261,排出係数!$A$4:$I$1301,9,FALSE)</f>
        <v>#N/A</v>
      </c>
      <c r="AH261" s="12" t="str">
        <f t="shared" si="95"/>
        <v xml:space="preserve"> </v>
      </c>
      <c r="AI261" s="7" t="e">
        <f t="shared" si="106"/>
        <v>#N/A</v>
      </c>
      <c r="AJ261" s="7" t="e">
        <f t="shared" si="96"/>
        <v>#N/A</v>
      </c>
      <c r="AK261" s="7" t="e">
        <f>VLOOKUP(AI261,排出係数!$A$4:$I$1301,6,FALSE)</f>
        <v>#N/A</v>
      </c>
      <c r="AL261" s="7" t="e">
        <f t="shared" si="97"/>
        <v>#N/A</v>
      </c>
      <c r="AM261" s="7" t="e">
        <f t="shared" si="98"/>
        <v>#N/A</v>
      </c>
      <c r="AN261" s="7" t="e">
        <f>VLOOKUP(AI261,排出係数!$A$4:$I$1301,7,FALSE)</f>
        <v>#N/A</v>
      </c>
      <c r="AO261" s="7" t="e">
        <f t="shared" si="99"/>
        <v>#N/A</v>
      </c>
      <c r="AP261" s="7" t="e">
        <f t="shared" si="100"/>
        <v>#N/A</v>
      </c>
      <c r="AQ261" s="7" t="e">
        <f t="shared" si="107"/>
        <v>#N/A</v>
      </c>
      <c r="AR261" s="7">
        <f t="shared" si="101"/>
        <v>0</v>
      </c>
      <c r="AS261" s="7" t="e">
        <f>VLOOKUP(AI261,排出係数!$A$4:$I$1301,8,FALSE)</f>
        <v>#N/A</v>
      </c>
      <c r="AT261" s="7" t="str">
        <f t="shared" si="102"/>
        <v/>
      </c>
      <c r="AU261" s="7" t="str">
        <f t="shared" si="103"/>
        <v/>
      </c>
      <c r="AV261" s="7" t="str">
        <f t="shared" si="104"/>
        <v/>
      </c>
      <c r="AW261" s="7" t="str">
        <f t="shared" si="105"/>
        <v/>
      </c>
      <c r="AX261" s="88"/>
      <c r="BD261" s="3" t="s">
        <v>1839</v>
      </c>
    </row>
    <row r="262" spans="1:56" s="13" customFormat="1" ht="13.5" customHeight="1">
      <c r="A262" s="139">
        <v>247</v>
      </c>
      <c r="B262" s="140"/>
      <c r="C262" s="141"/>
      <c r="D262" s="142"/>
      <c r="E262" s="141"/>
      <c r="F262" s="141"/>
      <c r="G262" s="182"/>
      <c r="H262" s="141"/>
      <c r="I262" s="143"/>
      <c r="J262" s="144"/>
      <c r="K262" s="141"/>
      <c r="L262" s="449"/>
      <c r="M262" s="450"/>
      <c r="N262" s="450"/>
      <c r="O262" s="451"/>
      <c r="P262" s="376" t="str">
        <f t="shared" si="81"/>
        <v/>
      </c>
      <c r="Q262" s="376" t="str">
        <f t="shared" si="82"/>
        <v/>
      </c>
      <c r="R262" s="377" t="str">
        <f t="shared" si="83"/>
        <v/>
      </c>
      <c r="S262" s="377" t="str">
        <f t="shared" si="84"/>
        <v/>
      </c>
      <c r="T262" s="277"/>
      <c r="U262" s="37"/>
      <c r="V262" s="36" t="str">
        <f t="shared" si="85"/>
        <v/>
      </c>
      <c r="W262" s="36" t="e">
        <f>IF(#REF!="","",#REF!)</f>
        <v>#REF!</v>
      </c>
      <c r="X262" s="29" t="str">
        <f t="shared" si="86"/>
        <v/>
      </c>
      <c r="Y262" s="7" t="e">
        <f t="shared" si="87"/>
        <v>#N/A</v>
      </c>
      <c r="Z262" s="7" t="e">
        <f t="shared" si="88"/>
        <v>#N/A</v>
      </c>
      <c r="AA262" s="7" t="e">
        <f t="shared" si="89"/>
        <v>#N/A</v>
      </c>
      <c r="AB262" s="7" t="str">
        <f t="shared" si="90"/>
        <v/>
      </c>
      <c r="AC262" s="11">
        <f t="shared" si="91"/>
        <v>1</v>
      </c>
      <c r="AD262" s="7" t="e">
        <f t="shared" si="92"/>
        <v>#N/A</v>
      </c>
      <c r="AE262" s="7" t="e">
        <f t="shared" si="93"/>
        <v>#N/A</v>
      </c>
      <c r="AF262" s="7" t="e">
        <f t="shared" si="94"/>
        <v>#N/A</v>
      </c>
      <c r="AG262" s="7" t="e">
        <f>VLOOKUP(AI262,排出係数!$A$4:$I$1301,9,FALSE)</f>
        <v>#N/A</v>
      </c>
      <c r="AH262" s="12" t="str">
        <f t="shared" si="95"/>
        <v xml:space="preserve"> </v>
      </c>
      <c r="AI262" s="7" t="e">
        <f t="shared" si="106"/>
        <v>#N/A</v>
      </c>
      <c r="AJ262" s="7" t="e">
        <f t="shared" si="96"/>
        <v>#N/A</v>
      </c>
      <c r="AK262" s="7" t="e">
        <f>VLOOKUP(AI262,排出係数!$A$4:$I$1301,6,FALSE)</f>
        <v>#N/A</v>
      </c>
      <c r="AL262" s="7" t="e">
        <f t="shared" si="97"/>
        <v>#N/A</v>
      </c>
      <c r="AM262" s="7" t="e">
        <f t="shared" si="98"/>
        <v>#N/A</v>
      </c>
      <c r="AN262" s="7" t="e">
        <f>VLOOKUP(AI262,排出係数!$A$4:$I$1301,7,FALSE)</f>
        <v>#N/A</v>
      </c>
      <c r="AO262" s="7" t="e">
        <f t="shared" si="99"/>
        <v>#N/A</v>
      </c>
      <c r="AP262" s="7" t="e">
        <f t="shared" si="100"/>
        <v>#N/A</v>
      </c>
      <c r="AQ262" s="7" t="e">
        <f t="shared" si="107"/>
        <v>#N/A</v>
      </c>
      <c r="AR262" s="7">
        <f t="shared" si="101"/>
        <v>0</v>
      </c>
      <c r="AS262" s="7" t="e">
        <f>VLOOKUP(AI262,排出係数!$A$4:$I$1301,8,FALSE)</f>
        <v>#N/A</v>
      </c>
      <c r="AT262" s="7" t="str">
        <f t="shared" si="102"/>
        <v/>
      </c>
      <c r="AU262" s="7" t="str">
        <f t="shared" si="103"/>
        <v/>
      </c>
      <c r="AV262" s="7" t="str">
        <f t="shared" si="104"/>
        <v/>
      </c>
      <c r="AW262" s="7" t="str">
        <f t="shared" si="105"/>
        <v/>
      </c>
      <c r="AX262" s="88"/>
      <c r="BD262" s="3" t="s">
        <v>1880</v>
      </c>
    </row>
    <row r="263" spans="1:56" s="13" customFormat="1" ht="13.5" customHeight="1">
      <c r="A263" s="139">
        <v>248</v>
      </c>
      <c r="B263" s="140"/>
      <c r="C263" s="141"/>
      <c r="D263" s="142"/>
      <c r="E263" s="141"/>
      <c r="F263" s="141"/>
      <c r="G263" s="182"/>
      <c r="H263" s="141"/>
      <c r="I263" s="143"/>
      <c r="J263" s="144"/>
      <c r="K263" s="141"/>
      <c r="L263" s="449"/>
      <c r="M263" s="450"/>
      <c r="N263" s="450"/>
      <c r="O263" s="451"/>
      <c r="P263" s="376" t="str">
        <f t="shared" si="81"/>
        <v/>
      </c>
      <c r="Q263" s="376" t="str">
        <f t="shared" si="82"/>
        <v/>
      </c>
      <c r="R263" s="377" t="str">
        <f t="shared" si="83"/>
        <v/>
      </c>
      <c r="S263" s="377" t="str">
        <f t="shared" si="84"/>
        <v/>
      </c>
      <c r="T263" s="277"/>
      <c r="U263" s="37"/>
      <c r="V263" s="36" t="str">
        <f t="shared" si="85"/>
        <v/>
      </c>
      <c r="W263" s="36" t="e">
        <f>IF(#REF!="","",#REF!)</f>
        <v>#REF!</v>
      </c>
      <c r="X263" s="29" t="str">
        <f t="shared" si="86"/>
        <v/>
      </c>
      <c r="Y263" s="7" t="e">
        <f t="shared" si="87"/>
        <v>#N/A</v>
      </c>
      <c r="Z263" s="7" t="e">
        <f t="shared" si="88"/>
        <v>#N/A</v>
      </c>
      <c r="AA263" s="7" t="e">
        <f t="shared" si="89"/>
        <v>#N/A</v>
      </c>
      <c r="AB263" s="7" t="str">
        <f t="shared" si="90"/>
        <v/>
      </c>
      <c r="AC263" s="11">
        <f t="shared" si="91"/>
        <v>1</v>
      </c>
      <c r="AD263" s="7" t="e">
        <f t="shared" si="92"/>
        <v>#N/A</v>
      </c>
      <c r="AE263" s="7" t="e">
        <f t="shared" si="93"/>
        <v>#N/A</v>
      </c>
      <c r="AF263" s="7" t="e">
        <f t="shared" si="94"/>
        <v>#N/A</v>
      </c>
      <c r="AG263" s="7" t="e">
        <f>VLOOKUP(AI263,排出係数!$A$4:$I$1301,9,FALSE)</f>
        <v>#N/A</v>
      </c>
      <c r="AH263" s="12" t="str">
        <f t="shared" si="95"/>
        <v xml:space="preserve"> </v>
      </c>
      <c r="AI263" s="7" t="e">
        <f t="shared" si="106"/>
        <v>#N/A</v>
      </c>
      <c r="AJ263" s="7" t="e">
        <f t="shared" si="96"/>
        <v>#N/A</v>
      </c>
      <c r="AK263" s="7" t="e">
        <f>VLOOKUP(AI263,排出係数!$A$4:$I$1301,6,FALSE)</f>
        <v>#N/A</v>
      </c>
      <c r="AL263" s="7" t="e">
        <f t="shared" si="97"/>
        <v>#N/A</v>
      </c>
      <c r="AM263" s="7" t="e">
        <f t="shared" si="98"/>
        <v>#N/A</v>
      </c>
      <c r="AN263" s="7" t="e">
        <f>VLOOKUP(AI263,排出係数!$A$4:$I$1301,7,FALSE)</f>
        <v>#N/A</v>
      </c>
      <c r="AO263" s="7" t="e">
        <f t="shared" si="99"/>
        <v>#N/A</v>
      </c>
      <c r="AP263" s="7" t="e">
        <f t="shared" si="100"/>
        <v>#N/A</v>
      </c>
      <c r="AQ263" s="7" t="e">
        <f t="shared" si="107"/>
        <v>#N/A</v>
      </c>
      <c r="AR263" s="7">
        <f t="shared" si="101"/>
        <v>0</v>
      </c>
      <c r="AS263" s="7" t="e">
        <f>VLOOKUP(AI263,排出係数!$A$4:$I$1301,8,FALSE)</f>
        <v>#N/A</v>
      </c>
      <c r="AT263" s="7" t="str">
        <f t="shared" si="102"/>
        <v/>
      </c>
      <c r="AU263" s="7" t="str">
        <f t="shared" si="103"/>
        <v/>
      </c>
      <c r="AV263" s="7" t="str">
        <f t="shared" si="104"/>
        <v/>
      </c>
      <c r="AW263" s="7" t="str">
        <f t="shared" si="105"/>
        <v/>
      </c>
      <c r="AX263" s="88"/>
      <c r="BD263" s="3" t="s">
        <v>2283</v>
      </c>
    </row>
    <row r="264" spans="1:56" s="13" customFormat="1" ht="13.5" customHeight="1">
      <c r="A264" s="139">
        <v>249</v>
      </c>
      <c r="B264" s="140"/>
      <c r="C264" s="141"/>
      <c r="D264" s="142"/>
      <c r="E264" s="141"/>
      <c r="F264" s="141"/>
      <c r="G264" s="182"/>
      <c r="H264" s="141"/>
      <c r="I264" s="143"/>
      <c r="J264" s="144"/>
      <c r="K264" s="141"/>
      <c r="L264" s="449"/>
      <c r="M264" s="450"/>
      <c r="N264" s="450"/>
      <c r="O264" s="451"/>
      <c r="P264" s="376" t="str">
        <f t="shared" si="81"/>
        <v/>
      </c>
      <c r="Q264" s="376" t="str">
        <f t="shared" si="82"/>
        <v/>
      </c>
      <c r="R264" s="377" t="str">
        <f t="shared" si="83"/>
        <v/>
      </c>
      <c r="S264" s="377" t="str">
        <f t="shared" si="84"/>
        <v/>
      </c>
      <c r="T264" s="277"/>
      <c r="U264" s="37"/>
      <c r="V264" s="36" t="str">
        <f t="shared" si="85"/>
        <v/>
      </c>
      <c r="W264" s="36" t="e">
        <f>IF(#REF!="","",#REF!)</f>
        <v>#REF!</v>
      </c>
      <c r="X264" s="29" t="str">
        <f t="shared" si="86"/>
        <v/>
      </c>
      <c r="Y264" s="7" t="e">
        <f t="shared" si="87"/>
        <v>#N/A</v>
      </c>
      <c r="Z264" s="7" t="e">
        <f t="shared" si="88"/>
        <v>#N/A</v>
      </c>
      <c r="AA264" s="7" t="e">
        <f t="shared" si="89"/>
        <v>#N/A</v>
      </c>
      <c r="AB264" s="7" t="str">
        <f t="shared" si="90"/>
        <v/>
      </c>
      <c r="AC264" s="11">
        <f t="shared" si="91"/>
        <v>1</v>
      </c>
      <c r="AD264" s="7" t="e">
        <f t="shared" si="92"/>
        <v>#N/A</v>
      </c>
      <c r="AE264" s="7" t="e">
        <f t="shared" si="93"/>
        <v>#N/A</v>
      </c>
      <c r="AF264" s="7" t="e">
        <f t="shared" si="94"/>
        <v>#N/A</v>
      </c>
      <c r="AG264" s="7" t="e">
        <f>VLOOKUP(AI264,排出係数!$A$4:$I$1301,9,FALSE)</f>
        <v>#N/A</v>
      </c>
      <c r="AH264" s="12" t="str">
        <f t="shared" si="95"/>
        <v xml:space="preserve"> </v>
      </c>
      <c r="AI264" s="7" t="e">
        <f t="shared" si="106"/>
        <v>#N/A</v>
      </c>
      <c r="AJ264" s="7" t="e">
        <f t="shared" si="96"/>
        <v>#N/A</v>
      </c>
      <c r="AK264" s="7" t="e">
        <f>VLOOKUP(AI264,排出係数!$A$4:$I$1301,6,FALSE)</f>
        <v>#N/A</v>
      </c>
      <c r="AL264" s="7" t="e">
        <f t="shared" si="97"/>
        <v>#N/A</v>
      </c>
      <c r="AM264" s="7" t="e">
        <f t="shared" si="98"/>
        <v>#N/A</v>
      </c>
      <c r="AN264" s="7" t="e">
        <f>VLOOKUP(AI264,排出係数!$A$4:$I$1301,7,FALSE)</f>
        <v>#N/A</v>
      </c>
      <c r="AO264" s="7" t="e">
        <f t="shared" si="99"/>
        <v>#N/A</v>
      </c>
      <c r="AP264" s="7" t="e">
        <f t="shared" si="100"/>
        <v>#N/A</v>
      </c>
      <c r="AQ264" s="7" t="e">
        <f t="shared" si="107"/>
        <v>#N/A</v>
      </c>
      <c r="AR264" s="7">
        <f t="shared" si="101"/>
        <v>0</v>
      </c>
      <c r="AS264" s="7" t="e">
        <f>VLOOKUP(AI264,排出係数!$A$4:$I$1301,8,FALSE)</f>
        <v>#N/A</v>
      </c>
      <c r="AT264" s="7" t="str">
        <f t="shared" si="102"/>
        <v/>
      </c>
      <c r="AU264" s="7" t="str">
        <f t="shared" si="103"/>
        <v/>
      </c>
      <c r="AV264" s="7" t="str">
        <f t="shared" si="104"/>
        <v/>
      </c>
      <c r="AW264" s="7" t="str">
        <f t="shared" si="105"/>
        <v/>
      </c>
      <c r="AX264" s="88"/>
      <c r="BD264" s="3" t="s">
        <v>2024</v>
      </c>
    </row>
    <row r="265" spans="1:56" s="13" customFormat="1" ht="13.5" customHeight="1">
      <c r="A265" s="139">
        <v>250</v>
      </c>
      <c r="B265" s="140"/>
      <c r="C265" s="141"/>
      <c r="D265" s="142"/>
      <c r="E265" s="141"/>
      <c r="F265" s="141"/>
      <c r="G265" s="182"/>
      <c r="H265" s="141"/>
      <c r="I265" s="143"/>
      <c r="J265" s="144"/>
      <c r="K265" s="141"/>
      <c r="L265" s="449"/>
      <c r="M265" s="450"/>
      <c r="N265" s="450"/>
      <c r="O265" s="451"/>
      <c r="P265" s="376" t="str">
        <f t="shared" si="81"/>
        <v/>
      </c>
      <c r="Q265" s="376" t="str">
        <f t="shared" si="82"/>
        <v/>
      </c>
      <c r="R265" s="377" t="str">
        <f t="shared" si="83"/>
        <v/>
      </c>
      <c r="S265" s="377" t="str">
        <f t="shared" si="84"/>
        <v/>
      </c>
      <c r="T265" s="277"/>
      <c r="U265" s="37"/>
      <c r="V265" s="36" t="str">
        <f t="shared" si="85"/>
        <v/>
      </c>
      <c r="W265" s="36" t="e">
        <f>IF(#REF!="","",#REF!)</f>
        <v>#REF!</v>
      </c>
      <c r="X265" s="29" t="str">
        <f t="shared" si="86"/>
        <v/>
      </c>
      <c r="Y265" s="7" t="e">
        <f t="shared" si="87"/>
        <v>#N/A</v>
      </c>
      <c r="Z265" s="7" t="e">
        <f t="shared" si="88"/>
        <v>#N/A</v>
      </c>
      <c r="AA265" s="7" t="e">
        <f t="shared" si="89"/>
        <v>#N/A</v>
      </c>
      <c r="AB265" s="7" t="str">
        <f t="shared" si="90"/>
        <v/>
      </c>
      <c r="AC265" s="11">
        <f t="shared" si="91"/>
        <v>1</v>
      </c>
      <c r="AD265" s="7" t="e">
        <f t="shared" si="92"/>
        <v>#N/A</v>
      </c>
      <c r="AE265" s="7" t="e">
        <f t="shared" si="93"/>
        <v>#N/A</v>
      </c>
      <c r="AF265" s="7" t="e">
        <f t="shared" si="94"/>
        <v>#N/A</v>
      </c>
      <c r="AG265" s="7" t="e">
        <f>VLOOKUP(AI265,排出係数!$A$4:$I$1301,9,FALSE)</f>
        <v>#N/A</v>
      </c>
      <c r="AH265" s="12" t="str">
        <f t="shared" si="95"/>
        <v xml:space="preserve"> </v>
      </c>
      <c r="AI265" s="7" t="e">
        <f t="shared" si="106"/>
        <v>#N/A</v>
      </c>
      <c r="AJ265" s="7" t="e">
        <f t="shared" si="96"/>
        <v>#N/A</v>
      </c>
      <c r="AK265" s="7" t="e">
        <f>VLOOKUP(AI265,排出係数!$A$4:$I$1301,6,FALSE)</f>
        <v>#N/A</v>
      </c>
      <c r="AL265" s="7" t="e">
        <f t="shared" si="97"/>
        <v>#N/A</v>
      </c>
      <c r="AM265" s="7" t="e">
        <f t="shared" si="98"/>
        <v>#N/A</v>
      </c>
      <c r="AN265" s="7" t="e">
        <f>VLOOKUP(AI265,排出係数!$A$4:$I$1301,7,FALSE)</f>
        <v>#N/A</v>
      </c>
      <c r="AO265" s="7" t="e">
        <f t="shared" si="99"/>
        <v>#N/A</v>
      </c>
      <c r="AP265" s="7" t="e">
        <f t="shared" si="100"/>
        <v>#N/A</v>
      </c>
      <c r="AQ265" s="7" t="e">
        <f t="shared" si="107"/>
        <v>#N/A</v>
      </c>
      <c r="AR265" s="7">
        <f t="shared" si="101"/>
        <v>0</v>
      </c>
      <c r="AS265" s="7" t="e">
        <f>VLOOKUP(AI265,排出係数!$A$4:$I$1301,8,FALSE)</f>
        <v>#N/A</v>
      </c>
      <c r="AT265" s="7" t="str">
        <f t="shared" si="102"/>
        <v/>
      </c>
      <c r="AU265" s="7" t="str">
        <f t="shared" si="103"/>
        <v/>
      </c>
      <c r="AV265" s="7" t="str">
        <f t="shared" si="104"/>
        <v/>
      </c>
      <c r="AW265" s="7" t="str">
        <f t="shared" si="105"/>
        <v/>
      </c>
      <c r="AX265" s="88"/>
      <c r="BD265" s="3" t="s">
        <v>2058</v>
      </c>
    </row>
    <row r="266" spans="1:56" s="13" customFormat="1" ht="13.5" customHeight="1">
      <c r="A266" s="139">
        <v>251</v>
      </c>
      <c r="B266" s="140"/>
      <c r="C266" s="141"/>
      <c r="D266" s="142"/>
      <c r="E266" s="141"/>
      <c r="F266" s="141"/>
      <c r="G266" s="182"/>
      <c r="H266" s="141"/>
      <c r="I266" s="143"/>
      <c r="J266" s="144"/>
      <c r="K266" s="141"/>
      <c r="L266" s="449"/>
      <c r="M266" s="450"/>
      <c r="N266" s="450"/>
      <c r="O266" s="451"/>
      <c r="P266" s="376" t="str">
        <f t="shared" si="81"/>
        <v/>
      </c>
      <c r="Q266" s="376" t="str">
        <f t="shared" si="82"/>
        <v/>
      </c>
      <c r="R266" s="377" t="str">
        <f t="shared" si="83"/>
        <v/>
      </c>
      <c r="S266" s="377" t="str">
        <f t="shared" si="84"/>
        <v/>
      </c>
      <c r="T266" s="277"/>
      <c r="U266" s="37"/>
      <c r="V266" s="36" t="str">
        <f t="shared" si="85"/>
        <v/>
      </c>
      <c r="W266" s="36" t="e">
        <f>IF(#REF!="","",#REF!)</f>
        <v>#REF!</v>
      </c>
      <c r="X266" s="29" t="str">
        <f t="shared" si="86"/>
        <v/>
      </c>
      <c r="Y266" s="7" t="e">
        <f t="shared" si="87"/>
        <v>#N/A</v>
      </c>
      <c r="Z266" s="7" t="e">
        <f t="shared" si="88"/>
        <v>#N/A</v>
      </c>
      <c r="AA266" s="7" t="e">
        <f t="shared" si="89"/>
        <v>#N/A</v>
      </c>
      <c r="AB266" s="7" t="str">
        <f t="shared" si="90"/>
        <v/>
      </c>
      <c r="AC266" s="11">
        <f t="shared" si="91"/>
        <v>1</v>
      </c>
      <c r="AD266" s="7" t="e">
        <f t="shared" si="92"/>
        <v>#N/A</v>
      </c>
      <c r="AE266" s="7" t="e">
        <f t="shared" si="93"/>
        <v>#N/A</v>
      </c>
      <c r="AF266" s="7" t="e">
        <f t="shared" si="94"/>
        <v>#N/A</v>
      </c>
      <c r="AG266" s="7" t="e">
        <f>VLOOKUP(AI266,排出係数!$A$4:$I$1301,9,FALSE)</f>
        <v>#N/A</v>
      </c>
      <c r="AH266" s="12" t="str">
        <f t="shared" si="95"/>
        <v xml:space="preserve"> </v>
      </c>
      <c r="AI266" s="7" t="e">
        <f t="shared" si="106"/>
        <v>#N/A</v>
      </c>
      <c r="AJ266" s="7" t="e">
        <f t="shared" si="96"/>
        <v>#N/A</v>
      </c>
      <c r="AK266" s="7" t="e">
        <f>VLOOKUP(AI266,排出係数!$A$4:$I$1301,6,FALSE)</f>
        <v>#N/A</v>
      </c>
      <c r="AL266" s="7" t="e">
        <f t="shared" si="97"/>
        <v>#N/A</v>
      </c>
      <c r="AM266" s="7" t="e">
        <f t="shared" si="98"/>
        <v>#N/A</v>
      </c>
      <c r="AN266" s="7" t="e">
        <f>VLOOKUP(AI266,排出係数!$A$4:$I$1301,7,FALSE)</f>
        <v>#N/A</v>
      </c>
      <c r="AO266" s="7" t="e">
        <f t="shared" si="99"/>
        <v>#N/A</v>
      </c>
      <c r="AP266" s="7" t="e">
        <f t="shared" si="100"/>
        <v>#N/A</v>
      </c>
      <c r="AQ266" s="7" t="e">
        <f t="shared" si="107"/>
        <v>#N/A</v>
      </c>
      <c r="AR266" s="7">
        <f t="shared" si="101"/>
        <v>0</v>
      </c>
      <c r="AS266" s="7" t="e">
        <f>VLOOKUP(AI266,排出係数!$A$4:$I$1301,8,FALSE)</f>
        <v>#N/A</v>
      </c>
      <c r="AT266" s="7" t="str">
        <f t="shared" si="102"/>
        <v/>
      </c>
      <c r="AU266" s="7" t="str">
        <f t="shared" si="103"/>
        <v/>
      </c>
      <c r="AV266" s="7" t="str">
        <f t="shared" si="104"/>
        <v/>
      </c>
      <c r="AW266" s="7" t="str">
        <f t="shared" si="105"/>
        <v/>
      </c>
      <c r="AX266" s="88"/>
      <c r="BD266" s="3" t="s">
        <v>2281</v>
      </c>
    </row>
    <row r="267" spans="1:56" s="13" customFormat="1" ht="13.5" customHeight="1">
      <c r="A267" s="139">
        <v>252</v>
      </c>
      <c r="B267" s="140"/>
      <c r="C267" s="141"/>
      <c r="D267" s="142"/>
      <c r="E267" s="141"/>
      <c r="F267" s="141"/>
      <c r="G267" s="182"/>
      <c r="H267" s="141"/>
      <c r="I267" s="143"/>
      <c r="J267" s="144"/>
      <c r="K267" s="141"/>
      <c r="L267" s="449"/>
      <c r="M267" s="450"/>
      <c r="N267" s="450"/>
      <c r="O267" s="451"/>
      <c r="P267" s="376" t="str">
        <f t="shared" si="81"/>
        <v/>
      </c>
      <c r="Q267" s="376" t="str">
        <f t="shared" si="82"/>
        <v/>
      </c>
      <c r="R267" s="377" t="str">
        <f t="shared" si="83"/>
        <v/>
      </c>
      <c r="S267" s="377" t="str">
        <f t="shared" si="84"/>
        <v/>
      </c>
      <c r="T267" s="277"/>
      <c r="U267" s="37"/>
      <c r="V267" s="36" t="str">
        <f t="shared" si="85"/>
        <v/>
      </c>
      <c r="W267" s="36" t="e">
        <f>IF(#REF!="","",#REF!)</f>
        <v>#REF!</v>
      </c>
      <c r="X267" s="29" t="str">
        <f t="shared" si="86"/>
        <v/>
      </c>
      <c r="Y267" s="7" t="e">
        <f t="shared" si="87"/>
        <v>#N/A</v>
      </c>
      <c r="Z267" s="7" t="e">
        <f t="shared" si="88"/>
        <v>#N/A</v>
      </c>
      <c r="AA267" s="7" t="e">
        <f t="shared" si="89"/>
        <v>#N/A</v>
      </c>
      <c r="AB267" s="7" t="str">
        <f t="shared" si="90"/>
        <v/>
      </c>
      <c r="AC267" s="11">
        <f t="shared" si="91"/>
        <v>1</v>
      </c>
      <c r="AD267" s="7" t="e">
        <f t="shared" si="92"/>
        <v>#N/A</v>
      </c>
      <c r="AE267" s="7" t="e">
        <f t="shared" si="93"/>
        <v>#N/A</v>
      </c>
      <c r="AF267" s="7" t="e">
        <f t="shared" si="94"/>
        <v>#N/A</v>
      </c>
      <c r="AG267" s="7" t="e">
        <f>VLOOKUP(AI267,排出係数!$A$4:$I$1301,9,FALSE)</f>
        <v>#N/A</v>
      </c>
      <c r="AH267" s="12" t="str">
        <f t="shared" si="95"/>
        <v xml:space="preserve"> </v>
      </c>
      <c r="AI267" s="7" t="e">
        <f t="shared" si="106"/>
        <v>#N/A</v>
      </c>
      <c r="AJ267" s="7" t="e">
        <f t="shared" si="96"/>
        <v>#N/A</v>
      </c>
      <c r="AK267" s="7" t="e">
        <f>VLOOKUP(AI267,排出係数!$A$4:$I$1301,6,FALSE)</f>
        <v>#N/A</v>
      </c>
      <c r="AL267" s="7" t="e">
        <f t="shared" si="97"/>
        <v>#N/A</v>
      </c>
      <c r="AM267" s="7" t="e">
        <f t="shared" si="98"/>
        <v>#N/A</v>
      </c>
      <c r="AN267" s="7" t="e">
        <f>VLOOKUP(AI267,排出係数!$A$4:$I$1301,7,FALSE)</f>
        <v>#N/A</v>
      </c>
      <c r="AO267" s="7" t="e">
        <f t="shared" si="99"/>
        <v>#N/A</v>
      </c>
      <c r="AP267" s="7" t="e">
        <f t="shared" si="100"/>
        <v>#N/A</v>
      </c>
      <c r="AQ267" s="7" t="e">
        <f t="shared" si="107"/>
        <v>#N/A</v>
      </c>
      <c r="AR267" s="7">
        <f t="shared" si="101"/>
        <v>0</v>
      </c>
      <c r="AS267" s="7" t="e">
        <f>VLOOKUP(AI267,排出係数!$A$4:$I$1301,8,FALSE)</f>
        <v>#N/A</v>
      </c>
      <c r="AT267" s="7" t="str">
        <f t="shared" si="102"/>
        <v/>
      </c>
      <c r="AU267" s="7" t="str">
        <f t="shared" si="103"/>
        <v/>
      </c>
      <c r="AV267" s="7" t="str">
        <f t="shared" si="104"/>
        <v/>
      </c>
      <c r="AW267" s="7" t="str">
        <f t="shared" si="105"/>
        <v/>
      </c>
      <c r="AX267" s="88"/>
      <c r="BD267" s="3" t="s">
        <v>2022</v>
      </c>
    </row>
    <row r="268" spans="1:56" s="13" customFormat="1" ht="13.5" customHeight="1">
      <c r="A268" s="139">
        <v>253</v>
      </c>
      <c r="B268" s="140"/>
      <c r="C268" s="141"/>
      <c r="D268" s="142"/>
      <c r="E268" s="141"/>
      <c r="F268" s="141"/>
      <c r="G268" s="182"/>
      <c r="H268" s="141"/>
      <c r="I268" s="143"/>
      <c r="J268" s="144"/>
      <c r="K268" s="141"/>
      <c r="L268" s="449"/>
      <c r="M268" s="450"/>
      <c r="N268" s="450"/>
      <c r="O268" s="451"/>
      <c r="P268" s="376" t="str">
        <f t="shared" si="81"/>
        <v/>
      </c>
      <c r="Q268" s="376" t="str">
        <f t="shared" si="82"/>
        <v/>
      </c>
      <c r="R268" s="377" t="str">
        <f t="shared" si="83"/>
        <v/>
      </c>
      <c r="S268" s="377" t="str">
        <f t="shared" si="84"/>
        <v/>
      </c>
      <c r="T268" s="277"/>
      <c r="U268" s="37"/>
      <c r="V268" s="36" t="str">
        <f t="shared" si="85"/>
        <v/>
      </c>
      <c r="W268" s="36" t="e">
        <f>IF(#REF!="","",#REF!)</f>
        <v>#REF!</v>
      </c>
      <c r="X268" s="29" t="str">
        <f t="shared" si="86"/>
        <v/>
      </c>
      <c r="Y268" s="7" t="e">
        <f t="shared" si="87"/>
        <v>#N/A</v>
      </c>
      <c r="Z268" s="7" t="e">
        <f t="shared" si="88"/>
        <v>#N/A</v>
      </c>
      <c r="AA268" s="7" t="e">
        <f t="shared" si="89"/>
        <v>#N/A</v>
      </c>
      <c r="AB268" s="7" t="str">
        <f t="shared" si="90"/>
        <v/>
      </c>
      <c r="AC268" s="11">
        <f t="shared" si="91"/>
        <v>1</v>
      </c>
      <c r="AD268" s="7" t="e">
        <f t="shared" si="92"/>
        <v>#N/A</v>
      </c>
      <c r="AE268" s="7" t="e">
        <f t="shared" si="93"/>
        <v>#N/A</v>
      </c>
      <c r="AF268" s="7" t="e">
        <f t="shared" si="94"/>
        <v>#N/A</v>
      </c>
      <c r="AG268" s="7" t="e">
        <f>VLOOKUP(AI268,排出係数!$A$4:$I$1301,9,FALSE)</f>
        <v>#N/A</v>
      </c>
      <c r="AH268" s="12" t="str">
        <f t="shared" si="95"/>
        <v xml:space="preserve"> </v>
      </c>
      <c r="AI268" s="7" t="e">
        <f t="shared" si="106"/>
        <v>#N/A</v>
      </c>
      <c r="AJ268" s="7" t="e">
        <f t="shared" si="96"/>
        <v>#N/A</v>
      </c>
      <c r="AK268" s="7" t="e">
        <f>VLOOKUP(AI268,排出係数!$A$4:$I$1301,6,FALSE)</f>
        <v>#N/A</v>
      </c>
      <c r="AL268" s="7" t="e">
        <f t="shared" si="97"/>
        <v>#N/A</v>
      </c>
      <c r="AM268" s="7" t="e">
        <f t="shared" si="98"/>
        <v>#N/A</v>
      </c>
      <c r="AN268" s="7" t="e">
        <f>VLOOKUP(AI268,排出係数!$A$4:$I$1301,7,FALSE)</f>
        <v>#N/A</v>
      </c>
      <c r="AO268" s="7" t="e">
        <f t="shared" si="99"/>
        <v>#N/A</v>
      </c>
      <c r="AP268" s="7" t="e">
        <f t="shared" si="100"/>
        <v>#N/A</v>
      </c>
      <c r="AQ268" s="7" t="e">
        <f t="shared" si="107"/>
        <v>#N/A</v>
      </c>
      <c r="AR268" s="7">
        <f t="shared" si="101"/>
        <v>0</v>
      </c>
      <c r="AS268" s="7" t="e">
        <f>VLOOKUP(AI268,排出係数!$A$4:$I$1301,8,FALSE)</f>
        <v>#N/A</v>
      </c>
      <c r="AT268" s="7" t="str">
        <f t="shared" si="102"/>
        <v/>
      </c>
      <c r="AU268" s="7" t="str">
        <f t="shared" si="103"/>
        <v/>
      </c>
      <c r="AV268" s="7" t="str">
        <f t="shared" si="104"/>
        <v/>
      </c>
      <c r="AW268" s="7" t="str">
        <f t="shared" si="105"/>
        <v/>
      </c>
      <c r="AX268" s="88"/>
      <c r="BD268" s="3" t="s">
        <v>2056</v>
      </c>
    </row>
    <row r="269" spans="1:56" s="13" customFormat="1" ht="13.5" customHeight="1">
      <c r="A269" s="139">
        <v>254</v>
      </c>
      <c r="B269" s="140"/>
      <c r="C269" s="141"/>
      <c r="D269" s="142"/>
      <c r="E269" s="141"/>
      <c r="F269" s="141"/>
      <c r="G269" s="182"/>
      <c r="H269" s="141"/>
      <c r="I269" s="143"/>
      <c r="J269" s="144"/>
      <c r="K269" s="141"/>
      <c r="L269" s="449"/>
      <c r="M269" s="450"/>
      <c r="N269" s="450"/>
      <c r="O269" s="451"/>
      <c r="P269" s="376" t="str">
        <f t="shared" si="81"/>
        <v/>
      </c>
      <c r="Q269" s="376" t="str">
        <f t="shared" si="82"/>
        <v/>
      </c>
      <c r="R269" s="377" t="str">
        <f t="shared" si="83"/>
        <v/>
      </c>
      <c r="S269" s="377" t="str">
        <f t="shared" si="84"/>
        <v/>
      </c>
      <c r="T269" s="277"/>
      <c r="U269" s="37"/>
      <c r="V269" s="36" t="str">
        <f t="shared" si="85"/>
        <v/>
      </c>
      <c r="W269" s="36" t="e">
        <f>IF(#REF!="","",#REF!)</f>
        <v>#REF!</v>
      </c>
      <c r="X269" s="29" t="str">
        <f t="shared" si="86"/>
        <v/>
      </c>
      <c r="Y269" s="7" t="e">
        <f t="shared" si="87"/>
        <v>#N/A</v>
      </c>
      <c r="Z269" s="7" t="e">
        <f t="shared" si="88"/>
        <v>#N/A</v>
      </c>
      <c r="AA269" s="7" t="e">
        <f t="shared" si="89"/>
        <v>#N/A</v>
      </c>
      <c r="AB269" s="7" t="str">
        <f t="shared" si="90"/>
        <v/>
      </c>
      <c r="AC269" s="11">
        <f t="shared" si="91"/>
        <v>1</v>
      </c>
      <c r="AD269" s="7" t="e">
        <f t="shared" si="92"/>
        <v>#N/A</v>
      </c>
      <c r="AE269" s="7" t="e">
        <f t="shared" si="93"/>
        <v>#N/A</v>
      </c>
      <c r="AF269" s="7" t="e">
        <f t="shared" si="94"/>
        <v>#N/A</v>
      </c>
      <c r="AG269" s="7" t="e">
        <f>VLOOKUP(AI269,排出係数!$A$4:$I$1301,9,FALSE)</f>
        <v>#N/A</v>
      </c>
      <c r="AH269" s="12" t="str">
        <f t="shared" si="95"/>
        <v xml:space="preserve"> </v>
      </c>
      <c r="AI269" s="7" t="e">
        <f t="shared" si="106"/>
        <v>#N/A</v>
      </c>
      <c r="AJ269" s="7" t="e">
        <f t="shared" si="96"/>
        <v>#N/A</v>
      </c>
      <c r="AK269" s="7" t="e">
        <f>VLOOKUP(AI269,排出係数!$A$4:$I$1301,6,FALSE)</f>
        <v>#N/A</v>
      </c>
      <c r="AL269" s="7" t="e">
        <f t="shared" si="97"/>
        <v>#N/A</v>
      </c>
      <c r="AM269" s="7" t="e">
        <f t="shared" si="98"/>
        <v>#N/A</v>
      </c>
      <c r="AN269" s="7" t="e">
        <f>VLOOKUP(AI269,排出係数!$A$4:$I$1301,7,FALSE)</f>
        <v>#N/A</v>
      </c>
      <c r="AO269" s="7" t="e">
        <f t="shared" si="99"/>
        <v>#N/A</v>
      </c>
      <c r="AP269" s="7" t="e">
        <f t="shared" si="100"/>
        <v>#N/A</v>
      </c>
      <c r="AQ269" s="7" t="e">
        <f t="shared" si="107"/>
        <v>#N/A</v>
      </c>
      <c r="AR269" s="7">
        <f t="shared" si="101"/>
        <v>0</v>
      </c>
      <c r="AS269" s="7" t="e">
        <f>VLOOKUP(AI269,排出係数!$A$4:$I$1301,8,FALSE)</f>
        <v>#N/A</v>
      </c>
      <c r="AT269" s="7" t="str">
        <f t="shared" si="102"/>
        <v/>
      </c>
      <c r="AU269" s="7" t="str">
        <f t="shared" si="103"/>
        <v/>
      </c>
      <c r="AV269" s="7" t="str">
        <f t="shared" si="104"/>
        <v/>
      </c>
      <c r="AW269" s="7" t="str">
        <f t="shared" si="105"/>
        <v/>
      </c>
      <c r="AX269" s="88"/>
      <c r="BD269" s="3" t="s">
        <v>2307</v>
      </c>
    </row>
    <row r="270" spans="1:56" s="13" customFormat="1" ht="13.5" customHeight="1">
      <c r="A270" s="139">
        <v>255</v>
      </c>
      <c r="B270" s="140"/>
      <c r="C270" s="141"/>
      <c r="D270" s="142"/>
      <c r="E270" s="141"/>
      <c r="F270" s="141"/>
      <c r="G270" s="182"/>
      <c r="H270" s="141"/>
      <c r="I270" s="143"/>
      <c r="J270" s="144"/>
      <c r="K270" s="141"/>
      <c r="L270" s="449"/>
      <c r="M270" s="450"/>
      <c r="N270" s="450"/>
      <c r="O270" s="451"/>
      <c r="P270" s="376" t="str">
        <f t="shared" si="81"/>
        <v/>
      </c>
      <c r="Q270" s="376" t="str">
        <f t="shared" si="82"/>
        <v/>
      </c>
      <c r="R270" s="377" t="str">
        <f t="shared" si="83"/>
        <v/>
      </c>
      <c r="S270" s="377" t="str">
        <f t="shared" si="84"/>
        <v/>
      </c>
      <c r="T270" s="277"/>
      <c r="U270" s="37"/>
      <c r="V270" s="36" t="str">
        <f t="shared" si="85"/>
        <v/>
      </c>
      <c r="W270" s="36" t="e">
        <f>IF(#REF!="","",#REF!)</f>
        <v>#REF!</v>
      </c>
      <c r="X270" s="29" t="str">
        <f t="shared" si="86"/>
        <v/>
      </c>
      <c r="Y270" s="7" t="e">
        <f t="shared" si="87"/>
        <v>#N/A</v>
      </c>
      <c r="Z270" s="7" t="e">
        <f t="shared" si="88"/>
        <v>#N/A</v>
      </c>
      <c r="AA270" s="7" t="e">
        <f t="shared" si="89"/>
        <v>#N/A</v>
      </c>
      <c r="AB270" s="7" t="str">
        <f t="shared" si="90"/>
        <v/>
      </c>
      <c r="AC270" s="11">
        <f t="shared" si="91"/>
        <v>1</v>
      </c>
      <c r="AD270" s="7" t="e">
        <f t="shared" si="92"/>
        <v>#N/A</v>
      </c>
      <c r="AE270" s="7" t="e">
        <f t="shared" si="93"/>
        <v>#N/A</v>
      </c>
      <c r="AF270" s="7" t="e">
        <f t="shared" si="94"/>
        <v>#N/A</v>
      </c>
      <c r="AG270" s="7" t="e">
        <f>VLOOKUP(AI270,排出係数!$A$4:$I$1301,9,FALSE)</f>
        <v>#N/A</v>
      </c>
      <c r="AH270" s="12" t="str">
        <f t="shared" si="95"/>
        <v xml:space="preserve"> </v>
      </c>
      <c r="AI270" s="7" t="e">
        <f t="shared" si="106"/>
        <v>#N/A</v>
      </c>
      <c r="AJ270" s="7" t="e">
        <f t="shared" si="96"/>
        <v>#N/A</v>
      </c>
      <c r="AK270" s="7" t="e">
        <f>VLOOKUP(AI270,排出係数!$A$4:$I$1301,6,FALSE)</f>
        <v>#N/A</v>
      </c>
      <c r="AL270" s="7" t="e">
        <f t="shared" si="97"/>
        <v>#N/A</v>
      </c>
      <c r="AM270" s="7" t="e">
        <f t="shared" si="98"/>
        <v>#N/A</v>
      </c>
      <c r="AN270" s="7" t="e">
        <f>VLOOKUP(AI270,排出係数!$A$4:$I$1301,7,FALSE)</f>
        <v>#N/A</v>
      </c>
      <c r="AO270" s="7" t="e">
        <f t="shared" si="99"/>
        <v>#N/A</v>
      </c>
      <c r="AP270" s="7" t="e">
        <f t="shared" si="100"/>
        <v>#N/A</v>
      </c>
      <c r="AQ270" s="7" t="e">
        <f t="shared" si="107"/>
        <v>#N/A</v>
      </c>
      <c r="AR270" s="7">
        <f t="shared" si="101"/>
        <v>0</v>
      </c>
      <c r="AS270" s="7" t="e">
        <f>VLOOKUP(AI270,排出係数!$A$4:$I$1301,8,FALSE)</f>
        <v>#N/A</v>
      </c>
      <c r="AT270" s="7" t="str">
        <f t="shared" si="102"/>
        <v/>
      </c>
      <c r="AU270" s="7" t="str">
        <f t="shared" si="103"/>
        <v/>
      </c>
      <c r="AV270" s="7" t="str">
        <f t="shared" si="104"/>
        <v/>
      </c>
      <c r="AW270" s="7" t="str">
        <f t="shared" si="105"/>
        <v/>
      </c>
      <c r="AX270" s="88"/>
      <c r="BD270" s="3" t="s">
        <v>2157</v>
      </c>
    </row>
    <row r="271" spans="1:56" s="13" customFormat="1" ht="13.5" customHeight="1">
      <c r="A271" s="139">
        <v>256</v>
      </c>
      <c r="B271" s="140"/>
      <c r="C271" s="141"/>
      <c r="D271" s="142"/>
      <c r="E271" s="141"/>
      <c r="F271" s="141"/>
      <c r="G271" s="182"/>
      <c r="H271" s="141"/>
      <c r="I271" s="143"/>
      <c r="J271" s="144"/>
      <c r="K271" s="141"/>
      <c r="L271" s="449"/>
      <c r="M271" s="450"/>
      <c r="N271" s="450"/>
      <c r="O271" s="451"/>
      <c r="P271" s="376" t="str">
        <f t="shared" si="81"/>
        <v/>
      </c>
      <c r="Q271" s="376" t="str">
        <f t="shared" si="82"/>
        <v/>
      </c>
      <c r="R271" s="377" t="str">
        <f t="shared" si="83"/>
        <v/>
      </c>
      <c r="S271" s="377" t="str">
        <f t="shared" si="84"/>
        <v/>
      </c>
      <c r="T271" s="277"/>
      <c r="U271" s="37"/>
      <c r="V271" s="36" t="str">
        <f t="shared" si="85"/>
        <v/>
      </c>
      <c r="W271" s="36" t="e">
        <f>IF(#REF!="","",#REF!)</f>
        <v>#REF!</v>
      </c>
      <c r="X271" s="29" t="str">
        <f t="shared" si="86"/>
        <v/>
      </c>
      <c r="Y271" s="7" t="e">
        <f t="shared" si="87"/>
        <v>#N/A</v>
      </c>
      <c r="Z271" s="7" t="e">
        <f t="shared" si="88"/>
        <v>#N/A</v>
      </c>
      <c r="AA271" s="7" t="e">
        <f t="shared" si="89"/>
        <v>#N/A</v>
      </c>
      <c r="AB271" s="7" t="str">
        <f t="shared" si="90"/>
        <v/>
      </c>
      <c r="AC271" s="11">
        <f t="shared" si="91"/>
        <v>1</v>
      </c>
      <c r="AD271" s="7" t="e">
        <f t="shared" si="92"/>
        <v>#N/A</v>
      </c>
      <c r="AE271" s="7" t="e">
        <f t="shared" si="93"/>
        <v>#N/A</v>
      </c>
      <c r="AF271" s="7" t="e">
        <f t="shared" si="94"/>
        <v>#N/A</v>
      </c>
      <c r="AG271" s="7" t="e">
        <f>VLOOKUP(AI271,排出係数!$A$4:$I$1301,9,FALSE)</f>
        <v>#N/A</v>
      </c>
      <c r="AH271" s="12" t="str">
        <f t="shared" si="95"/>
        <v xml:space="preserve"> </v>
      </c>
      <c r="AI271" s="7" t="e">
        <f t="shared" si="106"/>
        <v>#N/A</v>
      </c>
      <c r="AJ271" s="7" t="e">
        <f t="shared" si="96"/>
        <v>#N/A</v>
      </c>
      <c r="AK271" s="7" t="e">
        <f>VLOOKUP(AI271,排出係数!$A$4:$I$1301,6,FALSE)</f>
        <v>#N/A</v>
      </c>
      <c r="AL271" s="7" t="e">
        <f t="shared" si="97"/>
        <v>#N/A</v>
      </c>
      <c r="AM271" s="7" t="e">
        <f t="shared" si="98"/>
        <v>#N/A</v>
      </c>
      <c r="AN271" s="7" t="e">
        <f>VLOOKUP(AI271,排出係数!$A$4:$I$1301,7,FALSE)</f>
        <v>#N/A</v>
      </c>
      <c r="AO271" s="7" t="e">
        <f t="shared" si="99"/>
        <v>#N/A</v>
      </c>
      <c r="AP271" s="7" t="e">
        <f t="shared" si="100"/>
        <v>#N/A</v>
      </c>
      <c r="AQ271" s="7" t="e">
        <f t="shared" si="107"/>
        <v>#N/A</v>
      </c>
      <c r="AR271" s="7">
        <f t="shared" si="101"/>
        <v>0</v>
      </c>
      <c r="AS271" s="7" t="e">
        <f>VLOOKUP(AI271,排出係数!$A$4:$I$1301,8,FALSE)</f>
        <v>#N/A</v>
      </c>
      <c r="AT271" s="7" t="str">
        <f t="shared" si="102"/>
        <v/>
      </c>
      <c r="AU271" s="7" t="str">
        <f t="shared" si="103"/>
        <v/>
      </c>
      <c r="AV271" s="7" t="str">
        <f t="shared" si="104"/>
        <v/>
      </c>
      <c r="AW271" s="7" t="str">
        <f t="shared" si="105"/>
        <v/>
      </c>
      <c r="AX271" s="88"/>
      <c r="BD271" s="3" t="s">
        <v>2173</v>
      </c>
    </row>
    <row r="272" spans="1:56" s="13" customFormat="1" ht="13.5" customHeight="1">
      <c r="A272" s="139">
        <v>257</v>
      </c>
      <c r="B272" s="140"/>
      <c r="C272" s="141"/>
      <c r="D272" s="142"/>
      <c r="E272" s="141"/>
      <c r="F272" s="141"/>
      <c r="G272" s="182"/>
      <c r="H272" s="141"/>
      <c r="I272" s="143"/>
      <c r="J272" s="144"/>
      <c r="K272" s="141"/>
      <c r="L272" s="449"/>
      <c r="M272" s="450"/>
      <c r="N272" s="450"/>
      <c r="O272" s="451"/>
      <c r="P272" s="376" t="str">
        <f t="shared" ref="P272:P325" si="108">IF(ISBLANK(K272)=TRUE,"",IF(ISNUMBER(AJ272)=TRUE,AJ272,"エラー"))</f>
        <v/>
      </c>
      <c r="Q272" s="376" t="str">
        <f t="shared" ref="Q272:Q325" si="109">IF(ISBLANK(K272)=TRUE,"",IF(ISNUMBER(AM272)=TRUE,AM272,"エラー"))</f>
        <v/>
      </c>
      <c r="R272" s="377" t="str">
        <f t="shared" ref="R272:R325" si="110">IF(P272="","",IF(ISERROR(P272*V272*AC272),"エラー",IF(ISBLANK(V272)=TRUE,"エラー",IF(ISBLANK(P272)=TRUE,"エラー",IF(AV272=1,"エラー",P272*AC272*V272/1000)))))</f>
        <v/>
      </c>
      <c r="S272" s="377" t="str">
        <f t="shared" ref="S272:S325" si="111">IF(Q272="","",IF(ISERROR(Q272*V272*AC272),"エラー",IF(ISBLANK(V272)=TRUE,"エラー",IF(ISBLANK(Q272)=TRUE,"エラー",IF(AV272=1,"エラー",Q272*AC272*V272/1000)))))</f>
        <v/>
      </c>
      <c r="T272" s="277"/>
      <c r="U272" s="37"/>
      <c r="V272" s="36" t="str">
        <f t="shared" ref="V272:V335" si="112">IF(O272="","",O272)</f>
        <v/>
      </c>
      <c r="W272" s="36" t="e">
        <f>IF(#REF!="","",#REF!)</f>
        <v>#REF!</v>
      </c>
      <c r="X272" s="29" t="str">
        <f t="shared" ref="X272:X335" si="113">IF(ISBLANK(H272)=TRUE,"",IF(OR(ISBLANK(B272)=TRUE),1,""))</f>
        <v/>
      </c>
      <c r="Y272" s="7" t="e">
        <f t="shared" ref="Y272:Y335" si="114">VLOOKUP(H272,$AY$17:$BB$23,2,FALSE)</f>
        <v>#N/A</v>
      </c>
      <c r="Z272" s="7" t="e">
        <f t="shared" ref="Z272:Z335" si="115">VLOOKUP(H272,$AY$17:$BB$23,3,FALSE)</f>
        <v>#N/A</v>
      </c>
      <c r="AA272" s="7" t="e">
        <f t="shared" ref="AA272:AA335" si="116">VLOOKUP(H272,$AY$17:$BB$23,4,FALSE)</f>
        <v>#N/A</v>
      </c>
      <c r="AB272" s="7" t="str">
        <f t="shared" ref="AB272:AB335" si="117">IF(ISERROR(SEARCH("-",I272,1))=TRUE,ASC(UPPER(I272)),ASC(UPPER(LEFT(I272,SEARCH("-",I272,1)-1))))</f>
        <v/>
      </c>
      <c r="AC272" s="11">
        <f t="shared" ref="AC272:AC335" si="118">IF(J272&gt;3500,J272/1000,1)</f>
        <v>1</v>
      </c>
      <c r="AD272" s="7" t="e">
        <f t="shared" ref="AD272:AD335" si="119">IF(AA272=9,0,IF(J272&lt;=1700,1,IF(J272&lt;=2500,2,IF(J272&lt;=3500,3,4))))</f>
        <v>#N/A</v>
      </c>
      <c r="AE272" s="7" t="e">
        <f t="shared" ref="AE272:AE335" si="120">IF(AA272=5,0,IF(AA272=9,0,IF(J272&lt;=1700,1,IF(J272&lt;=2500,2,IF(J272&lt;=3500,3,4)))))</f>
        <v>#N/A</v>
      </c>
      <c r="AF272" s="7" t="e">
        <f t="shared" ref="AF272:AF335" si="121">VLOOKUP(K272,$BG$17:$BH$25,2,FALSE)</f>
        <v>#N/A</v>
      </c>
      <c r="AG272" s="7" t="e">
        <f>VLOOKUP(AI272,排出係数!$A$4:$I$1301,9,FALSE)</f>
        <v>#N/A</v>
      </c>
      <c r="AH272" s="12" t="str">
        <f t="shared" ref="AH272:AH335" si="122">IF(OR(ISBLANK(K272)=TRUE,ISBLANK(B272)=TRUE)," ",CONCATENATE(B272,AA272,AD272))</f>
        <v xml:space="preserve"> </v>
      </c>
      <c r="AI272" s="7" t="e">
        <f t="shared" si="106"/>
        <v>#N/A</v>
      </c>
      <c r="AJ272" s="7" t="e">
        <f t="shared" ref="AJ272:AJ335" si="123">IF(AND(L272="あり",AF272="軽"),AL272,AK272)</f>
        <v>#N/A</v>
      </c>
      <c r="AK272" s="7" t="e">
        <f>VLOOKUP(AI272,排出係数!$A$4:$I$1301,6,FALSE)</f>
        <v>#N/A</v>
      </c>
      <c r="AL272" s="7" t="e">
        <f t="shared" ref="AL272:AL335" si="124">VLOOKUP(AE272,$BU$17:$BY$21,2,FALSE)</f>
        <v>#N/A</v>
      </c>
      <c r="AM272" s="7" t="e">
        <f t="shared" ref="AM272:AM335" si="125">IF(AND(L272="あり",M272="なし",AF272="軽"),AO272,IF(AND(L272="あり",M272="あり(H17なし)",AF272="軽"),AO272,IF(AND(L272="あり",M272="",AF272="軽"),AO272,IF(AND(L272="なし",M272="あり(H17なし)",AF272="軽"),AP272,IF(AND(L272="",M272="あり(H17なし)",AF272="軽"),AP272,IF(AND(M272="あり(H17あり)",AF272="軽"),AQ272,AN272))))))</f>
        <v>#N/A</v>
      </c>
      <c r="AN272" s="7" t="e">
        <f>VLOOKUP(AI272,排出係数!$A$4:$I$1301,7,FALSE)</f>
        <v>#N/A</v>
      </c>
      <c r="AO272" s="7" t="e">
        <f t="shared" ref="AO272:AO335" si="126">VLOOKUP(AE272,$BU$17:$BY$21,3,FALSE)</f>
        <v>#N/A</v>
      </c>
      <c r="AP272" s="7" t="e">
        <f t="shared" ref="AP272:AP335" si="127">VLOOKUP(AE272,$BU$17:$BY$21,4,FALSE)</f>
        <v>#N/A</v>
      </c>
      <c r="AQ272" s="7" t="e">
        <f t="shared" si="107"/>
        <v>#N/A</v>
      </c>
      <c r="AR272" s="7">
        <f t="shared" ref="AR272:AR335" si="128">IF(AND(L272="なし",M272="なし"),0,IF(AND(L272="",M272=""),0,IF(AND(L272="",M272="なし"),0,IF(AND(L272="なし",M272=""),0,1))))</f>
        <v>0</v>
      </c>
      <c r="AS272" s="7" t="e">
        <f>VLOOKUP(AI272,排出係数!$A$4:$I$1301,8,FALSE)</f>
        <v>#N/A</v>
      </c>
      <c r="AT272" s="7" t="str">
        <f t="shared" ref="AT272:AT335" si="129">IF(H272="","",VLOOKUP(H272,$AY$17:$BC$25,5,FALSE))</f>
        <v/>
      </c>
      <c r="AU272" s="7" t="str">
        <f t="shared" ref="AU272:AU335" si="130">IF(D272="","",VLOOKUP(CONCATENATE("A",LEFT(D272)),$BR$17:$BS$26,2,FALSE))</f>
        <v/>
      </c>
      <c r="AV272" s="7" t="str">
        <f t="shared" ref="AV272:AV335" si="131">IF(AT272=AU272,"",1)</f>
        <v/>
      </c>
      <c r="AW272" s="7" t="str">
        <f t="shared" ref="AW272:AW335" si="132">CONCATENATE(C272,D272,E272,F272)</f>
        <v/>
      </c>
      <c r="AX272" s="88"/>
      <c r="BD272" s="3" t="s">
        <v>2305</v>
      </c>
    </row>
    <row r="273" spans="1:56" s="13" customFormat="1" ht="13.5" customHeight="1">
      <c r="A273" s="139">
        <v>258</v>
      </c>
      <c r="B273" s="140"/>
      <c r="C273" s="141"/>
      <c r="D273" s="142"/>
      <c r="E273" s="141"/>
      <c r="F273" s="141"/>
      <c r="G273" s="182"/>
      <c r="H273" s="141"/>
      <c r="I273" s="143"/>
      <c r="J273" s="144"/>
      <c r="K273" s="141"/>
      <c r="L273" s="449"/>
      <c r="M273" s="450"/>
      <c r="N273" s="450"/>
      <c r="O273" s="451"/>
      <c r="P273" s="376" t="str">
        <f t="shared" si="108"/>
        <v/>
      </c>
      <c r="Q273" s="376" t="str">
        <f t="shared" si="109"/>
        <v/>
      </c>
      <c r="R273" s="377" t="str">
        <f t="shared" si="110"/>
        <v/>
      </c>
      <c r="S273" s="377" t="str">
        <f t="shared" si="111"/>
        <v/>
      </c>
      <c r="T273" s="277"/>
      <c r="U273" s="37"/>
      <c r="V273" s="36" t="str">
        <f t="shared" si="112"/>
        <v/>
      </c>
      <c r="W273" s="36" t="e">
        <f>IF(#REF!="","",#REF!)</f>
        <v>#REF!</v>
      </c>
      <c r="X273" s="29" t="str">
        <f t="shared" si="113"/>
        <v/>
      </c>
      <c r="Y273" s="7" t="e">
        <f t="shared" si="114"/>
        <v>#N/A</v>
      </c>
      <c r="Z273" s="7" t="e">
        <f t="shared" si="115"/>
        <v>#N/A</v>
      </c>
      <c r="AA273" s="7" t="e">
        <f t="shared" si="116"/>
        <v>#N/A</v>
      </c>
      <c r="AB273" s="7" t="str">
        <f t="shared" si="117"/>
        <v/>
      </c>
      <c r="AC273" s="11">
        <f t="shared" si="118"/>
        <v>1</v>
      </c>
      <c r="AD273" s="7" t="e">
        <f t="shared" si="119"/>
        <v>#N/A</v>
      </c>
      <c r="AE273" s="7" t="e">
        <f t="shared" si="120"/>
        <v>#N/A</v>
      </c>
      <c r="AF273" s="7" t="e">
        <f t="shared" si="121"/>
        <v>#N/A</v>
      </c>
      <c r="AG273" s="7" t="e">
        <f>VLOOKUP(AI273,排出係数!$A$4:$I$1301,9,FALSE)</f>
        <v>#N/A</v>
      </c>
      <c r="AH273" s="12" t="str">
        <f t="shared" si="122"/>
        <v xml:space="preserve"> </v>
      </c>
      <c r="AI273" s="7" t="e">
        <f t="shared" ref="AI273:AI336" si="133">CONCATENATE(Y273,AE273,AF273,AB273)</f>
        <v>#N/A</v>
      </c>
      <c r="AJ273" s="7" t="e">
        <f t="shared" si="123"/>
        <v>#N/A</v>
      </c>
      <c r="AK273" s="7" t="e">
        <f>VLOOKUP(AI273,排出係数!$A$4:$I$1301,6,FALSE)</f>
        <v>#N/A</v>
      </c>
      <c r="AL273" s="7" t="e">
        <f t="shared" si="124"/>
        <v>#N/A</v>
      </c>
      <c r="AM273" s="7" t="e">
        <f t="shared" si="125"/>
        <v>#N/A</v>
      </c>
      <c r="AN273" s="7" t="e">
        <f>VLOOKUP(AI273,排出係数!$A$4:$I$1301,7,FALSE)</f>
        <v>#N/A</v>
      </c>
      <c r="AO273" s="7" t="e">
        <f t="shared" si="126"/>
        <v>#N/A</v>
      </c>
      <c r="AP273" s="7" t="e">
        <f t="shared" si="127"/>
        <v>#N/A</v>
      </c>
      <c r="AQ273" s="7" t="e">
        <f t="shared" ref="AQ273:AQ336" si="134">VLOOKUP(AE273,$BU$17:$BY$21,5,FALSE)</f>
        <v>#N/A</v>
      </c>
      <c r="AR273" s="7">
        <f t="shared" si="128"/>
        <v>0</v>
      </c>
      <c r="AS273" s="7" t="e">
        <f>VLOOKUP(AI273,排出係数!$A$4:$I$1301,8,FALSE)</f>
        <v>#N/A</v>
      </c>
      <c r="AT273" s="7" t="str">
        <f t="shared" si="129"/>
        <v/>
      </c>
      <c r="AU273" s="7" t="str">
        <f t="shared" si="130"/>
        <v/>
      </c>
      <c r="AV273" s="7" t="str">
        <f t="shared" si="131"/>
        <v/>
      </c>
      <c r="AW273" s="7" t="str">
        <f t="shared" si="132"/>
        <v/>
      </c>
      <c r="AX273" s="88"/>
      <c r="BD273" s="3" t="s">
        <v>2155</v>
      </c>
    </row>
    <row r="274" spans="1:56" s="13" customFormat="1" ht="13.5" customHeight="1">
      <c r="A274" s="139">
        <v>259</v>
      </c>
      <c r="B274" s="140"/>
      <c r="C274" s="141"/>
      <c r="D274" s="142"/>
      <c r="E274" s="141"/>
      <c r="F274" s="141"/>
      <c r="G274" s="182"/>
      <c r="H274" s="141"/>
      <c r="I274" s="143"/>
      <c r="J274" s="144"/>
      <c r="K274" s="141"/>
      <c r="L274" s="449"/>
      <c r="M274" s="450"/>
      <c r="N274" s="450"/>
      <c r="O274" s="451"/>
      <c r="P274" s="376" t="str">
        <f t="shared" si="108"/>
        <v/>
      </c>
      <c r="Q274" s="376" t="str">
        <f t="shared" si="109"/>
        <v/>
      </c>
      <c r="R274" s="377" t="str">
        <f t="shared" si="110"/>
        <v/>
      </c>
      <c r="S274" s="377" t="str">
        <f t="shared" si="111"/>
        <v/>
      </c>
      <c r="T274" s="277"/>
      <c r="U274" s="37"/>
      <c r="V274" s="36" t="str">
        <f t="shared" si="112"/>
        <v/>
      </c>
      <c r="W274" s="36" t="e">
        <f>IF(#REF!="","",#REF!)</f>
        <v>#REF!</v>
      </c>
      <c r="X274" s="29" t="str">
        <f t="shared" si="113"/>
        <v/>
      </c>
      <c r="Y274" s="7" t="e">
        <f t="shared" si="114"/>
        <v>#N/A</v>
      </c>
      <c r="Z274" s="7" t="e">
        <f t="shared" si="115"/>
        <v>#N/A</v>
      </c>
      <c r="AA274" s="7" t="e">
        <f t="shared" si="116"/>
        <v>#N/A</v>
      </c>
      <c r="AB274" s="7" t="str">
        <f t="shared" si="117"/>
        <v/>
      </c>
      <c r="AC274" s="11">
        <f t="shared" si="118"/>
        <v>1</v>
      </c>
      <c r="AD274" s="7" t="e">
        <f t="shared" si="119"/>
        <v>#N/A</v>
      </c>
      <c r="AE274" s="7" t="e">
        <f t="shared" si="120"/>
        <v>#N/A</v>
      </c>
      <c r="AF274" s="7" t="e">
        <f t="shared" si="121"/>
        <v>#N/A</v>
      </c>
      <c r="AG274" s="7" t="e">
        <f>VLOOKUP(AI274,排出係数!$A$4:$I$1301,9,FALSE)</f>
        <v>#N/A</v>
      </c>
      <c r="AH274" s="12" t="str">
        <f t="shared" si="122"/>
        <v xml:space="preserve"> </v>
      </c>
      <c r="AI274" s="7" t="e">
        <f t="shared" si="133"/>
        <v>#N/A</v>
      </c>
      <c r="AJ274" s="7" t="e">
        <f t="shared" si="123"/>
        <v>#N/A</v>
      </c>
      <c r="AK274" s="7" t="e">
        <f>VLOOKUP(AI274,排出係数!$A$4:$I$1301,6,FALSE)</f>
        <v>#N/A</v>
      </c>
      <c r="AL274" s="7" t="e">
        <f t="shared" si="124"/>
        <v>#N/A</v>
      </c>
      <c r="AM274" s="7" t="e">
        <f t="shared" si="125"/>
        <v>#N/A</v>
      </c>
      <c r="AN274" s="7" t="e">
        <f>VLOOKUP(AI274,排出係数!$A$4:$I$1301,7,FALSE)</f>
        <v>#N/A</v>
      </c>
      <c r="AO274" s="7" t="e">
        <f t="shared" si="126"/>
        <v>#N/A</v>
      </c>
      <c r="AP274" s="7" t="e">
        <f t="shared" si="127"/>
        <v>#N/A</v>
      </c>
      <c r="AQ274" s="7" t="e">
        <f t="shared" si="134"/>
        <v>#N/A</v>
      </c>
      <c r="AR274" s="7">
        <f t="shared" si="128"/>
        <v>0</v>
      </c>
      <c r="AS274" s="7" t="e">
        <f>VLOOKUP(AI274,排出係数!$A$4:$I$1301,8,FALSE)</f>
        <v>#N/A</v>
      </c>
      <c r="AT274" s="7" t="str">
        <f t="shared" si="129"/>
        <v/>
      </c>
      <c r="AU274" s="7" t="str">
        <f t="shared" si="130"/>
        <v/>
      </c>
      <c r="AV274" s="7" t="str">
        <f t="shared" si="131"/>
        <v/>
      </c>
      <c r="AW274" s="7" t="str">
        <f t="shared" si="132"/>
        <v/>
      </c>
      <c r="AX274" s="88"/>
      <c r="BD274" s="3" t="s">
        <v>2171</v>
      </c>
    </row>
    <row r="275" spans="1:56" s="13" customFormat="1" ht="13.5" customHeight="1">
      <c r="A275" s="139">
        <v>260</v>
      </c>
      <c r="B275" s="140"/>
      <c r="C275" s="141"/>
      <c r="D275" s="142"/>
      <c r="E275" s="141"/>
      <c r="F275" s="141"/>
      <c r="G275" s="182"/>
      <c r="H275" s="141"/>
      <c r="I275" s="143"/>
      <c r="J275" s="144"/>
      <c r="K275" s="141"/>
      <c r="L275" s="449"/>
      <c r="M275" s="450"/>
      <c r="N275" s="450"/>
      <c r="O275" s="451"/>
      <c r="P275" s="376" t="str">
        <f t="shared" si="108"/>
        <v/>
      </c>
      <c r="Q275" s="376" t="str">
        <f t="shared" si="109"/>
        <v/>
      </c>
      <c r="R275" s="377" t="str">
        <f t="shared" si="110"/>
        <v/>
      </c>
      <c r="S275" s="377" t="str">
        <f t="shared" si="111"/>
        <v/>
      </c>
      <c r="T275" s="277"/>
      <c r="U275" s="37"/>
      <c r="V275" s="36" t="str">
        <f t="shared" si="112"/>
        <v/>
      </c>
      <c r="W275" s="36" t="e">
        <f>IF(#REF!="","",#REF!)</f>
        <v>#REF!</v>
      </c>
      <c r="X275" s="29" t="str">
        <f t="shared" si="113"/>
        <v/>
      </c>
      <c r="Y275" s="7" t="e">
        <f t="shared" si="114"/>
        <v>#N/A</v>
      </c>
      <c r="Z275" s="7" t="e">
        <f t="shared" si="115"/>
        <v>#N/A</v>
      </c>
      <c r="AA275" s="7" t="e">
        <f t="shared" si="116"/>
        <v>#N/A</v>
      </c>
      <c r="AB275" s="7" t="str">
        <f t="shared" si="117"/>
        <v/>
      </c>
      <c r="AC275" s="11">
        <f t="shared" si="118"/>
        <v>1</v>
      </c>
      <c r="AD275" s="7" t="e">
        <f t="shared" si="119"/>
        <v>#N/A</v>
      </c>
      <c r="AE275" s="7" t="e">
        <f t="shared" si="120"/>
        <v>#N/A</v>
      </c>
      <c r="AF275" s="7" t="e">
        <f t="shared" si="121"/>
        <v>#N/A</v>
      </c>
      <c r="AG275" s="7" t="e">
        <f>VLOOKUP(AI275,排出係数!$A$4:$I$1301,9,FALSE)</f>
        <v>#N/A</v>
      </c>
      <c r="AH275" s="12" t="str">
        <f t="shared" si="122"/>
        <v xml:space="preserve"> </v>
      </c>
      <c r="AI275" s="7" t="e">
        <f t="shared" si="133"/>
        <v>#N/A</v>
      </c>
      <c r="AJ275" s="7" t="e">
        <f t="shared" si="123"/>
        <v>#N/A</v>
      </c>
      <c r="AK275" s="7" t="e">
        <f>VLOOKUP(AI275,排出係数!$A$4:$I$1301,6,FALSE)</f>
        <v>#N/A</v>
      </c>
      <c r="AL275" s="7" t="e">
        <f t="shared" si="124"/>
        <v>#N/A</v>
      </c>
      <c r="AM275" s="7" t="e">
        <f t="shared" si="125"/>
        <v>#N/A</v>
      </c>
      <c r="AN275" s="7" t="e">
        <f>VLOOKUP(AI275,排出係数!$A$4:$I$1301,7,FALSE)</f>
        <v>#N/A</v>
      </c>
      <c r="AO275" s="7" t="e">
        <f t="shared" si="126"/>
        <v>#N/A</v>
      </c>
      <c r="AP275" s="7" t="e">
        <f t="shared" si="127"/>
        <v>#N/A</v>
      </c>
      <c r="AQ275" s="7" t="e">
        <f t="shared" si="134"/>
        <v>#N/A</v>
      </c>
      <c r="AR275" s="7">
        <f t="shared" si="128"/>
        <v>0</v>
      </c>
      <c r="AS275" s="7" t="e">
        <f>VLOOKUP(AI275,排出係数!$A$4:$I$1301,8,FALSE)</f>
        <v>#N/A</v>
      </c>
      <c r="AT275" s="7" t="str">
        <f t="shared" si="129"/>
        <v/>
      </c>
      <c r="AU275" s="7" t="str">
        <f t="shared" si="130"/>
        <v/>
      </c>
      <c r="AV275" s="7" t="str">
        <f t="shared" si="131"/>
        <v/>
      </c>
      <c r="AW275" s="7" t="str">
        <f t="shared" si="132"/>
        <v/>
      </c>
      <c r="AX275" s="88"/>
      <c r="BD275" s="3" t="s">
        <v>2323</v>
      </c>
    </row>
    <row r="276" spans="1:56" s="13" customFormat="1" ht="13.5" customHeight="1">
      <c r="A276" s="139">
        <v>261</v>
      </c>
      <c r="B276" s="140"/>
      <c r="C276" s="141"/>
      <c r="D276" s="142"/>
      <c r="E276" s="141"/>
      <c r="F276" s="141"/>
      <c r="G276" s="182"/>
      <c r="H276" s="141"/>
      <c r="I276" s="143"/>
      <c r="J276" s="144"/>
      <c r="K276" s="141"/>
      <c r="L276" s="449"/>
      <c r="M276" s="450"/>
      <c r="N276" s="450"/>
      <c r="O276" s="451"/>
      <c r="P276" s="376" t="str">
        <f t="shared" si="108"/>
        <v/>
      </c>
      <c r="Q276" s="376" t="str">
        <f t="shared" si="109"/>
        <v/>
      </c>
      <c r="R276" s="377" t="str">
        <f t="shared" si="110"/>
        <v/>
      </c>
      <c r="S276" s="377" t="str">
        <f t="shared" si="111"/>
        <v/>
      </c>
      <c r="T276" s="277"/>
      <c r="U276" s="37"/>
      <c r="V276" s="36" t="str">
        <f t="shared" si="112"/>
        <v/>
      </c>
      <c r="W276" s="36" t="e">
        <f>IF(#REF!="","",#REF!)</f>
        <v>#REF!</v>
      </c>
      <c r="X276" s="29" t="str">
        <f t="shared" si="113"/>
        <v/>
      </c>
      <c r="Y276" s="7" t="e">
        <f t="shared" si="114"/>
        <v>#N/A</v>
      </c>
      <c r="Z276" s="7" t="e">
        <f t="shared" si="115"/>
        <v>#N/A</v>
      </c>
      <c r="AA276" s="7" t="e">
        <f t="shared" si="116"/>
        <v>#N/A</v>
      </c>
      <c r="AB276" s="7" t="str">
        <f t="shared" si="117"/>
        <v/>
      </c>
      <c r="AC276" s="11">
        <f t="shared" si="118"/>
        <v>1</v>
      </c>
      <c r="AD276" s="7" t="e">
        <f t="shared" si="119"/>
        <v>#N/A</v>
      </c>
      <c r="AE276" s="7" t="e">
        <f t="shared" si="120"/>
        <v>#N/A</v>
      </c>
      <c r="AF276" s="7" t="e">
        <f t="shared" si="121"/>
        <v>#N/A</v>
      </c>
      <c r="AG276" s="7" t="e">
        <f>VLOOKUP(AI276,排出係数!$A$4:$I$1301,9,FALSE)</f>
        <v>#N/A</v>
      </c>
      <c r="AH276" s="12" t="str">
        <f t="shared" si="122"/>
        <v xml:space="preserve"> </v>
      </c>
      <c r="AI276" s="7" t="e">
        <f t="shared" si="133"/>
        <v>#N/A</v>
      </c>
      <c r="AJ276" s="7" t="e">
        <f t="shared" si="123"/>
        <v>#N/A</v>
      </c>
      <c r="AK276" s="7" t="e">
        <f>VLOOKUP(AI276,排出係数!$A$4:$I$1301,6,FALSE)</f>
        <v>#N/A</v>
      </c>
      <c r="AL276" s="7" t="e">
        <f t="shared" si="124"/>
        <v>#N/A</v>
      </c>
      <c r="AM276" s="7" t="e">
        <f t="shared" si="125"/>
        <v>#N/A</v>
      </c>
      <c r="AN276" s="7" t="e">
        <f>VLOOKUP(AI276,排出係数!$A$4:$I$1301,7,FALSE)</f>
        <v>#N/A</v>
      </c>
      <c r="AO276" s="7" t="e">
        <f t="shared" si="126"/>
        <v>#N/A</v>
      </c>
      <c r="AP276" s="7" t="e">
        <f t="shared" si="127"/>
        <v>#N/A</v>
      </c>
      <c r="AQ276" s="7" t="e">
        <f t="shared" si="134"/>
        <v>#N/A</v>
      </c>
      <c r="AR276" s="7">
        <f t="shared" si="128"/>
        <v>0</v>
      </c>
      <c r="AS276" s="7" t="e">
        <f>VLOOKUP(AI276,排出係数!$A$4:$I$1301,8,FALSE)</f>
        <v>#N/A</v>
      </c>
      <c r="AT276" s="7" t="str">
        <f t="shared" si="129"/>
        <v/>
      </c>
      <c r="AU276" s="7" t="str">
        <f t="shared" si="130"/>
        <v/>
      </c>
      <c r="AV276" s="7" t="str">
        <f t="shared" si="131"/>
        <v/>
      </c>
      <c r="AW276" s="7" t="str">
        <f t="shared" si="132"/>
        <v/>
      </c>
      <c r="AX276" s="88"/>
      <c r="BD276" s="3" t="s">
        <v>2209</v>
      </c>
    </row>
    <row r="277" spans="1:56" s="13" customFormat="1" ht="13.5" customHeight="1">
      <c r="A277" s="139">
        <v>262</v>
      </c>
      <c r="B277" s="140"/>
      <c r="C277" s="141"/>
      <c r="D277" s="142"/>
      <c r="E277" s="141"/>
      <c r="F277" s="141"/>
      <c r="G277" s="182"/>
      <c r="H277" s="141"/>
      <c r="I277" s="143"/>
      <c r="J277" s="144"/>
      <c r="K277" s="141"/>
      <c r="L277" s="449"/>
      <c r="M277" s="450"/>
      <c r="N277" s="450"/>
      <c r="O277" s="451"/>
      <c r="P277" s="376" t="str">
        <f t="shared" si="108"/>
        <v/>
      </c>
      <c r="Q277" s="376" t="str">
        <f t="shared" si="109"/>
        <v/>
      </c>
      <c r="R277" s="377" t="str">
        <f t="shared" si="110"/>
        <v/>
      </c>
      <c r="S277" s="377" t="str">
        <f t="shared" si="111"/>
        <v/>
      </c>
      <c r="T277" s="277"/>
      <c r="U277" s="37"/>
      <c r="V277" s="36" t="str">
        <f t="shared" si="112"/>
        <v/>
      </c>
      <c r="W277" s="36" t="e">
        <f>IF(#REF!="","",#REF!)</f>
        <v>#REF!</v>
      </c>
      <c r="X277" s="29" t="str">
        <f t="shared" si="113"/>
        <v/>
      </c>
      <c r="Y277" s="7" t="e">
        <f t="shared" si="114"/>
        <v>#N/A</v>
      </c>
      <c r="Z277" s="7" t="e">
        <f t="shared" si="115"/>
        <v>#N/A</v>
      </c>
      <c r="AA277" s="7" t="e">
        <f t="shared" si="116"/>
        <v>#N/A</v>
      </c>
      <c r="AB277" s="7" t="str">
        <f t="shared" si="117"/>
        <v/>
      </c>
      <c r="AC277" s="11">
        <f t="shared" si="118"/>
        <v>1</v>
      </c>
      <c r="AD277" s="7" t="e">
        <f t="shared" si="119"/>
        <v>#N/A</v>
      </c>
      <c r="AE277" s="7" t="e">
        <f t="shared" si="120"/>
        <v>#N/A</v>
      </c>
      <c r="AF277" s="7" t="e">
        <f t="shared" si="121"/>
        <v>#N/A</v>
      </c>
      <c r="AG277" s="7" t="e">
        <f>VLOOKUP(AI277,排出係数!$A$4:$I$1301,9,FALSE)</f>
        <v>#N/A</v>
      </c>
      <c r="AH277" s="12" t="str">
        <f t="shared" si="122"/>
        <v xml:space="preserve"> </v>
      </c>
      <c r="AI277" s="7" t="e">
        <f t="shared" si="133"/>
        <v>#N/A</v>
      </c>
      <c r="AJ277" s="7" t="e">
        <f t="shared" si="123"/>
        <v>#N/A</v>
      </c>
      <c r="AK277" s="7" t="e">
        <f>VLOOKUP(AI277,排出係数!$A$4:$I$1301,6,FALSE)</f>
        <v>#N/A</v>
      </c>
      <c r="AL277" s="7" t="e">
        <f t="shared" si="124"/>
        <v>#N/A</v>
      </c>
      <c r="AM277" s="7" t="e">
        <f t="shared" si="125"/>
        <v>#N/A</v>
      </c>
      <c r="AN277" s="7" t="e">
        <f>VLOOKUP(AI277,排出係数!$A$4:$I$1301,7,FALSE)</f>
        <v>#N/A</v>
      </c>
      <c r="AO277" s="7" t="e">
        <f t="shared" si="126"/>
        <v>#N/A</v>
      </c>
      <c r="AP277" s="7" t="e">
        <f t="shared" si="127"/>
        <v>#N/A</v>
      </c>
      <c r="AQ277" s="7" t="e">
        <f t="shared" si="134"/>
        <v>#N/A</v>
      </c>
      <c r="AR277" s="7">
        <f t="shared" si="128"/>
        <v>0</v>
      </c>
      <c r="AS277" s="7" t="e">
        <f>VLOOKUP(AI277,排出係数!$A$4:$I$1301,8,FALSE)</f>
        <v>#N/A</v>
      </c>
      <c r="AT277" s="7" t="str">
        <f t="shared" si="129"/>
        <v/>
      </c>
      <c r="AU277" s="7" t="str">
        <f t="shared" si="130"/>
        <v/>
      </c>
      <c r="AV277" s="7" t="str">
        <f t="shared" si="131"/>
        <v/>
      </c>
      <c r="AW277" s="7" t="str">
        <f t="shared" si="132"/>
        <v/>
      </c>
      <c r="AX277" s="88"/>
      <c r="BD277" s="3" t="s">
        <v>2225</v>
      </c>
    </row>
    <row r="278" spans="1:56" s="13" customFormat="1" ht="13.5" customHeight="1">
      <c r="A278" s="139">
        <v>263</v>
      </c>
      <c r="B278" s="140"/>
      <c r="C278" s="141"/>
      <c r="D278" s="142"/>
      <c r="E278" s="141"/>
      <c r="F278" s="141"/>
      <c r="G278" s="182"/>
      <c r="H278" s="141"/>
      <c r="I278" s="143"/>
      <c r="J278" s="144"/>
      <c r="K278" s="141"/>
      <c r="L278" s="449"/>
      <c r="M278" s="450"/>
      <c r="N278" s="450"/>
      <c r="O278" s="451"/>
      <c r="P278" s="376" t="str">
        <f t="shared" si="108"/>
        <v/>
      </c>
      <c r="Q278" s="376" t="str">
        <f t="shared" si="109"/>
        <v/>
      </c>
      <c r="R278" s="377" t="str">
        <f t="shared" si="110"/>
        <v/>
      </c>
      <c r="S278" s="377" t="str">
        <f t="shared" si="111"/>
        <v/>
      </c>
      <c r="T278" s="277"/>
      <c r="U278" s="37"/>
      <c r="V278" s="36" t="str">
        <f t="shared" si="112"/>
        <v/>
      </c>
      <c r="W278" s="36" t="e">
        <f>IF(#REF!="","",#REF!)</f>
        <v>#REF!</v>
      </c>
      <c r="X278" s="29" t="str">
        <f t="shared" si="113"/>
        <v/>
      </c>
      <c r="Y278" s="7" t="e">
        <f t="shared" si="114"/>
        <v>#N/A</v>
      </c>
      <c r="Z278" s="7" t="e">
        <f t="shared" si="115"/>
        <v>#N/A</v>
      </c>
      <c r="AA278" s="7" t="e">
        <f t="shared" si="116"/>
        <v>#N/A</v>
      </c>
      <c r="AB278" s="7" t="str">
        <f t="shared" si="117"/>
        <v/>
      </c>
      <c r="AC278" s="11">
        <f t="shared" si="118"/>
        <v>1</v>
      </c>
      <c r="AD278" s="7" t="e">
        <f t="shared" si="119"/>
        <v>#N/A</v>
      </c>
      <c r="AE278" s="7" t="e">
        <f t="shared" si="120"/>
        <v>#N/A</v>
      </c>
      <c r="AF278" s="7" t="e">
        <f t="shared" si="121"/>
        <v>#N/A</v>
      </c>
      <c r="AG278" s="7" t="e">
        <f>VLOOKUP(AI278,排出係数!$A$4:$I$1301,9,FALSE)</f>
        <v>#N/A</v>
      </c>
      <c r="AH278" s="12" t="str">
        <f t="shared" si="122"/>
        <v xml:space="preserve"> </v>
      </c>
      <c r="AI278" s="7" t="e">
        <f t="shared" si="133"/>
        <v>#N/A</v>
      </c>
      <c r="AJ278" s="7" t="e">
        <f t="shared" si="123"/>
        <v>#N/A</v>
      </c>
      <c r="AK278" s="7" t="e">
        <f>VLOOKUP(AI278,排出係数!$A$4:$I$1301,6,FALSE)</f>
        <v>#N/A</v>
      </c>
      <c r="AL278" s="7" t="e">
        <f t="shared" si="124"/>
        <v>#N/A</v>
      </c>
      <c r="AM278" s="7" t="e">
        <f t="shared" si="125"/>
        <v>#N/A</v>
      </c>
      <c r="AN278" s="7" t="e">
        <f>VLOOKUP(AI278,排出係数!$A$4:$I$1301,7,FALSE)</f>
        <v>#N/A</v>
      </c>
      <c r="AO278" s="7" t="e">
        <f t="shared" si="126"/>
        <v>#N/A</v>
      </c>
      <c r="AP278" s="7" t="e">
        <f t="shared" si="127"/>
        <v>#N/A</v>
      </c>
      <c r="AQ278" s="7" t="e">
        <f t="shared" si="134"/>
        <v>#N/A</v>
      </c>
      <c r="AR278" s="7">
        <f t="shared" si="128"/>
        <v>0</v>
      </c>
      <c r="AS278" s="7" t="e">
        <f>VLOOKUP(AI278,排出係数!$A$4:$I$1301,8,FALSE)</f>
        <v>#N/A</v>
      </c>
      <c r="AT278" s="7" t="str">
        <f t="shared" si="129"/>
        <v/>
      </c>
      <c r="AU278" s="7" t="str">
        <f t="shared" si="130"/>
        <v/>
      </c>
      <c r="AV278" s="7" t="str">
        <f t="shared" si="131"/>
        <v/>
      </c>
      <c r="AW278" s="7" t="str">
        <f t="shared" si="132"/>
        <v/>
      </c>
      <c r="AX278" s="88"/>
      <c r="BD278" s="3" t="s">
        <v>2321</v>
      </c>
    </row>
    <row r="279" spans="1:56" s="13" customFormat="1" ht="13.5" customHeight="1">
      <c r="A279" s="139">
        <v>264</v>
      </c>
      <c r="B279" s="140"/>
      <c r="C279" s="141"/>
      <c r="D279" s="142"/>
      <c r="E279" s="141"/>
      <c r="F279" s="141"/>
      <c r="G279" s="182"/>
      <c r="H279" s="141"/>
      <c r="I279" s="143"/>
      <c r="J279" s="144"/>
      <c r="K279" s="141"/>
      <c r="L279" s="449"/>
      <c r="M279" s="450"/>
      <c r="N279" s="450"/>
      <c r="O279" s="451"/>
      <c r="P279" s="376" t="str">
        <f t="shared" si="108"/>
        <v/>
      </c>
      <c r="Q279" s="376" t="str">
        <f t="shared" si="109"/>
        <v/>
      </c>
      <c r="R279" s="377" t="str">
        <f t="shared" si="110"/>
        <v/>
      </c>
      <c r="S279" s="377" t="str">
        <f t="shared" si="111"/>
        <v/>
      </c>
      <c r="T279" s="277"/>
      <c r="U279" s="37"/>
      <c r="V279" s="36" t="str">
        <f t="shared" si="112"/>
        <v/>
      </c>
      <c r="W279" s="36" t="e">
        <f>IF(#REF!="","",#REF!)</f>
        <v>#REF!</v>
      </c>
      <c r="X279" s="29" t="str">
        <f t="shared" si="113"/>
        <v/>
      </c>
      <c r="Y279" s="7" t="e">
        <f t="shared" si="114"/>
        <v>#N/A</v>
      </c>
      <c r="Z279" s="7" t="e">
        <f t="shared" si="115"/>
        <v>#N/A</v>
      </c>
      <c r="AA279" s="7" t="e">
        <f t="shared" si="116"/>
        <v>#N/A</v>
      </c>
      <c r="AB279" s="7" t="str">
        <f t="shared" si="117"/>
        <v/>
      </c>
      <c r="AC279" s="11">
        <f t="shared" si="118"/>
        <v>1</v>
      </c>
      <c r="AD279" s="7" t="e">
        <f t="shared" si="119"/>
        <v>#N/A</v>
      </c>
      <c r="AE279" s="7" t="e">
        <f t="shared" si="120"/>
        <v>#N/A</v>
      </c>
      <c r="AF279" s="7" t="e">
        <f t="shared" si="121"/>
        <v>#N/A</v>
      </c>
      <c r="AG279" s="7" t="e">
        <f>VLOOKUP(AI279,排出係数!$A$4:$I$1301,9,FALSE)</f>
        <v>#N/A</v>
      </c>
      <c r="AH279" s="12" t="str">
        <f t="shared" si="122"/>
        <v xml:space="preserve"> </v>
      </c>
      <c r="AI279" s="7" t="e">
        <f t="shared" si="133"/>
        <v>#N/A</v>
      </c>
      <c r="AJ279" s="7" t="e">
        <f t="shared" si="123"/>
        <v>#N/A</v>
      </c>
      <c r="AK279" s="7" t="e">
        <f>VLOOKUP(AI279,排出係数!$A$4:$I$1301,6,FALSE)</f>
        <v>#N/A</v>
      </c>
      <c r="AL279" s="7" t="e">
        <f t="shared" si="124"/>
        <v>#N/A</v>
      </c>
      <c r="AM279" s="7" t="e">
        <f t="shared" si="125"/>
        <v>#N/A</v>
      </c>
      <c r="AN279" s="7" t="e">
        <f>VLOOKUP(AI279,排出係数!$A$4:$I$1301,7,FALSE)</f>
        <v>#N/A</v>
      </c>
      <c r="AO279" s="7" t="e">
        <f t="shared" si="126"/>
        <v>#N/A</v>
      </c>
      <c r="AP279" s="7" t="e">
        <f t="shared" si="127"/>
        <v>#N/A</v>
      </c>
      <c r="AQ279" s="7" t="e">
        <f t="shared" si="134"/>
        <v>#N/A</v>
      </c>
      <c r="AR279" s="7">
        <f t="shared" si="128"/>
        <v>0</v>
      </c>
      <c r="AS279" s="7" t="e">
        <f>VLOOKUP(AI279,排出係数!$A$4:$I$1301,8,FALSE)</f>
        <v>#N/A</v>
      </c>
      <c r="AT279" s="7" t="str">
        <f t="shared" si="129"/>
        <v/>
      </c>
      <c r="AU279" s="7" t="str">
        <f t="shared" si="130"/>
        <v/>
      </c>
      <c r="AV279" s="7" t="str">
        <f t="shared" si="131"/>
        <v/>
      </c>
      <c r="AW279" s="7" t="str">
        <f t="shared" si="132"/>
        <v/>
      </c>
      <c r="AX279" s="88"/>
      <c r="BD279" s="3" t="s">
        <v>2207</v>
      </c>
    </row>
    <row r="280" spans="1:56" s="13" customFormat="1" ht="13.5" customHeight="1">
      <c r="A280" s="139">
        <v>265</v>
      </c>
      <c r="B280" s="140"/>
      <c r="C280" s="141"/>
      <c r="D280" s="142"/>
      <c r="E280" s="141"/>
      <c r="F280" s="141"/>
      <c r="G280" s="182"/>
      <c r="H280" s="141"/>
      <c r="I280" s="143"/>
      <c r="J280" s="144"/>
      <c r="K280" s="141"/>
      <c r="L280" s="449"/>
      <c r="M280" s="450"/>
      <c r="N280" s="450"/>
      <c r="O280" s="451"/>
      <c r="P280" s="376" t="str">
        <f t="shared" si="108"/>
        <v/>
      </c>
      <c r="Q280" s="376" t="str">
        <f t="shared" si="109"/>
        <v/>
      </c>
      <c r="R280" s="377" t="str">
        <f t="shared" si="110"/>
        <v/>
      </c>
      <c r="S280" s="377" t="str">
        <f t="shared" si="111"/>
        <v/>
      </c>
      <c r="T280" s="277"/>
      <c r="U280" s="37"/>
      <c r="V280" s="36" t="str">
        <f t="shared" si="112"/>
        <v/>
      </c>
      <c r="W280" s="36" t="e">
        <f>IF(#REF!="","",#REF!)</f>
        <v>#REF!</v>
      </c>
      <c r="X280" s="29" t="str">
        <f t="shared" si="113"/>
        <v/>
      </c>
      <c r="Y280" s="7" t="e">
        <f t="shared" si="114"/>
        <v>#N/A</v>
      </c>
      <c r="Z280" s="7" t="e">
        <f t="shared" si="115"/>
        <v>#N/A</v>
      </c>
      <c r="AA280" s="7" t="e">
        <f t="shared" si="116"/>
        <v>#N/A</v>
      </c>
      <c r="AB280" s="7" t="str">
        <f t="shared" si="117"/>
        <v/>
      </c>
      <c r="AC280" s="11">
        <f t="shared" si="118"/>
        <v>1</v>
      </c>
      <c r="AD280" s="7" t="e">
        <f t="shared" si="119"/>
        <v>#N/A</v>
      </c>
      <c r="AE280" s="7" t="e">
        <f t="shared" si="120"/>
        <v>#N/A</v>
      </c>
      <c r="AF280" s="7" t="e">
        <f t="shared" si="121"/>
        <v>#N/A</v>
      </c>
      <c r="AG280" s="7" t="e">
        <f>VLOOKUP(AI280,排出係数!$A$4:$I$1301,9,FALSE)</f>
        <v>#N/A</v>
      </c>
      <c r="AH280" s="12" t="str">
        <f t="shared" si="122"/>
        <v xml:space="preserve"> </v>
      </c>
      <c r="AI280" s="7" t="e">
        <f t="shared" si="133"/>
        <v>#N/A</v>
      </c>
      <c r="AJ280" s="7" t="e">
        <f t="shared" si="123"/>
        <v>#N/A</v>
      </c>
      <c r="AK280" s="7" t="e">
        <f>VLOOKUP(AI280,排出係数!$A$4:$I$1301,6,FALSE)</f>
        <v>#N/A</v>
      </c>
      <c r="AL280" s="7" t="e">
        <f t="shared" si="124"/>
        <v>#N/A</v>
      </c>
      <c r="AM280" s="7" t="e">
        <f t="shared" si="125"/>
        <v>#N/A</v>
      </c>
      <c r="AN280" s="7" t="e">
        <f>VLOOKUP(AI280,排出係数!$A$4:$I$1301,7,FALSE)</f>
        <v>#N/A</v>
      </c>
      <c r="AO280" s="7" t="e">
        <f t="shared" si="126"/>
        <v>#N/A</v>
      </c>
      <c r="AP280" s="7" t="e">
        <f t="shared" si="127"/>
        <v>#N/A</v>
      </c>
      <c r="AQ280" s="7" t="e">
        <f t="shared" si="134"/>
        <v>#N/A</v>
      </c>
      <c r="AR280" s="7">
        <f t="shared" si="128"/>
        <v>0</v>
      </c>
      <c r="AS280" s="7" t="e">
        <f>VLOOKUP(AI280,排出係数!$A$4:$I$1301,8,FALSE)</f>
        <v>#N/A</v>
      </c>
      <c r="AT280" s="7" t="str">
        <f t="shared" si="129"/>
        <v/>
      </c>
      <c r="AU280" s="7" t="str">
        <f t="shared" si="130"/>
        <v/>
      </c>
      <c r="AV280" s="7" t="str">
        <f t="shared" si="131"/>
        <v/>
      </c>
      <c r="AW280" s="7" t="str">
        <f t="shared" si="132"/>
        <v/>
      </c>
      <c r="AX280" s="88"/>
      <c r="BD280" s="3" t="s">
        <v>2223</v>
      </c>
    </row>
    <row r="281" spans="1:56" s="13" customFormat="1" ht="13.5" customHeight="1">
      <c r="A281" s="139">
        <v>266</v>
      </c>
      <c r="B281" s="140"/>
      <c r="C281" s="141"/>
      <c r="D281" s="142"/>
      <c r="E281" s="141"/>
      <c r="F281" s="141"/>
      <c r="G281" s="182"/>
      <c r="H281" s="141"/>
      <c r="I281" s="143"/>
      <c r="J281" s="144"/>
      <c r="K281" s="141"/>
      <c r="L281" s="449"/>
      <c r="M281" s="450"/>
      <c r="N281" s="450"/>
      <c r="O281" s="451"/>
      <c r="P281" s="376" t="str">
        <f t="shared" si="108"/>
        <v/>
      </c>
      <c r="Q281" s="376" t="str">
        <f t="shared" si="109"/>
        <v/>
      </c>
      <c r="R281" s="377" t="str">
        <f t="shared" si="110"/>
        <v/>
      </c>
      <c r="S281" s="377" t="str">
        <f t="shared" si="111"/>
        <v/>
      </c>
      <c r="T281" s="277"/>
      <c r="U281" s="37"/>
      <c r="V281" s="36" t="str">
        <f t="shared" si="112"/>
        <v/>
      </c>
      <c r="W281" s="36" t="e">
        <f>IF(#REF!="","",#REF!)</f>
        <v>#REF!</v>
      </c>
      <c r="X281" s="29" t="str">
        <f t="shared" si="113"/>
        <v/>
      </c>
      <c r="Y281" s="7" t="e">
        <f t="shared" si="114"/>
        <v>#N/A</v>
      </c>
      <c r="Z281" s="7" t="e">
        <f t="shared" si="115"/>
        <v>#N/A</v>
      </c>
      <c r="AA281" s="7" t="e">
        <f t="shared" si="116"/>
        <v>#N/A</v>
      </c>
      <c r="AB281" s="7" t="str">
        <f t="shared" si="117"/>
        <v/>
      </c>
      <c r="AC281" s="11">
        <f t="shared" si="118"/>
        <v>1</v>
      </c>
      <c r="AD281" s="7" t="e">
        <f t="shared" si="119"/>
        <v>#N/A</v>
      </c>
      <c r="AE281" s="7" t="e">
        <f t="shared" si="120"/>
        <v>#N/A</v>
      </c>
      <c r="AF281" s="7" t="e">
        <f t="shared" si="121"/>
        <v>#N/A</v>
      </c>
      <c r="AG281" s="7" t="e">
        <f>VLOOKUP(AI281,排出係数!$A$4:$I$1301,9,FALSE)</f>
        <v>#N/A</v>
      </c>
      <c r="AH281" s="12" t="str">
        <f t="shared" si="122"/>
        <v xml:space="preserve"> </v>
      </c>
      <c r="AI281" s="7" t="e">
        <f t="shared" si="133"/>
        <v>#N/A</v>
      </c>
      <c r="AJ281" s="7" t="e">
        <f t="shared" si="123"/>
        <v>#N/A</v>
      </c>
      <c r="AK281" s="7" t="e">
        <f>VLOOKUP(AI281,排出係数!$A$4:$I$1301,6,FALSE)</f>
        <v>#N/A</v>
      </c>
      <c r="AL281" s="7" t="e">
        <f t="shared" si="124"/>
        <v>#N/A</v>
      </c>
      <c r="AM281" s="7" t="e">
        <f t="shared" si="125"/>
        <v>#N/A</v>
      </c>
      <c r="AN281" s="7" t="e">
        <f>VLOOKUP(AI281,排出係数!$A$4:$I$1301,7,FALSE)</f>
        <v>#N/A</v>
      </c>
      <c r="AO281" s="7" t="e">
        <f t="shared" si="126"/>
        <v>#N/A</v>
      </c>
      <c r="AP281" s="7" t="e">
        <f t="shared" si="127"/>
        <v>#N/A</v>
      </c>
      <c r="AQ281" s="7" t="e">
        <f t="shared" si="134"/>
        <v>#N/A</v>
      </c>
      <c r="AR281" s="7">
        <f t="shared" si="128"/>
        <v>0</v>
      </c>
      <c r="AS281" s="7" t="e">
        <f>VLOOKUP(AI281,排出係数!$A$4:$I$1301,8,FALSE)</f>
        <v>#N/A</v>
      </c>
      <c r="AT281" s="7" t="str">
        <f t="shared" si="129"/>
        <v/>
      </c>
      <c r="AU281" s="7" t="str">
        <f t="shared" si="130"/>
        <v/>
      </c>
      <c r="AV281" s="7" t="str">
        <f t="shared" si="131"/>
        <v/>
      </c>
      <c r="AW281" s="7" t="str">
        <f t="shared" si="132"/>
        <v/>
      </c>
      <c r="AX281" s="88"/>
      <c r="BD281" s="3" t="s">
        <v>2253</v>
      </c>
    </row>
    <row r="282" spans="1:56" s="13" customFormat="1" ht="13.5" customHeight="1">
      <c r="A282" s="139">
        <v>267</v>
      </c>
      <c r="B282" s="140"/>
      <c r="C282" s="141"/>
      <c r="D282" s="142"/>
      <c r="E282" s="141"/>
      <c r="F282" s="141"/>
      <c r="G282" s="182"/>
      <c r="H282" s="141"/>
      <c r="I282" s="143"/>
      <c r="J282" s="144"/>
      <c r="K282" s="141"/>
      <c r="L282" s="449"/>
      <c r="M282" s="450"/>
      <c r="N282" s="450"/>
      <c r="O282" s="451"/>
      <c r="P282" s="376" t="str">
        <f t="shared" si="108"/>
        <v/>
      </c>
      <c r="Q282" s="376" t="str">
        <f t="shared" si="109"/>
        <v/>
      </c>
      <c r="R282" s="377" t="str">
        <f t="shared" si="110"/>
        <v/>
      </c>
      <c r="S282" s="377" t="str">
        <f t="shared" si="111"/>
        <v/>
      </c>
      <c r="T282" s="277"/>
      <c r="U282" s="37"/>
      <c r="V282" s="36" t="str">
        <f t="shared" si="112"/>
        <v/>
      </c>
      <c r="W282" s="36" t="e">
        <f>IF(#REF!="","",#REF!)</f>
        <v>#REF!</v>
      </c>
      <c r="X282" s="29" t="str">
        <f t="shared" si="113"/>
        <v/>
      </c>
      <c r="Y282" s="7" t="e">
        <f t="shared" si="114"/>
        <v>#N/A</v>
      </c>
      <c r="Z282" s="7" t="e">
        <f t="shared" si="115"/>
        <v>#N/A</v>
      </c>
      <c r="AA282" s="7" t="e">
        <f t="shared" si="116"/>
        <v>#N/A</v>
      </c>
      <c r="AB282" s="7" t="str">
        <f t="shared" si="117"/>
        <v/>
      </c>
      <c r="AC282" s="11">
        <f t="shared" si="118"/>
        <v>1</v>
      </c>
      <c r="AD282" s="7" t="e">
        <f t="shared" si="119"/>
        <v>#N/A</v>
      </c>
      <c r="AE282" s="7" t="e">
        <f t="shared" si="120"/>
        <v>#N/A</v>
      </c>
      <c r="AF282" s="7" t="e">
        <f t="shared" si="121"/>
        <v>#N/A</v>
      </c>
      <c r="AG282" s="7" t="e">
        <f>VLOOKUP(AI282,排出係数!$A$4:$I$1301,9,FALSE)</f>
        <v>#N/A</v>
      </c>
      <c r="AH282" s="12" t="str">
        <f t="shared" si="122"/>
        <v xml:space="preserve"> </v>
      </c>
      <c r="AI282" s="7" t="e">
        <f t="shared" si="133"/>
        <v>#N/A</v>
      </c>
      <c r="AJ282" s="7" t="e">
        <f t="shared" si="123"/>
        <v>#N/A</v>
      </c>
      <c r="AK282" s="7" t="e">
        <f>VLOOKUP(AI282,排出係数!$A$4:$I$1301,6,FALSE)</f>
        <v>#N/A</v>
      </c>
      <c r="AL282" s="7" t="e">
        <f t="shared" si="124"/>
        <v>#N/A</v>
      </c>
      <c r="AM282" s="7" t="e">
        <f t="shared" si="125"/>
        <v>#N/A</v>
      </c>
      <c r="AN282" s="7" t="e">
        <f>VLOOKUP(AI282,排出係数!$A$4:$I$1301,7,FALSE)</f>
        <v>#N/A</v>
      </c>
      <c r="AO282" s="7" t="e">
        <f t="shared" si="126"/>
        <v>#N/A</v>
      </c>
      <c r="AP282" s="7" t="e">
        <f t="shared" si="127"/>
        <v>#N/A</v>
      </c>
      <c r="AQ282" s="7" t="e">
        <f t="shared" si="134"/>
        <v>#N/A</v>
      </c>
      <c r="AR282" s="7">
        <f t="shared" si="128"/>
        <v>0</v>
      </c>
      <c r="AS282" s="7" t="e">
        <f>VLOOKUP(AI282,排出係数!$A$4:$I$1301,8,FALSE)</f>
        <v>#N/A</v>
      </c>
      <c r="AT282" s="7" t="str">
        <f t="shared" si="129"/>
        <v/>
      </c>
      <c r="AU282" s="7" t="str">
        <f t="shared" si="130"/>
        <v/>
      </c>
      <c r="AV282" s="7" t="str">
        <f t="shared" si="131"/>
        <v/>
      </c>
      <c r="AW282" s="7" t="str">
        <f t="shared" si="132"/>
        <v/>
      </c>
      <c r="AX282" s="88"/>
      <c r="BD282" s="3" t="s">
        <v>1843</v>
      </c>
    </row>
    <row r="283" spans="1:56" s="13" customFormat="1" ht="13.5" customHeight="1">
      <c r="A283" s="139">
        <v>268</v>
      </c>
      <c r="B283" s="140"/>
      <c r="C283" s="141"/>
      <c r="D283" s="142"/>
      <c r="E283" s="141"/>
      <c r="F283" s="141"/>
      <c r="G283" s="182"/>
      <c r="H283" s="141"/>
      <c r="I283" s="143"/>
      <c r="J283" s="144"/>
      <c r="K283" s="141"/>
      <c r="L283" s="449"/>
      <c r="M283" s="450"/>
      <c r="N283" s="450"/>
      <c r="O283" s="451"/>
      <c r="P283" s="376" t="str">
        <f t="shared" si="108"/>
        <v/>
      </c>
      <c r="Q283" s="376" t="str">
        <f t="shared" si="109"/>
        <v/>
      </c>
      <c r="R283" s="377" t="str">
        <f t="shared" si="110"/>
        <v/>
      </c>
      <c r="S283" s="377" t="str">
        <f t="shared" si="111"/>
        <v/>
      </c>
      <c r="T283" s="277"/>
      <c r="U283" s="37"/>
      <c r="V283" s="36" t="str">
        <f t="shared" si="112"/>
        <v/>
      </c>
      <c r="W283" s="36" t="e">
        <f>IF(#REF!="","",#REF!)</f>
        <v>#REF!</v>
      </c>
      <c r="X283" s="29" t="str">
        <f t="shared" si="113"/>
        <v/>
      </c>
      <c r="Y283" s="7" t="e">
        <f t="shared" si="114"/>
        <v>#N/A</v>
      </c>
      <c r="Z283" s="7" t="e">
        <f t="shared" si="115"/>
        <v>#N/A</v>
      </c>
      <c r="AA283" s="7" t="e">
        <f t="shared" si="116"/>
        <v>#N/A</v>
      </c>
      <c r="AB283" s="7" t="str">
        <f t="shared" si="117"/>
        <v/>
      </c>
      <c r="AC283" s="11">
        <f t="shared" si="118"/>
        <v>1</v>
      </c>
      <c r="AD283" s="7" t="e">
        <f t="shared" si="119"/>
        <v>#N/A</v>
      </c>
      <c r="AE283" s="7" t="e">
        <f t="shared" si="120"/>
        <v>#N/A</v>
      </c>
      <c r="AF283" s="7" t="e">
        <f t="shared" si="121"/>
        <v>#N/A</v>
      </c>
      <c r="AG283" s="7" t="e">
        <f>VLOOKUP(AI283,排出係数!$A$4:$I$1301,9,FALSE)</f>
        <v>#N/A</v>
      </c>
      <c r="AH283" s="12" t="str">
        <f t="shared" si="122"/>
        <v xml:space="preserve"> </v>
      </c>
      <c r="AI283" s="7" t="e">
        <f t="shared" si="133"/>
        <v>#N/A</v>
      </c>
      <c r="AJ283" s="7" t="e">
        <f t="shared" si="123"/>
        <v>#N/A</v>
      </c>
      <c r="AK283" s="7" t="e">
        <f>VLOOKUP(AI283,排出係数!$A$4:$I$1301,6,FALSE)</f>
        <v>#N/A</v>
      </c>
      <c r="AL283" s="7" t="e">
        <f t="shared" si="124"/>
        <v>#N/A</v>
      </c>
      <c r="AM283" s="7" t="e">
        <f t="shared" si="125"/>
        <v>#N/A</v>
      </c>
      <c r="AN283" s="7" t="e">
        <f>VLOOKUP(AI283,排出係数!$A$4:$I$1301,7,FALSE)</f>
        <v>#N/A</v>
      </c>
      <c r="AO283" s="7" t="e">
        <f t="shared" si="126"/>
        <v>#N/A</v>
      </c>
      <c r="AP283" s="7" t="e">
        <f t="shared" si="127"/>
        <v>#N/A</v>
      </c>
      <c r="AQ283" s="7" t="e">
        <f t="shared" si="134"/>
        <v>#N/A</v>
      </c>
      <c r="AR283" s="7">
        <f t="shared" si="128"/>
        <v>0</v>
      </c>
      <c r="AS283" s="7" t="e">
        <f>VLOOKUP(AI283,排出係数!$A$4:$I$1301,8,FALSE)</f>
        <v>#N/A</v>
      </c>
      <c r="AT283" s="7" t="str">
        <f t="shared" si="129"/>
        <v/>
      </c>
      <c r="AU283" s="7" t="str">
        <f t="shared" si="130"/>
        <v/>
      </c>
      <c r="AV283" s="7" t="str">
        <f t="shared" si="131"/>
        <v/>
      </c>
      <c r="AW283" s="7" t="str">
        <f t="shared" si="132"/>
        <v/>
      </c>
      <c r="AX283" s="88"/>
      <c r="BD283" s="3" t="s">
        <v>1884</v>
      </c>
    </row>
    <row r="284" spans="1:56" s="13" customFormat="1" ht="13.5" customHeight="1">
      <c r="A284" s="139">
        <v>269</v>
      </c>
      <c r="B284" s="140"/>
      <c r="C284" s="141"/>
      <c r="D284" s="142"/>
      <c r="E284" s="141"/>
      <c r="F284" s="141"/>
      <c r="G284" s="182"/>
      <c r="H284" s="141"/>
      <c r="I284" s="143"/>
      <c r="J284" s="144"/>
      <c r="K284" s="141"/>
      <c r="L284" s="449"/>
      <c r="M284" s="450"/>
      <c r="N284" s="450"/>
      <c r="O284" s="451"/>
      <c r="P284" s="376" t="str">
        <f t="shared" si="108"/>
        <v/>
      </c>
      <c r="Q284" s="376" t="str">
        <f t="shared" si="109"/>
        <v/>
      </c>
      <c r="R284" s="377" t="str">
        <f t="shared" si="110"/>
        <v/>
      </c>
      <c r="S284" s="377" t="str">
        <f t="shared" si="111"/>
        <v/>
      </c>
      <c r="T284" s="277"/>
      <c r="U284" s="37"/>
      <c r="V284" s="36" t="str">
        <f t="shared" si="112"/>
        <v/>
      </c>
      <c r="W284" s="36" t="e">
        <f>IF(#REF!="","",#REF!)</f>
        <v>#REF!</v>
      </c>
      <c r="X284" s="29" t="str">
        <f t="shared" si="113"/>
        <v/>
      </c>
      <c r="Y284" s="7" t="e">
        <f t="shared" si="114"/>
        <v>#N/A</v>
      </c>
      <c r="Z284" s="7" t="e">
        <f t="shared" si="115"/>
        <v>#N/A</v>
      </c>
      <c r="AA284" s="7" t="e">
        <f t="shared" si="116"/>
        <v>#N/A</v>
      </c>
      <c r="AB284" s="7" t="str">
        <f t="shared" si="117"/>
        <v/>
      </c>
      <c r="AC284" s="11">
        <f t="shared" si="118"/>
        <v>1</v>
      </c>
      <c r="AD284" s="7" t="e">
        <f t="shared" si="119"/>
        <v>#N/A</v>
      </c>
      <c r="AE284" s="7" t="e">
        <f t="shared" si="120"/>
        <v>#N/A</v>
      </c>
      <c r="AF284" s="7" t="e">
        <f t="shared" si="121"/>
        <v>#N/A</v>
      </c>
      <c r="AG284" s="7" t="e">
        <f>VLOOKUP(AI284,排出係数!$A$4:$I$1301,9,FALSE)</f>
        <v>#N/A</v>
      </c>
      <c r="AH284" s="12" t="str">
        <f t="shared" si="122"/>
        <v xml:space="preserve"> </v>
      </c>
      <c r="AI284" s="7" t="e">
        <f t="shared" si="133"/>
        <v>#N/A</v>
      </c>
      <c r="AJ284" s="7" t="e">
        <f t="shared" si="123"/>
        <v>#N/A</v>
      </c>
      <c r="AK284" s="7" t="e">
        <f>VLOOKUP(AI284,排出係数!$A$4:$I$1301,6,FALSE)</f>
        <v>#N/A</v>
      </c>
      <c r="AL284" s="7" t="e">
        <f t="shared" si="124"/>
        <v>#N/A</v>
      </c>
      <c r="AM284" s="7" t="e">
        <f t="shared" si="125"/>
        <v>#N/A</v>
      </c>
      <c r="AN284" s="7" t="e">
        <f>VLOOKUP(AI284,排出係数!$A$4:$I$1301,7,FALSE)</f>
        <v>#N/A</v>
      </c>
      <c r="AO284" s="7" t="e">
        <f t="shared" si="126"/>
        <v>#N/A</v>
      </c>
      <c r="AP284" s="7" t="e">
        <f t="shared" si="127"/>
        <v>#N/A</v>
      </c>
      <c r="AQ284" s="7" t="e">
        <f t="shared" si="134"/>
        <v>#N/A</v>
      </c>
      <c r="AR284" s="7">
        <f t="shared" si="128"/>
        <v>0</v>
      </c>
      <c r="AS284" s="7" t="e">
        <f>VLOOKUP(AI284,排出係数!$A$4:$I$1301,8,FALSE)</f>
        <v>#N/A</v>
      </c>
      <c r="AT284" s="7" t="str">
        <f t="shared" si="129"/>
        <v/>
      </c>
      <c r="AU284" s="7" t="str">
        <f t="shared" si="130"/>
        <v/>
      </c>
      <c r="AV284" s="7" t="str">
        <f t="shared" si="131"/>
        <v/>
      </c>
      <c r="AW284" s="7" t="str">
        <f t="shared" si="132"/>
        <v/>
      </c>
      <c r="AX284" s="88"/>
      <c r="BD284" s="3" t="s">
        <v>2285</v>
      </c>
    </row>
    <row r="285" spans="1:56" s="13" customFormat="1" ht="13.5" customHeight="1">
      <c r="A285" s="139">
        <v>270</v>
      </c>
      <c r="B285" s="140"/>
      <c r="C285" s="141"/>
      <c r="D285" s="142"/>
      <c r="E285" s="141"/>
      <c r="F285" s="141"/>
      <c r="G285" s="182"/>
      <c r="H285" s="141"/>
      <c r="I285" s="143"/>
      <c r="J285" s="144"/>
      <c r="K285" s="141"/>
      <c r="L285" s="449"/>
      <c r="M285" s="450"/>
      <c r="N285" s="450"/>
      <c r="O285" s="451"/>
      <c r="P285" s="376" t="str">
        <f t="shared" si="108"/>
        <v/>
      </c>
      <c r="Q285" s="376" t="str">
        <f t="shared" si="109"/>
        <v/>
      </c>
      <c r="R285" s="377" t="str">
        <f t="shared" si="110"/>
        <v/>
      </c>
      <c r="S285" s="377" t="str">
        <f t="shared" si="111"/>
        <v/>
      </c>
      <c r="T285" s="277"/>
      <c r="U285" s="37"/>
      <c r="V285" s="36" t="str">
        <f t="shared" si="112"/>
        <v/>
      </c>
      <c r="W285" s="36" t="e">
        <f>IF(#REF!="","",#REF!)</f>
        <v>#REF!</v>
      </c>
      <c r="X285" s="29" t="str">
        <f t="shared" si="113"/>
        <v/>
      </c>
      <c r="Y285" s="7" t="e">
        <f t="shared" si="114"/>
        <v>#N/A</v>
      </c>
      <c r="Z285" s="7" t="e">
        <f t="shared" si="115"/>
        <v>#N/A</v>
      </c>
      <c r="AA285" s="7" t="e">
        <f t="shared" si="116"/>
        <v>#N/A</v>
      </c>
      <c r="AB285" s="7" t="str">
        <f t="shared" si="117"/>
        <v/>
      </c>
      <c r="AC285" s="11">
        <f t="shared" si="118"/>
        <v>1</v>
      </c>
      <c r="AD285" s="7" t="e">
        <f t="shared" si="119"/>
        <v>#N/A</v>
      </c>
      <c r="AE285" s="7" t="e">
        <f t="shared" si="120"/>
        <v>#N/A</v>
      </c>
      <c r="AF285" s="7" t="e">
        <f t="shared" si="121"/>
        <v>#N/A</v>
      </c>
      <c r="AG285" s="7" t="e">
        <f>VLOOKUP(AI285,排出係数!$A$4:$I$1301,9,FALSE)</f>
        <v>#N/A</v>
      </c>
      <c r="AH285" s="12" t="str">
        <f t="shared" si="122"/>
        <v xml:space="preserve"> </v>
      </c>
      <c r="AI285" s="7" t="e">
        <f t="shared" si="133"/>
        <v>#N/A</v>
      </c>
      <c r="AJ285" s="7" t="e">
        <f t="shared" si="123"/>
        <v>#N/A</v>
      </c>
      <c r="AK285" s="7" t="e">
        <f>VLOOKUP(AI285,排出係数!$A$4:$I$1301,6,FALSE)</f>
        <v>#N/A</v>
      </c>
      <c r="AL285" s="7" t="e">
        <f t="shared" si="124"/>
        <v>#N/A</v>
      </c>
      <c r="AM285" s="7" t="e">
        <f t="shared" si="125"/>
        <v>#N/A</v>
      </c>
      <c r="AN285" s="7" t="e">
        <f>VLOOKUP(AI285,排出係数!$A$4:$I$1301,7,FALSE)</f>
        <v>#N/A</v>
      </c>
      <c r="AO285" s="7" t="e">
        <f t="shared" si="126"/>
        <v>#N/A</v>
      </c>
      <c r="AP285" s="7" t="e">
        <f t="shared" si="127"/>
        <v>#N/A</v>
      </c>
      <c r="AQ285" s="7" t="e">
        <f t="shared" si="134"/>
        <v>#N/A</v>
      </c>
      <c r="AR285" s="7">
        <f t="shared" si="128"/>
        <v>0</v>
      </c>
      <c r="AS285" s="7" t="e">
        <f>VLOOKUP(AI285,排出係数!$A$4:$I$1301,8,FALSE)</f>
        <v>#N/A</v>
      </c>
      <c r="AT285" s="7" t="str">
        <f t="shared" si="129"/>
        <v/>
      </c>
      <c r="AU285" s="7" t="str">
        <f t="shared" si="130"/>
        <v/>
      </c>
      <c r="AV285" s="7" t="str">
        <f t="shared" si="131"/>
        <v/>
      </c>
      <c r="AW285" s="7" t="str">
        <f t="shared" si="132"/>
        <v/>
      </c>
      <c r="AX285" s="88"/>
      <c r="BD285" s="3" t="s">
        <v>2026</v>
      </c>
    </row>
    <row r="286" spans="1:56" s="13" customFormat="1" ht="13.5" customHeight="1">
      <c r="A286" s="139">
        <v>271</v>
      </c>
      <c r="B286" s="140"/>
      <c r="C286" s="141"/>
      <c r="D286" s="142"/>
      <c r="E286" s="141"/>
      <c r="F286" s="141"/>
      <c r="G286" s="182"/>
      <c r="H286" s="141"/>
      <c r="I286" s="143"/>
      <c r="J286" s="144"/>
      <c r="K286" s="141"/>
      <c r="L286" s="449"/>
      <c r="M286" s="450"/>
      <c r="N286" s="450"/>
      <c r="O286" s="451"/>
      <c r="P286" s="376" t="str">
        <f t="shared" si="108"/>
        <v/>
      </c>
      <c r="Q286" s="376" t="str">
        <f t="shared" si="109"/>
        <v/>
      </c>
      <c r="R286" s="377" t="str">
        <f t="shared" si="110"/>
        <v/>
      </c>
      <c r="S286" s="377" t="str">
        <f t="shared" si="111"/>
        <v/>
      </c>
      <c r="T286" s="277"/>
      <c r="U286" s="37"/>
      <c r="V286" s="36" t="str">
        <f t="shared" si="112"/>
        <v/>
      </c>
      <c r="W286" s="36" t="e">
        <f>IF(#REF!="","",#REF!)</f>
        <v>#REF!</v>
      </c>
      <c r="X286" s="29" t="str">
        <f t="shared" si="113"/>
        <v/>
      </c>
      <c r="Y286" s="7" t="e">
        <f t="shared" si="114"/>
        <v>#N/A</v>
      </c>
      <c r="Z286" s="7" t="e">
        <f t="shared" si="115"/>
        <v>#N/A</v>
      </c>
      <c r="AA286" s="7" t="e">
        <f t="shared" si="116"/>
        <v>#N/A</v>
      </c>
      <c r="AB286" s="7" t="str">
        <f t="shared" si="117"/>
        <v/>
      </c>
      <c r="AC286" s="11">
        <f t="shared" si="118"/>
        <v>1</v>
      </c>
      <c r="AD286" s="7" t="e">
        <f t="shared" si="119"/>
        <v>#N/A</v>
      </c>
      <c r="AE286" s="7" t="e">
        <f t="shared" si="120"/>
        <v>#N/A</v>
      </c>
      <c r="AF286" s="7" t="e">
        <f t="shared" si="121"/>
        <v>#N/A</v>
      </c>
      <c r="AG286" s="7" t="e">
        <f>VLOOKUP(AI286,排出係数!$A$4:$I$1301,9,FALSE)</f>
        <v>#N/A</v>
      </c>
      <c r="AH286" s="12" t="str">
        <f t="shared" si="122"/>
        <v xml:space="preserve"> </v>
      </c>
      <c r="AI286" s="7" t="e">
        <f t="shared" si="133"/>
        <v>#N/A</v>
      </c>
      <c r="AJ286" s="7" t="e">
        <f t="shared" si="123"/>
        <v>#N/A</v>
      </c>
      <c r="AK286" s="7" t="e">
        <f>VLOOKUP(AI286,排出係数!$A$4:$I$1301,6,FALSE)</f>
        <v>#N/A</v>
      </c>
      <c r="AL286" s="7" t="e">
        <f t="shared" si="124"/>
        <v>#N/A</v>
      </c>
      <c r="AM286" s="7" t="e">
        <f t="shared" si="125"/>
        <v>#N/A</v>
      </c>
      <c r="AN286" s="7" t="e">
        <f>VLOOKUP(AI286,排出係数!$A$4:$I$1301,7,FALSE)</f>
        <v>#N/A</v>
      </c>
      <c r="AO286" s="7" t="e">
        <f t="shared" si="126"/>
        <v>#N/A</v>
      </c>
      <c r="AP286" s="7" t="e">
        <f t="shared" si="127"/>
        <v>#N/A</v>
      </c>
      <c r="AQ286" s="7" t="e">
        <f t="shared" si="134"/>
        <v>#N/A</v>
      </c>
      <c r="AR286" s="7">
        <f t="shared" si="128"/>
        <v>0</v>
      </c>
      <c r="AS286" s="7" t="e">
        <f>VLOOKUP(AI286,排出係数!$A$4:$I$1301,8,FALSE)</f>
        <v>#N/A</v>
      </c>
      <c r="AT286" s="7" t="str">
        <f t="shared" si="129"/>
        <v/>
      </c>
      <c r="AU286" s="7" t="str">
        <f t="shared" si="130"/>
        <v/>
      </c>
      <c r="AV286" s="7" t="str">
        <f t="shared" si="131"/>
        <v/>
      </c>
      <c r="AW286" s="7" t="str">
        <f t="shared" si="132"/>
        <v/>
      </c>
      <c r="AX286" s="88"/>
      <c r="BD286" s="3" t="s">
        <v>2060</v>
      </c>
    </row>
    <row r="287" spans="1:56" s="13" customFormat="1" ht="13.5" customHeight="1">
      <c r="A287" s="139">
        <v>272</v>
      </c>
      <c r="B287" s="140"/>
      <c r="C287" s="141"/>
      <c r="D287" s="142"/>
      <c r="E287" s="141"/>
      <c r="F287" s="141"/>
      <c r="G287" s="182"/>
      <c r="H287" s="141"/>
      <c r="I287" s="143"/>
      <c r="J287" s="144"/>
      <c r="K287" s="141"/>
      <c r="L287" s="449"/>
      <c r="M287" s="450"/>
      <c r="N287" s="450"/>
      <c r="O287" s="451"/>
      <c r="P287" s="376" t="str">
        <f t="shared" si="108"/>
        <v/>
      </c>
      <c r="Q287" s="376" t="str">
        <f t="shared" si="109"/>
        <v/>
      </c>
      <c r="R287" s="377" t="str">
        <f t="shared" si="110"/>
        <v/>
      </c>
      <c r="S287" s="377" t="str">
        <f t="shared" si="111"/>
        <v/>
      </c>
      <c r="T287" s="277"/>
      <c r="U287" s="37"/>
      <c r="V287" s="36" t="str">
        <f t="shared" si="112"/>
        <v/>
      </c>
      <c r="W287" s="36" t="e">
        <f>IF(#REF!="","",#REF!)</f>
        <v>#REF!</v>
      </c>
      <c r="X287" s="29" t="str">
        <f t="shared" si="113"/>
        <v/>
      </c>
      <c r="Y287" s="7" t="e">
        <f t="shared" si="114"/>
        <v>#N/A</v>
      </c>
      <c r="Z287" s="7" t="e">
        <f t="shared" si="115"/>
        <v>#N/A</v>
      </c>
      <c r="AA287" s="7" t="e">
        <f t="shared" si="116"/>
        <v>#N/A</v>
      </c>
      <c r="AB287" s="7" t="str">
        <f t="shared" si="117"/>
        <v/>
      </c>
      <c r="AC287" s="11">
        <f t="shared" si="118"/>
        <v>1</v>
      </c>
      <c r="AD287" s="7" t="e">
        <f t="shared" si="119"/>
        <v>#N/A</v>
      </c>
      <c r="AE287" s="7" t="e">
        <f t="shared" si="120"/>
        <v>#N/A</v>
      </c>
      <c r="AF287" s="7" t="e">
        <f t="shared" si="121"/>
        <v>#N/A</v>
      </c>
      <c r="AG287" s="7" t="e">
        <f>VLOOKUP(AI287,排出係数!$A$4:$I$1301,9,FALSE)</f>
        <v>#N/A</v>
      </c>
      <c r="AH287" s="12" t="str">
        <f t="shared" si="122"/>
        <v xml:space="preserve"> </v>
      </c>
      <c r="AI287" s="7" t="e">
        <f t="shared" si="133"/>
        <v>#N/A</v>
      </c>
      <c r="AJ287" s="7" t="e">
        <f t="shared" si="123"/>
        <v>#N/A</v>
      </c>
      <c r="AK287" s="7" t="e">
        <f>VLOOKUP(AI287,排出係数!$A$4:$I$1301,6,FALSE)</f>
        <v>#N/A</v>
      </c>
      <c r="AL287" s="7" t="e">
        <f t="shared" si="124"/>
        <v>#N/A</v>
      </c>
      <c r="AM287" s="7" t="e">
        <f t="shared" si="125"/>
        <v>#N/A</v>
      </c>
      <c r="AN287" s="7" t="e">
        <f>VLOOKUP(AI287,排出係数!$A$4:$I$1301,7,FALSE)</f>
        <v>#N/A</v>
      </c>
      <c r="AO287" s="7" t="e">
        <f t="shared" si="126"/>
        <v>#N/A</v>
      </c>
      <c r="AP287" s="7" t="e">
        <f t="shared" si="127"/>
        <v>#N/A</v>
      </c>
      <c r="AQ287" s="7" t="e">
        <f t="shared" si="134"/>
        <v>#N/A</v>
      </c>
      <c r="AR287" s="7">
        <f t="shared" si="128"/>
        <v>0</v>
      </c>
      <c r="AS287" s="7" t="e">
        <f>VLOOKUP(AI287,排出係数!$A$4:$I$1301,8,FALSE)</f>
        <v>#N/A</v>
      </c>
      <c r="AT287" s="7" t="str">
        <f t="shared" si="129"/>
        <v/>
      </c>
      <c r="AU287" s="7" t="str">
        <f t="shared" si="130"/>
        <v/>
      </c>
      <c r="AV287" s="7" t="str">
        <f t="shared" si="131"/>
        <v/>
      </c>
      <c r="AW287" s="7" t="str">
        <f t="shared" si="132"/>
        <v/>
      </c>
      <c r="AX287" s="88"/>
      <c r="BD287" s="3" t="s">
        <v>2256</v>
      </c>
    </row>
    <row r="288" spans="1:56" s="13" customFormat="1" ht="13.5" customHeight="1">
      <c r="A288" s="139">
        <v>273</v>
      </c>
      <c r="B288" s="140"/>
      <c r="C288" s="141"/>
      <c r="D288" s="142"/>
      <c r="E288" s="141"/>
      <c r="F288" s="141"/>
      <c r="G288" s="182"/>
      <c r="H288" s="141"/>
      <c r="I288" s="143"/>
      <c r="J288" s="144"/>
      <c r="K288" s="141"/>
      <c r="L288" s="449"/>
      <c r="M288" s="450"/>
      <c r="N288" s="450"/>
      <c r="O288" s="451"/>
      <c r="P288" s="376" t="str">
        <f t="shared" si="108"/>
        <v/>
      </c>
      <c r="Q288" s="376" t="str">
        <f t="shared" si="109"/>
        <v/>
      </c>
      <c r="R288" s="377" t="str">
        <f t="shared" si="110"/>
        <v/>
      </c>
      <c r="S288" s="377" t="str">
        <f t="shared" si="111"/>
        <v/>
      </c>
      <c r="T288" s="277"/>
      <c r="U288" s="37"/>
      <c r="V288" s="36" t="str">
        <f t="shared" si="112"/>
        <v/>
      </c>
      <c r="W288" s="36" t="e">
        <f>IF(#REF!="","",#REF!)</f>
        <v>#REF!</v>
      </c>
      <c r="X288" s="29" t="str">
        <f t="shared" si="113"/>
        <v/>
      </c>
      <c r="Y288" s="7" t="e">
        <f t="shared" si="114"/>
        <v>#N/A</v>
      </c>
      <c r="Z288" s="7" t="e">
        <f t="shared" si="115"/>
        <v>#N/A</v>
      </c>
      <c r="AA288" s="7" t="e">
        <f t="shared" si="116"/>
        <v>#N/A</v>
      </c>
      <c r="AB288" s="7" t="str">
        <f t="shared" si="117"/>
        <v/>
      </c>
      <c r="AC288" s="11">
        <f t="shared" si="118"/>
        <v>1</v>
      </c>
      <c r="AD288" s="7" t="e">
        <f t="shared" si="119"/>
        <v>#N/A</v>
      </c>
      <c r="AE288" s="7" t="e">
        <f t="shared" si="120"/>
        <v>#N/A</v>
      </c>
      <c r="AF288" s="7" t="e">
        <f t="shared" si="121"/>
        <v>#N/A</v>
      </c>
      <c r="AG288" s="7" t="e">
        <f>VLOOKUP(AI288,排出係数!$A$4:$I$1301,9,FALSE)</f>
        <v>#N/A</v>
      </c>
      <c r="AH288" s="12" t="str">
        <f t="shared" si="122"/>
        <v xml:space="preserve"> </v>
      </c>
      <c r="AI288" s="7" t="e">
        <f t="shared" si="133"/>
        <v>#N/A</v>
      </c>
      <c r="AJ288" s="7" t="e">
        <f t="shared" si="123"/>
        <v>#N/A</v>
      </c>
      <c r="AK288" s="7" t="e">
        <f>VLOOKUP(AI288,排出係数!$A$4:$I$1301,6,FALSE)</f>
        <v>#N/A</v>
      </c>
      <c r="AL288" s="7" t="e">
        <f t="shared" si="124"/>
        <v>#N/A</v>
      </c>
      <c r="AM288" s="7" t="e">
        <f t="shared" si="125"/>
        <v>#N/A</v>
      </c>
      <c r="AN288" s="7" t="e">
        <f>VLOOKUP(AI288,排出係数!$A$4:$I$1301,7,FALSE)</f>
        <v>#N/A</v>
      </c>
      <c r="AO288" s="7" t="e">
        <f t="shared" si="126"/>
        <v>#N/A</v>
      </c>
      <c r="AP288" s="7" t="e">
        <f t="shared" si="127"/>
        <v>#N/A</v>
      </c>
      <c r="AQ288" s="7" t="e">
        <f t="shared" si="134"/>
        <v>#N/A</v>
      </c>
      <c r="AR288" s="7">
        <f t="shared" si="128"/>
        <v>0</v>
      </c>
      <c r="AS288" s="7" t="e">
        <f>VLOOKUP(AI288,排出係数!$A$4:$I$1301,8,FALSE)</f>
        <v>#N/A</v>
      </c>
      <c r="AT288" s="7" t="str">
        <f t="shared" si="129"/>
        <v/>
      </c>
      <c r="AU288" s="7" t="str">
        <f t="shared" si="130"/>
        <v/>
      </c>
      <c r="AV288" s="7" t="str">
        <f t="shared" si="131"/>
        <v/>
      </c>
      <c r="AW288" s="7" t="str">
        <f t="shared" si="132"/>
        <v/>
      </c>
      <c r="AX288" s="88"/>
      <c r="BD288" s="3" t="s">
        <v>1847</v>
      </c>
    </row>
    <row r="289" spans="1:56" s="13" customFormat="1" ht="13.5" customHeight="1">
      <c r="A289" s="139">
        <v>274</v>
      </c>
      <c r="B289" s="140"/>
      <c r="C289" s="141"/>
      <c r="D289" s="142"/>
      <c r="E289" s="141"/>
      <c r="F289" s="141"/>
      <c r="G289" s="182"/>
      <c r="H289" s="141"/>
      <c r="I289" s="143"/>
      <c r="J289" s="144"/>
      <c r="K289" s="141"/>
      <c r="L289" s="449"/>
      <c r="M289" s="450"/>
      <c r="N289" s="450"/>
      <c r="O289" s="451"/>
      <c r="P289" s="376" t="str">
        <f t="shared" si="108"/>
        <v/>
      </c>
      <c r="Q289" s="376" t="str">
        <f t="shared" si="109"/>
        <v/>
      </c>
      <c r="R289" s="377" t="str">
        <f t="shared" si="110"/>
        <v/>
      </c>
      <c r="S289" s="377" t="str">
        <f t="shared" si="111"/>
        <v/>
      </c>
      <c r="T289" s="277"/>
      <c r="U289" s="37"/>
      <c r="V289" s="36" t="str">
        <f t="shared" si="112"/>
        <v/>
      </c>
      <c r="W289" s="36" t="e">
        <f>IF(#REF!="","",#REF!)</f>
        <v>#REF!</v>
      </c>
      <c r="X289" s="29" t="str">
        <f t="shared" si="113"/>
        <v/>
      </c>
      <c r="Y289" s="7" t="e">
        <f t="shared" si="114"/>
        <v>#N/A</v>
      </c>
      <c r="Z289" s="7" t="e">
        <f t="shared" si="115"/>
        <v>#N/A</v>
      </c>
      <c r="AA289" s="7" t="e">
        <f t="shared" si="116"/>
        <v>#N/A</v>
      </c>
      <c r="AB289" s="7" t="str">
        <f t="shared" si="117"/>
        <v/>
      </c>
      <c r="AC289" s="11">
        <f t="shared" si="118"/>
        <v>1</v>
      </c>
      <c r="AD289" s="7" t="e">
        <f t="shared" si="119"/>
        <v>#N/A</v>
      </c>
      <c r="AE289" s="7" t="e">
        <f t="shared" si="120"/>
        <v>#N/A</v>
      </c>
      <c r="AF289" s="7" t="e">
        <f t="shared" si="121"/>
        <v>#N/A</v>
      </c>
      <c r="AG289" s="7" t="e">
        <f>VLOOKUP(AI289,排出係数!$A$4:$I$1301,9,FALSE)</f>
        <v>#N/A</v>
      </c>
      <c r="AH289" s="12" t="str">
        <f t="shared" si="122"/>
        <v xml:space="preserve"> </v>
      </c>
      <c r="AI289" s="7" t="e">
        <f t="shared" si="133"/>
        <v>#N/A</v>
      </c>
      <c r="AJ289" s="7" t="e">
        <f t="shared" si="123"/>
        <v>#N/A</v>
      </c>
      <c r="AK289" s="7" t="e">
        <f>VLOOKUP(AI289,排出係数!$A$4:$I$1301,6,FALSE)</f>
        <v>#N/A</v>
      </c>
      <c r="AL289" s="7" t="e">
        <f t="shared" si="124"/>
        <v>#N/A</v>
      </c>
      <c r="AM289" s="7" t="e">
        <f t="shared" si="125"/>
        <v>#N/A</v>
      </c>
      <c r="AN289" s="7" t="e">
        <f>VLOOKUP(AI289,排出係数!$A$4:$I$1301,7,FALSE)</f>
        <v>#N/A</v>
      </c>
      <c r="AO289" s="7" t="e">
        <f t="shared" si="126"/>
        <v>#N/A</v>
      </c>
      <c r="AP289" s="7" t="e">
        <f t="shared" si="127"/>
        <v>#N/A</v>
      </c>
      <c r="AQ289" s="7" t="e">
        <f t="shared" si="134"/>
        <v>#N/A</v>
      </c>
      <c r="AR289" s="7">
        <f t="shared" si="128"/>
        <v>0</v>
      </c>
      <c r="AS289" s="7" t="e">
        <f>VLOOKUP(AI289,排出係数!$A$4:$I$1301,8,FALSE)</f>
        <v>#N/A</v>
      </c>
      <c r="AT289" s="7" t="str">
        <f t="shared" si="129"/>
        <v/>
      </c>
      <c r="AU289" s="7" t="str">
        <f t="shared" si="130"/>
        <v/>
      </c>
      <c r="AV289" s="7" t="str">
        <f t="shared" si="131"/>
        <v/>
      </c>
      <c r="AW289" s="7" t="str">
        <f t="shared" si="132"/>
        <v/>
      </c>
      <c r="AX289" s="88"/>
      <c r="BD289" s="3" t="s">
        <v>1888</v>
      </c>
    </row>
    <row r="290" spans="1:56" s="13" customFormat="1" ht="13.5" customHeight="1">
      <c r="A290" s="139">
        <v>275</v>
      </c>
      <c r="B290" s="140"/>
      <c r="C290" s="141"/>
      <c r="D290" s="142"/>
      <c r="E290" s="141"/>
      <c r="F290" s="141"/>
      <c r="G290" s="182"/>
      <c r="H290" s="141"/>
      <c r="I290" s="143"/>
      <c r="J290" s="144"/>
      <c r="K290" s="141"/>
      <c r="L290" s="449"/>
      <c r="M290" s="450"/>
      <c r="N290" s="450"/>
      <c r="O290" s="451"/>
      <c r="P290" s="376" t="str">
        <f t="shared" si="108"/>
        <v/>
      </c>
      <c r="Q290" s="376" t="str">
        <f t="shared" si="109"/>
        <v/>
      </c>
      <c r="R290" s="377" t="str">
        <f t="shared" si="110"/>
        <v/>
      </c>
      <c r="S290" s="377" t="str">
        <f t="shared" si="111"/>
        <v/>
      </c>
      <c r="T290" s="277"/>
      <c r="U290" s="37"/>
      <c r="V290" s="36" t="str">
        <f t="shared" si="112"/>
        <v/>
      </c>
      <c r="W290" s="36" t="e">
        <f>IF(#REF!="","",#REF!)</f>
        <v>#REF!</v>
      </c>
      <c r="X290" s="29" t="str">
        <f t="shared" si="113"/>
        <v/>
      </c>
      <c r="Y290" s="7" t="e">
        <f t="shared" si="114"/>
        <v>#N/A</v>
      </c>
      <c r="Z290" s="7" t="e">
        <f t="shared" si="115"/>
        <v>#N/A</v>
      </c>
      <c r="AA290" s="7" t="e">
        <f t="shared" si="116"/>
        <v>#N/A</v>
      </c>
      <c r="AB290" s="7" t="str">
        <f t="shared" si="117"/>
        <v/>
      </c>
      <c r="AC290" s="11">
        <f t="shared" si="118"/>
        <v>1</v>
      </c>
      <c r="AD290" s="7" t="e">
        <f t="shared" si="119"/>
        <v>#N/A</v>
      </c>
      <c r="AE290" s="7" t="e">
        <f t="shared" si="120"/>
        <v>#N/A</v>
      </c>
      <c r="AF290" s="7" t="e">
        <f t="shared" si="121"/>
        <v>#N/A</v>
      </c>
      <c r="AG290" s="7" t="e">
        <f>VLOOKUP(AI290,排出係数!$A$4:$I$1301,9,FALSE)</f>
        <v>#N/A</v>
      </c>
      <c r="AH290" s="12" t="str">
        <f t="shared" si="122"/>
        <v xml:space="preserve"> </v>
      </c>
      <c r="AI290" s="7" t="e">
        <f t="shared" si="133"/>
        <v>#N/A</v>
      </c>
      <c r="AJ290" s="7" t="e">
        <f t="shared" si="123"/>
        <v>#N/A</v>
      </c>
      <c r="AK290" s="7" t="e">
        <f>VLOOKUP(AI290,排出係数!$A$4:$I$1301,6,FALSE)</f>
        <v>#N/A</v>
      </c>
      <c r="AL290" s="7" t="e">
        <f t="shared" si="124"/>
        <v>#N/A</v>
      </c>
      <c r="AM290" s="7" t="e">
        <f t="shared" si="125"/>
        <v>#N/A</v>
      </c>
      <c r="AN290" s="7" t="e">
        <f>VLOOKUP(AI290,排出係数!$A$4:$I$1301,7,FALSE)</f>
        <v>#N/A</v>
      </c>
      <c r="AO290" s="7" t="e">
        <f t="shared" si="126"/>
        <v>#N/A</v>
      </c>
      <c r="AP290" s="7" t="e">
        <f t="shared" si="127"/>
        <v>#N/A</v>
      </c>
      <c r="AQ290" s="7" t="e">
        <f t="shared" si="134"/>
        <v>#N/A</v>
      </c>
      <c r="AR290" s="7">
        <f t="shared" si="128"/>
        <v>0</v>
      </c>
      <c r="AS290" s="7" t="e">
        <f>VLOOKUP(AI290,排出係数!$A$4:$I$1301,8,FALSE)</f>
        <v>#N/A</v>
      </c>
      <c r="AT290" s="7" t="str">
        <f t="shared" si="129"/>
        <v/>
      </c>
      <c r="AU290" s="7" t="str">
        <f t="shared" si="130"/>
        <v/>
      </c>
      <c r="AV290" s="7" t="str">
        <f t="shared" si="131"/>
        <v/>
      </c>
      <c r="AW290" s="7" t="str">
        <f t="shared" si="132"/>
        <v/>
      </c>
      <c r="AX290" s="88"/>
      <c r="BD290" s="3" t="s">
        <v>1818</v>
      </c>
    </row>
    <row r="291" spans="1:56" s="13" customFormat="1" ht="13.5" customHeight="1">
      <c r="A291" s="139">
        <v>276</v>
      </c>
      <c r="B291" s="140"/>
      <c r="C291" s="141"/>
      <c r="D291" s="142"/>
      <c r="E291" s="141"/>
      <c r="F291" s="141"/>
      <c r="G291" s="182"/>
      <c r="H291" s="141"/>
      <c r="I291" s="143"/>
      <c r="J291" s="144"/>
      <c r="K291" s="141"/>
      <c r="L291" s="449"/>
      <c r="M291" s="450"/>
      <c r="N291" s="450"/>
      <c r="O291" s="451"/>
      <c r="P291" s="376" t="str">
        <f t="shared" si="108"/>
        <v/>
      </c>
      <c r="Q291" s="376" t="str">
        <f t="shared" si="109"/>
        <v/>
      </c>
      <c r="R291" s="377" t="str">
        <f t="shared" si="110"/>
        <v/>
      </c>
      <c r="S291" s="377" t="str">
        <f t="shared" si="111"/>
        <v/>
      </c>
      <c r="T291" s="277"/>
      <c r="U291" s="37"/>
      <c r="V291" s="36" t="str">
        <f t="shared" si="112"/>
        <v/>
      </c>
      <c r="W291" s="36" t="e">
        <f>IF(#REF!="","",#REF!)</f>
        <v>#REF!</v>
      </c>
      <c r="X291" s="29" t="str">
        <f t="shared" si="113"/>
        <v/>
      </c>
      <c r="Y291" s="7" t="e">
        <f t="shared" si="114"/>
        <v>#N/A</v>
      </c>
      <c r="Z291" s="7" t="e">
        <f t="shared" si="115"/>
        <v>#N/A</v>
      </c>
      <c r="AA291" s="7" t="e">
        <f t="shared" si="116"/>
        <v>#N/A</v>
      </c>
      <c r="AB291" s="7" t="str">
        <f t="shared" si="117"/>
        <v/>
      </c>
      <c r="AC291" s="11">
        <f t="shared" si="118"/>
        <v>1</v>
      </c>
      <c r="AD291" s="7" t="e">
        <f t="shared" si="119"/>
        <v>#N/A</v>
      </c>
      <c r="AE291" s="7" t="e">
        <f t="shared" si="120"/>
        <v>#N/A</v>
      </c>
      <c r="AF291" s="7" t="e">
        <f t="shared" si="121"/>
        <v>#N/A</v>
      </c>
      <c r="AG291" s="7" t="e">
        <f>VLOOKUP(AI291,排出係数!$A$4:$I$1301,9,FALSE)</f>
        <v>#N/A</v>
      </c>
      <c r="AH291" s="12" t="str">
        <f t="shared" si="122"/>
        <v xml:space="preserve"> </v>
      </c>
      <c r="AI291" s="7" t="e">
        <f t="shared" si="133"/>
        <v>#N/A</v>
      </c>
      <c r="AJ291" s="7" t="e">
        <f t="shared" si="123"/>
        <v>#N/A</v>
      </c>
      <c r="AK291" s="7" t="e">
        <f>VLOOKUP(AI291,排出係数!$A$4:$I$1301,6,FALSE)</f>
        <v>#N/A</v>
      </c>
      <c r="AL291" s="7" t="e">
        <f t="shared" si="124"/>
        <v>#N/A</v>
      </c>
      <c r="AM291" s="7" t="e">
        <f t="shared" si="125"/>
        <v>#N/A</v>
      </c>
      <c r="AN291" s="7" t="e">
        <f>VLOOKUP(AI291,排出係数!$A$4:$I$1301,7,FALSE)</f>
        <v>#N/A</v>
      </c>
      <c r="AO291" s="7" t="e">
        <f t="shared" si="126"/>
        <v>#N/A</v>
      </c>
      <c r="AP291" s="7" t="e">
        <f t="shared" si="127"/>
        <v>#N/A</v>
      </c>
      <c r="AQ291" s="7" t="e">
        <f t="shared" si="134"/>
        <v>#N/A</v>
      </c>
      <c r="AR291" s="7">
        <f t="shared" si="128"/>
        <v>0</v>
      </c>
      <c r="AS291" s="7" t="e">
        <f>VLOOKUP(AI291,排出係数!$A$4:$I$1301,8,FALSE)</f>
        <v>#N/A</v>
      </c>
      <c r="AT291" s="7" t="str">
        <f t="shared" si="129"/>
        <v/>
      </c>
      <c r="AU291" s="7" t="str">
        <f t="shared" si="130"/>
        <v/>
      </c>
      <c r="AV291" s="7" t="str">
        <f t="shared" si="131"/>
        <v/>
      </c>
      <c r="AW291" s="7" t="str">
        <f t="shared" si="132"/>
        <v/>
      </c>
      <c r="AX291" s="88"/>
      <c r="BD291" s="3" t="s">
        <v>1845</v>
      </c>
    </row>
    <row r="292" spans="1:56" s="13" customFormat="1" ht="13.5" customHeight="1">
      <c r="A292" s="139">
        <v>277</v>
      </c>
      <c r="B292" s="140"/>
      <c r="C292" s="141"/>
      <c r="D292" s="142"/>
      <c r="E292" s="141"/>
      <c r="F292" s="141"/>
      <c r="G292" s="182"/>
      <c r="H292" s="141"/>
      <c r="I292" s="143"/>
      <c r="J292" s="144"/>
      <c r="K292" s="141"/>
      <c r="L292" s="449"/>
      <c r="M292" s="450"/>
      <c r="N292" s="450"/>
      <c r="O292" s="451"/>
      <c r="P292" s="376" t="str">
        <f t="shared" si="108"/>
        <v/>
      </c>
      <c r="Q292" s="376" t="str">
        <f t="shared" si="109"/>
        <v/>
      </c>
      <c r="R292" s="377" t="str">
        <f t="shared" si="110"/>
        <v/>
      </c>
      <c r="S292" s="377" t="str">
        <f t="shared" si="111"/>
        <v/>
      </c>
      <c r="T292" s="277"/>
      <c r="U292" s="37"/>
      <c r="V292" s="36" t="str">
        <f t="shared" si="112"/>
        <v/>
      </c>
      <c r="W292" s="36" t="e">
        <f>IF(#REF!="","",#REF!)</f>
        <v>#REF!</v>
      </c>
      <c r="X292" s="29" t="str">
        <f t="shared" si="113"/>
        <v/>
      </c>
      <c r="Y292" s="7" t="e">
        <f t="shared" si="114"/>
        <v>#N/A</v>
      </c>
      <c r="Z292" s="7" t="e">
        <f t="shared" si="115"/>
        <v>#N/A</v>
      </c>
      <c r="AA292" s="7" t="e">
        <f t="shared" si="116"/>
        <v>#N/A</v>
      </c>
      <c r="AB292" s="7" t="str">
        <f t="shared" si="117"/>
        <v/>
      </c>
      <c r="AC292" s="11">
        <f t="shared" si="118"/>
        <v>1</v>
      </c>
      <c r="AD292" s="7" t="e">
        <f t="shared" si="119"/>
        <v>#N/A</v>
      </c>
      <c r="AE292" s="7" t="e">
        <f t="shared" si="120"/>
        <v>#N/A</v>
      </c>
      <c r="AF292" s="7" t="e">
        <f t="shared" si="121"/>
        <v>#N/A</v>
      </c>
      <c r="AG292" s="7" t="e">
        <f>VLOOKUP(AI292,排出係数!$A$4:$I$1301,9,FALSE)</f>
        <v>#N/A</v>
      </c>
      <c r="AH292" s="12" t="str">
        <f t="shared" si="122"/>
        <v xml:space="preserve"> </v>
      </c>
      <c r="AI292" s="7" t="e">
        <f t="shared" si="133"/>
        <v>#N/A</v>
      </c>
      <c r="AJ292" s="7" t="e">
        <f t="shared" si="123"/>
        <v>#N/A</v>
      </c>
      <c r="AK292" s="7" t="e">
        <f>VLOOKUP(AI292,排出係数!$A$4:$I$1301,6,FALSE)</f>
        <v>#N/A</v>
      </c>
      <c r="AL292" s="7" t="e">
        <f t="shared" si="124"/>
        <v>#N/A</v>
      </c>
      <c r="AM292" s="7" t="e">
        <f t="shared" si="125"/>
        <v>#N/A</v>
      </c>
      <c r="AN292" s="7" t="e">
        <f>VLOOKUP(AI292,排出係数!$A$4:$I$1301,7,FALSE)</f>
        <v>#N/A</v>
      </c>
      <c r="AO292" s="7" t="e">
        <f t="shared" si="126"/>
        <v>#N/A</v>
      </c>
      <c r="AP292" s="7" t="e">
        <f t="shared" si="127"/>
        <v>#N/A</v>
      </c>
      <c r="AQ292" s="7" t="e">
        <f t="shared" si="134"/>
        <v>#N/A</v>
      </c>
      <c r="AR292" s="7">
        <f t="shared" si="128"/>
        <v>0</v>
      </c>
      <c r="AS292" s="7" t="e">
        <f>VLOOKUP(AI292,排出係数!$A$4:$I$1301,8,FALSE)</f>
        <v>#N/A</v>
      </c>
      <c r="AT292" s="7" t="str">
        <f t="shared" si="129"/>
        <v/>
      </c>
      <c r="AU292" s="7" t="str">
        <f t="shared" si="130"/>
        <v/>
      </c>
      <c r="AV292" s="7" t="str">
        <f t="shared" si="131"/>
        <v/>
      </c>
      <c r="AW292" s="7" t="str">
        <f t="shared" si="132"/>
        <v/>
      </c>
      <c r="AX292" s="88"/>
      <c r="BD292" s="3" t="s">
        <v>1886</v>
      </c>
    </row>
    <row r="293" spans="1:56" s="13" customFormat="1" ht="13.5" customHeight="1">
      <c r="A293" s="139">
        <v>278</v>
      </c>
      <c r="B293" s="140"/>
      <c r="C293" s="141"/>
      <c r="D293" s="142"/>
      <c r="E293" s="141"/>
      <c r="F293" s="141"/>
      <c r="G293" s="182"/>
      <c r="H293" s="141"/>
      <c r="I293" s="143"/>
      <c r="J293" s="144"/>
      <c r="K293" s="141"/>
      <c r="L293" s="449"/>
      <c r="M293" s="450"/>
      <c r="N293" s="450"/>
      <c r="O293" s="451"/>
      <c r="P293" s="376" t="str">
        <f t="shared" si="108"/>
        <v/>
      </c>
      <c r="Q293" s="376" t="str">
        <f t="shared" si="109"/>
        <v/>
      </c>
      <c r="R293" s="377" t="str">
        <f t="shared" si="110"/>
        <v/>
      </c>
      <c r="S293" s="377" t="str">
        <f t="shared" si="111"/>
        <v/>
      </c>
      <c r="T293" s="277"/>
      <c r="U293" s="37"/>
      <c r="V293" s="36" t="str">
        <f t="shared" si="112"/>
        <v/>
      </c>
      <c r="W293" s="36" t="e">
        <f>IF(#REF!="","",#REF!)</f>
        <v>#REF!</v>
      </c>
      <c r="X293" s="29" t="str">
        <f t="shared" si="113"/>
        <v/>
      </c>
      <c r="Y293" s="7" t="e">
        <f t="shared" si="114"/>
        <v>#N/A</v>
      </c>
      <c r="Z293" s="7" t="e">
        <f t="shared" si="115"/>
        <v>#N/A</v>
      </c>
      <c r="AA293" s="7" t="e">
        <f t="shared" si="116"/>
        <v>#N/A</v>
      </c>
      <c r="AB293" s="7" t="str">
        <f t="shared" si="117"/>
        <v/>
      </c>
      <c r="AC293" s="11">
        <f t="shared" si="118"/>
        <v>1</v>
      </c>
      <c r="AD293" s="7" t="e">
        <f t="shared" si="119"/>
        <v>#N/A</v>
      </c>
      <c r="AE293" s="7" t="e">
        <f t="shared" si="120"/>
        <v>#N/A</v>
      </c>
      <c r="AF293" s="7" t="e">
        <f t="shared" si="121"/>
        <v>#N/A</v>
      </c>
      <c r="AG293" s="7" t="e">
        <f>VLOOKUP(AI293,排出係数!$A$4:$I$1301,9,FALSE)</f>
        <v>#N/A</v>
      </c>
      <c r="AH293" s="12" t="str">
        <f t="shared" si="122"/>
        <v xml:space="preserve"> </v>
      </c>
      <c r="AI293" s="7" t="e">
        <f t="shared" si="133"/>
        <v>#N/A</v>
      </c>
      <c r="AJ293" s="7" t="e">
        <f t="shared" si="123"/>
        <v>#N/A</v>
      </c>
      <c r="AK293" s="7" t="e">
        <f>VLOOKUP(AI293,排出係数!$A$4:$I$1301,6,FALSE)</f>
        <v>#N/A</v>
      </c>
      <c r="AL293" s="7" t="e">
        <f t="shared" si="124"/>
        <v>#N/A</v>
      </c>
      <c r="AM293" s="7" t="e">
        <f t="shared" si="125"/>
        <v>#N/A</v>
      </c>
      <c r="AN293" s="7" t="e">
        <f>VLOOKUP(AI293,排出係数!$A$4:$I$1301,7,FALSE)</f>
        <v>#N/A</v>
      </c>
      <c r="AO293" s="7" t="e">
        <f t="shared" si="126"/>
        <v>#N/A</v>
      </c>
      <c r="AP293" s="7" t="e">
        <f t="shared" si="127"/>
        <v>#N/A</v>
      </c>
      <c r="AQ293" s="7" t="e">
        <f t="shared" si="134"/>
        <v>#N/A</v>
      </c>
      <c r="AR293" s="7">
        <f t="shared" si="128"/>
        <v>0</v>
      </c>
      <c r="AS293" s="7" t="e">
        <f>VLOOKUP(AI293,排出係数!$A$4:$I$1301,8,FALSE)</f>
        <v>#N/A</v>
      </c>
      <c r="AT293" s="7" t="str">
        <f t="shared" si="129"/>
        <v/>
      </c>
      <c r="AU293" s="7" t="str">
        <f t="shared" si="130"/>
        <v/>
      </c>
      <c r="AV293" s="7" t="str">
        <f t="shared" si="131"/>
        <v/>
      </c>
      <c r="AW293" s="7" t="str">
        <f t="shared" si="132"/>
        <v/>
      </c>
      <c r="AX293" s="88"/>
      <c r="BD293" s="3" t="s">
        <v>2289</v>
      </c>
    </row>
    <row r="294" spans="1:56" s="13" customFormat="1" ht="13.5" customHeight="1">
      <c r="A294" s="139">
        <v>279</v>
      </c>
      <c r="B294" s="140"/>
      <c r="C294" s="141"/>
      <c r="D294" s="142"/>
      <c r="E294" s="141"/>
      <c r="F294" s="141"/>
      <c r="G294" s="182"/>
      <c r="H294" s="141"/>
      <c r="I294" s="143"/>
      <c r="J294" s="144"/>
      <c r="K294" s="141"/>
      <c r="L294" s="449"/>
      <c r="M294" s="450"/>
      <c r="N294" s="450"/>
      <c r="O294" s="451"/>
      <c r="P294" s="376" t="str">
        <f t="shared" si="108"/>
        <v/>
      </c>
      <c r="Q294" s="376" t="str">
        <f t="shared" si="109"/>
        <v/>
      </c>
      <c r="R294" s="377" t="str">
        <f t="shared" si="110"/>
        <v/>
      </c>
      <c r="S294" s="377" t="str">
        <f t="shared" si="111"/>
        <v/>
      </c>
      <c r="T294" s="277"/>
      <c r="U294" s="37"/>
      <c r="V294" s="36" t="str">
        <f t="shared" si="112"/>
        <v/>
      </c>
      <c r="W294" s="36" t="e">
        <f>IF(#REF!="","",#REF!)</f>
        <v>#REF!</v>
      </c>
      <c r="X294" s="29" t="str">
        <f t="shared" si="113"/>
        <v/>
      </c>
      <c r="Y294" s="7" t="e">
        <f t="shared" si="114"/>
        <v>#N/A</v>
      </c>
      <c r="Z294" s="7" t="e">
        <f t="shared" si="115"/>
        <v>#N/A</v>
      </c>
      <c r="AA294" s="7" t="e">
        <f t="shared" si="116"/>
        <v>#N/A</v>
      </c>
      <c r="AB294" s="7" t="str">
        <f t="shared" si="117"/>
        <v/>
      </c>
      <c r="AC294" s="11">
        <f t="shared" si="118"/>
        <v>1</v>
      </c>
      <c r="AD294" s="7" t="e">
        <f t="shared" si="119"/>
        <v>#N/A</v>
      </c>
      <c r="AE294" s="7" t="e">
        <f t="shared" si="120"/>
        <v>#N/A</v>
      </c>
      <c r="AF294" s="7" t="e">
        <f t="shared" si="121"/>
        <v>#N/A</v>
      </c>
      <c r="AG294" s="7" t="e">
        <f>VLOOKUP(AI294,排出係数!$A$4:$I$1301,9,FALSE)</f>
        <v>#N/A</v>
      </c>
      <c r="AH294" s="12" t="str">
        <f t="shared" si="122"/>
        <v xml:space="preserve"> </v>
      </c>
      <c r="AI294" s="7" t="e">
        <f t="shared" si="133"/>
        <v>#N/A</v>
      </c>
      <c r="AJ294" s="7" t="e">
        <f t="shared" si="123"/>
        <v>#N/A</v>
      </c>
      <c r="AK294" s="7" t="e">
        <f>VLOOKUP(AI294,排出係数!$A$4:$I$1301,6,FALSE)</f>
        <v>#N/A</v>
      </c>
      <c r="AL294" s="7" t="e">
        <f t="shared" si="124"/>
        <v>#N/A</v>
      </c>
      <c r="AM294" s="7" t="e">
        <f t="shared" si="125"/>
        <v>#N/A</v>
      </c>
      <c r="AN294" s="7" t="e">
        <f>VLOOKUP(AI294,排出係数!$A$4:$I$1301,7,FALSE)</f>
        <v>#N/A</v>
      </c>
      <c r="AO294" s="7" t="e">
        <f t="shared" si="126"/>
        <v>#N/A</v>
      </c>
      <c r="AP294" s="7" t="e">
        <f t="shared" si="127"/>
        <v>#N/A</v>
      </c>
      <c r="AQ294" s="7" t="e">
        <f t="shared" si="134"/>
        <v>#N/A</v>
      </c>
      <c r="AR294" s="7">
        <f t="shared" si="128"/>
        <v>0</v>
      </c>
      <c r="AS294" s="7" t="e">
        <f>VLOOKUP(AI294,排出係数!$A$4:$I$1301,8,FALSE)</f>
        <v>#N/A</v>
      </c>
      <c r="AT294" s="7" t="str">
        <f t="shared" si="129"/>
        <v/>
      </c>
      <c r="AU294" s="7" t="str">
        <f t="shared" si="130"/>
        <v/>
      </c>
      <c r="AV294" s="7" t="str">
        <f t="shared" si="131"/>
        <v/>
      </c>
      <c r="AW294" s="7" t="str">
        <f t="shared" si="132"/>
        <v/>
      </c>
      <c r="AX294" s="88"/>
      <c r="BD294" s="3" t="s">
        <v>2030</v>
      </c>
    </row>
    <row r="295" spans="1:56" s="13" customFormat="1" ht="13.5" customHeight="1">
      <c r="A295" s="139">
        <v>280</v>
      </c>
      <c r="B295" s="140"/>
      <c r="C295" s="141"/>
      <c r="D295" s="142"/>
      <c r="E295" s="141"/>
      <c r="F295" s="141"/>
      <c r="G295" s="182"/>
      <c r="H295" s="141"/>
      <c r="I295" s="143"/>
      <c r="J295" s="144"/>
      <c r="K295" s="141"/>
      <c r="L295" s="449"/>
      <c r="M295" s="450"/>
      <c r="N295" s="450"/>
      <c r="O295" s="451"/>
      <c r="P295" s="376" t="str">
        <f t="shared" si="108"/>
        <v/>
      </c>
      <c r="Q295" s="376" t="str">
        <f t="shared" si="109"/>
        <v/>
      </c>
      <c r="R295" s="377" t="str">
        <f t="shared" si="110"/>
        <v/>
      </c>
      <c r="S295" s="377" t="str">
        <f t="shared" si="111"/>
        <v/>
      </c>
      <c r="T295" s="277"/>
      <c r="U295" s="37"/>
      <c r="V295" s="36" t="str">
        <f t="shared" si="112"/>
        <v/>
      </c>
      <c r="W295" s="36" t="e">
        <f>IF(#REF!="","",#REF!)</f>
        <v>#REF!</v>
      </c>
      <c r="X295" s="29" t="str">
        <f t="shared" si="113"/>
        <v/>
      </c>
      <c r="Y295" s="7" t="e">
        <f t="shared" si="114"/>
        <v>#N/A</v>
      </c>
      <c r="Z295" s="7" t="e">
        <f t="shared" si="115"/>
        <v>#N/A</v>
      </c>
      <c r="AA295" s="7" t="e">
        <f t="shared" si="116"/>
        <v>#N/A</v>
      </c>
      <c r="AB295" s="7" t="str">
        <f t="shared" si="117"/>
        <v/>
      </c>
      <c r="AC295" s="11">
        <f t="shared" si="118"/>
        <v>1</v>
      </c>
      <c r="AD295" s="7" t="e">
        <f t="shared" si="119"/>
        <v>#N/A</v>
      </c>
      <c r="AE295" s="7" t="e">
        <f t="shared" si="120"/>
        <v>#N/A</v>
      </c>
      <c r="AF295" s="7" t="e">
        <f t="shared" si="121"/>
        <v>#N/A</v>
      </c>
      <c r="AG295" s="7" t="e">
        <f>VLOOKUP(AI295,排出係数!$A$4:$I$1301,9,FALSE)</f>
        <v>#N/A</v>
      </c>
      <c r="AH295" s="12" t="str">
        <f t="shared" si="122"/>
        <v xml:space="preserve"> </v>
      </c>
      <c r="AI295" s="7" t="e">
        <f t="shared" si="133"/>
        <v>#N/A</v>
      </c>
      <c r="AJ295" s="7" t="e">
        <f t="shared" si="123"/>
        <v>#N/A</v>
      </c>
      <c r="AK295" s="7" t="e">
        <f>VLOOKUP(AI295,排出係数!$A$4:$I$1301,6,FALSE)</f>
        <v>#N/A</v>
      </c>
      <c r="AL295" s="7" t="e">
        <f t="shared" si="124"/>
        <v>#N/A</v>
      </c>
      <c r="AM295" s="7" t="e">
        <f t="shared" si="125"/>
        <v>#N/A</v>
      </c>
      <c r="AN295" s="7" t="e">
        <f>VLOOKUP(AI295,排出係数!$A$4:$I$1301,7,FALSE)</f>
        <v>#N/A</v>
      </c>
      <c r="AO295" s="7" t="e">
        <f t="shared" si="126"/>
        <v>#N/A</v>
      </c>
      <c r="AP295" s="7" t="e">
        <f t="shared" si="127"/>
        <v>#N/A</v>
      </c>
      <c r="AQ295" s="7" t="e">
        <f t="shared" si="134"/>
        <v>#N/A</v>
      </c>
      <c r="AR295" s="7">
        <f t="shared" si="128"/>
        <v>0</v>
      </c>
      <c r="AS295" s="7" t="e">
        <f>VLOOKUP(AI295,排出係数!$A$4:$I$1301,8,FALSE)</f>
        <v>#N/A</v>
      </c>
      <c r="AT295" s="7" t="str">
        <f t="shared" si="129"/>
        <v/>
      </c>
      <c r="AU295" s="7" t="str">
        <f t="shared" si="130"/>
        <v/>
      </c>
      <c r="AV295" s="7" t="str">
        <f t="shared" si="131"/>
        <v/>
      </c>
      <c r="AW295" s="7" t="str">
        <f t="shared" si="132"/>
        <v/>
      </c>
      <c r="AX295" s="88"/>
      <c r="BD295" s="3" t="s">
        <v>2064</v>
      </c>
    </row>
    <row r="296" spans="1:56" s="13" customFormat="1" ht="13.5" customHeight="1">
      <c r="A296" s="139">
        <v>281</v>
      </c>
      <c r="B296" s="140"/>
      <c r="C296" s="141"/>
      <c r="D296" s="142"/>
      <c r="E296" s="141"/>
      <c r="F296" s="141"/>
      <c r="G296" s="182"/>
      <c r="H296" s="141"/>
      <c r="I296" s="143"/>
      <c r="J296" s="144"/>
      <c r="K296" s="141"/>
      <c r="L296" s="449"/>
      <c r="M296" s="450"/>
      <c r="N296" s="450"/>
      <c r="O296" s="451"/>
      <c r="P296" s="376" t="str">
        <f t="shared" si="108"/>
        <v/>
      </c>
      <c r="Q296" s="376" t="str">
        <f t="shared" si="109"/>
        <v/>
      </c>
      <c r="R296" s="377" t="str">
        <f t="shared" si="110"/>
        <v/>
      </c>
      <c r="S296" s="377" t="str">
        <f t="shared" si="111"/>
        <v/>
      </c>
      <c r="T296" s="277"/>
      <c r="U296" s="37"/>
      <c r="V296" s="36" t="str">
        <f t="shared" si="112"/>
        <v/>
      </c>
      <c r="W296" s="36" t="e">
        <f>IF(#REF!="","",#REF!)</f>
        <v>#REF!</v>
      </c>
      <c r="X296" s="29" t="str">
        <f t="shared" si="113"/>
        <v/>
      </c>
      <c r="Y296" s="7" t="e">
        <f t="shared" si="114"/>
        <v>#N/A</v>
      </c>
      <c r="Z296" s="7" t="e">
        <f t="shared" si="115"/>
        <v>#N/A</v>
      </c>
      <c r="AA296" s="7" t="e">
        <f t="shared" si="116"/>
        <v>#N/A</v>
      </c>
      <c r="AB296" s="7" t="str">
        <f t="shared" si="117"/>
        <v/>
      </c>
      <c r="AC296" s="11">
        <f t="shared" si="118"/>
        <v>1</v>
      </c>
      <c r="AD296" s="7" t="e">
        <f t="shared" si="119"/>
        <v>#N/A</v>
      </c>
      <c r="AE296" s="7" t="e">
        <f t="shared" si="120"/>
        <v>#N/A</v>
      </c>
      <c r="AF296" s="7" t="e">
        <f t="shared" si="121"/>
        <v>#N/A</v>
      </c>
      <c r="AG296" s="7" t="e">
        <f>VLOOKUP(AI296,排出係数!$A$4:$I$1301,9,FALSE)</f>
        <v>#N/A</v>
      </c>
      <c r="AH296" s="12" t="str">
        <f t="shared" si="122"/>
        <v xml:space="preserve"> </v>
      </c>
      <c r="AI296" s="7" t="e">
        <f t="shared" si="133"/>
        <v>#N/A</v>
      </c>
      <c r="AJ296" s="7" t="e">
        <f t="shared" si="123"/>
        <v>#N/A</v>
      </c>
      <c r="AK296" s="7" t="e">
        <f>VLOOKUP(AI296,排出係数!$A$4:$I$1301,6,FALSE)</f>
        <v>#N/A</v>
      </c>
      <c r="AL296" s="7" t="e">
        <f t="shared" si="124"/>
        <v>#N/A</v>
      </c>
      <c r="AM296" s="7" t="e">
        <f t="shared" si="125"/>
        <v>#N/A</v>
      </c>
      <c r="AN296" s="7" t="e">
        <f>VLOOKUP(AI296,排出係数!$A$4:$I$1301,7,FALSE)</f>
        <v>#N/A</v>
      </c>
      <c r="AO296" s="7" t="e">
        <f t="shared" si="126"/>
        <v>#N/A</v>
      </c>
      <c r="AP296" s="7" t="e">
        <f t="shared" si="127"/>
        <v>#N/A</v>
      </c>
      <c r="AQ296" s="7" t="e">
        <f t="shared" si="134"/>
        <v>#N/A</v>
      </c>
      <c r="AR296" s="7">
        <f t="shared" si="128"/>
        <v>0</v>
      </c>
      <c r="AS296" s="7" t="e">
        <f>VLOOKUP(AI296,排出係数!$A$4:$I$1301,8,FALSE)</f>
        <v>#N/A</v>
      </c>
      <c r="AT296" s="7" t="str">
        <f t="shared" si="129"/>
        <v/>
      </c>
      <c r="AU296" s="7" t="str">
        <f t="shared" si="130"/>
        <v/>
      </c>
      <c r="AV296" s="7" t="str">
        <f t="shared" si="131"/>
        <v/>
      </c>
      <c r="AW296" s="7" t="str">
        <f t="shared" si="132"/>
        <v/>
      </c>
      <c r="AX296" s="88"/>
      <c r="BD296" s="3" t="s">
        <v>2287</v>
      </c>
    </row>
    <row r="297" spans="1:56" s="13" customFormat="1" ht="13.5" customHeight="1">
      <c r="A297" s="139">
        <v>282</v>
      </c>
      <c r="B297" s="140"/>
      <c r="C297" s="141"/>
      <c r="D297" s="142"/>
      <c r="E297" s="141"/>
      <c r="F297" s="141"/>
      <c r="G297" s="182"/>
      <c r="H297" s="141"/>
      <c r="I297" s="143"/>
      <c r="J297" s="144"/>
      <c r="K297" s="141"/>
      <c r="L297" s="449"/>
      <c r="M297" s="450"/>
      <c r="N297" s="450"/>
      <c r="O297" s="451"/>
      <c r="P297" s="376" t="str">
        <f t="shared" si="108"/>
        <v/>
      </c>
      <c r="Q297" s="376" t="str">
        <f t="shared" si="109"/>
        <v/>
      </c>
      <c r="R297" s="377" t="str">
        <f t="shared" si="110"/>
        <v/>
      </c>
      <c r="S297" s="377" t="str">
        <f t="shared" si="111"/>
        <v/>
      </c>
      <c r="T297" s="277"/>
      <c r="U297" s="37"/>
      <c r="V297" s="36" t="str">
        <f t="shared" si="112"/>
        <v/>
      </c>
      <c r="W297" s="36" t="e">
        <f>IF(#REF!="","",#REF!)</f>
        <v>#REF!</v>
      </c>
      <c r="X297" s="29" t="str">
        <f t="shared" si="113"/>
        <v/>
      </c>
      <c r="Y297" s="7" t="e">
        <f t="shared" si="114"/>
        <v>#N/A</v>
      </c>
      <c r="Z297" s="7" t="e">
        <f t="shared" si="115"/>
        <v>#N/A</v>
      </c>
      <c r="AA297" s="7" t="e">
        <f t="shared" si="116"/>
        <v>#N/A</v>
      </c>
      <c r="AB297" s="7" t="str">
        <f t="shared" si="117"/>
        <v/>
      </c>
      <c r="AC297" s="11">
        <f t="shared" si="118"/>
        <v>1</v>
      </c>
      <c r="AD297" s="7" t="e">
        <f t="shared" si="119"/>
        <v>#N/A</v>
      </c>
      <c r="AE297" s="7" t="e">
        <f t="shared" si="120"/>
        <v>#N/A</v>
      </c>
      <c r="AF297" s="7" t="e">
        <f t="shared" si="121"/>
        <v>#N/A</v>
      </c>
      <c r="AG297" s="7" t="e">
        <f>VLOOKUP(AI297,排出係数!$A$4:$I$1301,9,FALSE)</f>
        <v>#N/A</v>
      </c>
      <c r="AH297" s="12" t="str">
        <f t="shared" si="122"/>
        <v xml:space="preserve"> </v>
      </c>
      <c r="AI297" s="7" t="e">
        <f t="shared" si="133"/>
        <v>#N/A</v>
      </c>
      <c r="AJ297" s="7" t="e">
        <f t="shared" si="123"/>
        <v>#N/A</v>
      </c>
      <c r="AK297" s="7" t="e">
        <f>VLOOKUP(AI297,排出係数!$A$4:$I$1301,6,FALSE)</f>
        <v>#N/A</v>
      </c>
      <c r="AL297" s="7" t="e">
        <f t="shared" si="124"/>
        <v>#N/A</v>
      </c>
      <c r="AM297" s="7" t="e">
        <f t="shared" si="125"/>
        <v>#N/A</v>
      </c>
      <c r="AN297" s="7" t="e">
        <f>VLOOKUP(AI297,排出係数!$A$4:$I$1301,7,FALSE)</f>
        <v>#N/A</v>
      </c>
      <c r="AO297" s="7" t="e">
        <f t="shared" si="126"/>
        <v>#N/A</v>
      </c>
      <c r="AP297" s="7" t="e">
        <f t="shared" si="127"/>
        <v>#N/A</v>
      </c>
      <c r="AQ297" s="7" t="e">
        <f t="shared" si="134"/>
        <v>#N/A</v>
      </c>
      <c r="AR297" s="7">
        <f t="shared" si="128"/>
        <v>0</v>
      </c>
      <c r="AS297" s="7" t="e">
        <f>VLOOKUP(AI297,排出係数!$A$4:$I$1301,8,FALSE)</f>
        <v>#N/A</v>
      </c>
      <c r="AT297" s="7" t="str">
        <f t="shared" si="129"/>
        <v/>
      </c>
      <c r="AU297" s="7" t="str">
        <f t="shared" si="130"/>
        <v/>
      </c>
      <c r="AV297" s="7" t="str">
        <f t="shared" si="131"/>
        <v/>
      </c>
      <c r="AW297" s="7" t="str">
        <f t="shared" si="132"/>
        <v/>
      </c>
      <c r="AX297" s="88"/>
      <c r="BD297" s="3" t="s">
        <v>2028</v>
      </c>
    </row>
    <row r="298" spans="1:56" s="13" customFormat="1" ht="13.5" customHeight="1">
      <c r="A298" s="139">
        <v>283</v>
      </c>
      <c r="B298" s="140"/>
      <c r="C298" s="141"/>
      <c r="D298" s="142"/>
      <c r="E298" s="141"/>
      <c r="F298" s="141"/>
      <c r="G298" s="182"/>
      <c r="H298" s="141"/>
      <c r="I298" s="143"/>
      <c r="J298" s="144"/>
      <c r="K298" s="141"/>
      <c r="L298" s="449"/>
      <c r="M298" s="450"/>
      <c r="N298" s="450"/>
      <c r="O298" s="451"/>
      <c r="P298" s="376" t="str">
        <f t="shared" si="108"/>
        <v/>
      </c>
      <c r="Q298" s="376" t="str">
        <f t="shared" si="109"/>
        <v/>
      </c>
      <c r="R298" s="377" t="str">
        <f t="shared" si="110"/>
        <v/>
      </c>
      <c r="S298" s="377" t="str">
        <f t="shared" si="111"/>
        <v/>
      </c>
      <c r="T298" s="277"/>
      <c r="U298" s="37"/>
      <c r="V298" s="36" t="str">
        <f t="shared" si="112"/>
        <v/>
      </c>
      <c r="W298" s="36" t="e">
        <f>IF(#REF!="","",#REF!)</f>
        <v>#REF!</v>
      </c>
      <c r="X298" s="29" t="str">
        <f t="shared" si="113"/>
        <v/>
      </c>
      <c r="Y298" s="7" t="e">
        <f t="shared" si="114"/>
        <v>#N/A</v>
      </c>
      <c r="Z298" s="7" t="e">
        <f t="shared" si="115"/>
        <v>#N/A</v>
      </c>
      <c r="AA298" s="7" t="e">
        <f t="shared" si="116"/>
        <v>#N/A</v>
      </c>
      <c r="AB298" s="7" t="str">
        <f t="shared" si="117"/>
        <v/>
      </c>
      <c r="AC298" s="11">
        <f t="shared" si="118"/>
        <v>1</v>
      </c>
      <c r="AD298" s="7" t="e">
        <f t="shared" si="119"/>
        <v>#N/A</v>
      </c>
      <c r="AE298" s="7" t="e">
        <f t="shared" si="120"/>
        <v>#N/A</v>
      </c>
      <c r="AF298" s="7" t="e">
        <f t="shared" si="121"/>
        <v>#N/A</v>
      </c>
      <c r="AG298" s="7" t="e">
        <f>VLOOKUP(AI298,排出係数!$A$4:$I$1301,9,FALSE)</f>
        <v>#N/A</v>
      </c>
      <c r="AH298" s="12" t="str">
        <f t="shared" si="122"/>
        <v xml:space="preserve"> </v>
      </c>
      <c r="AI298" s="7" t="e">
        <f t="shared" si="133"/>
        <v>#N/A</v>
      </c>
      <c r="AJ298" s="7" t="e">
        <f t="shared" si="123"/>
        <v>#N/A</v>
      </c>
      <c r="AK298" s="7" t="e">
        <f>VLOOKUP(AI298,排出係数!$A$4:$I$1301,6,FALSE)</f>
        <v>#N/A</v>
      </c>
      <c r="AL298" s="7" t="e">
        <f t="shared" si="124"/>
        <v>#N/A</v>
      </c>
      <c r="AM298" s="7" t="e">
        <f t="shared" si="125"/>
        <v>#N/A</v>
      </c>
      <c r="AN298" s="7" t="e">
        <f>VLOOKUP(AI298,排出係数!$A$4:$I$1301,7,FALSE)</f>
        <v>#N/A</v>
      </c>
      <c r="AO298" s="7" t="e">
        <f t="shared" si="126"/>
        <v>#N/A</v>
      </c>
      <c r="AP298" s="7" t="e">
        <f t="shared" si="127"/>
        <v>#N/A</v>
      </c>
      <c r="AQ298" s="7" t="e">
        <f t="shared" si="134"/>
        <v>#N/A</v>
      </c>
      <c r="AR298" s="7">
        <f t="shared" si="128"/>
        <v>0</v>
      </c>
      <c r="AS298" s="7" t="e">
        <f>VLOOKUP(AI298,排出係数!$A$4:$I$1301,8,FALSE)</f>
        <v>#N/A</v>
      </c>
      <c r="AT298" s="7" t="str">
        <f t="shared" si="129"/>
        <v/>
      </c>
      <c r="AU298" s="7" t="str">
        <f t="shared" si="130"/>
        <v/>
      </c>
      <c r="AV298" s="7" t="str">
        <f t="shared" si="131"/>
        <v/>
      </c>
      <c r="AW298" s="7" t="str">
        <f t="shared" si="132"/>
        <v/>
      </c>
      <c r="AX298" s="88"/>
      <c r="BD298" s="3" t="s">
        <v>2062</v>
      </c>
    </row>
    <row r="299" spans="1:56" s="13" customFormat="1" ht="13.5" customHeight="1">
      <c r="A299" s="139">
        <v>284</v>
      </c>
      <c r="B299" s="140"/>
      <c r="C299" s="141"/>
      <c r="D299" s="142"/>
      <c r="E299" s="141"/>
      <c r="F299" s="141"/>
      <c r="G299" s="182"/>
      <c r="H299" s="141"/>
      <c r="I299" s="143"/>
      <c r="J299" s="144"/>
      <c r="K299" s="141"/>
      <c r="L299" s="449"/>
      <c r="M299" s="450"/>
      <c r="N299" s="450"/>
      <c r="O299" s="451"/>
      <c r="P299" s="376" t="str">
        <f t="shared" si="108"/>
        <v/>
      </c>
      <c r="Q299" s="376" t="str">
        <f t="shared" si="109"/>
        <v/>
      </c>
      <c r="R299" s="377" t="str">
        <f t="shared" si="110"/>
        <v/>
      </c>
      <c r="S299" s="377" t="str">
        <f t="shared" si="111"/>
        <v/>
      </c>
      <c r="T299" s="277"/>
      <c r="U299" s="37"/>
      <c r="V299" s="36" t="str">
        <f t="shared" si="112"/>
        <v/>
      </c>
      <c r="W299" s="36" t="e">
        <f>IF(#REF!="","",#REF!)</f>
        <v>#REF!</v>
      </c>
      <c r="X299" s="29" t="str">
        <f t="shared" si="113"/>
        <v/>
      </c>
      <c r="Y299" s="7" t="e">
        <f t="shared" si="114"/>
        <v>#N/A</v>
      </c>
      <c r="Z299" s="7" t="e">
        <f t="shared" si="115"/>
        <v>#N/A</v>
      </c>
      <c r="AA299" s="7" t="e">
        <f t="shared" si="116"/>
        <v>#N/A</v>
      </c>
      <c r="AB299" s="7" t="str">
        <f t="shared" si="117"/>
        <v/>
      </c>
      <c r="AC299" s="11">
        <f t="shared" si="118"/>
        <v>1</v>
      </c>
      <c r="AD299" s="7" t="e">
        <f t="shared" si="119"/>
        <v>#N/A</v>
      </c>
      <c r="AE299" s="7" t="e">
        <f t="shared" si="120"/>
        <v>#N/A</v>
      </c>
      <c r="AF299" s="7" t="e">
        <f t="shared" si="121"/>
        <v>#N/A</v>
      </c>
      <c r="AG299" s="7" t="e">
        <f>VLOOKUP(AI299,排出係数!$A$4:$I$1301,9,FALSE)</f>
        <v>#N/A</v>
      </c>
      <c r="AH299" s="12" t="str">
        <f t="shared" si="122"/>
        <v xml:space="preserve"> </v>
      </c>
      <c r="AI299" s="7" t="e">
        <f t="shared" si="133"/>
        <v>#N/A</v>
      </c>
      <c r="AJ299" s="7" t="e">
        <f t="shared" si="123"/>
        <v>#N/A</v>
      </c>
      <c r="AK299" s="7" t="e">
        <f>VLOOKUP(AI299,排出係数!$A$4:$I$1301,6,FALSE)</f>
        <v>#N/A</v>
      </c>
      <c r="AL299" s="7" t="e">
        <f t="shared" si="124"/>
        <v>#N/A</v>
      </c>
      <c r="AM299" s="7" t="e">
        <f t="shared" si="125"/>
        <v>#N/A</v>
      </c>
      <c r="AN299" s="7" t="e">
        <f>VLOOKUP(AI299,排出係数!$A$4:$I$1301,7,FALSE)</f>
        <v>#N/A</v>
      </c>
      <c r="AO299" s="7" t="e">
        <f t="shared" si="126"/>
        <v>#N/A</v>
      </c>
      <c r="AP299" s="7" t="e">
        <f t="shared" si="127"/>
        <v>#N/A</v>
      </c>
      <c r="AQ299" s="7" t="e">
        <f t="shared" si="134"/>
        <v>#N/A</v>
      </c>
      <c r="AR299" s="7">
        <f t="shared" si="128"/>
        <v>0</v>
      </c>
      <c r="AS299" s="7" t="e">
        <f>VLOOKUP(AI299,排出係数!$A$4:$I$1301,8,FALSE)</f>
        <v>#N/A</v>
      </c>
      <c r="AT299" s="7" t="str">
        <f t="shared" si="129"/>
        <v/>
      </c>
      <c r="AU299" s="7" t="str">
        <f t="shared" si="130"/>
        <v/>
      </c>
      <c r="AV299" s="7" t="str">
        <f t="shared" si="131"/>
        <v/>
      </c>
      <c r="AW299" s="7" t="str">
        <f t="shared" si="132"/>
        <v/>
      </c>
      <c r="AX299" s="88"/>
      <c r="BD299" s="3" t="s">
        <v>2311</v>
      </c>
    </row>
    <row r="300" spans="1:56" s="13" customFormat="1" ht="13.5" customHeight="1">
      <c r="A300" s="139">
        <v>285</v>
      </c>
      <c r="B300" s="140"/>
      <c r="C300" s="141"/>
      <c r="D300" s="142"/>
      <c r="E300" s="141"/>
      <c r="F300" s="141"/>
      <c r="G300" s="182"/>
      <c r="H300" s="141"/>
      <c r="I300" s="143"/>
      <c r="J300" s="144"/>
      <c r="K300" s="141"/>
      <c r="L300" s="449"/>
      <c r="M300" s="450"/>
      <c r="N300" s="450"/>
      <c r="O300" s="451"/>
      <c r="P300" s="376" t="str">
        <f t="shared" si="108"/>
        <v/>
      </c>
      <c r="Q300" s="376" t="str">
        <f t="shared" si="109"/>
        <v/>
      </c>
      <c r="R300" s="377" t="str">
        <f t="shared" si="110"/>
        <v/>
      </c>
      <c r="S300" s="377" t="str">
        <f t="shared" si="111"/>
        <v/>
      </c>
      <c r="T300" s="277"/>
      <c r="U300" s="37"/>
      <c r="V300" s="36" t="str">
        <f t="shared" si="112"/>
        <v/>
      </c>
      <c r="W300" s="36" t="e">
        <f>IF(#REF!="","",#REF!)</f>
        <v>#REF!</v>
      </c>
      <c r="X300" s="29" t="str">
        <f t="shared" si="113"/>
        <v/>
      </c>
      <c r="Y300" s="7" t="e">
        <f t="shared" si="114"/>
        <v>#N/A</v>
      </c>
      <c r="Z300" s="7" t="e">
        <f t="shared" si="115"/>
        <v>#N/A</v>
      </c>
      <c r="AA300" s="7" t="e">
        <f t="shared" si="116"/>
        <v>#N/A</v>
      </c>
      <c r="AB300" s="7" t="str">
        <f t="shared" si="117"/>
        <v/>
      </c>
      <c r="AC300" s="11">
        <f t="shared" si="118"/>
        <v>1</v>
      </c>
      <c r="AD300" s="7" t="e">
        <f t="shared" si="119"/>
        <v>#N/A</v>
      </c>
      <c r="AE300" s="7" t="e">
        <f t="shared" si="120"/>
        <v>#N/A</v>
      </c>
      <c r="AF300" s="7" t="e">
        <f t="shared" si="121"/>
        <v>#N/A</v>
      </c>
      <c r="AG300" s="7" t="e">
        <f>VLOOKUP(AI300,排出係数!$A$4:$I$1301,9,FALSE)</f>
        <v>#N/A</v>
      </c>
      <c r="AH300" s="12" t="str">
        <f t="shared" si="122"/>
        <v xml:space="preserve"> </v>
      </c>
      <c r="AI300" s="7" t="e">
        <f t="shared" si="133"/>
        <v>#N/A</v>
      </c>
      <c r="AJ300" s="7" t="e">
        <f t="shared" si="123"/>
        <v>#N/A</v>
      </c>
      <c r="AK300" s="7" t="e">
        <f>VLOOKUP(AI300,排出係数!$A$4:$I$1301,6,FALSE)</f>
        <v>#N/A</v>
      </c>
      <c r="AL300" s="7" t="e">
        <f t="shared" si="124"/>
        <v>#N/A</v>
      </c>
      <c r="AM300" s="7" t="e">
        <f t="shared" si="125"/>
        <v>#N/A</v>
      </c>
      <c r="AN300" s="7" t="e">
        <f>VLOOKUP(AI300,排出係数!$A$4:$I$1301,7,FALSE)</f>
        <v>#N/A</v>
      </c>
      <c r="AO300" s="7" t="e">
        <f t="shared" si="126"/>
        <v>#N/A</v>
      </c>
      <c r="AP300" s="7" t="e">
        <f t="shared" si="127"/>
        <v>#N/A</v>
      </c>
      <c r="AQ300" s="7" t="e">
        <f t="shared" si="134"/>
        <v>#N/A</v>
      </c>
      <c r="AR300" s="7">
        <f t="shared" si="128"/>
        <v>0</v>
      </c>
      <c r="AS300" s="7" t="e">
        <f>VLOOKUP(AI300,排出係数!$A$4:$I$1301,8,FALSE)</f>
        <v>#N/A</v>
      </c>
      <c r="AT300" s="7" t="str">
        <f t="shared" si="129"/>
        <v/>
      </c>
      <c r="AU300" s="7" t="str">
        <f t="shared" si="130"/>
        <v/>
      </c>
      <c r="AV300" s="7" t="str">
        <f t="shared" si="131"/>
        <v/>
      </c>
      <c r="AW300" s="7" t="str">
        <f t="shared" si="132"/>
        <v/>
      </c>
      <c r="AX300" s="88"/>
      <c r="BD300" s="3" t="s">
        <v>2161</v>
      </c>
    </row>
    <row r="301" spans="1:56" s="13" customFormat="1" ht="13.5" customHeight="1">
      <c r="A301" s="139">
        <v>286</v>
      </c>
      <c r="B301" s="140"/>
      <c r="C301" s="141"/>
      <c r="D301" s="142"/>
      <c r="E301" s="141"/>
      <c r="F301" s="141"/>
      <c r="G301" s="182"/>
      <c r="H301" s="141"/>
      <c r="I301" s="143"/>
      <c r="J301" s="144"/>
      <c r="K301" s="141"/>
      <c r="L301" s="449"/>
      <c r="M301" s="450"/>
      <c r="N301" s="450"/>
      <c r="O301" s="451"/>
      <c r="P301" s="376" t="str">
        <f t="shared" si="108"/>
        <v/>
      </c>
      <c r="Q301" s="376" t="str">
        <f t="shared" si="109"/>
        <v/>
      </c>
      <c r="R301" s="377" t="str">
        <f t="shared" si="110"/>
        <v/>
      </c>
      <c r="S301" s="377" t="str">
        <f t="shared" si="111"/>
        <v/>
      </c>
      <c r="T301" s="277"/>
      <c r="U301" s="37"/>
      <c r="V301" s="36" t="str">
        <f t="shared" si="112"/>
        <v/>
      </c>
      <c r="W301" s="36" t="e">
        <f>IF(#REF!="","",#REF!)</f>
        <v>#REF!</v>
      </c>
      <c r="X301" s="29" t="str">
        <f t="shared" si="113"/>
        <v/>
      </c>
      <c r="Y301" s="7" t="e">
        <f t="shared" si="114"/>
        <v>#N/A</v>
      </c>
      <c r="Z301" s="7" t="e">
        <f t="shared" si="115"/>
        <v>#N/A</v>
      </c>
      <c r="AA301" s="7" t="e">
        <f t="shared" si="116"/>
        <v>#N/A</v>
      </c>
      <c r="AB301" s="7" t="str">
        <f t="shared" si="117"/>
        <v/>
      </c>
      <c r="AC301" s="11">
        <f t="shared" si="118"/>
        <v>1</v>
      </c>
      <c r="AD301" s="7" t="e">
        <f t="shared" si="119"/>
        <v>#N/A</v>
      </c>
      <c r="AE301" s="7" t="e">
        <f t="shared" si="120"/>
        <v>#N/A</v>
      </c>
      <c r="AF301" s="7" t="e">
        <f t="shared" si="121"/>
        <v>#N/A</v>
      </c>
      <c r="AG301" s="7" t="e">
        <f>VLOOKUP(AI301,排出係数!$A$4:$I$1301,9,FALSE)</f>
        <v>#N/A</v>
      </c>
      <c r="AH301" s="12" t="str">
        <f t="shared" si="122"/>
        <v xml:space="preserve"> </v>
      </c>
      <c r="AI301" s="7" t="e">
        <f t="shared" si="133"/>
        <v>#N/A</v>
      </c>
      <c r="AJ301" s="7" t="e">
        <f t="shared" si="123"/>
        <v>#N/A</v>
      </c>
      <c r="AK301" s="7" t="e">
        <f>VLOOKUP(AI301,排出係数!$A$4:$I$1301,6,FALSE)</f>
        <v>#N/A</v>
      </c>
      <c r="AL301" s="7" t="e">
        <f t="shared" si="124"/>
        <v>#N/A</v>
      </c>
      <c r="AM301" s="7" t="e">
        <f t="shared" si="125"/>
        <v>#N/A</v>
      </c>
      <c r="AN301" s="7" t="e">
        <f>VLOOKUP(AI301,排出係数!$A$4:$I$1301,7,FALSE)</f>
        <v>#N/A</v>
      </c>
      <c r="AO301" s="7" t="e">
        <f t="shared" si="126"/>
        <v>#N/A</v>
      </c>
      <c r="AP301" s="7" t="e">
        <f t="shared" si="127"/>
        <v>#N/A</v>
      </c>
      <c r="AQ301" s="7" t="e">
        <f t="shared" si="134"/>
        <v>#N/A</v>
      </c>
      <c r="AR301" s="7">
        <f t="shared" si="128"/>
        <v>0</v>
      </c>
      <c r="AS301" s="7" t="e">
        <f>VLOOKUP(AI301,排出係数!$A$4:$I$1301,8,FALSE)</f>
        <v>#N/A</v>
      </c>
      <c r="AT301" s="7" t="str">
        <f t="shared" si="129"/>
        <v/>
      </c>
      <c r="AU301" s="7" t="str">
        <f t="shared" si="130"/>
        <v/>
      </c>
      <c r="AV301" s="7" t="str">
        <f t="shared" si="131"/>
        <v/>
      </c>
      <c r="AW301" s="7" t="str">
        <f t="shared" si="132"/>
        <v/>
      </c>
      <c r="AX301" s="88"/>
      <c r="BD301" s="3" t="s">
        <v>2177</v>
      </c>
    </row>
    <row r="302" spans="1:56" s="13" customFormat="1" ht="13.5" customHeight="1">
      <c r="A302" s="139">
        <v>287</v>
      </c>
      <c r="B302" s="140"/>
      <c r="C302" s="141"/>
      <c r="D302" s="142"/>
      <c r="E302" s="141"/>
      <c r="F302" s="141"/>
      <c r="G302" s="182"/>
      <c r="H302" s="141"/>
      <c r="I302" s="143"/>
      <c r="J302" s="144"/>
      <c r="K302" s="141"/>
      <c r="L302" s="449"/>
      <c r="M302" s="450"/>
      <c r="N302" s="450"/>
      <c r="O302" s="451"/>
      <c r="P302" s="376" t="str">
        <f t="shared" si="108"/>
        <v/>
      </c>
      <c r="Q302" s="376" t="str">
        <f t="shared" si="109"/>
        <v/>
      </c>
      <c r="R302" s="377" t="str">
        <f t="shared" si="110"/>
        <v/>
      </c>
      <c r="S302" s="377" t="str">
        <f t="shared" si="111"/>
        <v/>
      </c>
      <c r="T302" s="277"/>
      <c r="U302" s="37"/>
      <c r="V302" s="36" t="str">
        <f t="shared" si="112"/>
        <v/>
      </c>
      <c r="W302" s="36" t="e">
        <f>IF(#REF!="","",#REF!)</f>
        <v>#REF!</v>
      </c>
      <c r="X302" s="29" t="str">
        <f t="shared" si="113"/>
        <v/>
      </c>
      <c r="Y302" s="7" t="e">
        <f t="shared" si="114"/>
        <v>#N/A</v>
      </c>
      <c r="Z302" s="7" t="e">
        <f t="shared" si="115"/>
        <v>#N/A</v>
      </c>
      <c r="AA302" s="7" t="e">
        <f t="shared" si="116"/>
        <v>#N/A</v>
      </c>
      <c r="AB302" s="7" t="str">
        <f t="shared" si="117"/>
        <v/>
      </c>
      <c r="AC302" s="11">
        <f t="shared" si="118"/>
        <v>1</v>
      </c>
      <c r="AD302" s="7" t="e">
        <f t="shared" si="119"/>
        <v>#N/A</v>
      </c>
      <c r="AE302" s="7" t="e">
        <f t="shared" si="120"/>
        <v>#N/A</v>
      </c>
      <c r="AF302" s="7" t="e">
        <f t="shared" si="121"/>
        <v>#N/A</v>
      </c>
      <c r="AG302" s="7" t="e">
        <f>VLOOKUP(AI302,排出係数!$A$4:$I$1301,9,FALSE)</f>
        <v>#N/A</v>
      </c>
      <c r="AH302" s="12" t="str">
        <f t="shared" si="122"/>
        <v xml:space="preserve"> </v>
      </c>
      <c r="AI302" s="7" t="e">
        <f t="shared" si="133"/>
        <v>#N/A</v>
      </c>
      <c r="AJ302" s="7" t="e">
        <f t="shared" si="123"/>
        <v>#N/A</v>
      </c>
      <c r="AK302" s="7" t="e">
        <f>VLOOKUP(AI302,排出係数!$A$4:$I$1301,6,FALSE)</f>
        <v>#N/A</v>
      </c>
      <c r="AL302" s="7" t="e">
        <f t="shared" si="124"/>
        <v>#N/A</v>
      </c>
      <c r="AM302" s="7" t="e">
        <f t="shared" si="125"/>
        <v>#N/A</v>
      </c>
      <c r="AN302" s="7" t="e">
        <f>VLOOKUP(AI302,排出係数!$A$4:$I$1301,7,FALSE)</f>
        <v>#N/A</v>
      </c>
      <c r="AO302" s="7" t="e">
        <f t="shared" si="126"/>
        <v>#N/A</v>
      </c>
      <c r="AP302" s="7" t="e">
        <f t="shared" si="127"/>
        <v>#N/A</v>
      </c>
      <c r="AQ302" s="7" t="e">
        <f t="shared" si="134"/>
        <v>#N/A</v>
      </c>
      <c r="AR302" s="7">
        <f t="shared" si="128"/>
        <v>0</v>
      </c>
      <c r="AS302" s="7" t="e">
        <f>VLOOKUP(AI302,排出係数!$A$4:$I$1301,8,FALSE)</f>
        <v>#N/A</v>
      </c>
      <c r="AT302" s="7" t="str">
        <f t="shared" si="129"/>
        <v/>
      </c>
      <c r="AU302" s="7" t="str">
        <f t="shared" si="130"/>
        <v/>
      </c>
      <c r="AV302" s="7" t="str">
        <f t="shared" si="131"/>
        <v/>
      </c>
      <c r="AW302" s="7" t="str">
        <f t="shared" si="132"/>
        <v/>
      </c>
      <c r="AX302" s="88"/>
      <c r="BD302" s="3" t="s">
        <v>2309</v>
      </c>
    </row>
    <row r="303" spans="1:56" s="13" customFormat="1" ht="13.5" customHeight="1">
      <c r="A303" s="139">
        <v>288</v>
      </c>
      <c r="B303" s="140"/>
      <c r="C303" s="141"/>
      <c r="D303" s="142"/>
      <c r="E303" s="141"/>
      <c r="F303" s="141"/>
      <c r="G303" s="182"/>
      <c r="H303" s="141"/>
      <c r="I303" s="143"/>
      <c r="J303" s="144"/>
      <c r="K303" s="141"/>
      <c r="L303" s="449"/>
      <c r="M303" s="450"/>
      <c r="N303" s="450"/>
      <c r="O303" s="451"/>
      <c r="P303" s="376" t="str">
        <f t="shared" si="108"/>
        <v/>
      </c>
      <c r="Q303" s="376" t="str">
        <f t="shared" si="109"/>
        <v/>
      </c>
      <c r="R303" s="377" t="str">
        <f t="shared" si="110"/>
        <v/>
      </c>
      <c r="S303" s="377" t="str">
        <f t="shared" si="111"/>
        <v/>
      </c>
      <c r="T303" s="277"/>
      <c r="U303" s="37"/>
      <c r="V303" s="36" t="str">
        <f t="shared" si="112"/>
        <v/>
      </c>
      <c r="W303" s="36" t="e">
        <f>IF(#REF!="","",#REF!)</f>
        <v>#REF!</v>
      </c>
      <c r="X303" s="29" t="str">
        <f t="shared" si="113"/>
        <v/>
      </c>
      <c r="Y303" s="7" t="e">
        <f t="shared" si="114"/>
        <v>#N/A</v>
      </c>
      <c r="Z303" s="7" t="e">
        <f t="shared" si="115"/>
        <v>#N/A</v>
      </c>
      <c r="AA303" s="7" t="e">
        <f t="shared" si="116"/>
        <v>#N/A</v>
      </c>
      <c r="AB303" s="7" t="str">
        <f t="shared" si="117"/>
        <v/>
      </c>
      <c r="AC303" s="11">
        <f t="shared" si="118"/>
        <v>1</v>
      </c>
      <c r="AD303" s="7" t="e">
        <f t="shared" si="119"/>
        <v>#N/A</v>
      </c>
      <c r="AE303" s="7" t="e">
        <f t="shared" si="120"/>
        <v>#N/A</v>
      </c>
      <c r="AF303" s="7" t="e">
        <f t="shared" si="121"/>
        <v>#N/A</v>
      </c>
      <c r="AG303" s="7" t="e">
        <f>VLOOKUP(AI303,排出係数!$A$4:$I$1301,9,FALSE)</f>
        <v>#N/A</v>
      </c>
      <c r="AH303" s="12" t="str">
        <f t="shared" si="122"/>
        <v xml:space="preserve"> </v>
      </c>
      <c r="AI303" s="7" t="e">
        <f t="shared" si="133"/>
        <v>#N/A</v>
      </c>
      <c r="AJ303" s="7" t="e">
        <f t="shared" si="123"/>
        <v>#N/A</v>
      </c>
      <c r="AK303" s="7" t="e">
        <f>VLOOKUP(AI303,排出係数!$A$4:$I$1301,6,FALSE)</f>
        <v>#N/A</v>
      </c>
      <c r="AL303" s="7" t="e">
        <f t="shared" si="124"/>
        <v>#N/A</v>
      </c>
      <c r="AM303" s="7" t="e">
        <f t="shared" si="125"/>
        <v>#N/A</v>
      </c>
      <c r="AN303" s="7" t="e">
        <f>VLOOKUP(AI303,排出係数!$A$4:$I$1301,7,FALSE)</f>
        <v>#N/A</v>
      </c>
      <c r="AO303" s="7" t="e">
        <f t="shared" si="126"/>
        <v>#N/A</v>
      </c>
      <c r="AP303" s="7" t="e">
        <f t="shared" si="127"/>
        <v>#N/A</v>
      </c>
      <c r="AQ303" s="7" t="e">
        <f t="shared" si="134"/>
        <v>#N/A</v>
      </c>
      <c r="AR303" s="7">
        <f t="shared" si="128"/>
        <v>0</v>
      </c>
      <c r="AS303" s="7" t="e">
        <f>VLOOKUP(AI303,排出係数!$A$4:$I$1301,8,FALSE)</f>
        <v>#N/A</v>
      </c>
      <c r="AT303" s="7" t="str">
        <f t="shared" si="129"/>
        <v/>
      </c>
      <c r="AU303" s="7" t="str">
        <f t="shared" si="130"/>
        <v/>
      </c>
      <c r="AV303" s="7" t="str">
        <f t="shared" si="131"/>
        <v/>
      </c>
      <c r="AW303" s="7" t="str">
        <f t="shared" si="132"/>
        <v/>
      </c>
      <c r="AX303" s="88"/>
      <c r="BD303" s="3" t="s">
        <v>2159</v>
      </c>
    </row>
    <row r="304" spans="1:56" s="13" customFormat="1" ht="13.5" customHeight="1">
      <c r="A304" s="139">
        <v>289</v>
      </c>
      <c r="B304" s="140"/>
      <c r="C304" s="141"/>
      <c r="D304" s="142"/>
      <c r="E304" s="141"/>
      <c r="F304" s="141"/>
      <c r="G304" s="182"/>
      <c r="H304" s="141"/>
      <c r="I304" s="143"/>
      <c r="J304" s="144"/>
      <c r="K304" s="141"/>
      <c r="L304" s="449"/>
      <c r="M304" s="450"/>
      <c r="N304" s="450"/>
      <c r="O304" s="451"/>
      <c r="P304" s="376" t="str">
        <f t="shared" si="108"/>
        <v/>
      </c>
      <c r="Q304" s="376" t="str">
        <f t="shared" si="109"/>
        <v/>
      </c>
      <c r="R304" s="377" t="str">
        <f t="shared" si="110"/>
        <v/>
      </c>
      <c r="S304" s="377" t="str">
        <f t="shared" si="111"/>
        <v/>
      </c>
      <c r="T304" s="277"/>
      <c r="U304" s="37"/>
      <c r="V304" s="36" t="str">
        <f t="shared" si="112"/>
        <v/>
      </c>
      <c r="W304" s="36" t="e">
        <f>IF(#REF!="","",#REF!)</f>
        <v>#REF!</v>
      </c>
      <c r="X304" s="29" t="str">
        <f t="shared" si="113"/>
        <v/>
      </c>
      <c r="Y304" s="7" t="e">
        <f t="shared" si="114"/>
        <v>#N/A</v>
      </c>
      <c r="Z304" s="7" t="e">
        <f t="shared" si="115"/>
        <v>#N/A</v>
      </c>
      <c r="AA304" s="7" t="e">
        <f t="shared" si="116"/>
        <v>#N/A</v>
      </c>
      <c r="AB304" s="7" t="str">
        <f t="shared" si="117"/>
        <v/>
      </c>
      <c r="AC304" s="11">
        <f t="shared" si="118"/>
        <v>1</v>
      </c>
      <c r="AD304" s="7" t="e">
        <f t="shared" si="119"/>
        <v>#N/A</v>
      </c>
      <c r="AE304" s="7" t="e">
        <f t="shared" si="120"/>
        <v>#N/A</v>
      </c>
      <c r="AF304" s="7" t="e">
        <f t="shared" si="121"/>
        <v>#N/A</v>
      </c>
      <c r="AG304" s="7" t="e">
        <f>VLOOKUP(AI304,排出係数!$A$4:$I$1301,9,FALSE)</f>
        <v>#N/A</v>
      </c>
      <c r="AH304" s="12" t="str">
        <f t="shared" si="122"/>
        <v xml:space="preserve"> </v>
      </c>
      <c r="AI304" s="7" t="e">
        <f t="shared" si="133"/>
        <v>#N/A</v>
      </c>
      <c r="AJ304" s="7" t="e">
        <f t="shared" si="123"/>
        <v>#N/A</v>
      </c>
      <c r="AK304" s="7" t="e">
        <f>VLOOKUP(AI304,排出係数!$A$4:$I$1301,6,FALSE)</f>
        <v>#N/A</v>
      </c>
      <c r="AL304" s="7" t="e">
        <f t="shared" si="124"/>
        <v>#N/A</v>
      </c>
      <c r="AM304" s="7" t="e">
        <f t="shared" si="125"/>
        <v>#N/A</v>
      </c>
      <c r="AN304" s="7" t="e">
        <f>VLOOKUP(AI304,排出係数!$A$4:$I$1301,7,FALSE)</f>
        <v>#N/A</v>
      </c>
      <c r="AO304" s="7" t="e">
        <f t="shared" si="126"/>
        <v>#N/A</v>
      </c>
      <c r="AP304" s="7" t="e">
        <f t="shared" si="127"/>
        <v>#N/A</v>
      </c>
      <c r="AQ304" s="7" t="e">
        <f t="shared" si="134"/>
        <v>#N/A</v>
      </c>
      <c r="AR304" s="7">
        <f t="shared" si="128"/>
        <v>0</v>
      </c>
      <c r="AS304" s="7" t="e">
        <f>VLOOKUP(AI304,排出係数!$A$4:$I$1301,8,FALSE)</f>
        <v>#N/A</v>
      </c>
      <c r="AT304" s="7" t="str">
        <f t="shared" si="129"/>
        <v/>
      </c>
      <c r="AU304" s="7" t="str">
        <f t="shared" si="130"/>
        <v/>
      </c>
      <c r="AV304" s="7" t="str">
        <f t="shared" si="131"/>
        <v/>
      </c>
      <c r="AW304" s="7" t="str">
        <f t="shared" si="132"/>
        <v/>
      </c>
      <c r="AX304" s="88"/>
      <c r="BD304" s="3" t="s">
        <v>2175</v>
      </c>
    </row>
    <row r="305" spans="1:56" s="13" customFormat="1" ht="13.5" customHeight="1">
      <c r="A305" s="139">
        <v>290</v>
      </c>
      <c r="B305" s="140"/>
      <c r="C305" s="141"/>
      <c r="D305" s="142"/>
      <c r="E305" s="141"/>
      <c r="F305" s="141"/>
      <c r="G305" s="182"/>
      <c r="H305" s="141"/>
      <c r="I305" s="143"/>
      <c r="J305" s="144"/>
      <c r="K305" s="141"/>
      <c r="L305" s="449"/>
      <c r="M305" s="450"/>
      <c r="N305" s="450"/>
      <c r="O305" s="451"/>
      <c r="P305" s="376" t="str">
        <f t="shared" si="108"/>
        <v/>
      </c>
      <c r="Q305" s="376" t="str">
        <f t="shared" si="109"/>
        <v/>
      </c>
      <c r="R305" s="377" t="str">
        <f t="shared" si="110"/>
        <v/>
      </c>
      <c r="S305" s="377" t="str">
        <f t="shared" si="111"/>
        <v/>
      </c>
      <c r="T305" s="277"/>
      <c r="U305" s="37"/>
      <c r="V305" s="36" t="str">
        <f t="shared" si="112"/>
        <v/>
      </c>
      <c r="W305" s="36" t="e">
        <f>IF(#REF!="","",#REF!)</f>
        <v>#REF!</v>
      </c>
      <c r="X305" s="29" t="str">
        <f t="shared" si="113"/>
        <v/>
      </c>
      <c r="Y305" s="7" t="e">
        <f t="shared" si="114"/>
        <v>#N/A</v>
      </c>
      <c r="Z305" s="7" t="e">
        <f t="shared" si="115"/>
        <v>#N/A</v>
      </c>
      <c r="AA305" s="7" t="e">
        <f t="shared" si="116"/>
        <v>#N/A</v>
      </c>
      <c r="AB305" s="7" t="str">
        <f t="shared" si="117"/>
        <v/>
      </c>
      <c r="AC305" s="11">
        <f t="shared" si="118"/>
        <v>1</v>
      </c>
      <c r="AD305" s="7" t="e">
        <f t="shared" si="119"/>
        <v>#N/A</v>
      </c>
      <c r="AE305" s="7" t="e">
        <f t="shared" si="120"/>
        <v>#N/A</v>
      </c>
      <c r="AF305" s="7" t="e">
        <f t="shared" si="121"/>
        <v>#N/A</v>
      </c>
      <c r="AG305" s="7" t="e">
        <f>VLOOKUP(AI305,排出係数!$A$4:$I$1301,9,FALSE)</f>
        <v>#N/A</v>
      </c>
      <c r="AH305" s="12" t="str">
        <f t="shared" si="122"/>
        <v xml:space="preserve"> </v>
      </c>
      <c r="AI305" s="7" t="e">
        <f t="shared" si="133"/>
        <v>#N/A</v>
      </c>
      <c r="AJ305" s="7" t="e">
        <f t="shared" si="123"/>
        <v>#N/A</v>
      </c>
      <c r="AK305" s="7" t="e">
        <f>VLOOKUP(AI305,排出係数!$A$4:$I$1301,6,FALSE)</f>
        <v>#N/A</v>
      </c>
      <c r="AL305" s="7" t="e">
        <f t="shared" si="124"/>
        <v>#N/A</v>
      </c>
      <c r="AM305" s="7" t="e">
        <f t="shared" si="125"/>
        <v>#N/A</v>
      </c>
      <c r="AN305" s="7" t="e">
        <f>VLOOKUP(AI305,排出係数!$A$4:$I$1301,7,FALSE)</f>
        <v>#N/A</v>
      </c>
      <c r="AO305" s="7" t="e">
        <f t="shared" si="126"/>
        <v>#N/A</v>
      </c>
      <c r="AP305" s="7" t="e">
        <f t="shared" si="127"/>
        <v>#N/A</v>
      </c>
      <c r="AQ305" s="7" t="e">
        <f t="shared" si="134"/>
        <v>#N/A</v>
      </c>
      <c r="AR305" s="7">
        <f t="shared" si="128"/>
        <v>0</v>
      </c>
      <c r="AS305" s="7" t="e">
        <f>VLOOKUP(AI305,排出係数!$A$4:$I$1301,8,FALSE)</f>
        <v>#N/A</v>
      </c>
      <c r="AT305" s="7" t="str">
        <f t="shared" si="129"/>
        <v/>
      </c>
      <c r="AU305" s="7" t="str">
        <f t="shared" si="130"/>
        <v/>
      </c>
      <c r="AV305" s="7" t="str">
        <f t="shared" si="131"/>
        <v/>
      </c>
      <c r="AW305" s="7" t="str">
        <f t="shared" si="132"/>
        <v/>
      </c>
      <c r="AX305" s="88"/>
      <c r="BD305" s="3" t="s">
        <v>2327</v>
      </c>
    </row>
    <row r="306" spans="1:56" s="13" customFormat="1" ht="13.5" customHeight="1">
      <c r="A306" s="139">
        <v>291</v>
      </c>
      <c r="B306" s="140"/>
      <c r="C306" s="141"/>
      <c r="D306" s="142"/>
      <c r="E306" s="141"/>
      <c r="F306" s="141"/>
      <c r="G306" s="182"/>
      <c r="H306" s="141"/>
      <c r="I306" s="143"/>
      <c r="J306" s="144"/>
      <c r="K306" s="141"/>
      <c r="L306" s="449"/>
      <c r="M306" s="450"/>
      <c r="N306" s="450"/>
      <c r="O306" s="451"/>
      <c r="P306" s="376" t="str">
        <f t="shared" si="108"/>
        <v/>
      </c>
      <c r="Q306" s="376" t="str">
        <f t="shared" si="109"/>
        <v/>
      </c>
      <c r="R306" s="377" t="str">
        <f t="shared" si="110"/>
        <v/>
      </c>
      <c r="S306" s="377" t="str">
        <f t="shared" si="111"/>
        <v/>
      </c>
      <c r="T306" s="277"/>
      <c r="U306" s="37"/>
      <c r="V306" s="36" t="str">
        <f t="shared" si="112"/>
        <v/>
      </c>
      <c r="W306" s="36" t="e">
        <f>IF(#REF!="","",#REF!)</f>
        <v>#REF!</v>
      </c>
      <c r="X306" s="29" t="str">
        <f t="shared" si="113"/>
        <v/>
      </c>
      <c r="Y306" s="7" t="e">
        <f t="shared" si="114"/>
        <v>#N/A</v>
      </c>
      <c r="Z306" s="7" t="e">
        <f t="shared" si="115"/>
        <v>#N/A</v>
      </c>
      <c r="AA306" s="7" t="e">
        <f t="shared" si="116"/>
        <v>#N/A</v>
      </c>
      <c r="AB306" s="7" t="str">
        <f t="shared" si="117"/>
        <v/>
      </c>
      <c r="AC306" s="11">
        <f t="shared" si="118"/>
        <v>1</v>
      </c>
      <c r="AD306" s="7" t="e">
        <f t="shared" si="119"/>
        <v>#N/A</v>
      </c>
      <c r="AE306" s="7" t="e">
        <f t="shared" si="120"/>
        <v>#N/A</v>
      </c>
      <c r="AF306" s="7" t="e">
        <f t="shared" si="121"/>
        <v>#N/A</v>
      </c>
      <c r="AG306" s="7" t="e">
        <f>VLOOKUP(AI306,排出係数!$A$4:$I$1301,9,FALSE)</f>
        <v>#N/A</v>
      </c>
      <c r="AH306" s="12" t="str">
        <f t="shared" si="122"/>
        <v xml:space="preserve"> </v>
      </c>
      <c r="AI306" s="7" t="e">
        <f t="shared" si="133"/>
        <v>#N/A</v>
      </c>
      <c r="AJ306" s="7" t="e">
        <f t="shared" si="123"/>
        <v>#N/A</v>
      </c>
      <c r="AK306" s="7" t="e">
        <f>VLOOKUP(AI306,排出係数!$A$4:$I$1301,6,FALSE)</f>
        <v>#N/A</v>
      </c>
      <c r="AL306" s="7" t="e">
        <f t="shared" si="124"/>
        <v>#N/A</v>
      </c>
      <c r="AM306" s="7" t="e">
        <f t="shared" si="125"/>
        <v>#N/A</v>
      </c>
      <c r="AN306" s="7" t="e">
        <f>VLOOKUP(AI306,排出係数!$A$4:$I$1301,7,FALSE)</f>
        <v>#N/A</v>
      </c>
      <c r="AO306" s="7" t="e">
        <f t="shared" si="126"/>
        <v>#N/A</v>
      </c>
      <c r="AP306" s="7" t="e">
        <f t="shared" si="127"/>
        <v>#N/A</v>
      </c>
      <c r="AQ306" s="7" t="e">
        <f t="shared" si="134"/>
        <v>#N/A</v>
      </c>
      <c r="AR306" s="7">
        <f t="shared" si="128"/>
        <v>0</v>
      </c>
      <c r="AS306" s="7" t="e">
        <f>VLOOKUP(AI306,排出係数!$A$4:$I$1301,8,FALSE)</f>
        <v>#N/A</v>
      </c>
      <c r="AT306" s="7" t="str">
        <f t="shared" si="129"/>
        <v/>
      </c>
      <c r="AU306" s="7" t="str">
        <f t="shared" si="130"/>
        <v/>
      </c>
      <c r="AV306" s="7" t="str">
        <f t="shared" si="131"/>
        <v/>
      </c>
      <c r="AW306" s="7" t="str">
        <f t="shared" si="132"/>
        <v/>
      </c>
      <c r="AX306" s="88"/>
      <c r="BD306" s="3" t="s">
        <v>2213</v>
      </c>
    </row>
    <row r="307" spans="1:56" s="13" customFormat="1" ht="13.5" customHeight="1">
      <c r="A307" s="139">
        <v>292</v>
      </c>
      <c r="B307" s="140"/>
      <c r="C307" s="141"/>
      <c r="D307" s="142"/>
      <c r="E307" s="141"/>
      <c r="F307" s="141"/>
      <c r="G307" s="182"/>
      <c r="H307" s="141"/>
      <c r="I307" s="143"/>
      <c r="J307" s="144"/>
      <c r="K307" s="141"/>
      <c r="L307" s="449"/>
      <c r="M307" s="450"/>
      <c r="N307" s="450"/>
      <c r="O307" s="451"/>
      <c r="P307" s="376" t="str">
        <f t="shared" si="108"/>
        <v/>
      </c>
      <c r="Q307" s="376" t="str">
        <f t="shared" si="109"/>
        <v/>
      </c>
      <c r="R307" s="377" t="str">
        <f t="shared" si="110"/>
        <v/>
      </c>
      <c r="S307" s="377" t="str">
        <f t="shared" si="111"/>
        <v/>
      </c>
      <c r="T307" s="277"/>
      <c r="U307" s="37"/>
      <c r="V307" s="36" t="str">
        <f t="shared" si="112"/>
        <v/>
      </c>
      <c r="W307" s="36" t="e">
        <f>IF(#REF!="","",#REF!)</f>
        <v>#REF!</v>
      </c>
      <c r="X307" s="29" t="str">
        <f t="shared" si="113"/>
        <v/>
      </c>
      <c r="Y307" s="7" t="e">
        <f t="shared" si="114"/>
        <v>#N/A</v>
      </c>
      <c r="Z307" s="7" t="e">
        <f t="shared" si="115"/>
        <v>#N/A</v>
      </c>
      <c r="AA307" s="7" t="e">
        <f t="shared" si="116"/>
        <v>#N/A</v>
      </c>
      <c r="AB307" s="7" t="str">
        <f t="shared" si="117"/>
        <v/>
      </c>
      <c r="AC307" s="11">
        <f t="shared" si="118"/>
        <v>1</v>
      </c>
      <c r="AD307" s="7" t="e">
        <f t="shared" si="119"/>
        <v>#N/A</v>
      </c>
      <c r="AE307" s="7" t="e">
        <f t="shared" si="120"/>
        <v>#N/A</v>
      </c>
      <c r="AF307" s="7" t="e">
        <f t="shared" si="121"/>
        <v>#N/A</v>
      </c>
      <c r="AG307" s="7" t="e">
        <f>VLOOKUP(AI307,排出係数!$A$4:$I$1301,9,FALSE)</f>
        <v>#N/A</v>
      </c>
      <c r="AH307" s="12" t="str">
        <f t="shared" si="122"/>
        <v xml:space="preserve"> </v>
      </c>
      <c r="AI307" s="7" t="e">
        <f t="shared" si="133"/>
        <v>#N/A</v>
      </c>
      <c r="AJ307" s="7" t="e">
        <f t="shared" si="123"/>
        <v>#N/A</v>
      </c>
      <c r="AK307" s="7" t="e">
        <f>VLOOKUP(AI307,排出係数!$A$4:$I$1301,6,FALSE)</f>
        <v>#N/A</v>
      </c>
      <c r="AL307" s="7" t="e">
        <f t="shared" si="124"/>
        <v>#N/A</v>
      </c>
      <c r="AM307" s="7" t="e">
        <f t="shared" si="125"/>
        <v>#N/A</v>
      </c>
      <c r="AN307" s="7" t="e">
        <f>VLOOKUP(AI307,排出係数!$A$4:$I$1301,7,FALSE)</f>
        <v>#N/A</v>
      </c>
      <c r="AO307" s="7" t="e">
        <f t="shared" si="126"/>
        <v>#N/A</v>
      </c>
      <c r="AP307" s="7" t="e">
        <f t="shared" si="127"/>
        <v>#N/A</v>
      </c>
      <c r="AQ307" s="7" t="e">
        <f t="shared" si="134"/>
        <v>#N/A</v>
      </c>
      <c r="AR307" s="7">
        <f t="shared" si="128"/>
        <v>0</v>
      </c>
      <c r="AS307" s="7" t="e">
        <f>VLOOKUP(AI307,排出係数!$A$4:$I$1301,8,FALSE)</f>
        <v>#N/A</v>
      </c>
      <c r="AT307" s="7" t="str">
        <f t="shared" si="129"/>
        <v/>
      </c>
      <c r="AU307" s="7" t="str">
        <f t="shared" si="130"/>
        <v/>
      </c>
      <c r="AV307" s="7" t="str">
        <f t="shared" si="131"/>
        <v/>
      </c>
      <c r="AW307" s="7" t="str">
        <f t="shared" si="132"/>
        <v/>
      </c>
      <c r="AX307" s="88"/>
      <c r="BD307" s="3" t="s">
        <v>2229</v>
      </c>
    </row>
    <row r="308" spans="1:56" s="13" customFormat="1" ht="13.5" customHeight="1">
      <c r="A308" s="139">
        <v>293</v>
      </c>
      <c r="B308" s="140"/>
      <c r="C308" s="141"/>
      <c r="D308" s="142"/>
      <c r="E308" s="141"/>
      <c r="F308" s="141"/>
      <c r="G308" s="182"/>
      <c r="H308" s="141"/>
      <c r="I308" s="143"/>
      <c r="J308" s="144"/>
      <c r="K308" s="141"/>
      <c r="L308" s="449"/>
      <c r="M308" s="450"/>
      <c r="N308" s="450"/>
      <c r="O308" s="451"/>
      <c r="P308" s="376" t="str">
        <f t="shared" si="108"/>
        <v/>
      </c>
      <c r="Q308" s="376" t="str">
        <f t="shared" si="109"/>
        <v/>
      </c>
      <c r="R308" s="377" t="str">
        <f t="shared" si="110"/>
        <v/>
      </c>
      <c r="S308" s="377" t="str">
        <f t="shared" si="111"/>
        <v/>
      </c>
      <c r="T308" s="277"/>
      <c r="U308" s="37"/>
      <c r="V308" s="36" t="str">
        <f t="shared" si="112"/>
        <v/>
      </c>
      <c r="W308" s="36" t="e">
        <f>IF(#REF!="","",#REF!)</f>
        <v>#REF!</v>
      </c>
      <c r="X308" s="29" t="str">
        <f t="shared" si="113"/>
        <v/>
      </c>
      <c r="Y308" s="7" t="e">
        <f t="shared" si="114"/>
        <v>#N/A</v>
      </c>
      <c r="Z308" s="7" t="e">
        <f t="shared" si="115"/>
        <v>#N/A</v>
      </c>
      <c r="AA308" s="7" t="e">
        <f t="shared" si="116"/>
        <v>#N/A</v>
      </c>
      <c r="AB308" s="7" t="str">
        <f t="shared" si="117"/>
        <v/>
      </c>
      <c r="AC308" s="11">
        <f t="shared" si="118"/>
        <v>1</v>
      </c>
      <c r="AD308" s="7" t="e">
        <f t="shared" si="119"/>
        <v>#N/A</v>
      </c>
      <c r="AE308" s="7" t="e">
        <f t="shared" si="120"/>
        <v>#N/A</v>
      </c>
      <c r="AF308" s="7" t="e">
        <f t="shared" si="121"/>
        <v>#N/A</v>
      </c>
      <c r="AG308" s="7" t="e">
        <f>VLOOKUP(AI308,排出係数!$A$4:$I$1301,9,FALSE)</f>
        <v>#N/A</v>
      </c>
      <c r="AH308" s="12" t="str">
        <f t="shared" si="122"/>
        <v xml:space="preserve"> </v>
      </c>
      <c r="AI308" s="7" t="e">
        <f t="shared" si="133"/>
        <v>#N/A</v>
      </c>
      <c r="AJ308" s="7" t="e">
        <f t="shared" si="123"/>
        <v>#N/A</v>
      </c>
      <c r="AK308" s="7" t="e">
        <f>VLOOKUP(AI308,排出係数!$A$4:$I$1301,6,FALSE)</f>
        <v>#N/A</v>
      </c>
      <c r="AL308" s="7" t="e">
        <f t="shared" si="124"/>
        <v>#N/A</v>
      </c>
      <c r="AM308" s="7" t="e">
        <f t="shared" si="125"/>
        <v>#N/A</v>
      </c>
      <c r="AN308" s="7" t="e">
        <f>VLOOKUP(AI308,排出係数!$A$4:$I$1301,7,FALSE)</f>
        <v>#N/A</v>
      </c>
      <c r="AO308" s="7" t="e">
        <f t="shared" si="126"/>
        <v>#N/A</v>
      </c>
      <c r="AP308" s="7" t="e">
        <f t="shared" si="127"/>
        <v>#N/A</v>
      </c>
      <c r="AQ308" s="7" t="e">
        <f t="shared" si="134"/>
        <v>#N/A</v>
      </c>
      <c r="AR308" s="7">
        <f t="shared" si="128"/>
        <v>0</v>
      </c>
      <c r="AS308" s="7" t="e">
        <f>VLOOKUP(AI308,排出係数!$A$4:$I$1301,8,FALSE)</f>
        <v>#N/A</v>
      </c>
      <c r="AT308" s="7" t="str">
        <f t="shared" si="129"/>
        <v/>
      </c>
      <c r="AU308" s="7" t="str">
        <f t="shared" si="130"/>
        <v/>
      </c>
      <c r="AV308" s="7" t="str">
        <f t="shared" si="131"/>
        <v/>
      </c>
      <c r="AW308" s="7" t="str">
        <f t="shared" si="132"/>
        <v/>
      </c>
      <c r="AX308" s="88"/>
      <c r="BD308" s="3" t="s">
        <v>2325</v>
      </c>
    </row>
    <row r="309" spans="1:56" s="13" customFormat="1" ht="13.5" customHeight="1">
      <c r="A309" s="139">
        <v>294</v>
      </c>
      <c r="B309" s="140"/>
      <c r="C309" s="141"/>
      <c r="D309" s="142"/>
      <c r="E309" s="141"/>
      <c r="F309" s="141"/>
      <c r="G309" s="182"/>
      <c r="H309" s="141"/>
      <c r="I309" s="143"/>
      <c r="J309" s="144"/>
      <c r="K309" s="141"/>
      <c r="L309" s="449"/>
      <c r="M309" s="450"/>
      <c r="N309" s="450"/>
      <c r="O309" s="451"/>
      <c r="P309" s="376" t="str">
        <f t="shared" si="108"/>
        <v/>
      </c>
      <c r="Q309" s="376" t="str">
        <f t="shared" si="109"/>
        <v/>
      </c>
      <c r="R309" s="377" t="str">
        <f t="shared" si="110"/>
        <v/>
      </c>
      <c r="S309" s="377" t="str">
        <f t="shared" si="111"/>
        <v/>
      </c>
      <c r="T309" s="277"/>
      <c r="U309" s="37"/>
      <c r="V309" s="36" t="str">
        <f t="shared" si="112"/>
        <v/>
      </c>
      <c r="W309" s="36" t="e">
        <f>IF(#REF!="","",#REF!)</f>
        <v>#REF!</v>
      </c>
      <c r="X309" s="29" t="str">
        <f t="shared" si="113"/>
        <v/>
      </c>
      <c r="Y309" s="7" t="e">
        <f t="shared" si="114"/>
        <v>#N/A</v>
      </c>
      <c r="Z309" s="7" t="e">
        <f t="shared" si="115"/>
        <v>#N/A</v>
      </c>
      <c r="AA309" s="7" t="e">
        <f t="shared" si="116"/>
        <v>#N/A</v>
      </c>
      <c r="AB309" s="7" t="str">
        <f t="shared" si="117"/>
        <v/>
      </c>
      <c r="AC309" s="11">
        <f t="shared" si="118"/>
        <v>1</v>
      </c>
      <c r="AD309" s="7" t="e">
        <f t="shared" si="119"/>
        <v>#N/A</v>
      </c>
      <c r="AE309" s="7" t="e">
        <f t="shared" si="120"/>
        <v>#N/A</v>
      </c>
      <c r="AF309" s="7" t="e">
        <f t="shared" si="121"/>
        <v>#N/A</v>
      </c>
      <c r="AG309" s="7" t="e">
        <f>VLOOKUP(AI309,排出係数!$A$4:$I$1301,9,FALSE)</f>
        <v>#N/A</v>
      </c>
      <c r="AH309" s="12" t="str">
        <f t="shared" si="122"/>
        <v xml:space="preserve"> </v>
      </c>
      <c r="AI309" s="7" t="e">
        <f t="shared" si="133"/>
        <v>#N/A</v>
      </c>
      <c r="AJ309" s="7" t="e">
        <f t="shared" si="123"/>
        <v>#N/A</v>
      </c>
      <c r="AK309" s="7" t="e">
        <f>VLOOKUP(AI309,排出係数!$A$4:$I$1301,6,FALSE)</f>
        <v>#N/A</v>
      </c>
      <c r="AL309" s="7" t="e">
        <f t="shared" si="124"/>
        <v>#N/A</v>
      </c>
      <c r="AM309" s="7" t="e">
        <f t="shared" si="125"/>
        <v>#N/A</v>
      </c>
      <c r="AN309" s="7" t="e">
        <f>VLOOKUP(AI309,排出係数!$A$4:$I$1301,7,FALSE)</f>
        <v>#N/A</v>
      </c>
      <c r="AO309" s="7" t="e">
        <f t="shared" si="126"/>
        <v>#N/A</v>
      </c>
      <c r="AP309" s="7" t="e">
        <f t="shared" si="127"/>
        <v>#N/A</v>
      </c>
      <c r="AQ309" s="7" t="e">
        <f t="shared" si="134"/>
        <v>#N/A</v>
      </c>
      <c r="AR309" s="7">
        <f t="shared" si="128"/>
        <v>0</v>
      </c>
      <c r="AS309" s="7" t="e">
        <f>VLOOKUP(AI309,排出係数!$A$4:$I$1301,8,FALSE)</f>
        <v>#N/A</v>
      </c>
      <c r="AT309" s="7" t="str">
        <f t="shared" si="129"/>
        <v/>
      </c>
      <c r="AU309" s="7" t="str">
        <f t="shared" si="130"/>
        <v/>
      </c>
      <c r="AV309" s="7" t="str">
        <f t="shared" si="131"/>
        <v/>
      </c>
      <c r="AW309" s="7" t="str">
        <f t="shared" si="132"/>
        <v/>
      </c>
      <c r="AX309" s="88"/>
      <c r="BD309" s="3" t="s">
        <v>2211</v>
      </c>
    </row>
    <row r="310" spans="1:56" s="13" customFormat="1" ht="13.5" customHeight="1">
      <c r="A310" s="139">
        <v>295</v>
      </c>
      <c r="B310" s="140"/>
      <c r="C310" s="141"/>
      <c r="D310" s="142"/>
      <c r="E310" s="141"/>
      <c r="F310" s="141"/>
      <c r="G310" s="182"/>
      <c r="H310" s="141"/>
      <c r="I310" s="143"/>
      <c r="J310" s="144"/>
      <c r="K310" s="141"/>
      <c r="L310" s="449"/>
      <c r="M310" s="450"/>
      <c r="N310" s="450"/>
      <c r="O310" s="451"/>
      <c r="P310" s="376" t="str">
        <f t="shared" si="108"/>
        <v/>
      </c>
      <c r="Q310" s="376" t="str">
        <f t="shared" si="109"/>
        <v/>
      </c>
      <c r="R310" s="377" t="str">
        <f t="shared" si="110"/>
        <v/>
      </c>
      <c r="S310" s="377" t="str">
        <f t="shared" si="111"/>
        <v/>
      </c>
      <c r="T310" s="277"/>
      <c r="U310" s="37"/>
      <c r="V310" s="36" t="str">
        <f t="shared" si="112"/>
        <v/>
      </c>
      <c r="W310" s="36" t="e">
        <f>IF(#REF!="","",#REF!)</f>
        <v>#REF!</v>
      </c>
      <c r="X310" s="29" t="str">
        <f t="shared" si="113"/>
        <v/>
      </c>
      <c r="Y310" s="7" t="e">
        <f t="shared" si="114"/>
        <v>#N/A</v>
      </c>
      <c r="Z310" s="7" t="e">
        <f t="shared" si="115"/>
        <v>#N/A</v>
      </c>
      <c r="AA310" s="7" t="e">
        <f t="shared" si="116"/>
        <v>#N/A</v>
      </c>
      <c r="AB310" s="7" t="str">
        <f t="shared" si="117"/>
        <v/>
      </c>
      <c r="AC310" s="11">
        <f t="shared" si="118"/>
        <v>1</v>
      </c>
      <c r="AD310" s="7" t="e">
        <f t="shared" si="119"/>
        <v>#N/A</v>
      </c>
      <c r="AE310" s="7" t="e">
        <f t="shared" si="120"/>
        <v>#N/A</v>
      </c>
      <c r="AF310" s="7" t="e">
        <f t="shared" si="121"/>
        <v>#N/A</v>
      </c>
      <c r="AG310" s="7" t="e">
        <f>VLOOKUP(AI310,排出係数!$A$4:$I$1301,9,FALSE)</f>
        <v>#N/A</v>
      </c>
      <c r="AH310" s="12" t="str">
        <f t="shared" si="122"/>
        <v xml:space="preserve"> </v>
      </c>
      <c r="AI310" s="7" t="e">
        <f t="shared" si="133"/>
        <v>#N/A</v>
      </c>
      <c r="AJ310" s="7" t="e">
        <f t="shared" si="123"/>
        <v>#N/A</v>
      </c>
      <c r="AK310" s="7" t="e">
        <f>VLOOKUP(AI310,排出係数!$A$4:$I$1301,6,FALSE)</f>
        <v>#N/A</v>
      </c>
      <c r="AL310" s="7" t="e">
        <f t="shared" si="124"/>
        <v>#N/A</v>
      </c>
      <c r="AM310" s="7" t="e">
        <f t="shared" si="125"/>
        <v>#N/A</v>
      </c>
      <c r="AN310" s="7" t="e">
        <f>VLOOKUP(AI310,排出係数!$A$4:$I$1301,7,FALSE)</f>
        <v>#N/A</v>
      </c>
      <c r="AO310" s="7" t="e">
        <f t="shared" si="126"/>
        <v>#N/A</v>
      </c>
      <c r="AP310" s="7" t="e">
        <f t="shared" si="127"/>
        <v>#N/A</v>
      </c>
      <c r="AQ310" s="7" t="e">
        <f t="shared" si="134"/>
        <v>#N/A</v>
      </c>
      <c r="AR310" s="7">
        <f t="shared" si="128"/>
        <v>0</v>
      </c>
      <c r="AS310" s="7" t="e">
        <f>VLOOKUP(AI310,排出係数!$A$4:$I$1301,8,FALSE)</f>
        <v>#N/A</v>
      </c>
      <c r="AT310" s="7" t="str">
        <f t="shared" si="129"/>
        <v/>
      </c>
      <c r="AU310" s="7" t="str">
        <f t="shared" si="130"/>
        <v/>
      </c>
      <c r="AV310" s="7" t="str">
        <f t="shared" si="131"/>
        <v/>
      </c>
      <c r="AW310" s="7" t="str">
        <f t="shared" si="132"/>
        <v/>
      </c>
      <c r="AX310" s="88"/>
      <c r="BD310" s="3" t="s">
        <v>2227</v>
      </c>
    </row>
    <row r="311" spans="1:56" s="13" customFormat="1" ht="13.5" customHeight="1">
      <c r="A311" s="139">
        <v>296</v>
      </c>
      <c r="B311" s="140"/>
      <c r="C311" s="141"/>
      <c r="D311" s="142"/>
      <c r="E311" s="141"/>
      <c r="F311" s="141"/>
      <c r="G311" s="182"/>
      <c r="H311" s="141"/>
      <c r="I311" s="143"/>
      <c r="J311" s="144"/>
      <c r="K311" s="141"/>
      <c r="L311" s="449"/>
      <c r="M311" s="450"/>
      <c r="N311" s="450"/>
      <c r="O311" s="451"/>
      <c r="P311" s="376" t="str">
        <f t="shared" si="108"/>
        <v/>
      </c>
      <c r="Q311" s="376" t="str">
        <f t="shared" si="109"/>
        <v/>
      </c>
      <c r="R311" s="377" t="str">
        <f t="shared" si="110"/>
        <v/>
      </c>
      <c r="S311" s="377" t="str">
        <f t="shared" si="111"/>
        <v/>
      </c>
      <c r="T311" s="277"/>
      <c r="U311" s="37"/>
      <c r="V311" s="36" t="str">
        <f t="shared" si="112"/>
        <v/>
      </c>
      <c r="W311" s="36" t="e">
        <f>IF(#REF!="","",#REF!)</f>
        <v>#REF!</v>
      </c>
      <c r="X311" s="29" t="str">
        <f t="shared" si="113"/>
        <v/>
      </c>
      <c r="Y311" s="7" t="e">
        <f t="shared" si="114"/>
        <v>#N/A</v>
      </c>
      <c r="Z311" s="7" t="e">
        <f t="shared" si="115"/>
        <v>#N/A</v>
      </c>
      <c r="AA311" s="7" t="e">
        <f t="shared" si="116"/>
        <v>#N/A</v>
      </c>
      <c r="AB311" s="7" t="str">
        <f t="shared" si="117"/>
        <v/>
      </c>
      <c r="AC311" s="11">
        <f t="shared" si="118"/>
        <v>1</v>
      </c>
      <c r="AD311" s="7" t="e">
        <f t="shared" si="119"/>
        <v>#N/A</v>
      </c>
      <c r="AE311" s="7" t="e">
        <f t="shared" si="120"/>
        <v>#N/A</v>
      </c>
      <c r="AF311" s="7" t="e">
        <f t="shared" si="121"/>
        <v>#N/A</v>
      </c>
      <c r="AG311" s="7" t="e">
        <f>VLOOKUP(AI311,排出係数!$A$4:$I$1301,9,FALSE)</f>
        <v>#N/A</v>
      </c>
      <c r="AH311" s="12" t="str">
        <f t="shared" si="122"/>
        <v xml:space="preserve"> </v>
      </c>
      <c r="AI311" s="7" t="e">
        <f t="shared" si="133"/>
        <v>#N/A</v>
      </c>
      <c r="AJ311" s="7" t="e">
        <f t="shared" si="123"/>
        <v>#N/A</v>
      </c>
      <c r="AK311" s="7" t="e">
        <f>VLOOKUP(AI311,排出係数!$A$4:$I$1301,6,FALSE)</f>
        <v>#N/A</v>
      </c>
      <c r="AL311" s="7" t="e">
        <f t="shared" si="124"/>
        <v>#N/A</v>
      </c>
      <c r="AM311" s="7" t="e">
        <f t="shared" si="125"/>
        <v>#N/A</v>
      </c>
      <c r="AN311" s="7" t="e">
        <f>VLOOKUP(AI311,排出係数!$A$4:$I$1301,7,FALSE)</f>
        <v>#N/A</v>
      </c>
      <c r="AO311" s="7" t="e">
        <f t="shared" si="126"/>
        <v>#N/A</v>
      </c>
      <c r="AP311" s="7" t="e">
        <f t="shared" si="127"/>
        <v>#N/A</v>
      </c>
      <c r="AQ311" s="7" t="e">
        <f t="shared" si="134"/>
        <v>#N/A</v>
      </c>
      <c r="AR311" s="7">
        <f t="shared" si="128"/>
        <v>0</v>
      </c>
      <c r="AS311" s="7" t="e">
        <f>VLOOKUP(AI311,排出係数!$A$4:$I$1301,8,FALSE)</f>
        <v>#N/A</v>
      </c>
      <c r="AT311" s="7" t="str">
        <f t="shared" si="129"/>
        <v/>
      </c>
      <c r="AU311" s="7" t="str">
        <f t="shared" si="130"/>
        <v/>
      </c>
      <c r="AV311" s="7" t="str">
        <f t="shared" si="131"/>
        <v/>
      </c>
      <c r="AW311" s="7" t="str">
        <f t="shared" si="132"/>
        <v/>
      </c>
      <c r="AX311" s="88"/>
      <c r="BD311" s="3" t="s">
        <v>2258</v>
      </c>
    </row>
    <row r="312" spans="1:56" s="13" customFormat="1" ht="13.5" customHeight="1">
      <c r="A312" s="139">
        <v>297</v>
      </c>
      <c r="B312" s="140"/>
      <c r="C312" s="141"/>
      <c r="D312" s="142"/>
      <c r="E312" s="141"/>
      <c r="F312" s="141"/>
      <c r="G312" s="182"/>
      <c r="H312" s="141"/>
      <c r="I312" s="143"/>
      <c r="J312" s="144"/>
      <c r="K312" s="141"/>
      <c r="L312" s="449"/>
      <c r="M312" s="450"/>
      <c r="N312" s="450"/>
      <c r="O312" s="451"/>
      <c r="P312" s="376" t="str">
        <f t="shared" si="108"/>
        <v/>
      </c>
      <c r="Q312" s="376" t="str">
        <f t="shared" si="109"/>
        <v/>
      </c>
      <c r="R312" s="377" t="str">
        <f t="shared" si="110"/>
        <v/>
      </c>
      <c r="S312" s="377" t="str">
        <f t="shared" si="111"/>
        <v/>
      </c>
      <c r="T312" s="277"/>
      <c r="U312" s="37"/>
      <c r="V312" s="36" t="str">
        <f t="shared" si="112"/>
        <v/>
      </c>
      <c r="W312" s="36" t="e">
        <f>IF(#REF!="","",#REF!)</f>
        <v>#REF!</v>
      </c>
      <c r="X312" s="29" t="str">
        <f t="shared" si="113"/>
        <v/>
      </c>
      <c r="Y312" s="7" t="e">
        <f t="shared" si="114"/>
        <v>#N/A</v>
      </c>
      <c r="Z312" s="7" t="e">
        <f t="shared" si="115"/>
        <v>#N/A</v>
      </c>
      <c r="AA312" s="7" t="e">
        <f t="shared" si="116"/>
        <v>#N/A</v>
      </c>
      <c r="AB312" s="7" t="str">
        <f t="shared" si="117"/>
        <v/>
      </c>
      <c r="AC312" s="11">
        <f t="shared" si="118"/>
        <v>1</v>
      </c>
      <c r="AD312" s="7" t="e">
        <f t="shared" si="119"/>
        <v>#N/A</v>
      </c>
      <c r="AE312" s="7" t="e">
        <f t="shared" si="120"/>
        <v>#N/A</v>
      </c>
      <c r="AF312" s="7" t="e">
        <f t="shared" si="121"/>
        <v>#N/A</v>
      </c>
      <c r="AG312" s="7" t="e">
        <f>VLOOKUP(AI312,排出係数!$A$4:$I$1301,9,FALSE)</f>
        <v>#N/A</v>
      </c>
      <c r="AH312" s="12" t="str">
        <f t="shared" si="122"/>
        <v xml:space="preserve"> </v>
      </c>
      <c r="AI312" s="7" t="e">
        <f t="shared" si="133"/>
        <v>#N/A</v>
      </c>
      <c r="AJ312" s="7" t="e">
        <f t="shared" si="123"/>
        <v>#N/A</v>
      </c>
      <c r="AK312" s="7" t="e">
        <f>VLOOKUP(AI312,排出係数!$A$4:$I$1301,6,FALSE)</f>
        <v>#N/A</v>
      </c>
      <c r="AL312" s="7" t="e">
        <f t="shared" si="124"/>
        <v>#N/A</v>
      </c>
      <c r="AM312" s="7" t="e">
        <f t="shared" si="125"/>
        <v>#N/A</v>
      </c>
      <c r="AN312" s="7" t="e">
        <f>VLOOKUP(AI312,排出係数!$A$4:$I$1301,7,FALSE)</f>
        <v>#N/A</v>
      </c>
      <c r="AO312" s="7" t="e">
        <f t="shared" si="126"/>
        <v>#N/A</v>
      </c>
      <c r="AP312" s="7" t="e">
        <f t="shared" si="127"/>
        <v>#N/A</v>
      </c>
      <c r="AQ312" s="7" t="e">
        <f t="shared" si="134"/>
        <v>#N/A</v>
      </c>
      <c r="AR312" s="7">
        <f t="shared" si="128"/>
        <v>0</v>
      </c>
      <c r="AS312" s="7" t="e">
        <f>VLOOKUP(AI312,排出係数!$A$4:$I$1301,8,FALSE)</f>
        <v>#N/A</v>
      </c>
      <c r="AT312" s="7" t="str">
        <f t="shared" si="129"/>
        <v/>
      </c>
      <c r="AU312" s="7" t="str">
        <f t="shared" si="130"/>
        <v/>
      </c>
      <c r="AV312" s="7" t="str">
        <f t="shared" si="131"/>
        <v/>
      </c>
      <c r="AW312" s="7" t="str">
        <f t="shared" si="132"/>
        <v/>
      </c>
      <c r="AX312" s="88"/>
      <c r="BD312" s="3" t="s">
        <v>1849</v>
      </c>
    </row>
    <row r="313" spans="1:56" s="13" customFormat="1" ht="13.5" customHeight="1">
      <c r="A313" s="139">
        <v>298</v>
      </c>
      <c r="B313" s="140"/>
      <c r="C313" s="141"/>
      <c r="D313" s="142"/>
      <c r="E313" s="141"/>
      <c r="F313" s="141"/>
      <c r="G313" s="182"/>
      <c r="H313" s="141"/>
      <c r="I313" s="143"/>
      <c r="J313" s="144"/>
      <c r="K313" s="141"/>
      <c r="L313" s="449"/>
      <c r="M313" s="450"/>
      <c r="N313" s="450"/>
      <c r="O313" s="451"/>
      <c r="P313" s="376" t="str">
        <f t="shared" si="108"/>
        <v/>
      </c>
      <c r="Q313" s="376" t="str">
        <f t="shared" si="109"/>
        <v/>
      </c>
      <c r="R313" s="377" t="str">
        <f t="shared" si="110"/>
        <v/>
      </c>
      <c r="S313" s="377" t="str">
        <f t="shared" si="111"/>
        <v/>
      </c>
      <c r="T313" s="277"/>
      <c r="U313" s="37"/>
      <c r="V313" s="36" t="str">
        <f t="shared" si="112"/>
        <v/>
      </c>
      <c r="W313" s="36" t="e">
        <f>IF(#REF!="","",#REF!)</f>
        <v>#REF!</v>
      </c>
      <c r="X313" s="29" t="str">
        <f t="shared" si="113"/>
        <v/>
      </c>
      <c r="Y313" s="7" t="e">
        <f t="shared" si="114"/>
        <v>#N/A</v>
      </c>
      <c r="Z313" s="7" t="e">
        <f t="shared" si="115"/>
        <v>#N/A</v>
      </c>
      <c r="AA313" s="7" t="e">
        <f t="shared" si="116"/>
        <v>#N/A</v>
      </c>
      <c r="AB313" s="7" t="str">
        <f t="shared" si="117"/>
        <v/>
      </c>
      <c r="AC313" s="11">
        <f t="shared" si="118"/>
        <v>1</v>
      </c>
      <c r="AD313" s="7" t="e">
        <f t="shared" si="119"/>
        <v>#N/A</v>
      </c>
      <c r="AE313" s="7" t="e">
        <f t="shared" si="120"/>
        <v>#N/A</v>
      </c>
      <c r="AF313" s="7" t="e">
        <f t="shared" si="121"/>
        <v>#N/A</v>
      </c>
      <c r="AG313" s="7" t="e">
        <f>VLOOKUP(AI313,排出係数!$A$4:$I$1301,9,FALSE)</f>
        <v>#N/A</v>
      </c>
      <c r="AH313" s="12" t="str">
        <f t="shared" si="122"/>
        <v xml:space="preserve"> </v>
      </c>
      <c r="AI313" s="7" t="e">
        <f t="shared" si="133"/>
        <v>#N/A</v>
      </c>
      <c r="AJ313" s="7" t="e">
        <f t="shared" si="123"/>
        <v>#N/A</v>
      </c>
      <c r="AK313" s="7" t="e">
        <f>VLOOKUP(AI313,排出係数!$A$4:$I$1301,6,FALSE)</f>
        <v>#N/A</v>
      </c>
      <c r="AL313" s="7" t="e">
        <f t="shared" si="124"/>
        <v>#N/A</v>
      </c>
      <c r="AM313" s="7" t="e">
        <f t="shared" si="125"/>
        <v>#N/A</v>
      </c>
      <c r="AN313" s="7" t="e">
        <f>VLOOKUP(AI313,排出係数!$A$4:$I$1301,7,FALSE)</f>
        <v>#N/A</v>
      </c>
      <c r="AO313" s="7" t="e">
        <f t="shared" si="126"/>
        <v>#N/A</v>
      </c>
      <c r="AP313" s="7" t="e">
        <f t="shared" si="127"/>
        <v>#N/A</v>
      </c>
      <c r="AQ313" s="7" t="e">
        <f t="shared" si="134"/>
        <v>#N/A</v>
      </c>
      <c r="AR313" s="7">
        <f t="shared" si="128"/>
        <v>0</v>
      </c>
      <c r="AS313" s="7" t="e">
        <f>VLOOKUP(AI313,排出係数!$A$4:$I$1301,8,FALSE)</f>
        <v>#N/A</v>
      </c>
      <c r="AT313" s="7" t="str">
        <f t="shared" si="129"/>
        <v/>
      </c>
      <c r="AU313" s="7" t="str">
        <f t="shared" si="130"/>
        <v/>
      </c>
      <c r="AV313" s="7" t="str">
        <f t="shared" si="131"/>
        <v/>
      </c>
      <c r="AW313" s="7" t="str">
        <f t="shared" si="132"/>
        <v/>
      </c>
      <c r="AX313" s="88"/>
      <c r="BD313" s="3" t="s">
        <v>1890</v>
      </c>
    </row>
    <row r="314" spans="1:56" s="13" customFormat="1" ht="13.5" customHeight="1">
      <c r="A314" s="139">
        <v>299</v>
      </c>
      <c r="B314" s="140"/>
      <c r="C314" s="141"/>
      <c r="D314" s="142"/>
      <c r="E314" s="141"/>
      <c r="F314" s="141"/>
      <c r="G314" s="182"/>
      <c r="H314" s="141"/>
      <c r="I314" s="143"/>
      <c r="J314" s="144"/>
      <c r="K314" s="141"/>
      <c r="L314" s="449"/>
      <c r="M314" s="450"/>
      <c r="N314" s="450"/>
      <c r="O314" s="451"/>
      <c r="P314" s="376" t="str">
        <f t="shared" si="108"/>
        <v/>
      </c>
      <c r="Q314" s="376" t="str">
        <f t="shared" si="109"/>
        <v/>
      </c>
      <c r="R314" s="377" t="str">
        <f t="shared" si="110"/>
        <v/>
      </c>
      <c r="S314" s="377" t="str">
        <f t="shared" si="111"/>
        <v/>
      </c>
      <c r="T314" s="277"/>
      <c r="U314" s="37"/>
      <c r="V314" s="36" t="str">
        <f t="shared" si="112"/>
        <v/>
      </c>
      <c r="W314" s="36" t="e">
        <f>IF(#REF!="","",#REF!)</f>
        <v>#REF!</v>
      </c>
      <c r="X314" s="29" t="str">
        <f t="shared" si="113"/>
        <v/>
      </c>
      <c r="Y314" s="7" t="e">
        <f t="shared" si="114"/>
        <v>#N/A</v>
      </c>
      <c r="Z314" s="7" t="e">
        <f t="shared" si="115"/>
        <v>#N/A</v>
      </c>
      <c r="AA314" s="7" t="e">
        <f t="shared" si="116"/>
        <v>#N/A</v>
      </c>
      <c r="AB314" s="7" t="str">
        <f t="shared" si="117"/>
        <v/>
      </c>
      <c r="AC314" s="11">
        <f t="shared" si="118"/>
        <v>1</v>
      </c>
      <c r="AD314" s="7" t="e">
        <f t="shared" si="119"/>
        <v>#N/A</v>
      </c>
      <c r="AE314" s="7" t="e">
        <f t="shared" si="120"/>
        <v>#N/A</v>
      </c>
      <c r="AF314" s="7" t="e">
        <f t="shared" si="121"/>
        <v>#N/A</v>
      </c>
      <c r="AG314" s="7" t="e">
        <f>VLOOKUP(AI314,排出係数!$A$4:$I$1301,9,FALSE)</f>
        <v>#N/A</v>
      </c>
      <c r="AH314" s="12" t="str">
        <f t="shared" si="122"/>
        <v xml:space="preserve"> </v>
      </c>
      <c r="AI314" s="7" t="e">
        <f t="shared" si="133"/>
        <v>#N/A</v>
      </c>
      <c r="AJ314" s="7" t="e">
        <f t="shared" si="123"/>
        <v>#N/A</v>
      </c>
      <c r="AK314" s="7" t="e">
        <f>VLOOKUP(AI314,排出係数!$A$4:$I$1301,6,FALSE)</f>
        <v>#N/A</v>
      </c>
      <c r="AL314" s="7" t="e">
        <f t="shared" si="124"/>
        <v>#N/A</v>
      </c>
      <c r="AM314" s="7" t="e">
        <f t="shared" si="125"/>
        <v>#N/A</v>
      </c>
      <c r="AN314" s="7" t="e">
        <f>VLOOKUP(AI314,排出係数!$A$4:$I$1301,7,FALSE)</f>
        <v>#N/A</v>
      </c>
      <c r="AO314" s="7" t="e">
        <f t="shared" si="126"/>
        <v>#N/A</v>
      </c>
      <c r="AP314" s="7" t="e">
        <f t="shared" si="127"/>
        <v>#N/A</v>
      </c>
      <c r="AQ314" s="7" t="e">
        <f t="shared" si="134"/>
        <v>#N/A</v>
      </c>
      <c r="AR314" s="7">
        <f t="shared" si="128"/>
        <v>0</v>
      </c>
      <c r="AS314" s="7" t="e">
        <f>VLOOKUP(AI314,排出係数!$A$4:$I$1301,8,FALSE)</f>
        <v>#N/A</v>
      </c>
      <c r="AT314" s="7" t="str">
        <f t="shared" si="129"/>
        <v/>
      </c>
      <c r="AU314" s="7" t="str">
        <f t="shared" si="130"/>
        <v/>
      </c>
      <c r="AV314" s="7" t="str">
        <f t="shared" si="131"/>
        <v/>
      </c>
      <c r="AW314" s="7" t="str">
        <f t="shared" si="132"/>
        <v/>
      </c>
      <c r="AX314" s="88"/>
      <c r="BD314" s="3" t="s">
        <v>2291</v>
      </c>
    </row>
    <row r="315" spans="1:56" s="13" customFormat="1" ht="13.5" customHeight="1">
      <c r="A315" s="139">
        <v>300</v>
      </c>
      <c r="B315" s="140"/>
      <c r="C315" s="141"/>
      <c r="D315" s="142"/>
      <c r="E315" s="141"/>
      <c r="F315" s="141"/>
      <c r="G315" s="182"/>
      <c r="H315" s="141"/>
      <c r="I315" s="143"/>
      <c r="J315" s="144"/>
      <c r="K315" s="141"/>
      <c r="L315" s="449"/>
      <c r="M315" s="450"/>
      <c r="N315" s="450"/>
      <c r="O315" s="451"/>
      <c r="P315" s="376" t="str">
        <f t="shared" si="108"/>
        <v/>
      </c>
      <c r="Q315" s="376" t="str">
        <f t="shared" si="109"/>
        <v/>
      </c>
      <c r="R315" s="377" t="str">
        <f t="shared" si="110"/>
        <v/>
      </c>
      <c r="S315" s="377" t="str">
        <f t="shared" si="111"/>
        <v/>
      </c>
      <c r="T315" s="277"/>
      <c r="U315" s="37"/>
      <c r="V315" s="36" t="str">
        <f t="shared" si="112"/>
        <v/>
      </c>
      <c r="W315" s="36" t="e">
        <f>IF(#REF!="","",#REF!)</f>
        <v>#REF!</v>
      </c>
      <c r="X315" s="29" t="str">
        <f t="shared" si="113"/>
        <v/>
      </c>
      <c r="Y315" s="7" t="e">
        <f t="shared" si="114"/>
        <v>#N/A</v>
      </c>
      <c r="Z315" s="7" t="e">
        <f t="shared" si="115"/>
        <v>#N/A</v>
      </c>
      <c r="AA315" s="7" t="e">
        <f t="shared" si="116"/>
        <v>#N/A</v>
      </c>
      <c r="AB315" s="7" t="str">
        <f t="shared" si="117"/>
        <v/>
      </c>
      <c r="AC315" s="11">
        <f t="shared" si="118"/>
        <v>1</v>
      </c>
      <c r="AD315" s="7" t="e">
        <f t="shared" si="119"/>
        <v>#N/A</v>
      </c>
      <c r="AE315" s="7" t="e">
        <f t="shared" si="120"/>
        <v>#N/A</v>
      </c>
      <c r="AF315" s="7" t="e">
        <f t="shared" si="121"/>
        <v>#N/A</v>
      </c>
      <c r="AG315" s="7" t="e">
        <f>VLOOKUP(AI315,排出係数!$A$4:$I$1301,9,FALSE)</f>
        <v>#N/A</v>
      </c>
      <c r="AH315" s="12" t="str">
        <f t="shared" si="122"/>
        <v xml:space="preserve"> </v>
      </c>
      <c r="AI315" s="7" t="e">
        <f t="shared" si="133"/>
        <v>#N/A</v>
      </c>
      <c r="AJ315" s="7" t="e">
        <f t="shared" si="123"/>
        <v>#N/A</v>
      </c>
      <c r="AK315" s="7" t="e">
        <f>VLOOKUP(AI315,排出係数!$A$4:$I$1301,6,FALSE)</f>
        <v>#N/A</v>
      </c>
      <c r="AL315" s="7" t="e">
        <f t="shared" si="124"/>
        <v>#N/A</v>
      </c>
      <c r="AM315" s="7" t="e">
        <f t="shared" si="125"/>
        <v>#N/A</v>
      </c>
      <c r="AN315" s="7" t="e">
        <f>VLOOKUP(AI315,排出係数!$A$4:$I$1301,7,FALSE)</f>
        <v>#N/A</v>
      </c>
      <c r="AO315" s="7" t="e">
        <f t="shared" si="126"/>
        <v>#N/A</v>
      </c>
      <c r="AP315" s="7" t="e">
        <f t="shared" si="127"/>
        <v>#N/A</v>
      </c>
      <c r="AQ315" s="7" t="e">
        <f t="shared" si="134"/>
        <v>#N/A</v>
      </c>
      <c r="AR315" s="7">
        <f t="shared" si="128"/>
        <v>0</v>
      </c>
      <c r="AS315" s="7" t="e">
        <f>VLOOKUP(AI315,排出係数!$A$4:$I$1301,8,FALSE)</f>
        <v>#N/A</v>
      </c>
      <c r="AT315" s="7" t="str">
        <f t="shared" si="129"/>
        <v/>
      </c>
      <c r="AU315" s="7" t="str">
        <f t="shared" si="130"/>
        <v/>
      </c>
      <c r="AV315" s="7" t="str">
        <f t="shared" si="131"/>
        <v/>
      </c>
      <c r="AW315" s="7" t="str">
        <f t="shared" si="132"/>
        <v/>
      </c>
      <c r="AX315" s="88"/>
      <c r="BD315" s="3" t="s">
        <v>2032</v>
      </c>
    </row>
    <row r="316" spans="1:56" s="13" customFormat="1" ht="13.5" customHeight="1">
      <c r="A316" s="139">
        <v>301</v>
      </c>
      <c r="B316" s="140"/>
      <c r="C316" s="141"/>
      <c r="D316" s="142"/>
      <c r="E316" s="141"/>
      <c r="F316" s="141"/>
      <c r="G316" s="182"/>
      <c r="H316" s="141"/>
      <c r="I316" s="143"/>
      <c r="J316" s="144"/>
      <c r="K316" s="141"/>
      <c r="L316" s="449"/>
      <c r="M316" s="450"/>
      <c r="N316" s="450"/>
      <c r="O316" s="451"/>
      <c r="P316" s="376" t="str">
        <f t="shared" si="108"/>
        <v/>
      </c>
      <c r="Q316" s="376" t="str">
        <f t="shared" si="109"/>
        <v/>
      </c>
      <c r="R316" s="377" t="str">
        <f t="shared" si="110"/>
        <v/>
      </c>
      <c r="S316" s="377" t="str">
        <f t="shared" si="111"/>
        <v/>
      </c>
      <c r="T316" s="277"/>
      <c r="U316" s="37"/>
      <c r="V316" s="36" t="str">
        <f t="shared" si="112"/>
        <v/>
      </c>
      <c r="W316" s="36" t="e">
        <f>IF(#REF!="","",#REF!)</f>
        <v>#REF!</v>
      </c>
      <c r="X316" s="29" t="str">
        <f t="shared" si="113"/>
        <v/>
      </c>
      <c r="Y316" s="7" t="e">
        <f t="shared" si="114"/>
        <v>#N/A</v>
      </c>
      <c r="Z316" s="7" t="e">
        <f t="shared" si="115"/>
        <v>#N/A</v>
      </c>
      <c r="AA316" s="7" t="e">
        <f t="shared" si="116"/>
        <v>#N/A</v>
      </c>
      <c r="AB316" s="7" t="str">
        <f t="shared" si="117"/>
        <v/>
      </c>
      <c r="AC316" s="11">
        <f t="shared" si="118"/>
        <v>1</v>
      </c>
      <c r="AD316" s="7" t="e">
        <f t="shared" si="119"/>
        <v>#N/A</v>
      </c>
      <c r="AE316" s="7" t="e">
        <f t="shared" si="120"/>
        <v>#N/A</v>
      </c>
      <c r="AF316" s="7" t="e">
        <f t="shared" si="121"/>
        <v>#N/A</v>
      </c>
      <c r="AG316" s="7" t="e">
        <f>VLOOKUP(AI316,排出係数!$A$4:$I$1301,9,FALSE)</f>
        <v>#N/A</v>
      </c>
      <c r="AH316" s="12" t="str">
        <f t="shared" si="122"/>
        <v xml:space="preserve"> </v>
      </c>
      <c r="AI316" s="7" t="e">
        <f t="shared" si="133"/>
        <v>#N/A</v>
      </c>
      <c r="AJ316" s="7" t="e">
        <f t="shared" si="123"/>
        <v>#N/A</v>
      </c>
      <c r="AK316" s="7" t="e">
        <f>VLOOKUP(AI316,排出係数!$A$4:$I$1301,6,FALSE)</f>
        <v>#N/A</v>
      </c>
      <c r="AL316" s="7" t="e">
        <f t="shared" si="124"/>
        <v>#N/A</v>
      </c>
      <c r="AM316" s="7" t="e">
        <f t="shared" si="125"/>
        <v>#N/A</v>
      </c>
      <c r="AN316" s="7" t="e">
        <f>VLOOKUP(AI316,排出係数!$A$4:$I$1301,7,FALSE)</f>
        <v>#N/A</v>
      </c>
      <c r="AO316" s="7" t="e">
        <f t="shared" si="126"/>
        <v>#N/A</v>
      </c>
      <c r="AP316" s="7" t="e">
        <f t="shared" si="127"/>
        <v>#N/A</v>
      </c>
      <c r="AQ316" s="7" t="e">
        <f t="shared" si="134"/>
        <v>#N/A</v>
      </c>
      <c r="AR316" s="7">
        <f t="shared" si="128"/>
        <v>0</v>
      </c>
      <c r="AS316" s="7" t="e">
        <f>VLOOKUP(AI316,排出係数!$A$4:$I$1301,8,FALSE)</f>
        <v>#N/A</v>
      </c>
      <c r="AT316" s="7" t="str">
        <f t="shared" si="129"/>
        <v/>
      </c>
      <c r="AU316" s="7" t="str">
        <f t="shared" si="130"/>
        <v/>
      </c>
      <c r="AV316" s="7" t="str">
        <f t="shared" si="131"/>
        <v/>
      </c>
      <c r="AW316" s="7" t="str">
        <f t="shared" si="132"/>
        <v/>
      </c>
      <c r="AX316" s="88"/>
      <c r="BD316" s="3" t="s">
        <v>2066</v>
      </c>
    </row>
    <row r="317" spans="1:56" s="13" customFormat="1" ht="13.5" customHeight="1">
      <c r="A317" s="139">
        <v>302</v>
      </c>
      <c r="B317" s="140"/>
      <c r="C317" s="141"/>
      <c r="D317" s="142"/>
      <c r="E317" s="141"/>
      <c r="F317" s="141"/>
      <c r="G317" s="182"/>
      <c r="H317" s="141"/>
      <c r="I317" s="143"/>
      <c r="J317" s="144"/>
      <c r="K317" s="141"/>
      <c r="L317" s="449"/>
      <c r="M317" s="450"/>
      <c r="N317" s="450"/>
      <c r="O317" s="451"/>
      <c r="P317" s="376" t="str">
        <f t="shared" si="108"/>
        <v/>
      </c>
      <c r="Q317" s="376" t="str">
        <f t="shared" si="109"/>
        <v/>
      </c>
      <c r="R317" s="377" t="str">
        <f t="shared" si="110"/>
        <v/>
      </c>
      <c r="S317" s="377" t="str">
        <f t="shared" si="111"/>
        <v/>
      </c>
      <c r="T317" s="277"/>
      <c r="U317" s="37"/>
      <c r="V317" s="36" t="str">
        <f t="shared" si="112"/>
        <v/>
      </c>
      <c r="W317" s="36" t="e">
        <f>IF(#REF!="","",#REF!)</f>
        <v>#REF!</v>
      </c>
      <c r="X317" s="29" t="str">
        <f t="shared" si="113"/>
        <v/>
      </c>
      <c r="Y317" s="7" t="e">
        <f t="shared" si="114"/>
        <v>#N/A</v>
      </c>
      <c r="Z317" s="7" t="e">
        <f t="shared" si="115"/>
        <v>#N/A</v>
      </c>
      <c r="AA317" s="7" t="e">
        <f t="shared" si="116"/>
        <v>#N/A</v>
      </c>
      <c r="AB317" s="7" t="str">
        <f t="shared" si="117"/>
        <v/>
      </c>
      <c r="AC317" s="11">
        <f t="shared" si="118"/>
        <v>1</v>
      </c>
      <c r="AD317" s="7" t="e">
        <f t="shared" si="119"/>
        <v>#N/A</v>
      </c>
      <c r="AE317" s="7" t="e">
        <f t="shared" si="120"/>
        <v>#N/A</v>
      </c>
      <c r="AF317" s="7" t="e">
        <f t="shared" si="121"/>
        <v>#N/A</v>
      </c>
      <c r="AG317" s="7" t="e">
        <f>VLOOKUP(AI317,排出係数!$A$4:$I$1301,9,FALSE)</f>
        <v>#N/A</v>
      </c>
      <c r="AH317" s="12" t="str">
        <f t="shared" si="122"/>
        <v xml:space="preserve"> </v>
      </c>
      <c r="AI317" s="7" t="e">
        <f t="shared" si="133"/>
        <v>#N/A</v>
      </c>
      <c r="AJ317" s="7" t="e">
        <f t="shared" si="123"/>
        <v>#N/A</v>
      </c>
      <c r="AK317" s="7" t="e">
        <f>VLOOKUP(AI317,排出係数!$A$4:$I$1301,6,FALSE)</f>
        <v>#N/A</v>
      </c>
      <c r="AL317" s="7" t="e">
        <f t="shared" si="124"/>
        <v>#N/A</v>
      </c>
      <c r="AM317" s="7" t="e">
        <f t="shared" si="125"/>
        <v>#N/A</v>
      </c>
      <c r="AN317" s="7" t="e">
        <f>VLOOKUP(AI317,排出係数!$A$4:$I$1301,7,FALSE)</f>
        <v>#N/A</v>
      </c>
      <c r="AO317" s="7" t="e">
        <f t="shared" si="126"/>
        <v>#N/A</v>
      </c>
      <c r="AP317" s="7" t="e">
        <f t="shared" si="127"/>
        <v>#N/A</v>
      </c>
      <c r="AQ317" s="7" t="e">
        <f t="shared" si="134"/>
        <v>#N/A</v>
      </c>
      <c r="AR317" s="7">
        <f t="shared" si="128"/>
        <v>0</v>
      </c>
      <c r="AS317" s="7" t="e">
        <f>VLOOKUP(AI317,排出係数!$A$4:$I$1301,8,FALSE)</f>
        <v>#N/A</v>
      </c>
      <c r="AT317" s="7" t="str">
        <f t="shared" si="129"/>
        <v/>
      </c>
      <c r="AU317" s="7" t="str">
        <f t="shared" si="130"/>
        <v/>
      </c>
      <c r="AV317" s="7" t="str">
        <f t="shared" si="131"/>
        <v/>
      </c>
      <c r="AW317" s="7" t="str">
        <f t="shared" si="132"/>
        <v/>
      </c>
      <c r="AX317" s="88"/>
      <c r="BD317" s="3" t="s">
        <v>2261</v>
      </c>
    </row>
    <row r="318" spans="1:56" s="13" customFormat="1" ht="13.5" customHeight="1">
      <c r="A318" s="139">
        <v>303</v>
      </c>
      <c r="B318" s="140"/>
      <c r="C318" s="141"/>
      <c r="D318" s="142"/>
      <c r="E318" s="141"/>
      <c r="F318" s="141"/>
      <c r="G318" s="182"/>
      <c r="H318" s="141"/>
      <c r="I318" s="143"/>
      <c r="J318" s="144"/>
      <c r="K318" s="141"/>
      <c r="L318" s="449"/>
      <c r="M318" s="450"/>
      <c r="N318" s="450"/>
      <c r="O318" s="451"/>
      <c r="P318" s="376" t="str">
        <f t="shared" si="108"/>
        <v/>
      </c>
      <c r="Q318" s="376" t="str">
        <f t="shared" si="109"/>
        <v/>
      </c>
      <c r="R318" s="377" t="str">
        <f t="shared" si="110"/>
        <v/>
      </c>
      <c r="S318" s="377" t="str">
        <f t="shared" si="111"/>
        <v/>
      </c>
      <c r="T318" s="277"/>
      <c r="U318" s="37"/>
      <c r="V318" s="36" t="str">
        <f t="shared" si="112"/>
        <v/>
      </c>
      <c r="W318" s="36" t="e">
        <f>IF(#REF!="","",#REF!)</f>
        <v>#REF!</v>
      </c>
      <c r="X318" s="29" t="str">
        <f t="shared" si="113"/>
        <v/>
      </c>
      <c r="Y318" s="7" t="e">
        <f t="shared" si="114"/>
        <v>#N/A</v>
      </c>
      <c r="Z318" s="7" t="e">
        <f t="shared" si="115"/>
        <v>#N/A</v>
      </c>
      <c r="AA318" s="7" t="e">
        <f t="shared" si="116"/>
        <v>#N/A</v>
      </c>
      <c r="AB318" s="7" t="str">
        <f t="shared" si="117"/>
        <v/>
      </c>
      <c r="AC318" s="11">
        <f t="shared" si="118"/>
        <v>1</v>
      </c>
      <c r="AD318" s="7" t="e">
        <f t="shared" si="119"/>
        <v>#N/A</v>
      </c>
      <c r="AE318" s="7" t="e">
        <f t="shared" si="120"/>
        <v>#N/A</v>
      </c>
      <c r="AF318" s="7" t="e">
        <f t="shared" si="121"/>
        <v>#N/A</v>
      </c>
      <c r="AG318" s="7" t="e">
        <f>VLOOKUP(AI318,排出係数!$A$4:$I$1301,9,FALSE)</f>
        <v>#N/A</v>
      </c>
      <c r="AH318" s="12" t="str">
        <f t="shared" si="122"/>
        <v xml:space="preserve"> </v>
      </c>
      <c r="AI318" s="7" t="e">
        <f t="shared" si="133"/>
        <v>#N/A</v>
      </c>
      <c r="AJ318" s="7" t="e">
        <f t="shared" si="123"/>
        <v>#N/A</v>
      </c>
      <c r="AK318" s="7" t="e">
        <f>VLOOKUP(AI318,排出係数!$A$4:$I$1301,6,FALSE)</f>
        <v>#N/A</v>
      </c>
      <c r="AL318" s="7" t="e">
        <f t="shared" si="124"/>
        <v>#N/A</v>
      </c>
      <c r="AM318" s="7" t="e">
        <f t="shared" si="125"/>
        <v>#N/A</v>
      </c>
      <c r="AN318" s="7" t="e">
        <f>VLOOKUP(AI318,排出係数!$A$4:$I$1301,7,FALSE)</f>
        <v>#N/A</v>
      </c>
      <c r="AO318" s="7" t="e">
        <f t="shared" si="126"/>
        <v>#N/A</v>
      </c>
      <c r="AP318" s="7" t="e">
        <f t="shared" si="127"/>
        <v>#N/A</v>
      </c>
      <c r="AQ318" s="7" t="e">
        <f t="shared" si="134"/>
        <v>#N/A</v>
      </c>
      <c r="AR318" s="7">
        <f t="shared" si="128"/>
        <v>0</v>
      </c>
      <c r="AS318" s="7" t="e">
        <f>VLOOKUP(AI318,排出係数!$A$4:$I$1301,8,FALSE)</f>
        <v>#N/A</v>
      </c>
      <c r="AT318" s="7" t="str">
        <f t="shared" si="129"/>
        <v/>
      </c>
      <c r="AU318" s="7" t="str">
        <f t="shared" si="130"/>
        <v/>
      </c>
      <c r="AV318" s="7" t="str">
        <f t="shared" si="131"/>
        <v/>
      </c>
      <c r="AW318" s="7" t="str">
        <f t="shared" si="132"/>
        <v/>
      </c>
      <c r="AX318" s="88"/>
      <c r="BD318" s="3" t="s">
        <v>1853</v>
      </c>
    </row>
    <row r="319" spans="1:56" s="13" customFormat="1" ht="13.5" customHeight="1">
      <c r="A319" s="139">
        <v>304</v>
      </c>
      <c r="B319" s="140"/>
      <c r="C319" s="141"/>
      <c r="D319" s="142"/>
      <c r="E319" s="141"/>
      <c r="F319" s="141"/>
      <c r="G319" s="182"/>
      <c r="H319" s="141"/>
      <c r="I319" s="143"/>
      <c r="J319" s="144"/>
      <c r="K319" s="141"/>
      <c r="L319" s="449"/>
      <c r="M319" s="450"/>
      <c r="N319" s="450"/>
      <c r="O319" s="451"/>
      <c r="P319" s="376" t="str">
        <f t="shared" si="108"/>
        <v/>
      </c>
      <c r="Q319" s="376" t="str">
        <f t="shared" si="109"/>
        <v/>
      </c>
      <c r="R319" s="377" t="str">
        <f t="shared" si="110"/>
        <v/>
      </c>
      <c r="S319" s="377" t="str">
        <f t="shared" si="111"/>
        <v/>
      </c>
      <c r="T319" s="277"/>
      <c r="U319" s="37"/>
      <c r="V319" s="36" t="str">
        <f t="shared" si="112"/>
        <v/>
      </c>
      <c r="W319" s="36" t="e">
        <f>IF(#REF!="","",#REF!)</f>
        <v>#REF!</v>
      </c>
      <c r="X319" s="29" t="str">
        <f t="shared" si="113"/>
        <v/>
      </c>
      <c r="Y319" s="7" t="e">
        <f t="shared" si="114"/>
        <v>#N/A</v>
      </c>
      <c r="Z319" s="7" t="e">
        <f t="shared" si="115"/>
        <v>#N/A</v>
      </c>
      <c r="AA319" s="7" t="e">
        <f t="shared" si="116"/>
        <v>#N/A</v>
      </c>
      <c r="AB319" s="7" t="str">
        <f t="shared" si="117"/>
        <v/>
      </c>
      <c r="AC319" s="11">
        <f t="shared" si="118"/>
        <v>1</v>
      </c>
      <c r="AD319" s="7" t="e">
        <f t="shared" si="119"/>
        <v>#N/A</v>
      </c>
      <c r="AE319" s="7" t="e">
        <f t="shared" si="120"/>
        <v>#N/A</v>
      </c>
      <c r="AF319" s="7" t="e">
        <f t="shared" si="121"/>
        <v>#N/A</v>
      </c>
      <c r="AG319" s="7" t="e">
        <f>VLOOKUP(AI319,排出係数!$A$4:$I$1301,9,FALSE)</f>
        <v>#N/A</v>
      </c>
      <c r="AH319" s="12" t="str">
        <f t="shared" si="122"/>
        <v xml:space="preserve"> </v>
      </c>
      <c r="AI319" s="7" t="e">
        <f t="shared" si="133"/>
        <v>#N/A</v>
      </c>
      <c r="AJ319" s="7" t="e">
        <f t="shared" si="123"/>
        <v>#N/A</v>
      </c>
      <c r="AK319" s="7" t="e">
        <f>VLOOKUP(AI319,排出係数!$A$4:$I$1301,6,FALSE)</f>
        <v>#N/A</v>
      </c>
      <c r="AL319" s="7" t="e">
        <f t="shared" si="124"/>
        <v>#N/A</v>
      </c>
      <c r="AM319" s="7" t="e">
        <f t="shared" si="125"/>
        <v>#N/A</v>
      </c>
      <c r="AN319" s="7" t="e">
        <f>VLOOKUP(AI319,排出係数!$A$4:$I$1301,7,FALSE)</f>
        <v>#N/A</v>
      </c>
      <c r="AO319" s="7" t="e">
        <f t="shared" si="126"/>
        <v>#N/A</v>
      </c>
      <c r="AP319" s="7" t="e">
        <f t="shared" si="127"/>
        <v>#N/A</v>
      </c>
      <c r="AQ319" s="7" t="e">
        <f t="shared" si="134"/>
        <v>#N/A</v>
      </c>
      <c r="AR319" s="7">
        <f t="shared" si="128"/>
        <v>0</v>
      </c>
      <c r="AS319" s="7" t="e">
        <f>VLOOKUP(AI319,排出係数!$A$4:$I$1301,8,FALSE)</f>
        <v>#N/A</v>
      </c>
      <c r="AT319" s="7" t="str">
        <f t="shared" si="129"/>
        <v/>
      </c>
      <c r="AU319" s="7" t="str">
        <f t="shared" si="130"/>
        <v/>
      </c>
      <c r="AV319" s="7" t="str">
        <f t="shared" si="131"/>
        <v/>
      </c>
      <c r="AW319" s="7" t="str">
        <f t="shared" si="132"/>
        <v/>
      </c>
      <c r="AX319" s="88"/>
      <c r="BD319" s="3" t="s">
        <v>1894</v>
      </c>
    </row>
    <row r="320" spans="1:56" s="13" customFormat="1" ht="13.5" customHeight="1">
      <c r="A320" s="139">
        <v>305</v>
      </c>
      <c r="B320" s="140"/>
      <c r="C320" s="141"/>
      <c r="D320" s="142"/>
      <c r="E320" s="141"/>
      <c r="F320" s="141"/>
      <c r="G320" s="182"/>
      <c r="H320" s="141"/>
      <c r="I320" s="143"/>
      <c r="J320" s="144"/>
      <c r="K320" s="141"/>
      <c r="L320" s="449"/>
      <c r="M320" s="450"/>
      <c r="N320" s="450"/>
      <c r="O320" s="451"/>
      <c r="P320" s="376" t="str">
        <f t="shared" si="108"/>
        <v/>
      </c>
      <c r="Q320" s="376" t="str">
        <f t="shared" si="109"/>
        <v/>
      </c>
      <c r="R320" s="377" t="str">
        <f t="shared" si="110"/>
        <v/>
      </c>
      <c r="S320" s="377" t="str">
        <f t="shared" si="111"/>
        <v/>
      </c>
      <c r="T320" s="277"/>
      <c r="U320" s="37"/>
      <c r="V320" s="36" t="str">
        <f t="shared" si="112"/>
        <v/>
      </c>
      <c r="W320" s="36" t="e">
        <f>IF(#REF!="","",#REF!)</f>
        <v>#REF!</v>
      </c>
      <c r="X320" s="29" t="str">
        <f t="shared" si="113"/>
        <v/>
      </c>
      <c r="Y320" s="7" t="e">
        <f t="shared" si="114"/>
        <v>#N/A</v>
      </c>
      <c r="Z320" s="7" t="e">
        <f t="shared" si="115"/>
        <v>#N/A</v>
      </c>
      <c r="AA320" s="7" t="e">
        <f t="shared" si="116"/>
        <v>#N/A</v>
      </c>
      <c r="AB320" s="7" t="str">
        <f t="shared" si="117"/>
        <v/>
      </c>
      <c r="AC320" s="11">
        <f t="shared" si="118"/>
        <v>1</v>
      </c>
      <c r="AD320" s="7" t="e">
        <f t="shared" si="119"/>
        <v>#N/A</v>
      </c>
      <c r="AE320" s="7" t="e">
        <f t="shared" si="120"/>
        <v>#N/A</v>
      </c>
      <c r="AF320" s="7" t="e">
        <f t="shared" si="121"/>
        <v>#N/A</v>
      </c>
      <c r="AG320" s="7" t="e">
        <f>VLOOKUP(AI320,排出係数!$A$4:$I$1301,9,FALSE)</f>
        <v>#N/A</v>
      </c>
      <c r="AH320" s="12" t="str">
        <f t="shared" si="122"/>
        <v xml:space="preserve"> </v>
      </c>
      <c r="AI320" s="7" t="e">
        <f t="shared" si="133"/>
        <v>#N/A</v>
      </c>
      <c r="AJ320" s="7" t="e">
        <f t="shared" si="123"/>
        <v>#N/A</v>
      </c>
      <c r="AK320" s="7" t="e">
        <f>VLOOKUP(AI320,排出係数!$A$4:$I$1301,6,FALSE)</f>
        <v>#N/A</v>
      </c>
      <c r="AL320" s="7" t="e">
        <f t="shared" si="124"/>
        <v>#N/A</v>
      </c>
      <c r="AM320" s="7" t="e">
        <f t="shared" si="125"/>
        <v>#N/A</v>
      </c>
      <c r="AN320" s="7" t="e">
        <f>VLOOKUP(AI320,排出係数!$A$4:$I$1301,7,FALSE)</f>
        <v>#N/A</v>
      </c>
      <c r="AO320" s="7" t="e">
        <f t="shared" si="126"/>
        <v>#N/A</v>
      </c>
      <c r="AP320" s="7" t="e">
        <f t="shared" si="127"/>
        <v>#N/A</v>
      </c>
      <c r="AQ320" s="7" t="e">
        <f t="shared" si="134"/>
        <v>#N/A</v>
      </c>
      <c r="AR320" s="7">
        <f t="shared" si="128"/>
        <v>0</v>
      </c>
      <c r="AS320" s="7" t="e">
        <f>VLOOKUP(AI320,排出係数!$A$4:$I$1301,8,FALSE)</f>
        <v>#N/A</v>
      </c>
      <c r="AT320" s="7" t="str">
        <f t="shared" si="129"/>
        <v/>
      </c>
      <c r="AU320" s="7" t="str">
        <f t="shared" si="130"/>
        <v/>
      </c>
      <c r="AV320" s="7" t="str">
        <f t="shared" si="131"/>
        <v/>
      </c>
      <c r="AW320" s="7" t="str">
        <f t="shared" si="132"/>
        <v/>
      </c>
      <c r="AX320" s="88"/>
      <c r="BD320" s="3" t="s">
        <v>1819</v>
      </c>
    </row>
    <row r="321" spans="1:56" s="13" customFormat="1" ht="13.5" customHeight="1">
      <c r="A321" s="139">
        <v>306</v>
      </c>
      <c r="B321" s="140"/>
      <c r="C321" s="141"/>
      <c r="D321" s="142"/>
      <c r="E321" s="141"/>
      <c r="F321" s="141"/>
      <c r="G321" s="182"/>
      <c r="H321" s="141"/>
      <c r="I321" s="143"/>
      <c r="J321" s="144"/>
      <c r="K321" s="141"/>
      <c r="L321" s="449"/>
      <c r="M321" s="450"/>
      <c r="N321" s="450"/>
      <c r="O321" s="451"/>
      <c r="P321" s="376" t="str">
        <f t="shared" si="108"/>
        <v/>
      </c>
      <c r="Q321" s="376" t="str">
        <f t="shared" si="109"/>
        <v/>
      </c>
      <c r="R321" s="377" t="str">
        <f t="shared" si="110"/>
        <v/>
      </c>
      <c r="S321" s="377" t="str">
        <f t="shared" si="111"/>
        <v/>
      </c>
      <c r="T321" s="277"/>
      <c r="U321" s="37"/>
      <c r="V321" s="36" t="str">
        <f t="shared" si="112"/>
        <v/>
      </c>
      <c r="W321" s="36" t="e">
        <f>IF(#REF!="","",#REF!)</f>
        <v>#REF!</v>
      </c>
      <c r="X321" s="29" t="str">
        <f t="shared" si="113"/>
        <v/>
      </c>
      <c r="Y321" s="7" t="e">
        <f t="shared" si="114"/>
        <v>#N/A</v>
      </c>
      <c r="Z321" s="7" t="e">
        <f t="shared" si="115"/>
        <v>#N/A</v>
      </c>
      <c r="AA321" s="7" t="e">
        <f t="shared" si="116"/>
        <v>#N/A</v>
      </c>
      <c r="AB321" s="7" t="str">
        <f t="shared" si="117"/>
        <v/>
      </c>
      <c r="AC321" s="11">
        <f t="shared" si="118"/>
        <v>1</v>
      </c>
      <c r="AD321" s="7" t="e">
        <f t="shared" si="119"/>
        <v>#N/A</v>
      </c>
      <c r="AE321" s="7" t="e">
        <f t="shared" si="120"/>
        <v>#N/A</v>
      </c>
      <c r="AF321" s="7" t="e">
        <f t="shared" si="121"/>
        <v>#N/A</v>
      </c>
      <c r="AG321" s="7" t="e">
        <f>VLOOKUP(AI321,排出係数!$A$4:$I$1301,9,FALSE)</f>
        <v>#N/A</v>
      </c>
      <c r="AH321" s="12" t="str">
        <f t="shared" si="122"/>
        <v xml:space="preserve"> </v>
      </c>
      <c r="AI321" s="7" t="e">
        <f t="shared" si="133"/>
        <v>#N/A</v>
      </c>
      <c r="AJ321" s="7" t="e">
        <f t="shared" si="123"/>
        <v>#N/A</v>
      </c>
      <c r="AK321" s="7" t="e">
        <f>VLOOKUP(AI321,排出係数!$A$4:$I$1301,6,FALSE)</f>
        <v>#N/A</v>
      </c>
      <c r="AL321" s="7" t="e">
        <f t="shared" si="124"/>
        <v>#N/A</v>
      </c>
      <c r="AM321" s="7" t="e">
        <f t="shared" si="125"/>
        <v>#N/A</v>
      </c>
      <c r="AN321" s="7" t="e">
        <f>VLOOKUP(AI321,排出係数!$A$4:$I$1301,7,FALSE)</f>
        <v>#N/A</v>
      </c>
      <c r="AO321" s="7" t="e">
        <f t="shared" si="126"/>
        <v>#N/A</v>
      </c>
      <c r="AP321" s="7" t="e">
        <f t="shared" si="127"/>
        <v>#N/A</v>
      </c>
      <c r="AQ321" s="7" t="e">
        <f t="shared" si="134"/>
        <v>#N/A</v>
      </c>
      <c r="AR321" s="7">
        <f t="shared" si="128"/>
        <v>0</v>
      </c>
      <c r="AS321" s="7" t="e">
        <f>VLOOKUP(AI321,排出係数!$A$4:$I$1301,8,FALSE)</f>
        <v>#N/A</v>
      </c>
      <c r="AT321" s="7" t="str">
        <f t="shared" si="129"/>
        <v/>
      </c>
      <c r="AU321" s="7" t="str">
        <f t="shared" si="130"/>
        <v/>
      </c>
      <c r="AV321" s="7" t="str">
        <f t="shared" si="131"/>
        <v/>
      </c>
      <c r="AW321" s="7" t="str">
        <f t="shared" si="132"/>
        <v/>
      </c>
      <c r="AX321" s="88"/>
      <c r="BD321" s="3" t="s">
        <v>1851</v>
      </c>
    </row>
    <row r="322" spans="1:56" s="13" customFormat="1" ht="13.5" customHeight="1">
      <c r="A322" s="139">
        <v>307</v>
      </c>
      <c r="B322" s="140"/>
      <c r="C322" s="141"/>
      <c r="D322" s="142"/>
      <c r="E322" s="141"/>
      <c r="F322" s="141"/>
      <c r="G322" s="182"/>
      <c r="H322" s="141"/>
      <c r="I322" s="143"/>
      <c r="J322" s="144"/>
      <c r="K322" s="141"/>
      <c r="L322" s="449"/>
      <c r="M322" s="450"/>
      <c r="N322" s="450"/>
      <c r="O322" s="451"/>
      <c r="P322" s="376" t="str">
        <f t="shared" si="108"/>
        <v/>
      </c>
      <c r="Q322" s="376" t="str">
        <f t="shared" si="109"/>
        <v/>
      </c>
      <c r="R322" s="377" t="str">
        <f t="shared" si="110"/>
        <v/>
      </c>
      <c r="S322" s="377" t="str">
        <f t="shared" si="111"/>
        <v/>
      </c>
      <c r="T322" s="277"/>
      <c r="U322" s="37"/>
      <c r="V322" s="36" t="str">
        <f t="shared" si="112"/>
        <v/>
      </c>
      <c r="W322" s="36" t="e">
        <f>IF(#REF!="","",#REF!)</f>
        <v>#REF!</v>
      </c>
      <c r="X322" s="29" t="str">
        <f t="shared" si="113"/>
        <v/>
      </c>
      <c r="Y322" s="7" t="e">
        <f t="shared" si="114"/>
        <v>#N/A</v>
      </c>
      <c r="Z322" s="7" t="e">
        <f t="shared" si="115"/>
        <v>#N/A</v>
      </c>
      <c r="AA322" s="7" t="e">
        <f t="shared" si="116"/>
        <v>#N/A</v>
      </c>
      <c r="AB322" s="7" t="str">
        <f t="shared" si="117"/>
        <v/>
      </c>
      <c r="AC322" s="11">
        <f t="shared" si="118"/>
        <v>1</v>
      </c>
      <c r="AD322" s="7" t="e">
        <f t="shared" si="119"/>
        <v>#N/A</v>
      </c>
      <c r="AE322" s="7" t="e">
        <f t="shared" si="120"/>
        <v>#N/A</v>
      </c>
      <c r="AF322" s="7" t="e">
        <f t="shared" si="121"/>
        <v>#N/A</v>
      </c>
      <c r="AG322" s="7" t="e">
        <f>VLOOKUP(AI322,排出係数!$A$4:$I$1301,9,FALSE)</f>
        <v>#N/A</v>
      </c>
      <c r="AH322" s="12" t="str">
        <f t="shared" si="122"/>
        <v xml:space="preserve"> </v>
      </c>
      <c r="AI322" s="7" t="e">
        <f t="shared" si="133"/>
        <v>#N/A</v>
      </c>
      <c r="AJ322" s="7" t="e">
        <f t="shared" si="123"/>
        <v>#N/A</v>
      </c>
      <c r="AK322" s="7" t="e">
        <f>VLOOKUP(AI322,排出係数!$A$4:$I$1301,6,FALSE)</f>
        <v>#N/A</v>
      </c>
      <c r="AL322" s="7" t="e">
        <f t="shared" si="124"/>
        <v>#N/A</v>
      </c>
      <c r="AM322" s="7" t="e">
        <f t="shared" si="125"/>
        <v>#N/A</v>
      </c>
      <c r="AN322" s="7" t="e">
        <f>VLOOKUP(AI322,排出係数!$A$4:$I$1301,7,FALSE)</f>
        <v>#N/A</v>
      </c>
      <c r="AO322" s="7" t="e">
        <f t="shared" si="126"/>
        <v>#N/A</v>
      </c>
      <c r="AP322" s="7" t="e">
        <f t="shared" si="127"/>
        <v>#N/A</v>
      </c>
      <c r="AQ322" s="7" t="e">
        <f t="shared" si="134"/>
        <v>#N/A</v>
      </c>
      <c r="AR322" s="7">
        <f t="shared" si="128"/>
        <v>0</v>
      </c>
      <c r="AS322" s="7" t="e">
        <f>VLOOKUP(AI322,排出係数!$A$4:$I$1301,8,FALSE)</f>
        <v>#N/A</v>
      </c>
      <c r="AT322" s="7" t="str">
        <f t="shared" si="129"/>
        <v/>
      </c>
      <c r="AU322" s="7" t="str">
        <f t="shared" si="130"/>
        <v/>
      </c>
      <c r="AV322" s="7" t="str">
        <f t="shared" si="131"/>
        <v/>
      </c>
      <c r="AW322" s="7" t="str">
        <f t="shared" si="132"/>
        <v/>
      </c>
      <c r="AX322" s="88"/>
      <c r="BD322" s="3" t="s">
        <v>1892</v>
      </c>
    </row>
    <row r="323" spans="1:56" s="13" customFormat="1" ht="13.5" customHeight="1">
      <c r="A323" s="139">
        <v>308</v>
      </c>
      <c r="B323" s="140"/>
      <c r="C323" s="141"/>
      <c r="D323" s="142"/>
      <c r="E323" s="141"/>
      <c r="F323" s="141"/>
      <c r="G323" s="182"/>
      <c r="H323" s="141"/>
      <c r="I323" s="143"/>
      <c r="J323" s="144"/>
      <c r="K323" s="141"/>
      <c r="L323" s="449"/>
      <c r="M323" s="450"/>
      <c r="N323" s="450"/>
      <c r="O323" s="451"/>
      <c r="P323" s="376" t="str">
        <f t="shared" si="108"/>
        <v/>
      </c>
      <c r="Q323" s="376" t="str">
        <f t="shared" si="109"/>
        <v/>
      </c>
      <c r="R323" s="377" t="str">
        <f t="shared" si="110"/>
        <v/>
      </c>
      <c r="S323" s="377" t="str">
        <f t="shared" si="111"/>
        <v/>
      </c>
      <c r="T323" s="277"/>
      <c r="U323" s="37"/>
      <c r="V323" s="36" t="str">
        <f t="shared" si="112"/>
        <v/>
      </c>
      <c r="W323" s="36" t="e">
        <f>IF(#REF!="","",#REF!)</f>
        <v>#REF!</v>
      </c>
      <c r="X323" s="29" t="str">
        <f t="shared" si="113"/>
        <v/>
      </c>
      <c r="Y323" s="7" t="e">
        <f t="shared" si="114"/>
        <v>#N/A</v>
      </c>
      <c r="Z323" s="7" t="e">
        <f t="shared" si="115"/>
        <v>#N/A</v>
      </c>
      <c r="AA323" s="7" t="e">
        <f t="shared" si="116"/>
        <v>#N/A</v>
      </c>
      <c r="AB323" s="7" t="str">
        <f t="shared" si="117"/>
        <v/>
      </c>
      <c r="AC323" s="11">
        <f t="shared" si="118"/>
        <v>1</v>
      </c>
      <c r="AD323" s="7" t="e">
        <f t="shared" si="119"/>
        <v>#N/A</v>
      </c>
      <c r="AE323" s="7" t="e">
        <f t="shared" si="120"/>
        <v>#N/A</v>
      </c>
      <c r="AF323" s="7" t="e">
        <f t="shared" si="121"/>
        <v>#N/A</v>
      </c>
      <c r="AG323" s="7" t="e">
        <f>VLOOKUP(AI323,排出係数!$A$4:$I$1301,9,FALSE)</f>
        <v>#N/A</v>
      </c>
      <c r="AH323" s="12" t="str">
        <f t="shared" si="122"/>
        <v xml:space="preserve"> </v>
      </c>
      <c r="AI323" s="7" t="e">
        <f t="shared" si="133"/>
        <v>#N/A</v>
      </c>
      <c r="AJ323" s="7" t="e">
        <f t="shared" si="123"/>
        <v>#N/A</v>
      </c>
      <c r="AK323" s="7" t="e">
        <f>VLOOKUP(AI323,排出係数!$A$4:$I$1301,6,FALSE)</f>
        <v>#N/A</v>
      </c>
      <c r="AL323" s="7" t="e">
        <f t="shared" si="124"/>
        <v>#N/A</v>
      </c>
      <c r="AM323" s="7" t="e">
        <f t="shared" si="125"/>
        <v>#N/A</v>
      </c>
      <c r="AN323" s="7" t="e">
        <f>VLOOKUP(AI323,排出係数!$A$4:$I$1301,7,FALSE)</f>
        <v>#N/A</v>
      </c>
      <c r="AO323" s="7" t="e">
        <f t="shared" si="126"/>
        <v>#N/A</v>
      </c>
      <c r="AP323" s="7" t="e">
        <f t="shared" si="127"/>
        <v>#N/A</v>
      </c>
      <c r="AQ323" s="7" t="e">
        <f t="shared" si="134"/>
        <v>#N/A</v>
      </c>
      <c r="AR323" s="7">
        <f t="shared" si="128"/>
        <v>0</v>
      </c>
      <c r="AS323" s="7" t="e">
        <f>VLOOKUP(AI323,排出係数!$A$4:$I$1301,8,FALSE)</f>
        <v>#N/A</v>
      </c>
      <c r="AT323" s="7" t="str">
        <f t="shared" si="129"/>
        <v/>
      </c>
      <c r="AU323" s="7" t="str">
        <f t="shared" si="130"/>
        <v/>
      </c>
      <c r="AV323" s="7" t="str">
        <f t="shared" si="131"/>
        <v/>
      </c>
      <c r="AW323" s="7" t="str">
        <f t="shared" si="132"/>
        <v/>
      </c>
      <c r="AX323" s="88"/>
      <c r="BD323" s="3" t="s">
        <v>2295</v>
      </c>
    </row>
    <row r="324" spans="1:56" s="13" customFormat="1" ht="13.5" customHeight="1">
      <c r="A324" s="139">
        <v>309</v>
      </c>
      <c r="B324" s="140"/>
      <c r="C324" s="141"/>
      <c r="D324" s="142"/>
      <c r="E324" s="141"/>
      <c r="F324" s="141"/>
      <c r="G324" s="182"/>
      <c r="H324" s="141"/>
      <c r="I324" s="143"/>
      <c r="J324" s="144"/>
      <c r="K324" s="141"/>
      <c r="L324" s="449"/>
      <c r="M324" s="450"/>
      <c r="N324" s="450"/>
      <c r="O324" s="451"/>
      <c r="P324" s="376" t="str">
        <f t="shared" si="108"/>
        <v/>
      </c>
      <c r="Q324" s="376" t="str">
        <f t="shared" si="109"/>
        <v/>
      </c>
      <c r="R324" s="377" t="str">
        <f t="shared" si="110"/>
        <v/>
      </c>
      <c r="S324" s="377" t="str">
        <f t="shared" si="111"/>
        <v/>
      </c>
      <c r="T324" s="277"/>
      <c r="U324" s="37"/>
      <c r="V324" s="36" t="str">
        <f t="shared" si="112"/>
        <v/>
      </c>
      <c r="W324" s="36" t="e">
        <f>IF(#REF!="","",#REF!)</f>
        <v>#REF!</v>
      </c>
      <c r="X324" s="29" t="str">
        <f t="shared" si="113"/>
        <v/>
      </c>
      <c r="Y324" s="7" t="e">
        <f t="shared" si="114"/>
        <v>#N/A</v>
      </c>
      <c r="Z324" s="7" t="e">
        <f t="shared" si="115"/>
        <v>#N/A</v>
      </c>
      <c r="AA324" s="7" t="e">
        <f t="shared" si="116"/>
        <v>#N/A</v>
      </c>
      <c r="AB324" s="7" t="str">
        <f t="shared" si="117"/>
        <v/>
      </c>
      <c r="AC324" s="11">
        <f t="shared" si="118"/>
        <v>1</v>
      </c>
      <c r="AD324" s="7" t="e">
        <f t="shared" si="119"/>
        <v>#N/A</v>
      </c>
      <c r="AE324" s="7" t="e">
        <f t="shared" si="120"/>
        <v>#N/A</v>
      </c>
      <c r="AF324" s="7" t="e">
        <f t="shared" si="121"/>
        <v>#N/A</v>
      </c>
      <c r="AG324" s="7" t="e">
        <f>VLOOKUP(AI324,排出係数!$A$4:$I$1301,9,FALSE)</f>
        <v>#N/A</v>
      </c>
      <c r="AH324" s="12" t="str">
        <f t="shared" si="122"/>
        <v xml:space="preserve"> </v>
      </c>
      <c r="AI324" s="7" t="e">
        <f t="shared" si="133"/>
        <v>#N/A</v>
      </c>
      <c r="AJ324" s="7" t="e">
        <f t="shared" si="123"/>
        <v>#N/A</v>
      </c>
      <c r="AK324" s="7" t="e">
        <f>VLOOKUP(AI324,排出係数!$A$4:$I$1301,6,FALSE)</f>
        <v>#N/A</v>
      </c>
      <c r="AL324" s="7" t="e">
        <f t="shared" si="124"/>
        <v>#N/A</v>
      </c>
      <c r="AM324" s="7" t="e">
        <f t="shared" si="125"/>
        <v>#N/A</v>
      </c>
      <c r="AN324" s="7" t="e">
        <f>VLOOKUP(AI324,排出係数!$A$4:$I$1301,7,FALSE)</f>
        <v>#N/A</v>
      </c>
      <c r="AO324" s="7" t="e">
        <f t="shared" si="126"/>
        <v>#N/A</v>
      </c>
      <c r="AP324" s="7" t="e">
        <f t="shared" si="127"/>
        <v>#N/A</v>
      </c>
      <c r="AQ324" s="7" t="e">
        <f t="shared" si="134"/>
        <v>#N/A</v>
      </c>
      <c r="AR324" s="7">
        <f t="shared" si="128"/>
        <v>0</v>
      </c>
      <c r="AS324" s="7" t="e">
        <f>VLOOKUP(AI324,排出係数!$A$4:$I$1301,8,FALSE)</f>
        <v>#N/A</v>
      </c>
      <c r="AT324" s="7" t="str">
        <f t="shared" si="129"/>
        <v/>
      </c>
      <c r="AU324" s="7" t="str">
        <f t="shared" si="130"/>
        <v/>
      </c>
      <c r="AV324" s="7" t="str">
        <f t="shared" si="131"/>
        <v/>
      </c>
      <c r="AW324" s="7" t="str">
        <f t="shared" si="132"/>
        <v/>
      </c>
      <c r="AX324" s="88"/>
      <c r="BD324" s="3" t="s">
        <v>2036</v>
      </c>
    </row>
    <row r="325" spans="1:56" s="13" customFormat="1" ht="13.5" customHeight="1">
      <c r="A325" s="139">
        <v>310</v>
      </c>
      <c r="B325" s="140"/>
      <c r="C325" s="141"/>
      <c r="D325" s="142"/>
      <c r="E325" s="141"/>
      <c r="F325" s="141"/>
      <c r="G325" s="182"/>
      <c r="H325" s="141"/>
      <c r="I325" s="143"/>
      <c r="J325" s="144"/>
      <c r="K325" s="141"/>
      <c r="L325" s="449"/>
      <c r="M325" s="450"/>
      <c r="N325" s="450"/>
      <c r="O325" s="451"/>
      <c r="P325" s="376" t="str">
        <f t="shared" si="108"/>
        <v/>
      </c>
      <c r="Q325" s="376" t="str">
        <f t="shared" si="109"/>
        <v/>
      </c>
      <c r="R325" s="377" t="str">
        <f t="shared" si="110"/>
        <v/>
      </c>
      <c r="S325" s="377" t="str">
        <f t="shared" si="111"/>
        <v/>
      </c>
      <c r="T325" s="277"/>
      <c r="U325" s="37"/>
      <c r="V325" s="36" t="str">
        <f t="shared" si="112"/>
        <v/>
      </c>
      <c r="W325" s="36" t="e">
        <f>IF(#REF!="","",#REF!)</f>
        <v>#REF!</v>
      </c>
      <c r="X325" s="29" t="str">
        <f t="shared" si="113"/>
        <v/>
      </c>
      <c r="Y325" s="7" t="e">
        <f t="shared" si="114"/>
        <v>#N/A</v>
      </c>
      <c r="Z325" s="7" t="e">
        <f t="shared" si="115"/>
        <v>#N/A</v>
      </c>
      <c r="AA325" s="7" t="e">
        <f t="shared" si="116"/>
        <v>#N/A</v>
      </c>
      <c r="AB325" s="7" t="str">
        <f t="shared" si="117"/>
        <v/>
      </c>
      <c r="AC325" s="11">
        <f t="shared" si="118"/>
        <v>1</v>
      </c>
      <c r="AD325" s="7" t="e">
        <f t="shared" si="119"/>
        <v>#N/A</v>
      </c>
      <c r="AE325" s="7" t="e">
        <f t="shared" si="120"/>
        <v>#N/A</v>
      </c>
      <c r="AF325" s="7" t="e">
        <f t="shared" si="121"/>
        <v>#N/A</v>
      </c>
      <c r="AG325" s="7" t="e">
        <f>VLOOKUP(AI325,排出係数!$A$4:$I$1301,9,FALSE)</f>
        <v>#N/A</v>
      </c>
      <c r="AH325" s="12" t="str">
        <f t="shared" si="122"/>
        <v xml:space="preserve"> </v>
      </c>
      <c r="AI325" s="7" t="e">
        <f t="shared" si="133"/>
        <v>#N/A</v>
      </c>
      <c r="AJ325" s="7" t="e">
        <f t="shared" si="123"/>
        <v>#N/A</v>
      </c>
      <c r="AK325" s="7" t="e">
        <f>VLOOKUP(AI325,排出係数!$A$4:$I$1301,6,FALSE)</f>
        <v>#N/A</v>
      </c>
      <c r="AL325" s="7" t="e">
        <f t="shared" si="124"/>
        <v>#N/A</v>
      </c>
      <c r="AM325" s="7" t="e">
        <f t="shared" si="125"/>
        <v>#N/A</v>
      </c>
      <c r="AN325" s="7" t="e">
        <f>VLOOKUP(AI325,排出係数!$A$4:$I$1301,7,FALSE)</f>
        <v>#N/A</v>
      </c>
      <c r="AO325" s="7" t="e">
        <f t="shared" si="126"/>
        <v>#N/A</v>
      </c>
      <c r="AP325" s="7" t="e">
        <f t="shared" si="127"/>
        <v>#N/A</v>
      </c>
      <c r="AQ325" s="7" t="e">
        <f t="shared" si="134"/>
        <v>#N/A</v>
      </c>
      <c r="AR325" s="7">
        <f t="shared" si="128"/>
        <v>0</v>
      </c>
      <c r="AS325" s="7" t="e">
        <f>VLOOKUP(AI325,排出係数!$A$4:$I$1301,8,FALSE)</f>
        <v>#N/A</v>
      </c>
      <c r="AT325" s="7" t="str">
        <f t="shared" si="129"/>
        <v/>
      </c>
      <c r="AU325" s="7" t="str">
        <f t="shared" si="130"/>
        <v/>
      </c>
      <c r="AV325" s="7" t="str">
        <f t="shared" si="131"/>
        <v/>
      </c>
      <c r="AW325" s="7" t="str">
        <f t="shared" si="132"/>
        <v/>
      </c>
      <c r="AX325" s="88"/>
      <c r="BD325" s="3" t="s">
        <v>2070</v>
      </c>
    </row>
    <row r="326" spans="1:56" s="13" customFormat="1" ht="13.5" customHeight="1">
      <c r="A326" s="139">
        <v>311</v>
      </c>
      <c r="B326" s="140"/>
      <c r="C326" s="141"/>
      <c r="D326" s="142"/>
      <c r="E326" s="141"/>
      <c r="F326" s="141"/>
      <c r="G326" s="182"/>
      <c r="H326" s="141"/>
      <c r="I326" s="143"/>
      <c r="J326" s="144"/>
      <c r="K326" s="141"/>
      <c r="L326" s="449"/>
      <c r="M326" s="450"/>
      <c r="N326" s="450"/>
      <c r="O326" s="451"/>
      <c r="P326" s="376" t="str">
        <f t="shared" ref="P326:P335" si="135">IF(ISBLANK(K326)=TRUE,"",IF(ISNUMBER(AJ326)=TRUE,AJ326,"エラー"))</f>
        <v/>
      </c>
      <c r="Q326" s="376" t="str">
        <f t="shared" ref="Q326:Q335" si="136">IF(ISBLANK(K326)=TRUE,"",IF(ISNUMBER(AM326)=TRUE,AM326,"エラー"))</f>
        <v/>
      </c>
      <c r="R326" s="377" t="str">
        <f t="shared" ref="R326:R335" si="137">IF(P326="","",IF(ISERROR(P326*V326*AC326),"エラー",IF(ISBLANK(V326)=TRUE,"エラー",IF(ISBLANK(P326)=TRUE,"エラー",IF(AV326=1,"エラー",P326*AC326*V326/1000)))))</f>
        <v/>
      </c>
      <c r="S326" s="377" t="str">
        <f t="shared" ref="S326:S335" si="138">IF(Q326="","",IF(ISERROR(Q326*V326*AC326),"エラー",IF(ISBLANK(V326)=TRUE,"エラー",IF(ISBLANK(Q326)=TRUE,"エラー",IF(AV326=1,"エラー",Q326*AC326*V326/1000)))))</f>
        <v/>
      </c>
      <c r="T326" s="277"/>
      <c r="U326" s="37"/>
      <c r="V326" s="36" t="str">
        <f t="shared" si="112"/>
        <v/>
      </c>
      <c r="W326" s="36" t="e">
        <f>IF(#REF!="","",#REF!)</f>
        <v>#REF!</v>
      </c>
      <c r="X326" s="29" t="str">
        <f t="shared" si="113"/>
        <v/>
      </c>
      <c r="Y326" s="7" t="e">
        <f t="shared" si="114"/>
        <v>#N/A</v>
      </c>
      <c r="Z326" s="7" t="e">
        <f t="shared" si="115"/>
        <v>#N/A</v>
      </c>
      <c r="AA326" s="7" t="e">
        <f t="shared" si="116"/>
        <v>#N/A</v>
      </c>
      <c r="AB326" s="7" t="str">
        <f t="shared" si="117"/>
        <v/>
      </c>
      <c r="AC326" s="11">
        <f t="shared" si="118"/>
        <v>1</v>
      </c>
      <c r="AD326" s="7" t="e">
        <f t="shared" si="119"/>
        <v>#N/A</v>
      </c>
      <c r="AE326" s="7" t="e">
        <f t="shared" si="120"/>
        <v>#N/A</v>
      </c>
      <c r="AF326" s="7" t="e">
        <f t="shared" si="121"/>
        <v>#N/A</v>
      </c>
      <c r="AG326" s="7" t="e">
        <f>VLOOKUP(AI326,排出係数!$A$4:$I$1301,9,FALSE)</f>
        <v>#N/A</v>
      </c>
      <c r="AH326" s="12" t="str">
        <f t="shared" si="122"/>
        <v xml:space="preserve"> </v>
      </c>
      <c r="AI326" s="7" t="e">
        <f t="shared" si="133"/>
        <v>#N/A</v>
      </c>
      <c r="AJ326" s="7" t="e">
        <f t="shared" si="123"/>
        <v>#N/A</v>
      </c>
      <c r="AK326" s="7" t="e">
        <f>VLOOKUP(AI326,排出係数!$A$4:$I$1301,6,FALSE)</f>
        <v>#N/A</v>
      </c>
      <c r="AL326" s="7" t="e">
        <f t="shared" si="124"/>
        <v>#N/A</v>
      </c>
      <c r="AM326" s="7" t="e">
        <f t="shared" si="125"/>
        <v>#N/A</v>
      </c>
      <c r="AN326" s="7" t="e">
        <f>VLOOKUP(AI326,排出係数!$A$4:$I$1301,7,FALSE)</f>
        <v>#N/A</v>
      </c>
      <c r="AO326" s="7" t="e">
        <f t="shared" si="126"/>
        <v>#N/A</v>
      </c>
      <c r="AP326" s="7" t="e">
        <f t="shared" si="127"/>
        <v>#N/A</v>
      </c>
      <c r="AQ326" s="7" t="e">
        <f t="shared" si="134"/>
        <v>#N/A</v>
      </c>
      <c r="AR326" s="7">
        <f t="shared" si="128"/>
        <v>0</v>
      </c>
      <c r="AS326" s="7" t="e">
        <f>VLOOKUP(AI326,排出係数!$A$4:$I$1301,8,FALSE)</f>
        <v>#N/A</v>
      </c>
      <c r="AT326" s="7" t="str">
        <f t="shared" si="129"/>
        <v/>
      </c>
      <c r="AU326" s="7" t="str">
        <f t="shared" si="130"/>
        <v/>
      </c>
      <c r="AV326" s="7" t="str">
        <f t="shared" si="131"/>
        <v/>
      </c>
      <c r="AW326" s="7" t="str">
        <f t="shared" si="132"/>
        <v/>
      </c>
      <c r="AX326" s="88"/>
      <c r="BD326" s="3" t="s">
        <v>2293</v>
      </c>
    </row>
    <row r="327" spans="1:56" s="13" customFormat="1" ht="13.5" customHeight="1">
      <c r="A327" s="139">
        <v>312</v>
      </c>
      <c r="B327" s="140"/>
      <c r="C327" s="141"/>
      <c r="D327" s="142"/>
      <c r="E327" s="141"/>
      <c r="F327" s="141"/>
      <c r="G327" s="182"/>
      <c r="H327" s="141"/>
      <c r="I327" s="143"/>
      <c r="J327" s="144"/>
      <c r="K327" s="141"/>
      <c r="L327" s="449"/>
      <c r="M327" s="450"/>
      <c r="N327" s="450"/>
      <c r="O327" s="451"/>
      <c r="P327" s="376" t="str">
        <f t="shared" si="135"/>
        <v/>
      </c>
      <c r="Q327" s="376" t="str">
        <f t="shared" si="136"/>
        <v/>
      </c>
      <c r="R327" s="377" t="str">
        <f t="shared" si="137"/>
        <v/>
      </c>
      <c r="S327" s="377" t="str">
        <f t="shared" si="138"/>
        <v/>
      </c>
      <c r="T327" s="277"/>
      <c r="U327" s="37"/>
      <c r="V327" s="36" t="str">
        <f t="shared" si="112"/>
        <v/>
      </c>
      <c r="W327" s="36" t="e">
        <f>IF(#REF!="","",#REF!)</f>
        <v>#REF!</v>
      </c>
      <c r="X327" s="29" t="str">
        <f t="shared" si="113"/>
        <v/>
      </c>
      <c r="Y327" s="7" t="e">
        <f t="shared" si="114"/>
        <v>#N/A</v>
      </c>
      <c r="Z327" s="7" t="e">
        <f t="shared" si="115"/>
        <v>#N/A</v>
      </c>
      <c r="AA327" s="7" t="e">
        <f t="shared" si="116"/>
        <v>#N/A</v>
      </c>
      <c r="AB327" s="7" t="str">
        <f t="shared" si="117"/>
        <v/>
      </c>
      <c r="AC327" s="11">
        <f t="shared" si="118"/>
        <v>1</v>
      </c>
      <c r="AD327" s="7" t="e">
        <f t="shared" si="119"/>
        <v>#N/A</v>
      </c>
      <c r="AE327" s="7" t="e">
        <f t="shared" si="120"/>
        <v>#N/A</v>
      </c>
      <c r="AF327" s="7" t="e">
        <f t="shared" si="121"/>
        <v>#N/A</v>
      </c>
      <c r="AG327" s="7" t="e">
        <f>VLOOKUP(AI327,排出係数!$A$4:$I$1301,9,FALSE)</f>
        <v>#N/A</v>
      </c>
      <c r="AH327" s="12" t="str">
        <f t="shared" si="122"/>
        <v xml:space="preserve"> </v>
      </c>
      <c r="AI327" s="7" t="e">
        <f t="shared" si="133"/>
        <v>#N/A</v>
      </c>
      <c r="AJ327" s="7" t="e">
        <f t="shared" si="123"/>
        <v>#N/A</v>
      </c>
      <c r="AK327" s="7" t="e">
        <f>VLOOKUP(AI327,排出係数!$A$4:$I$1301,6,FALSE)</f>
        <v>#N/A</v>
      </c>
      <c r="AL327" s="7" t="e">
        <f t="shared" si="124"/>
        <v>#N/A</v>
      </c>
      <c r="AM327" s="7" t="e">
        <f t="shared" si="125"/>
        <v>#N/A</v>
      </c>
      <c r="AN327" s="7" t="e">
        <f>VLOOKUP(AI327,排出係数!$A$4:$I$1301,7,FALSE)</f>
        <v>#N/A</v>
      </c>
      <c r="AO327" s="7" t="e">
        <f t="shared" si="126"/>
        <v>#N/A</v>
      </c>
      <c r="AP327" s="7" t="e">
        <f t="shared" si="127"/>
        <v>#N/A</v>
      </c>
      <c r="AQ327" s="7" t="e">
        <f t="shared" si="134"/>
        <v>#N/A</v>
      </c>
      <c r="AR327" s="7">
        <f t="shared" si="128"/>
        <v>0</v>
      </c>
      <c r="AS327" s="7" t="e">
        <f>VLOOKUP(AI327,排出係数!$A$4:$I$1301,8,FALSE)</f>
        <v>#N/A</v>
      </c>
      <c r="AT327" s="7" t="str">
        <f t="shared" si="129"/>
        <v/>
      </c>
      <c r="AU327" s="7" t="str">
        <f t="shared" si="130"/>
        <v/>
      </c>
      <c r="AV327" s="7" t="str">
        <f t="shared" si="131"/>
        <v/>
      </c>
      <c r="AW327" s="7" t="str">
        <f t="shared" si="132"/>
        <v/>
      </c>
      <c r="AX327" s="88"/>
      <c r="BD327" s="3" t="s">
        <v>2034</v>
      </c>
    </row>
    <row r="328" spans="1:56" s="13" customFormat="1" ht="13.5" customHeight="1">
      <c r="A328" s="139">
        <v>313</v>
      </c>
      <c r="B328" s="140"/>
      <c r="C328" s="141"/>
      <c r="D328" s="142"/>
      <c r="E328" s="141"/>
      <c r="F328" s="141"/>
      <c r="G328" s="182"/>
      <c r="H328" s="141"/>
      <c r="I328" s="143"/>
      <c r="J328" s="144"/>
      <c r="K328" s="141"/>
      <c r="L328" s="449"/>
      <c r="M328" s="450"/>
      <c r="N328" s="450"/>
      <c r="O328" s="451"/>
      <c r="P328" s="376" t="str">
        <f t="shared" si="135"/>
        <v/>
      </c>
      <c r="Q328" s="376" t="str">
        <f t="shared" si="136"/>
        <v/>
      </c>
      <c r="R328" s="377" t="str">
        <f t="shared" si="137"/>
        <v/>
      </c>
      <c r="S328" s="377" t="str">
        <f t="shared" si="138"/>
        <v/>
      </c>
      <c r="T328" s="277"/>
      <c r="U328" s="37"/>
      <c r="V328" s="36" t="str">
        <f t="shared" si="112"/>
        <v/>
      </c>
      <c r="W328" s="36" t="e">
        <f>IF(#REF!="","",#REF!)</f>
        <v>#REF!</v>
      </c>
      <c r="X328" s="29" t="str">
        <f t="shared" si="113"/>
        <v/>
      </c>
      <c r="Y328" s="7" t="e">
        <f t="shared" si="114"/>
        <v>#N/A</v>
      </c>
      <c r="Z328" s="7" t="e">
        <f t="shared" si="115"/>
        <v>#N/A</v>
      </c>
      <c r="AA328" s="7" t="e">
        <f t="shared" si="116"/>
        <v>#N/A</v>
      </c>
      <c r="AB328" s="7" t="str">
        <f t="shared" si="117"/>
        <v/>
      </c>
      <c r="AC328" s="11">
        <f t="shared" si="118"/>
        <v>1</v>
      </c>
      <c r="AD328" s="7" t="e">
        <f t="shared" si="119"/>
        <v>#N/A</v>
      </c>
      <c r="AE328" s="7" t="e">
        <f t="shared" si="120"/>
        <v>#N/A</v>
      </c>
      <c r="AF328" s="7" t="e">
        <f t="shared" si="121"/>
        <v>#N/A</v>
      </c>
      <c r="AG328" s="7" t="e">
        <f>VLOOKUP(AI328,排出係数!$A$4:$I$1301,9,FALSE)</f>
        <v>#N/A</v>
      </c>
      <c r="AH328" s="12" t="str">
        <f t="shared" si="122"/>
        <v xml:space="preserve"> </v>
      </c>
      <c r="AI328" s="7" t="e">
        <f t="shared" si="133"/>
        <v>#N/A</v>
      </c>
      <c r="AJ328" s="7" t="e">
        <f t="shared" si="123"/>
        <v>#N/A</v>
      </c>
      <c r="AK328" s="7" t="e">
        <f>VLOOKUP(AI328,排出係数!$A$4:$I$1301,6,FALSE)</f>
        <v>#N/A</v>
      </c>
      <c r="AL328" s="7" t="e">
        <f t="shared" si="124"/>
        <v>#N/A</v>
      </c>
      <c r="AM328" s="7" t="e">
        <f t="shared" si="125"/>
        <v>#N/A</v>
      </c>
      <c r="AN328" s="7" t="e">
        <f>VLOOKUP(AI328,排出係数!$A$4:$I$1301,7,FALSE)</f>
        <v>#N/A</v>
      </c>
      <c r="AO328" s="7" t="e">
        <f t="shared" si="126"/>
        <v>#N/A</v>
      </c>
      <c r="AP328" s="7" t="e">
        <f t="shared" si="127"/>
        <v>#N/A</v>
      </c>
      <c r="AQ328" s="7" t="e">
        <f t="shared" si="134"/>
        <v>#N/A</v>
      </c>
      <c r="AR328" s="7">
        <f t="shared" si="128"/>
        <v>0</v>
      </c>
      <c r="AS328" s="7" t="e">
        <f>VLOOKUP(AI328,排出係数!$A$4:$I$1301,8,FALSE)</f>
        <v>#N/A</v>
      </c>
      <c r="AT328" s="7" t="str">
        <f t="shared" si="129"/>
        <v/>
      </c>
      <c r="AU328" s="7" t="str">
        <f t="shared" si="130"/>
        <v/>
      </c>
      <c r="AV328" s="7" t="str">
        <f t="shared" si="131"/>
        <v/>
      </c>
      <c r="AW328" s="7" t="str">
        <f t="shared" si="132"/>
        <v/>
      </c>
      <c r="AX328" s="88"/>
      <c r="BD328" s="3" t="s">
        <v>2068</v>
      </c>
    </row>
    <row r="329" spans="1:56" s="13" customFormat="1" ht="13.5" customHeight="1">
      <c r="A329" s="139">
        <v>314</v>
      </c>
      <c r="B329" s="140"/>
      <c r="C329" s="141"/>
      <c r="D329" s="142"/>
      <c r="E329" s="141"/>
      <c r="F329" s="141"/>
      <c r="G329" s="182"/>
      <c r="H329" s="141"/>
      <c r="I329" s="143"/>
      <c r="J329" s="144"/>
      <c r="K329" s="141"/>
      <c r="L329" s="449"/>
      <c r="M329" s="450"/>
      <c r="N329" s="450"/>
      <c r="O329" s="451"/>
      <c r="P329" s="376" t="str">
        <f t="shared" si="135"/>
        <v/>
      </c>
      <c r="Q329" s="376" t="str">
        <f t="shared" si="136"/>
        <v/>
      </c>
      <c r="R329" s="377" t="str">
        <f t="shared" si="137"/>
        <v/>
      </c>
      <c r="S329" s="377" t="str">
        <f t="shared" si="138"/>
        <v/>
      </c>
      <c r="T329" s="277"/>
      <c r="U329" s="37"/>
      <c r="V329" s="36" t="str">
        <f t="shared" si="112"/>
        <v/>
      </c>
      <c r="W329" s="36" t="e">
        <f>IF(#REF!="","",#REF!)</f>
        <v>#REF!</v>
      </c>
      <c r="X329" s="29" t="str">
        <f t="shared" si="113"/>
        <v/>
      </c>
      <c r="Y329" s="7" t="e">
        <f t="shared" si="114"/>
        <v>#N/A</v>
      </c>
      <c r="Z329" s="7" t="e">
        <f t="shared" si="115"/>
        <v>#N/A</v>
      </c>
      <c r="AA329" s="7" t="e">
        <f t="shared" si="116"/>
        <v>#N/A</v>
      </c>
      <c r="AB329" s="7" t="str">
        <f t="shared" si="117"/>
        <v/>
      </c>
      <c r="AC329" s="11">
        <f t="shared" si="118"/>
        <v>1</v>
      </c>
      <c r="AD329" s="7" t="e">
        <f t="shared" si="119"/>
        <v>#N/A</v>
      </c>
      <c r="AE329" s="7" t="e">
        <f t="shared" si="120"/>
        <v>#N/A</v>
      </c>
      <c r="AF329" s="7" t="e">
        <f t="shared" si="121"/>
        <v>#N/A</v>
      </c>
      <c r="AG329" s="7" t="e">
        <f>VLOOKUP(AI329,排出係数!$A$4:$I$1301,9,FALSE)</f>
        <v>#N/A</v>
      </c>
      <c r="AH329" s="12" t="str">
        <f t="shared" si="122"/>
        <v xml:space="preserve"> </v>
      </c>
      <c r="AI329" s="7" t="e">
        <f t="shared" si="133"/>
        <v>#N/A</v>
      </c>
      <c r="AJ329" s="7" t="e">
        <f t="shared" si="123"/>
        <v>#N/A</v>
      </c>
      <c r="AK329" s="7" t="e">
        <f>VLOOKUP(AI329,排出係数!$A$4:$I$1301,6,FALSE)</f>
        <v>#N/A</v>
      </c>
      <c r="AL329" s="7" t="e">
        <f t="shared" si="124"/>
        <v>#N/A</v>
      </c>
      <c r="AM329" s="7" t="e">
        <f t="shared" si="125"/>
        <v>#N/A</v>
      </c>
      <c r="AN329" s="7" t="e">
        <f>VLOOKUP(AI329,排出係数!$A$4:$I$1301,7,FALSE)</f>
        <v>#N/A</v>
      </c>
      <c r="AO329" s="7" t="e">
        <f t="shared" si="126"/>
        <v>#N/A</v>
      </c>
      <c r="AP329" s="7" t="e">
        <f t="shared" si="127"/>
        <v>#N/A</v>
      </c>
      <c r="AQ329" s="7" t="e">
        <f t="shared" si="134"/>
        <v>#N/A</v>
      </c>
      <c r="AR329" s="7">
        <f t="shared" si="128"/>
        <v>0</v>
      </c>
      <c r="AS329" s="7" t="e">
        <f>VLOOKUP(AI329,排出係数!$A$4:$I$1301,8,FALSE)</f>
        <v>#N/A</v>
      </c>
      <c r="AT329" s="7" t="str">
        <f t="shared" si="129"/>
        <v/>
      </c>
      <c r="AU329" s="7" t="str">
        <f t="shared" si="130"/>
        <v/>
      </c>
      <c r="AV329" s="7" t="str">
        <f t="shared" si="131"/>
        <v/>
      </c>
      <c r="AW329" s="7" t="str">
        <f t="shared" si="132"/>
        <v/>
      </c>
      <c r="AX329" s="88"/>
      <c r="BD329" s="3" t="s">
        <v>2315</v>
      </c>
    </row>
    <row r="330" spans="1:56" s="13" customFormat="1" ht="13.5" customHeight="1">
      <c r="A330" s="139">
        <v>315</v>
      </c>
      <c r="B330" s="140"/>
      <c r="C330" s="141"/>
      <c r="D330" s="142"/>
      <c r="E330" s="141"/>
      <c r="F330" s="141"/>
      <c r="G330" s="182"/>
      <c r="H330" s="141"/>
      <c r="I330" s="143"/>
      <c r="J330" s="144"/>
      <c r="K330" s="141"/>
      <c r="L330" s="449"/>
      <c r="M330" s="450"/>
      <c r="N330" s="450"/>
      <c r="O330" s="451"/>
      <c r="P330" s="376" t="str">
        <f t="shared" si="135"/>
        <v/>
      </c>
      <c r="Q330" s="376" t="str">
        <f t="shared" si="136"/>
        <v/>
      </c>
      <c r="R330" s="377" t="str">
        <f t="shared" si="137"/>
        <v/>
      </c>
      <c r="S330" s="377" t="str">
        <f t="shared" si="138"/>
        <v/>
      </c>
      <c r="T330" s="277"/>
      <c r="U330" s="37"/>
      <c r="V330" s="36" t="str">
        <f t="shared" si="112"/>
        <v/>
      </c>
      <c r="W330" s="36" t="e">
        <f>IF(#REF!="","",#REF!)</f>
        <v>#REF!</v>
      </c>
      <c r="X330" s="29" t="str">
        <f t="shared" si="113"/>
        <v/>
      </c>
      <c r="Y330" s="7" t="e">
        <f t="shared" si="114"/>
        <v>#N/A</v>
      </c>
      <c r="Z330" s="7" t="e">
        <f t="shared" si="115"/>
        <v>#N/A</v>
      </c>
      <c r="AA330" s="7" t="e">
        <f t="shared" si="116"/>
        <v>#N/A</v>
      </c>
      <c r="AB330" s="7" t="str">
        <f t="shared" si="117"/>
        <v/>
      </c>
      <c r="AC330" s="11">
        <f t="shared" si="118"/>
        <v>1</v>
      </c>
      <c r="AD330" s="7" t="e">
        <f t="shared" si="119"/>
        <v>#N/A</v>
      </c>
      <c r="AE330" s="7" t="e">
        <f t="shared" si="120"/>
        <v>#N/A</v>
      </c>
      <c r="AF330" s="7" t="e">
        <f t="shared" si="121"/>
        <v>#N/A</v>
      </c>
      <c r="AG330" s="7" t="e">
        <f>VLOOKUP(AI330,排出係数!$A$4:$I$1301,9,FALSE)</f>
        <v>#N/A</v>
      </c>
      <c r="AH330" s="12" t="str">
        <f t="shared" si="122"/>
        <v xml:space="preserve"> </v>
      </c>
      <c r="AI330" s="7" t="e">
        <f t="shared" si="133"/>
        <v>#N/A</v>
      </c>
      <c r="AJ330" s="7" t="e">
        <f t="shared" si="123"/>
        <v>#N/A</v>
      </c>
      <c r="AK330" s="7" t="e">
        <f>VLOOKUP(AI330,排出係数!$A$4:$I$1301,6,FALSE)</f>
        <v>#N/A</v>
      </c>
      <c r="AL330" s="7" t="e">
        <f t="shared" si="124"/>
        <v>#N/A</v>
      </c>
      <c r="AM330" s="7" t="e">
        <f t="shared" si="125"/>
        <v>#N/A</v>
      </c>
      <c r="AN330" s="7" t="e">
        <f>VLOOKUP(AI330,排出係数!$A$4:$I$1301,7,FALSE)</f>
        <v>#N/A</v>
      </c>
      <c r="AO330" s="7" t="e">
        <f t="shared" si="126"/>
        <v>#N/A</v>
      </c>
      <c r="AP330" s="7" t="e">
        <f t="shared" si="127"/>
        <v>#N/A</v>
      </c>
      <c r="AQ330" s="7" t="e">
        <f t="shared" si="134"/>
        <v>#N/A</v>
      </c>
      <c r="AR330" s="7">
        <f t="shared" si="128"/>
        <v>0</v>
      </c>
      <c r="AS330" s="7" t="e">
        <f>VLOOKUP(AI330,排出係数!$A$4:$I$1301,8,FALSE)</f>
        <v>#N/A</v>
      </c>
      <c r="AT330" s="7" t="str">
        <f t="shared" si="129"/>
        <v/>
      </c>
      <c r="AU330" s="7" t="str">
        <f t="shared" si="130"/>
        <v/>
      </c>
      <c r="AV330" s="7" t="str">
        <f t="shared" si="131"/>
        <v/>
      </c>
      <c r="AW330" s="7" t="str">
        <f t="shared" si="132"/>
        <v/>
      </c>
      <c r="AX330" s="88"/>
      <c r="BD330" s="3" t="s">
        <v>2165</v>
      </c>
    </row>
    <row r="331" spans="1:56" s="13" customFormat="1" ht="13.5" customHeight="1">
      <c r="A331" s="139">
        <v>316</v>
      </c>
      <c r="B331" s="140"/>
      <c r="C331" s="141"/>
      <c r="D331" s="142"/>
      <c r="E331" s="141"/>
      <c r="F331" s="141"/>
      <c r="G331" s="182"/>
      <c r="H331" s="141"/>
      <c r="I331" s="143"/>
      <c r="J331" s="144"/>
      <c r="K331" s="141"/>
      <c r="L331" s="449"/>
      <c r="M331" s="450"/>
      <c r="N331" s="450"/>
      <c r="O331" s="451"/>
      <c r="P331" s="376" t="str">
        <f t="shared" si="135"/>
        <v/>
      </c>
      <c r="Q331" s="376" t="str">
        <f t="shared" si="136"/>
        <v/>
      </c>
      <c r="R331" s="377" t="str">
        <f t="shared" si="137"/>
        <v/>
      </c>
      <c r="S331" s="377" t="str">
        <f t="shared" si="138"/>
        <v/>
      </c>
      <c r="T331" s="277"/>
      <c r="U331" s="37"/>
      <c r="V331" s="36" t="str">
        <f t="shared" si="112"/>
        <v/>
      </c>
      <c r="W331" s="36" t="e">
        <f>IF(#REF!="","",#REF!)</f>
        <v>#REF!</v>
      </c>
      <c r="X331" s="29" t="str">
        <f t="shared" si="113"/>
        <v/>
      </c>
      <c r="Y331" s="7" t="e">
        <f t="shared" si="114"/>
        <v>#N/A</v>
      </c>
      <c r="Z331" s="7" t="e">
        <f t="shared" si="115"/>
        <v>#N/A</v>
      </c>
      <c r="AA331" s="7" t="e">
        <f t="shared" si="116"/>
        <v>#N/A</v>
      </c>
      <c r="AB331" s="7" t="str">
        <f t="shared" si="117"/>
        <v/>
      </c>
      <c r="AC331" s="11">
        <f t="shared" si="118"/>
        <v>1</v>
      </c>
      <c r="AD331" s="7" t="e">
        <f t="shared" si="119"/>
        <v>#N/A</v>
      </c>
      <c r="AE331" s="7" t="e">
        <f t="shared" si="120"/>
        <v>#N/A</v>
      </c>
      <c r="AF331" s="7" t="e">
        <f t="shared" si="121"/>
        <v>#N/A</v>
      </c>
      <c r="AG331" s="7" t="e">
        <f>VLOOKUP(AI331,排出係数!$A$4:$I$1301,9,FALSE)</f>
        <v>#N/A</v>
      </c>
      <c r="AH331" s="12" t="str">
        <f t="shared" si="122"/>
        <v xml:space="preserve"> </v>
      </c>
      <c r="AI331" s="7" t="e">
        <f t="shared" si="133"/>
        <v>#N/A</v>
      </c>
      <c r="AJ331" s="7" t="e">
        <f t="shared" si="123"/>
        <v>#N/A</v>
      </c>
      <c r="AK331" s="7" t="e">
        <f>VLOOKUP(AI331,排出係数!$A$4:$I$1301,6,FALSE)</f>
        <v>#N/A</v>
      </c>
      <c r="AL331" s="7" t="e">
        <f t="shared" si="124"/>
        <v>#N/A</v>
      </c>
      <c r="AM331" s="7" t="e">
        <f t="shared" si="125"/>
        <v>#N/A</v>
      </c>
      <c r="AN331" s="7" t="e">
        <f>VLOOKUP(AI331,排出係数!$A$4:$I$1301,7,FALSE)</f>
        <v>#N/A</v>
      </c>
      <c r="AO331" s="7" t="e">
        <f t="shared" si="126"/>
        <v>#N/A</v>
      </c>
      <c r="AP331" s="7" t="e">
        <f t="shared" si="127"/>
        <v>#N/A</v>
      </c>
      <c r="AQ331" s="7" t="e">
        <f t="shared" si="134"/>
        <v>#N/A</v>
      </c>
      <c r="AR331" s="7">
        <f t="shared" si="128"/>
        <v>0</v>
      </c>
      <c r="AS331" s="7" t="e">
        <f>VLOOKUP(AI331,排出係数!$A$4:$I$1301,8,FALSE)</f>
        <v>#N/A</v>
      </c>
      <c r="AT331" s="7" t="str">
        <f t="shared" si="129"/>
        <v/>
      </c>
      <c r="AU331" s="7" t="str">
        <f t="shared" si="130"/>
        <v/>
      </c>
      <c r="AV331" s="7" t="str">
        <f t="shared" si="131"/>
        <v/>
      </c>
      <c r="AW331" s="7" t="str">
        <f t="shared" si="132"/>
        <v/>
      </c>
      <c r="AX331" s="88"/>
      <c r="BD331" s="3" t="s">
        <v>2181</v>
      </c>
    </row>
    <row r="332" spans="1:56" s="13" customFormat="1" ht="13.5" customHeight="1">
      <c r="A332" s="139">
        <v>317</v>
      </c>
      <c r="B332" s="140"/>
      <c r="C332" s="141"/>
      <c r="D332" s="142"/>
      <c r="E332" s="141"/>
      <c r="F332" s="141"/>
      <c r="G332" s="182"/>
      <c r="H332" s="141"/>
      <c r="I332" s="143"/>
      <c r="J332" s="144"/>
      <c r="K332" s="141"/>
      <c r="L332" s="449"/>
      <c r="M332" s="450"/>
      <c r="N332" s="450"/>
      <c r="O332" s="451"/>
      <c r="P332" s="376" t="str">
        <f t="shared" si="135"/>
        <v/>
      </c>
      <c r="Q332" s="376" t="str">
        <f t="shared" si="136"/>
        <v/>
      </c>
      <c r="R332" s="377" t="str">
        <f t="shared" si="137"/>
        <v/>
      </c>
      <c r="S332" s="377" t="str">
        <f t="shared" si="138"/>
        <v/>
      </c>
      <c r="T332" s="277"/>
      <c r="U332" s="37"/>
      <c r="V332" s="36" t="str">
        <f t="shared" si="112"/>
        <v/>
      </c>
      <c r="W332" s="36" t="e">
        <f>IF(#REF!="","",#REF!)</f>
        <v>#REF!</v>
      </c>
      <c r="X332" s="29" t="str">
        <f t="shared" si="113"/>
        <v/>
      </c>
      <c r="Y332" s="7" t="e">
        <f t="shared" si="114"/>
        <v>#N/A</v>
      </c>
      <c r="Z332" s="7" t="e">
        <f t="shared" si="115"/>
        <v>#N/A</v>
      </c>
      <c r="AA332" s="7" t="e">
        <f t="shared" si="116"/>
        <v>#N/A</v>
      </c>
      <c r="AB332" s="7" t="str">
        <f t="shared" si="117"/>
        <v/>
      </c>
      <c r="AC332" s="11">
        <f t="shared" si="118"/>
        <v>1</v>
      </c>
      <c r="AD332" s="7" t="e">
        <f t="shared" si="119"/>
        <v>#N/A</v>
      </c>
      <c r="AE332" s="7" t="e">
        <f t="shared" si="120"/>
        <v>#N/A</v>
      </c>
      <c r="AF332" s="7" t="e">
        <f t="shared" si="121"/>
        <v>#N/A</v>
      </c>
      <c r="AG332" s="7" t="e">
        <f>VLOOKUP(AI332,排出係数!$A$4:$I$1301,9,FALSE)</f>
        <v>#N/A</v>
      </c>
      <c r="AH332" s="12" t="str">
        <f t="shared" si="122"/>
        <v xml:space="preserve"> </v>
      </c>
      <c r="AI332" s="7" t="e">
        <f t="shared" si="133"/>
        <v>#N/A</v>
      </c>
      <c r="AJ332" s="7" t="e">
        <f t="shared" si="123"/>
        <v>#N/A</v>
      </c>
      <c r="AK332" s="7" t="e">
        <f>VLOOKUP(AI332,排出係数!$A$4:$I$1301,6,FALSE)</f>
        <v>#N/A</v>
      </c>
      <c r="AL332" s="7" t="e">
        <f t="shared" si="124"/>
        <v>#N/A</v>
      </c>
      <c r="AM332" s="7" t="e">
        <f t="shared" si="125"/>
        <v>#N/A</v>
      </c>
      <c r="AN332" s="7" t="e">
        <f>VLOOKUP(AI332,排出係数!$A$4:$I$1301,7,FALSE)</f>
        <v>#N/A</v>
      </c>
      <c r="AO332" s="7" t="e">
        <f t="shared" si="126"/>
        <v>#N/A</v>
      </c>
      <c r="AP332" s="7" t="e">
        <f t="shared" si="127"/>
        <v>#N/A</v>
      </c>
      <c r="AQ332" s="7" t="e">
        <f t="shared" si="134"/>
        <v>#N/A</v>
      </c>
      <c r="AR332" s="7">
        <f t="shared" si="128"/>
        <v>0</v>
      </c>
      <c r="AS332" s="7" t="e">
        <f>VLOOKUP(AI332,排出係数!$A$4:$I$1301,8,FALSE)</f>
        <v>#N/A</v>
      </c>
      <c r="AT332" s="7" t="str">
        <f t="shared" si="129"/>
        <v/>
      </c>
      <c r="AU332" s="7" t="str">
        <f t="shared" si="130"/>
        <v/>
      </c>
      <c r="AV332" s="7" t="str">
        <f t="shared" si="131"/>
        <v/>
      </c>
      <c r="AW332" s="7" t="str">
        <f t="shared" si="132"/>
        <v/>
      </c>
      <c r="AX332" s="88"/>
      <c r="BD332" s="3" t="s">
        <v>2313</v>
      </c>
    </row>
    <row r="333" spans="1:56" s="13" customFormat="1" ht="13.5" customHeight="1">
      <c r="A333" s="139">
        <v>318</v>
      </c>
      <c r="B333" s="140"/>
      <c r="C333" s="141"/>
      <c r="D333" s="142"/>
      <c r="E333" s="141"/>
      <c r="F333" s="141"/>
      <c r="G333" s="182"/>
      <c r="H333" s="141"/>
      <c r="I333" s="143"/>
      <c r="J333" s="144"/>
      <c r="K333" s="141"/>
      <c r="L333" s="449"/>
      <c r="M333" s="450"/>
      <c r="N333" s="450"/>
      <c r="O333" s="451"/>
      <c r="P333" s="376" t="str">
        <f t="shared" si="135"/>
        <v/>
      </c>
      <c r="Q333" s="376" t="str">
        <f t="shared" si="136"/>
        <v/>
      </c>
      <c r="R333" s="377" t="str">
        <f t="shared" si="137"/>
        <v/>
      </c>
      <c r="S333" s="377" t="str">
        <f t="shared" si="138"/>
        <v/>
      </c>
      <c r="T333" s="277"/>
      <c r="U333" s="37"/>
      <c r="V333" s="36" t="str">
        <f t="shared" si="112"/>
        <v/>
      </c>
      <c r="W333" s="36" t="e">
        <f>IF(#REF!="","",#REF!)</f>
        <v>#REF!</v>
      </c>
      <c r="X333" s="29" t="str">
        <f t="shared" si="113"/>
        <v/>
      </c>
      <c r="Y333" s="7" t="e">
        <f t="shared" si="114"/>
        <v>#N/A</v>
      </c>
      <c r="Z333" s="7" t="e">
        <f t="shared" si="115"/>
        <v>#N/A</v>
      </c>
      <c r="AA333" s="7" t="e">
        <f t="shared" si="116"/>
        <v>#N/A</v>
      </c>
      <c r="AB333" s="7" t="str">
        <f t="shared" si="117"/>
        <v/>
      </c>
      <c r="AC333" s="11">
        <f t="shared" si="118"/>
        <v>1</v>
      </c>
      <c r="AD333" s="7" t="e">
        <f t="shared" si="119"/>
        <v>#N/A</v>
      </c>
      <c r="AE333" s="7" t="e">
        <f t="shared" si="120"/>
        <v>#N/A</v>
      </c>
      <c r="AF333" s="7" t="e">
        <f t="shared" si="121"/>
        <v>#N/A</v>
      </c>
      <c r="AG333" s="7" t="e">
        <f>VLOOKUP(AI333,排出係数!$A$4:$I$1301,9,FALSE)</f>
        <v>#N/A</v>
      </c>
      <c r="AH333" s="12" t="str">
        <f t="shared" si="122"/>
        <v xml:space="preserve"> </v>
      </c>
      <c r="AI333" s="7" t="e">
        <f t="shared" si="133"/>
        <v>#N/A</v>
      </c>
      <c r="AJ333" s="7" t="e">
        <f t="shared" si="123"/>
        <v>#N/A</v>
      </c>
      <c r="AK333" s="7" t="e">
        <f>VLOOKUP(AI333,排出係数!$A$4:$I$1301,6,FALSE)</f>
        <v>#N/A</v>
      </c>
      <c r="AL333" s="7" t="e">
        <f t="shared" si="124"/>
        <v>#N/A</v>
      </c>
      <c r="AM333" s="7" t="e">
        <f t="shared" si="125"/>
        <v>#N/A</v>
      </c>
      <c r="AN333" s="7" t="e">
        <f>VLOOKUP(AI333,排出係数!$A$4:$I$1301,7,FALSE)</f>
        <v>#N/A</v>
      </c>
      <c r="AO333" s="7" t="e">
        <f t="shared" si="126"/>
        <v>#N/A</v>
      </c>
      <c r="AP333" s="7" t="e">
        <f t="shared" si="127"/>
        <v>#N/A</v>
      </c>
      <c r="AQ333" s="7" t="e">
        <f t="shared" si="134"/>
        <v>#N/A</v>
      </c>
      <c r="AR333" s="7">
        <f t="shared" si="128"/>
        <v>0</v>
      </c>
      <c r="AS333" s="7" t="e">
        <f>VLOOKUP(AI333,排出係数!$A$4:$I$1301,8,FALSE)</f>
        <v>#N/A</v>
      </c>
      <c r="AT333" s="7" t="str">
        <f t="shared" si="129"/>
        <v/>
      </c>
      <c r="AU333" s="7" t="str">
        <f t="shared" si="130"/>
        <v/>
      </c>
      <c r="AV333" s="7" t="str">
        <f t="shared" si="131"/>
        <v/>
      </c>
      <c r="AW333" s="7" t="str">
        <f t="shared" si="132"/>
        <v/>
      </c>
      <c r="AX333" s="88"/>
      <c r="BD333" s="3" t="s">
        <v>2163</v>
      </c>
    </row>
    <row r="334" spans="1:56" s="13" customFormat="1" ht="13.5" customHeight="1">
      <c r="A334" s="139">
        <v>319</v>
      </c>
      <c r="B334" s="140"/>
      <c r="C334" s="141"/>
      <c r="D334" s="142"/>
      <c r="E334" s="141"/>
      <c r="F334" s="141"/>
      <c r="G334" s="182"/>
      <c r="H334" s="141"/>
      <c r="I334" s="143"/>
      <c r="J334" s="144"/>
      <c r="K334" s="141"/>
      <c r="L334" s="449"/>
      <c r="M334" s="450"/>
      <c r="N334" s="450"/>
      <c r="O334" s="451"/>
      <c r="P334" s="376" t="str">
        <f t="shared" si="135"/>
        <v/>
      </c>
      <c r="Q334" s="376" t="str">
        <f t="shared" si="136"/>
        <v/>
      </c>
      <c r="R334" s="377" t="str">
        <f t="shared" si="137"/>
        <v/>
      </c>
      <c r="S334" s="377" t="str">
        <f t="shared" si="138"/>
        <v/>
      </c>
      <c r="T334" s="277"/>
      <c r="U334" s="37"/>
      <c r="V334" s="36" t="str">
        <f t="shared" si="112"/>
        <v/>
      </c>
      <c r="W334" s="36" t="e">
        <f>IF(#REF!="","",#REF!)</f>
        <v>#REF!</v>
      </c>
      <c r="X334" s="29" t="str">
        <f t="shared" si="113"/>
        <v/>
      </c>
      <c r="Y334" s="7" t="e">
        <f t="shared" si="114"/>
        <v>#N/A</v>
      </c>
      <c r="Z334" s="7" t="e">
        <f t="shared" si="115"/>
        <v>#N/A</v>
      </c>
      <c r="AA334" s="7" t="e">
        <f t="shared" si="116"/>
        <v>#N/A</v>
      </c>
      <c r="AB334" s="7" t="str">
        <f t="shared" si="117"/>
        <v/>
      </c>
      <c r="AC334" s="11">
        <f t="shared" si="118"/>
        <v>1</v>
      </c>
      <c r="AD334" s="7" t="e">
        <f t="shared" si="119"/>
        <v>#N/A</v>
      </c>
      <c r="AE334" s="7" t="e">
        <f t="shared" si="120"/>
        <v>#N/A</v>
      </c>
      <c r="AF334" s="7" t="e">
        <f t="shared" si="121"/>
        <v>#N/A</v>
      </c>
      <c r="AG334" s="7" t="e">
        <f>VLOOKUP(AI334,排出係数!$A$4:$I$1301,9,FALSE)</f>
        <v>#N/A</v>
      </c>
      <c r="AH334" s="12" t="str">
        <f t="shared" si="122"/>
        <v xml:space="preserve"> </v>
      </c>
      <c r="AI334" s="7" t="e">
        <f t="shared" si="133"/>
        <v>#N/A</v>
      </c>
      <c r="AJ334" s="7" t="e">
        <f t="shared" si="123"/>
        <v>#N/A</v>
      </c>
      <c r="AK334" s="7" t="e">
        <f>VLOOKUP(AI334,排出係数!$A$4:$I$1301,6,FALSE)</f>
        <v>#N/A</v>
      </c>
      <c r="AL334" s="7" t="e">
        <f t="shared" si="124"/>
        <v>#N/A</v>
      </c>
      <c r="AM334" s="7" t="e">
        <f t="shared" si="125"/>
        <v>#N/A</v>
      </c>
      <c r="AN334" s="7" t="e">
        <f>VLOOKUP(AI334,排出係数!$A$4:$I$1301,7,FALSE)</f>
        <v>#N/A</v>
      </c>
      <c r="AO334" s="7" t="e">
        <f t="shared" si="126"/>
        <v>#N/A</v>
      </c>
      <c r="AP334" s="7" t="e">
        <f t="shared" si="127"/>
        <v>#N/A</v>
      </c>
      <c r="AQ334" s="7" t="e">
        <f t="shared" si="134"/>
        <v>#N/A</v>
      </c>
      <c r="AR334" s="7">
        <f t="shared" si="128"/>
        <v>0</v>
      </c>
      <c r="AS334" s="7" t="e">
        <f>VLOOKUP(AI334,排出係数!$A$4:$I$1301,8,FALSE)</f>
        <v>#N/A</v>
      </c>
      <c r="AT334" s="7" t="str">
        <f t="shared" si="129"/>
        <v/>
      </c>
      <c r="AU334" s="7" t="str">
        <f t="shared" si="130"/>
        <v/>
      </c>
      <c r="AV334" s="7" t="str">
        <f t="shared" si="131"/>
        <v/>
      </c>
      <c r="AW334" s="7" t="str">
        <f t="shared" si="132"/>
        <v/>
      </c>
      <c r="AX334" s="88"/>
      <c r="BD334" s="3" t="s">
        <v>2179</v>
      </c>
    </row>
    <row r="335" spans="1:56" s="13" customFormat="1" ht="13.5" customHeight="1">
      <c r="A335" s="139">
        <v>320</v>
      </c>
      <c r="B335" s="140"/>
      <c r="C335" s="141"/>
      <c r="D335" s="142"/>
      <c r="E335" s="141"/>
      <c r="F335" s="141"/>
      <c r="G335" s="182"/>
      <c r="H335" s="141"/>
      <c r="I335" s="143"/>
      <c r="J335" s="144"/>
      <c r="K335" s="141"/>
      <c r="L335" s="449"/>
      <c r="M335" s="450"/>
      <c r="N335" s="450"/>
      <c r="O335" s="451"/>
      <c r="P335" s="376" t="str">
        <f t="shared" si="135"/>
        <v/>
      </c>
      <c r="Q335" s="376" t="str">
        <f t="shared" si="136"/>
        <v/>
      </c>
      <c r="R335" s="377" t="str">
        <f t="shared" si="137"/>
        <v/>
      </c>
      <c r="S335" s="377" t="str">
        <f t="shared" si="138"/>
        <v/>
      </c>
      <c r="T335" s="277"/>
      <c r="U335" s="37"/>
      <c r="V335" s="36" t="str">
        <f t="shared" si="112"/>
        <v/>
      </c>
      <c r="W335" s="36" t="e">
        <f>IF(#REF!="","",#REF!)</f>
        <v>#REF!</v>
      </c>
      <c r="X335" s="29" t="str">
        <f t="shared" si="113"/>
        <v/>
      </c>
      <c r="Y335" s="7" t="e">
        <f t="shared" si="114"/>
        <v>#N/A</v>
      </c>
      <c r="Z335" s="7" t="e">
        <f t="shared" si="115"/>
        <v>#N/A</v>
      </c>
      <c r="AA335" s="7" t="e">
        <f t="shared" si="116"/>
        <v>#N/A</v>
      </c>
      <c r="AB335" s="7" t="str">
        <f t="shared" si="117"/>
        <v/>
      </c>
      <c r="AC335" s="11">
        <f t="shared" si="118"/>
        <v>1</v>
      </c>
      <c r="AD335" s="7" t="e">
        <f t="shared" si="119"/>
        <v>#N/A</v>
      </c>
      <c r="AE335" s="7" t="e">
        <f t="shared" si="120"/>
        <v>#N/A</v>
      </c>
      <c r="AF335" s="7" t="e">
        <f t="shared" si="121"/>
        <v>#N/A</v>
      </c>
      <c r="AG335" s="7" t="e">
        <f>VLOOKUP(AI335,排出係数!$A$4:$I$1301,9,FALSE)</f>
        <v>#N/A</v>
      </c>
      <c r="AH335" s="12" t="str">
        <f t="shared" si="122"/>
        <v xml:space="preserve"> </v>
      </c>
      <c r="AI335" s="7" t="e">
        <f t="shared" si="133"/>
        <v>#N/A</v>
      </c>
      <c r="AJ335" s="7" t="e">
        <f t="shared" si="123"/>
        <v>#N/A</v>
      </c>
      <c r="AK335" s="7" t="e">
        <f>VLOOKUP(AI335,排出係数!$A$4:$I$1301,6,FALSE)</f>
        <v>#N/A</v>
      </c>
      <c r="AL335" s="7" t="e">
        <f t="shared" si="124"/>
        <v>#N/A</v>
      </c>
      <c r="AM335" s="7" t="e">
        <f t="shared" si="125"/>
        <v>#N/A</v>
      </c>
      <c r="AN335" s="7" t="e">
        <f>VLOOKUP(AI335,排出係数!$A$4:$I$1301,7,FALSE)</f>
        <v>#N/A</v>
      </c>
      <c r="AO335" s="7" t="e">
        <f t="shared" si="126"/>
        <v>#N/A</v>
      </c>
      <c r="AP335" s="7" t="e">
        <f t="shared" si="127"/>
        <v>#N/A</v>
      </c>
      <c r="AQ335" s="7" t="e">
        <f t="shared" si="134"/>
        <v>#N/A</v>
      </c>
      <c r="AR335" s="7">
        <f t="shared" si="128"/>
        <v>0</v>
      </c>
      <c r="AS335" s="7" t="e">
        <f>VLOOKUP(AI335,排出係数!$A$4:$I$1301,8,FALSE)</f>
        <v>#N/A</v>
      </c>
      <c r="AT335" s="7" t="str">
        <f t="shared" si="129"/>
        <v/>
      </c>
      <c r="AU335" s="7" t="str">
        <f t="shared" si="130"/>
        <v/>
      </c>
      <c r="AV335" s="7" t="str">
        <f t="shared" si="131"/>
        <v/>
      </c>
      <c r="AW335" s="7" t="str">
        <f t="shared" si="132"/>
        <v/>
      </c>
      <c r="AX335" s="88"/>
      <c r="BD335" s="3" t="s">
        <v>2331</v>
      </c>
    </row>
    <row r="336" spans="1:56" s="13" customFormat="1" ht="13.5" customHeight="1">
      <c r="A336" s="139">
        <v>321</v>
      </c>
      <c r="B336" s="140"/>
      <c r="C336" s="141"/>
      <c r="D336" s="142"/>
      <c r="E336" s="141"/>
      <c r="F336" s="141"/>
      <c r="G336" s="182"/>
      <c r="H336" s="141"/>
      <c r="I336" s="143"/>
      <c r="J336" s="144"/>
      <c r="K336" s="141"/>
      <c r="L336" s="449"/>
      <c r="M336" s="450"/>
      <c r="N336" s="450"/>
      <c r="O336" s="451"/>
      <c r="P336" s="376" t="str">
        <f t="shared" ref="P336:P399" si="139">IF(ISBLANK(K336)=TRUE,"",IF(ISNUMBER(AJ336)=TRUE,AJ336,"エラー"))</f>
        <v/>
      </c>
      <c r="Q336" s="376" t="str">
        <f t="shared" ref="Q336:Q399" si="140">IF(ISBLANK(K336)=TRUE,"",IF(ISNUMBER(AM336)=TRUE,AM336,"エラー"))</f>
        <v/>
      </c>
      <c r="R336" s="377" t="str">
        <f t="shared" ref="R336:R399" si="141">IF(P336="","",IF(ISERROR(P336*V336*AC336),"エラー",IF(ISBLANK(V336)=TRUE,"エラー",IF(ISBLANK(P336)=TRUE,"エラー",IF(AV336=1,"エラー",P336*AC336*V336/1000)))))</f>
        <v/>
      </c>
      <c r="S336" s="377" t="str">
        <f t="shared" ref="S336:S399" si="142">IF(Q336="","",IF(ISERROR(Q336*V336*AC336),"エラー",IF(ISBLANK(V336)=TRUE,"エラー",IF(ISBLANK(Q336)=TRUE,"エラー",IF(AV336=1,"エラー",Q336*AC336*V336/1000)))))</f>
        <v/>
      </c>
      <c r="T336" s="277"/>
      <c r="U336" s="37"/>
      <c r="V336" s="36" t="str">
        <f t="shared" ref="V336:V399" si="143">IF(O336="","",O336)</f>
        <v/>
      </c>
      <c r="W336" s="36" t="e">
        <f>IF(#REF!="","",#REF!)</f>
        <v>#REF!</v>
      </c>
      <c r="X336" s="29" t="str">
        <f t="shared" ref="X336:X399" si="144">IF(ISBLANK(H336)=TRUE,"",IF(OR(ISBLANK(B336)=TRUE),1,""))</f>
        <v/>
      </c>
      <c r="Y336" s="7" t="e">
        <f t="shared" ref="Y336:Y399" si="145">VLOOKUP(H336,$AY$17:$BB$23,2,FALSE)</f>
        <v>#N/A</v>
      </c>
      <c r="Z336" s="7" t="e">
        <f t="shared" ref="Z336:Z399" si="146">VLOOKUP(H336,$AY$17:$BB$23,3,FALSE)</f>
        <v>#N/A</v>
      </c>
      <c r="AA336" s="7" t="e">
        <f t="shared" ref="AA336:AA399" si="147">VLOOKUP(H336,$AY$17:$BB$23,4,FALSE)</f>
        <v>#N/A</v>
      </c>
      <c r="AB336" s="7" t="str">
        <f t="shared" ref="AB336:AB399" si="148">IF(ISERROR(SEARCH("-",I336,1))=TRUE,ASC(UPPER(I336)),ASC(UPPER(LEFT(I336,SEARCH("-",I336,1)-1))))</f>
        <v/>
      </c>
      <c r="AC336" s="11">
        <f t="shared" ref="AC336:AC399" si="149">IF(J336&gt;3500,J336/1000,1)</f>
        <v>1</v>
      </c>
      <c r="AD336" s="7" t="e">
        <f t="shared" ref="AD336:AD399" si="150">IF(AA336=9,0,IF(J336&lt;=1700,1,IF(J336&lt;=2500,2,IF(J336&lt;=3500,3,4))))</f>
        <v>#N/A</v>
      </c>
      <c r="AE336" s="7" t="e">
        <f t="shared" ref="AE336:AE399" si="151">IF(AA336=5,0,IF(AA336=9,0,IF(J336&lt;=1700,1,IF(J336&lt;=2500,2,IF(J336&lt;=3500,3,4)))))</f>
        <v>#N/A</v>
      </c>
      <c r="AF336" s="7" t="e">
        <f t="shared" ref="AF336:AF399" si="152">VLOOKUP(K336,$BG$17:$BH$25,2,FALSE)</f>
        <v>#N/A</v>
      </c>
      <c r="AG336" s="7" t="e">
        <f>VLOOKUP(AI336,排出係数!$A$4:$I$1301,9,FALSE)</f>
        <v>#N/A</v>
      </c>
      <c r="AH336" s="12" t="str">
        <f t="shared" ref="AH336:AH399" si="153">IF(OR(ISBLANK(K336)=TRUE,ISBLANK(B336)=TRUE)," ",CONCATENATE(B336,AA336,AD336))</f>
        <v xml:space="preserve"> </v>
      </c>
      <c r="AI336" s="7" t="e">
        <f t="shared" si="133"/>
        <v>#N/A</v>
      </c>
      <c r="AJ336" s="7" t="e">
        <f t="shared" ref="AJ336:AJ399" si="154">IF(AND(L336="あり",AF336="軽"),AL336,AK336)</f>
        <v>#N/A</v>
      </c>
      <c r="AK336" s="7" t="e">
        <f>VLOOKUP(AI336,排出係数!$A$4:$I$1301,6,FALSE)</f>
        <v>#N/A</v>
      </c>
      <c r="AL336" s="7" t="e">
        <f t="shared" ref="AL336:AL399" si="155">VLOOKUP(AE336,$BU$17:$BY$21,2,FALSE)</f>
        <v>#N/A</v>
      </c>
      <c r="AM336" s="7" t="e">
        <f t="shared" ref="AM336:AM399" si="156">IF(AND(L336="あり",M336="なし",AF336="軽"),AO336,IF(AND(L336="あり",M336="あり(H17なし)",AF336="軽"),AO336,IF(AND(L336="あり",M336="",AF336="軽"),AO336,IF(AND(L336="なし",M336="あり(H17なし)",AF336="軽"),AP336,IF(AND(L336="",M336="あり(H17なし)",AF336="軽"),AP336,IF(AND(M336="あり(H17あり)",AF336="軽"),AQ336,AN336))))))</f>
        <v>#N/A</v>
      </c>
      <c r="AN336" s="7" t="e">
        <f>VLOOKUP(AI336,排出係数!$A$4:$I$1301,7,FALSE)</f>
        <v>#N/A</v>
      </c>
      <c r="AO336" s="7" t="e">
        <f t="shared" ref="AO336:AO399" si="157">VLOOKUP(AE336,$BU$17:$BY$21,3,FALSE)</f>
        <v>#N/A</v>
      </c>
      <c r="AP336" s="7" t="e">
        <f t="shared" ref="AP336:AP399" si="158">VLOOKUP(AE336,$BU$17:$BY$21,4,FALSE)</f>
        <v>#N/A</v>
      </c>
      <c r="AQ336" s="7" t="e">
        <f t="shared" si="134"/>
        <v>#N/A</v>
      </c>
      <c r="AR336" s="7">
        <f t="shared" ref="AR336:AR399" si="159">IF(AND(L336="なし",M336="なし"),0,IF(AND(L336="",M336=""),0,IF(AND(L336="",M336="なし"),0,IF(AND(L336="なし",M336=""),0,1))))</f>
        <v>0</v>
      </c>
      <c r="AS336" s="7" t="e">
        <f>VLOOKUP(AI336,排出係数!$A$4:$I$1301,8,FALSE)</f>
        <v>#N/A</v>
      </c>
      <c r="AT336" s="7" t="str">
        <f t="shared" ref="AT336:AT399" si="160">IF(H336="","",VLOOKUP(H336,$AY$17:$BC$25,5,FALSE))</f>
        <v/>
      </c>
      <c r="AU336" s="7" t="str">
        <f t="shared" ref="AU336:AU399" si="161">IF(D336="","",VLOOKUP(CONCATENATE("A",LEFT(D336)),$BR$17:$BS$26,2,FALSE))</f>
        <v/>
      </c>
      <c r="AV336" s="7" t="str">
        <f t="shared" ref="AV336:AV399" si="162">IF(AT336=AU336,"",1)</f>
        <v/>
      </c>
      <c r="AW336" s="7" t="str">
        <f t="shared" ref="AW336:AW399" si="163">CONCATENATE(C336,D336,E336,F336)</f>
        <v/>
      </c>
      <c r="AX336" s="88"/>
      <c r="BD336" s="3" t="s">
        <v>2217</v>
      </c>
    </row>
    <row r="337" spans="1:56" s="13" customFormat="1" ht="13.5" customHeight="1">
      <c r="A337" s="139">
        <v>322</v>
      </c>
      <c r="B337" s="140"/>
      <c r="C337" s="141"/>
      <c r="D337" s="142"/>
      <c r="E337" s="141"/>
      <c r="F337" s="141"/>
      <c r="G337" s="182"/>
      <c r="H337" s="141"/>
      <c r="I337" s="143"/>
      <c r="J337" s="144"/>
      <c r="K337" s="141"/>
      <c r="L337" s="449"/>
      <c r="M337" s="450"/>
      <c r="N337" s="450"/>
      <c r="O337" s="451"/>
      <c r="P337" s="376" t="str">
        <f t="shared" si="139"/>
        <v/>
      </c>
      <c r="Q337" s="376" t="str">
        <f t="shared" si="140"/>
        <v/>
      </c>
      <c r="R337" s="377" t="str">
        <f t="shared" si="141"/>
        <v/>
      </c>
      <c r="S337" s="377" t="str">
        <f t="shared" si="142"/>
        <v/>
      </c>
      <c r="T337" s="277"/>
      <c r="U337" s="37"/>
      <c r="V337" s="36" t="str">
        <f t="shared" si="143"/>
        <v/>
      </c>
      <c r="W337" s="36" t="e">
        <f>IF(#REF!="","",#REF!)</f>
        <v>#REF!</v>
      </c>
      <c r="X337" s="29" t="str">
        <f t="shared" si="144"/>
        <v/>
      </c>
      <c r="Y337" s="7" t="e">
        <f t="shared" si="145"/>
        <v>#N/A</v>
      </c>
      <c r="Z337" s="7" t="e">
        <f t="shared" si="146"/>
        <v>#N/A</v>
      </c>
      <c r="AA337" s="7" t="e">
        <f t="shared" si="147"/>
        <v>#N/A</v>
      </c>
      <c r="AB337" s="7" t="str">
        <f t="shared" si="148"/>
        <v/>
      </c>
      <c r="AC337" s="11">
        <f t="shared" si="149"/>
        <v>1</v>
      </c>
      <c r="AD337" s="7" t="e">
        <f t="shared" si="150"/>
        <v>#N/A</v>
      </c>
      <c r="AE337" s="7" t="e">
        <f t="shared" si="151"/>
        <v>#N/A</v>
      </c>
      <c r="AF337" s="7" t="e">
        <f t="shared" si="152"/>
        <v>#N/A</v>
      </c>
      <c r="AG337" s="7" t="e">
        <f>VLOOKUP(AI337,排出係数!$A$4:$I$1301,9,FALSE)</f>
        <v>#N/A</v>
      </c>
      <c r="AH337" s="12" t="str">
        <f t="shared" si="153"/>
        <v xml:space="preserve"> </v>
      </c>
      <c r="AI337" s="7" t="e">
        <f t="shared" ref="AI337:AI400" si="164">CONCATENATE(Y337,AE337,AF337,AB337)</f>
        <v>#N/A</v>
      </c>
      <c r="AJ337" s="7" t="e">
        <f t="shared" si="154"/>
        <v>#N/A</v>
      </c>
      <c r="AK337" s="7" t="e">
        <f>VLOOKUP(AI337,排出係数!$A$4:$I$1301,6,FALSE)</f>
        <v>#N/A</v>
      </c>
      <c r="AL337" s="7" t="e">
        <f t="shared" si="155"/>
        <v>#N/A</v>
      </c>
      <c r="AM337" s="7" t="e">
        <f t="shared" si="156"/>
        <v>#N/A</v>
      </c>
      <c r="AN337" s="7" t="e">
        <f>VLOOKUP(AI337,排出係数!$A$4:$I$1301,7,FALSE)</f>
        <v>#N/A</v>
      </c>
      <c r="AO337" s="7" t="e">
        <f t="shared" si="157"/>
        <v>#N/A</v>
      </c>
      <c r="AP337" s="7" t="e">
        <f t="shared" si="158"/>
        <v>#N/A</v>
      </c>
      <c r="AQ337" s="7" t="e">
        <f t="shared" ref="AQ337:AQ400" si="165">VLOOKUP(AE337,$BU$17:$BY$21,5,FALSE)</f>
        <v>#N/A</v>
      </c>
      <c r="AR337" s="7">
        <f t="shared" si="159"/>
        <v>0</v>
      </c>
      <c r="AS337" s="7" t="e">
        <f>VLOOKUP(AI337,排出係数!$A$4:$I$1301,8,FALSE)</f>
        <v>#N/A</v>
      </c>
      <c r="AT337" s="7" t="str">
        <f t="shared" si="160"/>
        <v/>
      </c>
      <c r="AU337" s="7" t="str">
        <f t="shared" si="161"/>
        <v/>
      </c>
      <c r="AV337" s="7" t="str">
        <f t="shared" si="162"/>
        <v/>
      </c>
      <c r="AW337" s="7" t="str">
        <f t="shared" si="163"/>
        <v/>
      </c>
      <c r="AX337" s="88"/>
      <c r="BD337" s="3" t="s">
        <v>2233</v>
      </c>
    </row>
    <row r="338" spans="1:56" s="13" customFormat="1" ht="13.5" customHeight="1">
      <c r="A338" s="139">
        <v>323</v>
      </c>
      <c r="B338" s="140"/>
      <c r="C338" s="141"/>
      <c r="D338" s="142"/>
      <c r="E338" s="141"/>
      <c r="F338" s="141"/>
      <c r="G338" s="182"/>
      <c r="H338" s="141"/>
      <c r="I338" s="143"/>
      <c r="J338" s="144"/>
      <c r="K338" s="141"/>
      <c r="L338" s="449"/>
      <c r="M338" s="450"/>
      <c r="N338" s="450"/>
      <c r="O338" s="451"/>
      <c r="P338" s="376" t="str">
        <f t="shared" si="139"/>
        <v/>
      </c>
      <c r="Q338" s="376" t="str">
        <f t="shared" si="140"/>
        <v/>
      </c>
      <c r="R338" s="377" t="str">
        <f t="shared" si="141"/>
        <v/>
      </c>
      <c r="S338" s="377" t="str">
        <f t="shared" si="142"/>
        <v/>
      </c>
      <c r="T338" s="277"/>
      <c r="U338" s="37"/>
      <c r="V338" s="36" t="str">
        <f t="shared" si="143"/>
        <v/>
      </c>
      <c r="W338" s="36" t="e">
        <f>IF(#REF!="","",#REF!)</f>
        <v>#REF!</v>
      </c>
      <c r="X338" s="29" t="str">
        <f t="shared" si="144"/>
        <v/>
      </c>
      <c r="Y338" s="7" t="e">
        <f t="shared" si="145"/>
        <v>#N/A</v>
      </c>
      <c r="Z338" s="7" t="e">
        <f t="shared" si="146"/>
        <v>#N/A</v>
      </c>
      <c r="AA338" s="7" t="e">
        <f t="shared" si="147"/>
        <v>#N/A</v>
      </c>
      <c r="AB338" s="7" t="str">
        <f t="shared" si="148"/>
        <v/>
      </c>
      <c r="AC338" s="11">
        <f t="shared" si="149"/>
        <v>1</v>
      </c>
      <c r="AD338" s="7" t="e">
        <f t="shared" si="150"/>
        <v>#N/A</v>
      </c>
      <c r="AE338" s="7" t="e">
        <f t="shared" si="151"/>
        <v>#N/A</v>
      </c>
      <c r="AF338" s="7" t="e">
        <f t="shared" si="152"/>
        <v>#N/A</v>
      </c>
      <c r="AG338" s="7" t="e">
        <f>VLOOKUP(AI338,排出係数!$A$4:$I$1301,9,FALSE)</f>
        <v>#N/A</v>
      </c>
      <c r="AH338" s="12" t="str">
        <f t="shared" si="153"/>
        <v xml:space="preserve"> </v>
      </c>
      <c r="AI338" s="7" t="e">
        <f t="shared" si="164"/>
        <v>#N/A</v>
      </c>
      <c r="AJ338" s="7" t="e">
        <f t="shared" si="154"/>
        <v>#N/A</v>
      </c>
      <c r="AK338" s="7" t="e">
        <f>VLOOKUP(AI338,排出係数!$A$4:$I$1301,6,FALSE)</f>
        <v>#N/A</v>
      </c>
      <c r="AL338" s="7" t="e">
        <f t="shared" si="155"/>
        <v>#N/A</v>
      </c>
      <c r="AM338" s="7" t="e">
        <f t="shared" si="156"/>
        <v>#N/A</v>
      </c>
      <c r="AN338" s="7" t="e">
        <f>VLOOKUP(AI338,排出係数!$A$4:$I$1301,7,FALSE)</f>
        <v>#N/A</v>
      </c>
      <c r="AO338" s="7" t="e">
        <f t="shared" si="157"/>
        <v>#N/A</v>
      </c>
      <c r="AP338" s="7" t="e">
        <f t="shared" si="158"/>
        <v>#N/A</v>
      </c>
      <c r="AQ338" s="7" t="e">
        <f t="shared" si="165"/>
        <v>#N/A</v>
      </c>
      <c r="AR338" s="7">
        <f t="shared" si="159"/>
        <v>0</v>
      </c>
      <c r="AS338" s="7" t="e">
        <f>VLOOKUP(AI338,排出係数!$A$4:$I$1301,8,FALSE)</f>
        <v>#N/A</v>
      </c>
      <c r="AT338" s="7" t="str">
        <f t="shared" si="160"/>
        <v/>
      </c>
      <c r="AU338" s="7" t="str">
        <f t="shared" si="161"/>
        <v/>
      </c>
      <c r="AV338" s="7" t="str">
        <f t="shared" si="162"/>
        <v/>
      </c>
      <c r="AW338" s="7" t="str">
        <f t="shared" si="163"/>
        <v/>
      </c>
      <c r="AX338" s="88"/>
      <c r="BD338" s="3" t="s">
        <v>2329</v>
      </c>
    </row>
    <row r="339" spans="1:56" s="13" customFormat="1" ht="13.5" customHeight="1">
      <c r="A339" s="139">
        <v>324</v>
      </c>
      <c r="B339" s="140"/>
      <c r="C339" s="141"/>
      <c r="D339" s="142"/>
      <c r="E339" s="141"/>
      <c r="F339" s="141"/>
      <c r="G339" s="182"/>
      <c r="H339" s="141"/>
      <c r="I339" s="143"/>
      <c r="J339" s="144"/>
      <c r="K339" s="141"/>
      <c r="L339" s="449"/>
      <c r="M339" s="450"/>
      <c r="N339" s="450"/>
      <c r="O339" s="451"/>
      <c r="P339" s="376" t="str">
        <f t="shared" si="139"/>
        <v/>
      </c>
      <c r="Q339" s="376" t="str">
        <f t="shared" si="140"/>
        <v/>
      </c>
      <c r="R339" s="377" t="str">
        <f t="shared" si="141"/>
        <v/>
      </c>
      <c r="S339" s="377" t="str">
        <f t="shared" si="142"/>
        <v/>
      </c>
      <c r="T339" s="277"/>
      <c r="U339" s="37"/>
      <c r="V339" s="36" t="str">
        <f t="shared" si="143"/>
        <v/>
      </c>
      <c r="W339" s="36" t="e">
        <f>IF(#REF!="","",#REF!)</f>
        <v>#REF!</v>
      </c>
      <c r="X339" s="29" t="str">
        <f t="shared" si="144"/>
        <v/>
      </c>
      <c r="Y339" s="7" t="e">
        <f t="shared" si="145"/>
        <v>#N/A</v>
      </c>
      <c r="Z339" s="7" t="e">
        <f t="shared" si="146"/>
        <v>#N/A</v>
      </c>
      <c r="AA339" s="7" t="e">
        <f t="shared" si="147"/>
        <v>#N/A</v>
      </c>
      <c r="AB339" s="7" t="str">
        <f t="shared" si="148"/>
        <v/>
      </c>
      <c r="AC339" s="11">
        <f t="shared" si="149"/>
        <v>1</v>
      </c>
      <c r="AD339" s="7" t="e">
        <f t="shared" si="150"/>
        <v>#N/A</v>
      </c>
      <c r="AE339" s="7" t="e">
        <f t="shared" si="151"/>
        <v>#N/A</v>
      </c>
      <c r="AF339" s="7" t="e">
        <f t="shared" si="152"/>
        <v>#N/A</v>
      </c>
      <c r="AG339" s="7" t="e">
        <f>VLOOKUP(AI339,排出係数!$A$4:$I$1301,9,FALSE)</f>
        <v>#N/A</v>
      </c>
      <c r="AH339" s="12" t="str">
        <f t="shared" si="153"/>
        <v xml:space="preserve"> </v>
      </c>
      <c r="AI339" s="7" t="e">
        <f t="shared" si="164"/>
        <v>#N/A</v>
      </c>
      <c r="AJ339" s="7" t="e">
        <f t="shared" si="154"/>
        <v>#N/A</v>
      </c>
      <c r="AK339" s="7" t="e">
        <f>VLOOKUP(AI339,排出係数!$A$4:$I$1301,6,FALSE)</f>
        <v>#N/A</v>
      </c>
      <c r="AL339" s="7" t="e">
        <f t="shared" si="155"/>
        <v>#N/A</v>
      </c>
      <c r="AM339" s="7" t="e">
        <f t="shared" si="156"/>
        <v>#N/A</v>
      </c>
      <c r="AN339" s="7" t="e">
        <f>VLOOKUP(AI339,排出係数!$A$4:$I$1301,7,FALSE)</f>
        <v>#N/A</v>
      </c>
      <c r="AO339" s="7" t="e">
        <f t="shared" si="157"/>
        <v>#N/A</v>
      </c>
      <c r="AP339" s="7" t="e">
        <f t="shared" si="158"/>
        <v>#N/A</v>
      </c>
      <c r="AQ339" s="7" t="e">
        <f t="shared" si="165"/>
        <v>#N/A</v>
      </c>
      <c r="AR339" s="7">
        <f t="shared" si="159"/>
        <v>0</v>
      </c>
      <c r="AS339" s="7" t="e">
        <f>VLOOKUP(AI339,排出係数!$A$4:$I$1301,8,FALSE)</f>
        <v>#N/A</v>
      </c>
      <c r="AT339" s="7" t="str">
        <f t="shared" si="160"/>
        <v/>
      </c>
      <c r="AU339" s="7" t="str">
        <f t="shared" si="161"/>
        <v/>
      </c>
      <c r="AV339" s="7" t="str">
        <f t="shared" si="162"/>
        <v/>
      </c>
      <c r="AW339" s="7" t="str">
        <f t="shared" si="163"/>
        <v/>
      </c>
      <c r="AX339" s="88"/>
      <c r="BD339" s="3" t="s">
        <v>2215</v>
      </c>
    </row>
    <row r="340" spans="1:56" s="13" customFormat="1" ht="13.5" customHeight="1">
      <c r="A340" s="139">
        <v>325</v>
      </c>
      <c r="B340" s="140"/>
      <c r="C340" s="141"/>
      <c r="D340" s="142"/>
      <c r="E340" s="141"/>
      <c r="F340" s="141"/>
      <c r="G340" s="182"/>
      <c r="H340" s="141"/>
      <c r="I340" s="143"/>
      <c r="J340" s="144"/>
      <c r="K340" s="141"/>
      <c r="L340" s="449"/>
      <c r="M340" s="450"/>
      <c r="N340" s="450"/>
      <c r="O340" s="451"/>
      <c r="P340" s="376" t="str">
        <f t="shared" si="139"/>
        <v/>
      </c>
      <c r="Q340" s="376" t="str">
        <f t="shared" si="140"/>
        <v/>
      </c>
      <c r="R340" s="377" t="str">
        <f t="shared" si="141"/>
        <v/>
      </c>
      <c r="S340" s="377" t="str">
        <f t="shared" si="142"/>
        <v/>
      </c>
      <c r="T340" s="277"/>
      <c r="U340" s="37"/>
      <c r="V340" s="36" t="str">
        <f t="shared" si="143"/>
        <v/>
      </c>
      <c r="W340" s="36" t="e">
        <f>IF(#REF!="","",#REF!)</f>
        <v>#REF!</v>
      </c>
      <c r="X340" s="29" t="str">
        <f t="shared" si="144"/>
        <v/>
      </c>
      <c r="Y340" s="7" t="e">
        <f t="shared" si="145"/>
        <v>#N/A</v>
      </c>
      <c r="Z340" s="7" t="e">
        <f t="shared" si="146"/>
        <v>#N/A</v>
      </c>
      <c r="AA340" s="7" t="e">
        <f t="shared" si="147"/>
        <v>#N/A</v>
      </c>
      <c r="AB340" s="7" t="str">
        <f t="shared" si="148"/>
        <v/>
      </c>
      <c r="AC340" s="11">
        <f t="shared" si="149"/>
        <v>1</v>
      </c>
      <c r="AD340" s="7" t="e">
        <f t="shared" si="150"/>
        <v>#N/A</v>
      </c>
      <c r="AE340" s="7" t="e">
        <f t="shared" si="151"/>
        <v>#N/A</v>
      </c>
      <c r="AF340" s="7" t="e">
        <f t="shared" si="152"/>
        <v>#N/A</v>
      </c>
      <c r="AG340" s="7" t="e">
        <f>VLOOKUP(AI340,排出係数!$A$4:$I$1301,9,FALSE)</f>
        <v>#N/A</v>
      </c>
      <c r="AH340" s="12" t="str">
        <f t="shared" si="153"/>
        <v xml:space="preserve"> </v>
      </c>
      <c r="AI340" s="7" t="e">
        <f t="shared" si="164"/>
        <v>#N/A</v>
      </c>
      <c r="AJ340" s="7" t="e">
        <f t="shared" si="154"/>
        <v>#N/A</v>
      </c>
      <c r="AK340" s="7" t="e">
        <f>VLOOKUP(AI340,排出係数!$A$4:$I$1301,6,FALSE)</f>
        <v>#N/A</v>
      </c>
      <c r="AL340" s="7" t="e">
        <f t="shared" si="155"/>
        <v>#N/A</v>
      </c>
      <c r="AM340" s="7" t="e">
        <f t="shared" si="156"/>
        <v>#N/A</v>
      </c>
      <c r="AN340" s="7" t="e">
        <f>VLOOKUP(AI340,排出係数!$A$4:$I$1301,7,FALSE)</f>
        <v>#N/A</v>
      </c>
      <c r="AO340" s="7" t="e">
        <f t="shared" si="157"/>
        <v>#N/A</v>
      </c>
      <c r="AP340" s="7" t="e">
        <f t="shared" si="158"/>
        <v>#N/A</v>
      </c>
      <c r="AQ340" s="7" t="e">
        <f t="shared" si="165"/>
        <v>#N/A</v>
      </c>
      <c r="AR340" s="7">
        <f t="shared" si="159"/>
        <v>0</v>
      </c>
      <c r="AS340" s="7" t="e">
        <f>VLOOKUP(AI340,排出係数!$A$4:$I$1301,8,FALSE)</f>
        <v>#N/A</v>
      </c>
      <c r="AT340" s="7" t="str">
        <f t="shared" si="160"/>
        <v/>
      </c>
      <c r="AU340" s="7" t="str">
        <f t="shared" si="161"/>
        <v/>
      </c>
      <c r="AV340" s="7" t="str">
        <f t="shared" si="162"/>
        <v/>
      </c>
      <c r="AW340" s="7" t="str">
        <f t="shared" si="163"/>
        <v/>
      </c>
      <c r="AX340" s="88"/>
      <c r="BD340" s="3" t="s">
        <v>2231</v>
      </c>
    </row>
    <row r="341" spans="1:56" s="13" customFormat="1" ht="13.5" customHeight="1">
      <c r="A341" s="139">
        <v>326</v>
      </c>
      <c r="B341" s="140"/>
      <c r="C341" s="141"/>
      <c r="D341" s="142"/>
      <c r="E341" s="141"/>
      <c r="F341" s="141"/>
      <c r="G341" s="182"/>
      <c r="H341" s="141"/>
      <c r="I341" s="143"/>
      <c r="J341" s="144"/>
      <c r="K341" s="141"/>
      <c r="L341" s="449"/>
      <c r="M341" s="450"/>
      <c r="N341" s="450"/>
      <c r="O341" s="451"/>
      <c r="P341" s="376" t="str">
        <f t="shared" si="139"/>
        <v/>
      </c>
      <c r="Q341" s="376" t="str">
        <f t="shared" si="140"/>
        <v/>
      </c>
      <c r="R341" s="377" t="str">
        <f t="shared" si="141"/>
        <v/>
      </c>
      <c r="S341" s="377" t="str">
        <f t="shared" si="142"/>
        <v/>
      </c>
      <c r="T341" s="277"/>
      <c r="U341" s="37"/>
      <c r="V341" s="36" t="str">
        <f t="shared" si="143"/>
        <v/>
      </c>
      <c r="W341" s="36" t="e">
        <f>IF(#REF!="","",#REF!)</f>
        <v>#REF!</v>
      </c>
      <c r="X341" s="29" t="str">
        <f t="shared" si="144"/>
        <v/>
      </c>
      <c r="Y341" s="7" t="e">
        <f t="shared" si="145"/>
        <v>#N/A</v>
      </c>
      <c r="Z341" s="7" t="e">
        <f t="shared" si="146"/>
        <v>#N/A</v>
      </c>
      <c r="AA341" s="7" t="e">
        <f t="shared" si="147"/>
        <v>#N/A</v>
      </c>
      <c r="AB341" s="7" t="str">
        <f t="shared" si="148"/>
        <v/>
      </c>
      <c r="AC341" s="11">
        <f t="shared" si="149"/>
        <v>1</v>
      </c>
      <c r="AD341" s="7" t="e">
        <f t="shared" si="150"/>
        <v>#N/A</v>
      </c>
      <c r="AE341" s="7" t="e">
        <f t="shared" si="151"/>
        <v>#N/A</v>
      </c>
      <c r="AF341" s="7" t="e">
        <f t="shared" si="152"/>
        <v>#N/A</v>
      </c>
      <c r="AG341" s="7" t="e">
        <f>VLOOKUP(AI341,排出係数!$A$4:$I$1301,9,FALSE)</f>
        <v>#N/A</v>
      </c>
      <c r="AH341" s="12" t="str">
        <f t="shared" si="153"/>
        <v xml:space="preserve"> </v>
      </c>
      <c r="AI341" s="7" t="e">
        <f t="shared" si="164"/>
        <v>#N/A</v>
      </c>
      <c r="AJ341" s="7" t="e">
        <f t="shared" si="154"/>
        <v>#N/A</v>
      </c>
      <c r="AK341" s="7" t="e">
        <f>VLOOKUP(AI341,排出係数!$A$4:$I$1301,6,FALSE)</f>
        <v>#N/A</v>
      </c>
      <c r="AL341" s="7" t="e">
        <f t="shared" si="155"/>
        <v>#N/A</v>
      </c>
      <c r="AM341" s="7" t="e">
        <f t="shared" si="156"/>
        <v>#N/A</v>
      </c>
      <c r="AN341" s="7" t="e">
        <f>VLOOKUP(AI341,排出係数!$A$4:$I$1301,7,FALSE)</f>
        <v>#N/A</v>
      </c>
      <c r="AO341" s="7" t="e">
        <f t="shared" si="157"/>
        <v>#N/A</v>
      </c>
      <c r="AP341" s="7" t="e">
        <f t="shared" si="158"/>
        <v>#N/A</v>
      </c>
      <c r="AQ341" s="7" t="e">
        <f t="shared" si="165"/>
        <v>#N/A</v>
      </c>
      <c r="AR341" s="7">
        <f t="shared" si="159"/>
        <v>0</v>
      </c>
      <c r="AS341" s="7" t="e">
        <f>VLOOKUP(AI341,排出係数!$A$4:$I$1301,8,FALSE)</f>
        <v>#N/A</v>
      </c>
      <c r="AT341" s="7" t="str">
        <f t="shared" si="160"/>
        <v/>
      </c>
      <c r="AU341" s="7" t="str">
        <f t="shared" si="161"/>
        <v/>
      </c>
      <c r="AV341" s="7" t="str">
        <f t="shared" si="162"/>
        <v/>
      </c>
      <c r="AW341" s="7" t="str">
        <f t="shared" si="163"/>
        <v/>
      </c>
      <c r="AX341" s="88"/>
      <c r="BD341" s="3" t="s">
        <v>2263</v>
      </c>
    </row>
    <row r="342" spans="1:56" s="13" customFormat="1" ht="13.5" customHeight="1">
      <c r="A342" s="139">
        <v>327</v>
      </c>
      <c r="B342" s="140"/>
      <c r="C342" s="141"/>
      <c r="D342" s="142"/>
      <c r="E342" s="141"/>
      <c r="F342" s="141"/>
      <c r="G342" s="182"/>
      <c r="H342" s="141"/>
      <c r="I342" s="143"/>
      <c r="J342" s="144"/>
      <c r="K342" s="141"/>
      <c r="L342" s="449"/>
      <c r="M342" s="450"/>
      <c r="N342" s="450"/>
      <c r="O342" s="451"/>
      <c r="P342" s="376" t="str">
        <f t="shared" si="139"/>
        <v/>
      </c>
      <c r="Q342" s="376" t="str">
        <f t="shared" si="140"/>
        <v/>
      </c>
      <c r="R342" s="377" t="str">
        <f t="shared" si="141"/>
        <v/>
      </c>
      <c r="S342" s="377" t="str">
        <f t="shared" si="142"/>
        <v/>
      </c>
      <c r="T342" s="277"/>
      <c r="U342" s="37"/>
      <c r="V342" s="36" t="str">
        <f t="shared" si="143"/>
        <v/>
      </c>
      <c r="W342" s="36" t="e">
        <f>IF(#REF!="","",#REF!)</f>
        <v>#REF!</v>
      </c>
      <c r="X342" s="29" t="str">
        <f t="shared" si="144"/>
        <v/>
      </c>
      <c r="Y342" s="7" t="e">
        <f t="shared" si="145"/>
        <v>#N/A</v>
      </c>
      <c r="Z342" s="7" t="e">
        <f t="shared" si="146"/>
        <v>#N/A</v>
      </c>
      <c r="AA342" s="7" t="e">
        <f t="shared" si="147"/>
        <v>#N/A</v>
      </c>
      <c r="AB342" s="7" t="str">
        <f t="shared" si="148"/>
        <v/>
      </c>
      <c r="AC342" s="11">
        <f t="shared" si="149"/>
        <v>1</v>
      </c>
      <c r="AD342" s="7" t="e">
        <f t="shared" si="150"/>
        <v>#N/A</v>
      </c>
      <c r="AE342" s="7" t="e">
        <f t="shared" si="151"/>
        <v>#N/A</v>
      </c>
      <c r="AF342" s="7" t="e">
        <f t="shared" si="152"/>
        <v>#N/A</v>
      </c>
      <c r="AG342" s="7" t="e">
        <f>VLOOKUP(AI342,排出係数!$A$4:$I$1301,9,FALSE)</f>
        <v>#N/A</v>
      </c>
      <c r="AH342" s="12" t="str">
        <f t="shared" si="153"/>
        <v xml:space="preserve"> </v>
      </c>
      <c r="AI342" s="7" t="e">
        <f t="shared" si="164"/>
        <v>#N/A</v>
      </c>
      <c r="AJ342" s="7" t="e">
        <f t="shared" si="154"/>
        <v>#N/A</v>
      </c>
      <c r="AK342" s="7" t="e">
        <f>VLOOKUP(AI342,排出係数!$A$4:$I$1301,6,FALSE)</f>
        <v>#N/A</v>
      </c>
      <c r="AL342" s="7" t="e">
        <f t="shared" si="155"/>
        <v>#N/A</v>
      </c>
      <c r="AM342" s="7" t="e">
        <f t="shared" si="156"/>
        <v>#N/A</v>
      </c>
      <c r="AN342" s="7" t="e">
        <f>VLOOKUP(AI342,排出係数!$A$4:$I$1301,7,FALSE)</f>
        <v>#N/A</v>
      </c>
      <c r="AO342" s="7" t="e">
        <f t="shared" si="157"/>
        <v>#N/A</v>
      </c>
      <c r="AP342" s="7" t="e">
        <f t="shared" si="158"/>
        <v>#N/A</v>
      </c>
      <c r="AQ342" s="7" t="e">
        <f t="shared" si="165"/>
        <v>#N/A</v>
      </c>
      <c r="AR342" s="7">
        <f t="shared" si="159"/>
        <v>0</v>
      </c>
      <c r="AS342" s="7" t="e">
        <f>VLOOKUP(AI342,排出係数!$A$4:$I$1301,8,FALSE)</f>
        <v>#N/A</v>
      </c>
      <c r="AT342" s="7" t="str">
        <f t="shared" si="160"/>
        <v/>
      </c>
      <c r="AU342" s="7" t="str">
        <f t="shared" si="161"/>
        <v/>
      </c>
      <c r="AV342" s="7" t="str">
        <f t="shared" si="162"/>
        <v/>
      </c>
      <c r="AW342" s="7" t="str">
        <f t="shared" si="163"/>
        <v/>
      </c>
      <c r="AX342" s="88"/>
      <c r="BD342" s="3" t="s">
        <v>1855</v>
      </c>
    </row>
    <row r="343" spans="1:56" s="13" customFormat="1" ht="13.5" customHeight="1">
      <c r="A343" s="139">
        <v>328</v>
      </c>
      <c r="B343" s="140"/>
      <c r="C343" s="141"/>
      <c r="D343" s="142"/>
      <c r="E343" s="141"/>
      <c r="F343" s="141"/>
      <c r="G343" s="182"/>
      <c r="H343" s="141"/>
      <c r="I343" s="143"/>
      <c r="J343" s="144"/>
      <c r="K343" s="141"/>
      <c r="L343" s="449"/>
      <c r="M343" s="450"/>
      <c r="N343" s="450"/>
      <c r="O343" s="451"/>
      <c r="P343" s="376" t="str">
        <f t="shared" si="139"/>
        <v/>
      </c>
      <c r="Q343" s="376" t="str">
        <f t="shared" si="140"/>
        <v/>
      </c>
      <c r="R343" s="377" t="str">
        <f t="shared" si="141"/>
        <v/>
      </c>
      <c r="S343" s="377" t="str">
        <f t="shared" si="142"/>
        <v/>
      </c>
      <c r="T343" s="277"/>
      <c r="U343" s="37"/>
      <c r="V343" s="36" t="str">
        <f t="shared" si="143"/>
        <v/>
      </c>
      <c r="W343" s="36" t="e">
        <f>IF(#REF!="","",#REF!)</f>
        <v>#REF!</v>
      </c>
      <c r="X343" s="29" t="str">
        <f t="shared" si="144"/>
        <v/>
      </c>
      <c r="Y343" s="7" t="e">
        <f t="shared" si="145"/>
        <v>#N/A</v>
      </c>
      <c r="Z343" s="7" t="e">
        <f t="shared" si="146"/>
        <v>#N/A</v>
      </c>
      <c r="AA343" s="7" t="e">
        <f t="shared" si="147"/>
        <v>#N/A</v>
      </c>
      <c r="AB343" s="7" t="str">
        <f t="shared" si="148"/>
        <v/>
      </c>
      <c r="AC343" s="11">
        <f t="shared" si="149"/>
        <v>1</v>
      </c>
      <c r="AD343" s="7" t="e">
        <f t="shared" si="150"/>
        <v>#N/A</v>
      </c>
      <c r="AE343" s="7" t="e">
        <f t="shared" si="151"/>
        <v>#N/A</v>
      </c>
      <c r="AF343" s="7" t="e">
        <f t="shared" si="152"/>
        <v>#N/A</v>
      </c>
      <c r="AG343" s="7" t="e">
        <f>VLOOKUP(AI343,排出係数!$A$4:$I$1301,9,FALSE)</f>
        <v>#N/A</v>
      </c>
      <c r="AH343" s="12" t="str">
        <f t="shared" si="153"/>
        <v xml:space="preserve"> </v>
      </c>
      <c r="AI343" s="7" t="e">
        <f t="shared" si="164"/>
        <v>#N/A</v>
      </c>
      <c r="AJ343" s="7" t="e">
        <f t="shared" si="154"/>
        <v>#N/A</v>
      </c>
      <c r="AK343" s="7" t="e">
        <f>VLOOKUP(AI343,排出係数!$A$4:$I$1301,6,FALSE)</f>
        <v>#N/A</v>
      </c>
      <c r="AL343" s="7" t="e">
        <f t="shared" si="155"/>
        <v>#N/A</v>
      </c>
      <c r="AM343" s="7" t="e">
        <f t="shared" si="156"/>
        <v>#N/A</v>
      </c>
      <c r="AN343" s="7" t="e">
        <f>VLOOKUP(AI343,排出係数!$A$4:$I$1301,7,FALSE)</f>
        <v>#N/A</v>
      </c>
      <c r="AO343" s="7" t="e">
        <f t="shared" si="157"/>
        <v>#N/A</v>
      </c>
      <c r="AP343" s="7" t="e">
        <f t="shared" si="158"/>
        <v>#N/A</v>
      </c>
      <c r="AQ343" s="7" t="e">
        <f t="shared" si="165"/>
        <v>#N/A</v>
      </c>
      <c r="AR343" s="7">
        <f t="shared" si="159"/>
        <v>0</v>
      </c>
      <c r="AS343" s="7" t="e">
        <f>VLOOKUP(AI343,排出係数!$A$4:$I$1301,8,FALSE)</f>
        <v>#N/A</v>
      </c>
      <c r="AT343" s="7" t="str">
        <f t="shared" si="160"/>
        <v/>
      </c>
      <c r="AU343" s="7" t="str">
        <f t="shared" si="161"/>
        <v/>
      </c>
      <c r="AV343" s="7" t="str">
        <f t="shared" si="162"/>
        <v/>
      </c>
      <c r="AW343" s="7" t="str">
        <f t="shared" si="163"/>
        <v/>
      </c>
      <c r="AX343" s="88"/>
      <c r="BD343" s="3" t="s">
        <v>1896</v>
      </c>
    </row>
    <row r="344" spans="1:56" s="13" customFormat="1" ht="13.5" customHeight="1">
      <c r="A344" s="139">
        <v>329</v>
      </c>
      <c r="B344" s="140"/>
      <c r="C344" s="141"/>
      <c r="D344" s="142"/>
      <c r="E344" s="141"/>
      <c r="F344" s="141"/>
      <c r="G344" s="182"/>
      <c r="H344" s="141"/>
      <c r="I344" s="143"/>
      <c r="J344" s="144"/>
      <c r="K344" s="141"/>
      <c r="L344" s="449"/>
      <c r="M344" s="450"/>
      <c r="N344" s="450"/>
      <c r="O344" s="451"/>
      <c r="P344" s="376" t="str">
        <f t="shared" si="139"/>
        <v/>
      </c>
      <c r="Q344" s="376" t="str">
        <f t="shared" si="140"/>
        <v/>
      </c>
      <c r="R344" s="377" t="str">
        <f t="shared" si="141"/>
        <v/>
      </c>
      <c r="S344" s="377" t="str">
        <f t="shared" si="142"/>
        <v/>
      </c>
      <c r="T344" s="277"/>
      <c r="U344" s="37"/>
      <c r="V344" s="36" t="str">
        <f t="shared" si="143"/>
        <v/>
      </c>
      <c r="W344" s="36" t="e">
        <f>IF(#REF!="","",#REF!)</f>
        <v>#REF!</v>
      </c>
      <c r="X344" s="29" t="str">
        <f t="shared" si="144"/>
        <v/>
      </c>
      <c r="Y344" s="7" t="e">
        <f t="shared" si="145"/>
        <v>#N/A</v>
      </c>
      <c r="Z344" s="7" t="e">
        <f t="shared" si="146"/>
        <v>#N/A</v>
      </c>
      <c r="AA344" s="7" t="e">
        <f t="shared" si="147"/>
        <v>#N/A</v>
      </c>
      <c r="AB344" s="7" t="str">
        <f t="shared" si="148"/>
        <v/>
      </c>
      <c r="AC344" s="11">
        <f t="shared" si="149"/>
        <v>1</v>
      </c>
      <c r="AD344" s="7" t="e">
        <f t="shared" si="150"/>
        <v>#N/A</v>
      </c>
      <c r="AE344" s="7" t="e">
        <f t="shared" si="151"/>
        <v>#N/A</v>
      </c>
      <c r="AF344" s="7" t="e">
        <f t="shared" si="152"/>
        <v>#N/A</v>
      </c>
      <c r="AG344" s="7" t="e">
        <f>VLOOKUP(AI344,排出係数!$A$4:$I$1301,9,FALSE)</f>
        <v>#N/A</v>
      </c>
      <c r="AH344" s="12" t="str">
        <f t="shared" si="153"/>
        <v xml:space="preserve"> </v>
      </c>
      <c r="AI344" s="7" t="e">
        <f t="shared" si="164"/>
        <v>#N/A</v>
      </c>
      <c r="AJ344" s="7" t="e">
        <f t="shared" si="154"/>
        <v>#N/A</v>
      </c>
      <c r="AK344" s="7" t="e">
        <f>VLOOKUP(AI344,排出係数!$A$4:$I$1301,6,FALSE)</f>
        <v>#N/A</v>
      </c>
      <c r="AL344" s="7" t="e">
        <f t="shared" si="155"/>
        <v>#N/A</v>
      </c>
      <c r="AM344" s="7" t="e">
        <f t="shared" si="156"/>
        <v>#N/A</v>
      </c>
      <c r="AN344" s="7" t="e">
        <f>VLOOKUP(AI344,排出係数!$A$4:$I$1301,7,FALSE)</f>
        <v>#N/A</v>
      </c>
      <c r="AO344" s="7" t="e">
        <f t="shared" si="157"/>
        <v>#N/A</v>
      </c>
      <c r="AP344" s="7" t="e">
        <f t="shared" si="158"/>
        <v>#N/A</v>
      </c>
      <c r="AQ344" s="7" t="e">
        <f t="shared" si="165"/>
        <v>#N/A</v>
      </c>
      <c r="AR344" s="7">
        <f t="shared" si="159"/>
        <v>0</v>
      </c>
      <c r="AS344" s="7" t="e">
        <f>VLOOKUP(AI344,排出係数!$A$4:$I$1301,8,FALSE)</f>
        <v>#N/A</v>
      </c>
      <c r="AT344" s="7" t="str">
        <f t="shared" si="160"/>
        <v/>
      </c>
      <c r="AU344" s="7" t="str">
        <f t="shared" si="161"/>
        <v/>
      </c>
      <c r="AV344" s="7" t="str">
        <f t="shared" si="162"/>
        <v/>
      </c>
      <c r="AW344" s="7" t="str">
        <f t="shared" si="163"/>
        <v/>
      </c>
      <c r="AX344" s="88"/>
      <c r="BD344" s="3" t="s">
        <v>2297</v>
      </c>
    </row>
    <row r="345" spans="1:56" s="13" customFormat="1" ht="13.5" customHeight="1">
      <c r="A345" s="139">
        <v>330</v>
      </c>
      <c r="B345" s="140"/>
      <c r="C345" s="141"/>
      <c r="D345" s="142"/>
      <c r="E345" s="141"/>
      <c r="F345" s="141"/>
      <c r="G345" s="182"/>
      <c r="H345" s="141"/>
      <c r="I345" s="143"/>
      <c r="J345" s="144"/>
      <c r="K345" s="141"/>
      <c r="L345" s="449"/>
      <c r="M345" s="450"/>
      <c r="N345" s="450"/>
      <c r="O345" s="451"/>
      <c r="P345" s="376" t="str">
        <f t="shared" si="139"/>
        <v/>
      </c>
      <c r="Q345" s="376" t="str">
        <f t="shared" si="140"/>
        <v/>
      </c>
      <c r="R345" s="377" t="str">
        <f t="shared" si="141"/>
        <v/>
      </c>
      <c r="S345" s="377" t="str">
        <f t="shared" si="142"/>
        <v/>
      </c>
      <c r="T345" s="277"/>
      <c r="U345" s="37"/>
      <c r="V345" s="36" t="str">
        <f t="shared" si="143"/>
        <v/>
      </c>
      <c r="W345" s="36" t="e">
        <f>IF(#REF!="","",#REF!)</f>
        <v>#REF!</v>
      </c>
      <c r="X345" s="29" t="str">
        <f t="shared" si="144"/>
        <v/>
      </c>
      <c r="Y345" s="7" t="e">
        <f t="shared" si="145"/>
        <v>#N/A</v>
      </c>
      <c r="Z345" s="7" t="e">
        <f t="shared" si="146"/>
        <v>#N/A</v>
      </c>
      <c r="AA345" s="7" t="e">
        <f t="shared" si="147"/>
        <v>#N/A</v>
      </c>
      <c r="AB345" s="7" t="str">
        <f t="shared" si="148"/>
        <v/>
      </c>
      <c r="AC345" s="11">
        <f t="shared" si="149"/>
        <v>1</v>
      </c>
      <c r="AD345" s="7" t="e">
        <f t="shared" si="150"/>
        <v>#N/A</v>
      </c>
      <c r="AE345" s="7" t="e">
        <f t="shared" si="151"/>
        <v>#N/A</v>
      </c>
      <c r="AF345" s="7" t="e">
        <f t="shared" si="152"/>
        <v>#N/A</v>
      </c>
      <c r="AG345" s="7" t="e">
        <f>VLOOKUP(AI345,排出係数!$A$4:$I$1301,9,FALSE)</f>
        <v>#N/A</v>
      </c>
      <c r="AH345" s="12" t="str">
        <f t="shared" si="153"/>
        <v xml:space="preserve"> </v>
      </c>
      <c r="AI345" s="7" t="e">
        <f t="shared" si="164"/>
        <v>#N/A</v>
      </c>
      <c r="AJ345" s="7" t="e">
        <f t="shared" si="154"/>
        <v>#N/A</v>
      </c>
      <c r="AK345" s="7" t="e">
        <f>VLOOKUP(AI345,排出係数!$A$4:$I$1301,6,FALSE)</f>
        <v>#N/A</v>
      </c>
      <c r="AL345" s="7" t="e">
        <f t="shared" si="155"/>
        <v>#N/A</v>
      </c>
      <c r="AM345" s="7" t="e">
        <f t="shared" si="156"/>
        <v>#N/A</v>
      </c>
      <c r="AN345" s="7" t="e">
        <f>VLOOKUP(AI345,排出係数!$A$4:$I$1301,7,FALSE)</f>
        <v>#N/A</v>
      </c>
      <c r="AO345" s="7" t="e">
        <f t="shared" si="157"/>
        <v>#N/A</v>
      </c>
      <c r="AP345" s="7" t="e">
        <f t="shared" si="158"/>
        <v>#N/A</v>
      </c>
      <c r="AQ345" s="7" t="e">
        <f t="shared" si="165"/>
        <v>#N/A</v>
      </c>
      <c r="AR345" s="7">
        <f t="shared" si="159"/>
        <v>0</v>
      </c>
      <c r="AS345" s="7" t="e">
        <f>VLOOKUP(AI345,排出係数!$A$4:$I$1301,8,FALSE)</f>
        <v>#N/A</v>
      </c>
      <c r="AT345" s="7" t="str">
        <f t="shared" si="160"/>
        <v/>
      </c>
      <c r="AU345" s="7" t="str">
        <f t="shared" si="161"/>
        <v/>
      </c>
      <c r="AV345" s="7" t="str">
        <f t="shared" si="162"/>
        <v/>
      </c>
      <c r="AW345" s="7" t="str">
        <f t="shared" si="163"/>
        <v/>
      </c>
      <c r="AX345" s="88"/>
      <c r="BD345" s="3" t="s">
        <v>2038</v>
      </c>
    </row>
    <row r="346" spans="1:56" s="13" customFormat="1" ht="13.5" customHeight="1">
      <c r="A346" s="139">
        <v>331</v>
      </c>
      <c r="B346" s="140"/>
      <c r="C346" s="141"/>
      <c r="D346" s="142"/>
      <c r="E346" s="141"/>
      <c r="F346" s="141"/>
      <c r="G346" s="182"/>
      <c r="H346" s="141"/>
      <c r="I346" s="143"/>
      <c r="J346" s="144"/>
      <c r="K346" s="141"/>
      <c r="L346" s="449"/>
      <c r="M346" s="450"/>
      <c r="N346" s="450"/>
      <c r="O346" s="451"/>
      <c r="P346" s="376" t="str">
        <f t="shared" si="139"/>
        <v/>
      </c>
      <c r="Q346" s="376" t="str">
        <f t="shared" si="140"/>
        <v/>
      </c>
      <c r="R346" s="377" t="str">
        <f t="shared" si="141"/>
        <v/>
      </c>
      <c r="S346" s="377" t="str">
        <f t="shared" si="142"/>
        <v/>
      </c>
      <c r="T346" s="277"/>
      <c r="U346" s="37"/>
      <c r="V346" s="36" t="str">
        <f t="shared" si="143"/>
        <v/>
      </c>
      <c r="W346" s="36" t="e">
        <f>IF(#REF!="","",#REF!)</f>
        <v>#REF!</v>
      </c>
      <c r="X346" s="29" t="str">
        <f t="shared" si="144"/>
        <v/>
      </c>
      <c r="Y346" s="7" t="e">
        <f t="shared" si="145"/>
        <v>#N/A</v>
      </c>
      <c r="Z346" s="7" t="e">
        <f t="shared" si="146"/>
        <v>#N/A</v>
      </c>
      <c r="AA346" s="7" t="e">
        <f t="shared" si="147"/>
        <v>#N/A</v>
      </c>
      <c r="AB346" s="7" t="str">
        <f t="shared" si="148"/>
        <v/>
      </c>
      <c r="AC346" s="11">
        <f t="shared" si="149"/>
        <v>1</v>
      </c>
      <c r="AD346" s="7" t="e">
        <f t="shared" si="150"/>
        <v>#N/A</v>
      </c>
      <c r="AE346" s="7" t="e">
        <f t="shared" si="151"/>
        <v>#N/A</v>
      </c>
      <c r="AF346" s="7" t="e">
        <f t="shared" si="152"/>
        <v>#N/A</v>
      </c>
      <c r="AG346" s="7" t="e">
        <f>VLOOKUP(AI346,排出係数!$A$4:$I$1301,9,FALSE)</f>
        <v>#N/A</v>
      </c>
      <c r="AH346" s="12" t="str">
        <f t="shared" si="153"/>
        <v xml:space="preserve"> </v>
      </c>
      <c r="AI346" s="7" t="e">
        <f t="shared" si="164"/>
        <v>#N/A</v>
      </c>
      <c r="AJ346" s="7" t="e">
        <f t="shared" si="154"/>
        <v>#N/A</v>
      </c>
      <c r="AK346" s="7" t="e">
        <f>VLOOKUP(AI346,排出係数!$A$4:$I$1301,6,FALSE)</f>
        <v>#N/A</v>
      </c>
      <c r="AL346" s="7" t="e">
        <f t="shared" si="155"/>
        <v>#N/A</v>
      </c>
      <c r="AM346" s="7" t="e">
        <f t="shared" si="156"/>
        <v>#N/A</v>
      </c>
      <c r="AN346" s="7" t="e">
        <f>VLOOKUP(AI346,排出係数!$A$4:$I$1301,7,FALSE)</f>
        <v>#N/A</v>
      </c>
      <c r="AO346" s="7" t="e">
        <f t="shared" si="157"/>
        <v>#N/A</v>
      </c>
      <c r="AP346" s="7" t="e">
        <f t="shared" si="158"/>
        <v>#N/A</v>
      </c>
      <c r="AQ346" s="7" t="e">
        <f t="shared" si="165"/>
        <v>#N/A</v>
      </c>
      <c r="AR346" s="7">
        <f t="shared" si="159"/>
        <v>0</v>
      </c>
      <c r="AS346" s="7" t="e">
        <f>VLOOKUP(AI346,排出係数!$A$4:$I$1301,8,FALSE)</f>
        <v>#N/A</v>
      </c>
      <c r="AT346" s="7" t="str">
        <f t="shared" si="160"/>
        <v/>
      </c>
      <c r="AU346" s="7" t="str">
        <f t="shared" si="161"/>
        <v/>
      </c>
      <c r="AV346" s="7" t="str">
        <f t="shared" si="162"/>
        <v/>
      </c>
      <c r="AW346" s="7" t="str">
        <f t="shared" si="163"/>
        <v/>
      </c>
      <c r="AX346" s="88"/>
      <c r="BD346" s="3" t="s">
        <v>2072</v>
      </c>
    </row>
    <row r="347" spans="1:56" s="13" customFormat="1" ht="13.5" customHeight="1">
      <c r="A347" s="139">
        <v>332</v>
      </c>
      <c r="B347" s="140"/>
      <c r="C347" s="141"/>
      <c r="D347" s="142"/>
      <c r="E347" s="141"/>
      <c r="F347" s="141"/>
      <c r="G347" s="182"/>
      <c r="H347" s="141"/>
      <c r="I347" s="143"/>
      <c r="J347" s="144"/>
      <c r="K347" s="141"/>
      <c r="L347" s="449"/>
      <c r="M347" s="450"/>
      <c r="N347" s="450"/>
      <c r="O347" s="451"/>
      <c r="P347" s="376" t="str">
        <f t="shared" si="139"/>
        <v/>
      </c>
      <c r="Q347" s="376" t="str">
        <f t="shared" si="140"/>
        <v/>
      </c>
      <c r="R347" s="377" t="str">
        <f t="shared" si="141"/>
        <v/>
      </c>
      <c r="S347" s="377" t="str">
        <f t="shared" si="142"/>
        <v/>
      </c>
      <c r="T347" s="277"/>
      <c r="U347" s="37"/>
      <c r="V347" s="36" t="str">
        <f t="shared" si="143"/>
        <v/>
      </c>
      <c r="W347" s="36" t="e">
        <f>IF(#REF!="","",#REF!)</f>
        <v>#REF!</v>
      </c>
      <c r="X347" s="29" t="str">
        <f t="shared" si="144"/>
        <v/>
      </c>
      <c r="Y347" s="7" t="e">
        <f t="shared" si="145"/>
        <v>#N/A</v>
      </c>
      <c r="Z347" s="7" t="e">
        <f t="shared" si="146"/>
        <v>#N/A</v>
      </c>
      <c r="AA347" s="7" t="e">
        <f t="shared" si="147"/>
        <v>#N/A</v>
      </c>
      <c r="AB347" s="7" t="str">
        <f t="shared" si="148"/>
        <v/>
      </c>
      <c r="AC347" s="11">
        <f t="shared" si="149"/>
        <v>1</v>
      </c>
      <c r="AD347" s="7" t="e">
        <f t="shared" si="150"/>
        <v>#N/A</v>
      </c>
      <c r="AE347" s="7" t="e">
        <f t="shared" si="151"/>
        <v>#N/A</v>
      </c>
      <c r="AF347" s="7" t="e">
        <f t="shared" si="152"/>
        <v>#N/A</v>
      </c>
      <c r="AG347" s="7" t="e">
        <f>VLOOKUP(AI347,排出係数!$A$4:$I$1301,9,FALSE)</f>
        <v>#N/A</v>
      </c>
      <c r="AH347" s="12" t="str">
        <f t="shared" si="153"/>
        <v xml:space="preserve"> </v>
      </c>
      <c r="AI347" s="7" t="e">
        <f t="shared" si="164"/>
        <v>#N/A</v>
      </c>
      <c r="AJ347" s="7" t="e">
        <f t="shared" si="154"/>
        <v>#N/A</v>
      </c>
      <c r="AK347" s="7" t="e">
        <f>VLOOKUP(AI347,排出係数!$A$4:$I$1301,6,FALSE)</f>
        <v>#N/A</v>
      </c>
      <c r="AL347" s="7" t="e">
        <f t="shared" si="155"/>
        <v>#N/A</v>
      </c>
      <c r="AM347" s="7" t="e">
        <f t="shared" si="156"/>
        <v>#N/A</v>
      </c>
      <c r="AN347" s="7" t="e">
        <f>VLOOKUP(AI347,排出係数!$A$4:$I$1301,7,FALSE)</f>
        <v>#N/A</v>
      </c>
      <c r="AO347" s="7" t="e">
        <f t="shared" si="157"/>
        <v>#N/A</v>
      </c>
      <c r="AP347" s="7" t="e">
        <f t="shared" si="158"/>
        <v>#N/A</v>
      </c>
      <c r="AQ347" s="7" t="e">
        <f t="shared" si="165"/>
        <v>#N/A</v>
      </c>
      <c r="AR347" s="7">
        <f t="shared" si="159"/>
        <v>0</v>
      </c>
      <c r="AS347" s="7" t="e">
        <f>VLOOKUP(AI347,排出係数!$A$4:$I$1301,8,FALSE)</f>
        <v>#N/A</v>
      </c>
      <c r="AT347" s="7" t="str">
        <f t="shared" si="160"/>
        <v/>
      </c>
      <c r="AU347" s="7" t="str">
        <f t="shared" si="161"/>
        <v/>
      </c>
      <c r="AV347" s="7" t="str">
        <f t="shared" si="162"/>
        <v/>
      </c>
      <c r="AW347" s="7" t="str">
        <f t="shared" si="163"/>
        <v/>
      </c>
      <c r="AX347" s="88"/>
      <c r="BD347" s="3" t="s">
        <v>1815</v>
      </c>
    </row>
    <row r="348" spans="1:56" s="13" customFormat="1" ht="13.5" customHeight="1">
      <c r="A348" s="139">
        <v>333</v>
      </c>
      <c r="B348" s="140"/>
      <c r="C348" s="141"/>
      <c r="D348" s="142"/>
      <c r="E348" s="141"/>
      <c r="F348" s="141"/>
      <c r="G348" s="182"/>
      <c r="H348" s="141"/>
      <c r="I348" s="143"/>
      <c r="J348" s="144"/>
      <c r="K348" s="141"/>
      <c r="L348" s="449"/>
      <c r="M348" s="450"/>
      <c r="N348" s="450"/>
      <c r="O348" s="451"/>
      <c r="P348" s="376" t="str">
        <f t="shared" si="139"/>
        <v/>
      </c>
      <c r="Q348" s="376" t="str">
        <f t="shared" si="140"/>
        <v/>
      </c>
      <c r="R348" s="377" t="str">
        <f t="shared" si="141"/>
        <v/>
      </c>
      <c r="S348" s="377" t="str">
        <f t="shared" si="142"/>
        <v/>
      </c>
      <c r="T348" s="277"/>
      <c r="U348" s="37"/>
      <c r="V348" s="36" t="str">
        <f t="shared" si="143"/>
        <v/>
      </c>
      <c r="W348" s="36" t="e">
        <f>IF(#REF!="","",#REF!)</f>
        <v>#REF!</v>
      </c>
      <c r="X348" s="29" t="str">
        <f t="shared" si="144"/>
        <v/>
      </c>
      <c r="Y348" s="7" t="e">
        <f t="shared" si="145"/>
        <v>#N/A</v>
      </c>
      <c r="Z348" s="7" t="e">
        <f t="shared" si="146"/>
        <v>#N/A</v>
      </c>
      <c r="AA348" s="7" t="e">
        <f t="shared" si="147"/>
        <v>#N/A</v>
      </c>
      <c r="AB348" s="7" t="str">
        <f t="shared" si="148"/>
        <v/>
      </c>
      <c r="AC348" s="11">
        <f t="shared" si="149"/>
        <v>1</v>
      </c>
      <c r="AD348" s="7" t="e">
        <f t="shared" si="150"/>
        <v>#N/A</v>
      </c>
      <c r="AE348" s="7" t="e">
        <f t="shared" si="151"/>
        <v>#N/A</v>
      </c>
      <c r="AF348" s="7" t="e">
        <f t="shared" si="152"/>
        <v>#N/A</v>
      </c>
      <c r="AG348" s="7" t="e">
        <f>VLOOKUP(AI348,排出係数!$A$4:$I$1301,9,FALSE)</f>
        <v>#N/A</v>
      </c>
      <c r="AH348" s="12" t="str">
        <f t="shared" si="153"/>
        <v xml:space="preserve"> </v>
      </c>
      <c r="AI348" s="7" t="e">
        <f t="shared" si="164"/>
        <v>#N/A</v>
      </c>
      <c r="AJ348" s="7" t="e">
        <f t="shared" si="154"/>
        <v>#N/A</v>
      </c>
      <c r="AK348" s="7" t="e">
        <f>VLOOKUP(AI348,排出係数!$A$4:$I$1301,6,FALSE)</f>
        <v>#N/A</v>
      </c>
      <c r="AL348" s="7" t="e">
        <f t="shared" si="155"/>
        <v>#N/A</v>
      </c>
      <c r="AM348" s="7" t="e">
        <f t="shared" si="156"/>
        <v>#N/A</v>
      </c>
      <c r="AN348" s="7" t="e">
        <f>VLOOKUP(AI348,排出係数!$A$4:$I$1301,7,FALSE)</f>
        <v>#N/A</v>
      </c>
      <c r="AO348" s="7" t="e">
        <f t="shared" si="157"/>
        <v>#N/A</v>
      </c>
      <c r="AP348" s="7" t="e">
        <f t="shared" si="158"/>
        <v>#N/A</v>
      </c>
      <c r="AQ348" s="7" t="e">
        <f t="shared" si="165"/>
        <v>#N/A</v>
      </c>
      <c r="AR348" s="7">
        <f t="shared" si="159"/>
        <v>0</v>
      </c>
      <c r="AS348" s="7" t="e">
        <f>VLOOKUP(AI348,排出係数!$A$4:$I$1301,8,FALSE)</f>
        <v>#N/A</v>
      </c>
      <c r="AT348" s="7" t="str">
        <f t="shared" si="160"/>
        <v/>
      </c>
      <c r="AU348" s="7" t="str">
        <f t="shared" si="161"/>
        <v/>
      </c>
      <c r="AV348" s="7" t="str">
        <f t="shared" si="162"/>
        <v/>
      </c>
      <c r="AW348" s="7" t="str">
        <f t="shared" si="163"/>
        <v/>
      </c>
      <c r="AX348" s="88"/>
      <c r="BD348" s="3" t="s">
        <v>1861</v>
      </c>
    </row>
    <row r="349" spans="1:56" s="13" customFormat="1" ht="13.5" customHeight="1">
      <c r="A349" s="139">
        <v>334</v>
      </c>
      <c r="B349" s="140"/>
      <c r="C349" s="141"/>
      <c r="D349" s="142"/>
      <c r="E349" s="141"/>
      <c r="F349" s="141"/>
      <c r="G349" s="182"/>
      <c r="H349" s="141"/>
      <c r="I349" s="143"/>
      <c r="J349" s="144"/>
      <c r="K349" s="141"/>
      <c r="L349" s="449"/>
      <c r="M349" s="450"/>
      <c r="N349" s="450"/>
      <c r="O349" s="451"/>
      <c r="P349" s="376" t="str">
        <f t="shared" si="139"/>
        <v/>
      </c>
      <c r="Q349" s="376" t="str">
        <f t="shared" si="140"/>
        <v/>
      </c>
      <c r="R349" s="377" t="str">
        <f t="shared" si="141"/>
        <v/>
      </c>
      <c r="S349" s="377" t="str">
        <f t="shared" si="142"/>
        <v/>
      </c>
      <c r="T349" s="277"/>
      <c r="U349" s="37"/>
      <c r="V349" s="36" t="str">
        <f t="shared" si="143"/>
        <v/>
      </c>
      <c r="W349" s="36" t="e">
        <f>IF(#REF!="","",#REF!)</f>
        <v>#REF!</v>
      </c>
      <c r="X349" s="29" t="str">
        <f t="shared" si="144"/>
        <v/>
      </c>
      <c r="Y349" s="7" t="e">
        <f t="shared" si="145"/>
        <v>#N/A</v>
      </c>
      <c r="Z349" s="7" t="e">
        <f t="shared" si="146"/>
        <v>#N/A</v>
      </c>
      <c r="AA349" s="7" t="e">
        <f t="shared" si="147"/>
        <v>#N/A</v>
      </c>
      <c r="AB349" s="7" t="str">
        <f t="shared" si="148"/>
        <v/>
      </c>
      <c r="AC349" s="11">
        <f t="shared" si="149"/>
        <v>1</v>
      </c>
      <c r="AD349" s="7" t="e">
        <f t="shared" si="150"/>
        <v>#N/A</v>
      </c>
      <c r="AE349" s="7" t="e">
        <f t="shared" si="151"/>
        <v>#N/A</v>
      </c>
      <c r="AF349" s="7" t="e">
        <f t="shared" si="152"/>
        <v>#N/A</v>
      </c>
      <c r="AG349" s="7" t="e">
        <f>VLOOKUP(AI349,排出係数!$A$4:$I$1301,9,FALSE)</f>
        <v>#N/A</v>
      </c>
      <c r="AH349" s="12" t="str">
        <f t="shared" si="153"/>
        <v xml:space="preserve"> </v>
      </c>
      <c r="AI349" s="7" t="e">
        <f t="shared" si="164"/>
        <v>#N/A</v>
      </c>
      <c r="AJ349" s="7" t="e">
        <f t="shared" si="154"/>
        <v>#N/A</v>
      </c>
      <c r="AK349" s="7" t="e">
        <f>VLOOKUP(AI349,排出係数!$A$4:$I$1301,6,FALSE)</f>
        <v>#N/A</v>
      </c>
      <c r="AL349" s="7" t="e">
        <f t="shared" si="155"/>
        <v>#N/A</v>
      </c>
      <c r="AM349" s="7" t="e">
        <f t="shared" si="156"/>
        <v>#N/A</v>
      </c>
      <c r="AN349" s="7" t="e">
        <f>VLOOKUP(AI349,排出係数!$A$4:$I$1301,7,FALSE)</f>
        <v>#N/A</v>
      </c>
      <c r="AO349" s="7" t="e">
        <f t="shared" si="157"/>
        <v>#N/A</v>
      </c>
      <c r="AP349" s="7" t="e">
        <f t="shared" si="158"/>
        <v>#N/A</v>
      </c>
      <c r="AQ349" s="7" t="e">
        <f t="shared" si="165"/>
        <v>#N/A</v>
      </c>
      <c r="AR349" s="7">
        <f t="shared" si="159"/>
        <v>0</v>
      </c>
      <c r="AS349" s="7" t="e">
        <f>VLOOKUP(AI349,排出係数!$A$4:$I$1301,8,FALSE)</f>
        <v>#N/A</v>
      </c>
      <c r="AT349" s="7" t="str">
        <f t="shared" si="160"/>
        <v/>
      </c>
      <c r="AU349" s="7" t="str">
        <f t="shared" si="161"/>
        <v/>
      </c>
      <c r="AV349" s="7" t="str">
        <f t="shared" si="162"/>
        <v/>
      </c>
      <c r="AW349" s="7" t="str">
        <f t="shared" si="163"/>
        <v/>
      </c>
      <c r="AX349" s="88"/>
      <c r="BD349" s="3" t="s">
        <v>1901</v>
      </c>
    </row>
    <row r="350" spans="1:56" s="13" customFormat="1" ht="13.5" customHeight="1">
      <c r="A350" s="139">
        <v>335</v>
      </c>
      <c r="B350" s="140"/>
      <c r="C350" s="141"/>
      <c r="D350" s="142"/>
      <c r="E350" s="141"/>
      <c r="F350" s="141"/>
      <c r="G350" s="182"/>
      <c r="H350" s="141"/>
      <c r="I350" s="143"/>
      <c r="J350" s="144"/>
      <c r="K350" s="141"/>
      <c r="L350" s="449"/>
      <c r="M350" s="450"/>
      <c r="N350" s="450"/>
      <c r="O350" s="451"/>
      <c r="P350" s="376" t="str">
        <f t="shared" si="139"/>
        <v/>
      </c>
      <c r="Q350" s="376" t="str">
        <f t="shared" si="140"/>
        <v/>
      </c>
      <c r="R350" s="377" t="str">
        <f t="shared" si="141"/>
        <v/>
      </c>
      <c r="S350" s="377" t="str">
        <f t="shared" si="142"/>
        <v/>
      </c>
      <c r="T350" s="277"/>
      <c r="U350" s="37"/>
      <c r="V350" s="36" t="str">
        <f t="shared" si="143"/>
        <v/>
      </c>
      <c r="W350" s="36" t="e">
        <f>IF(#REF!="","",#REF!)</f>
        <v>#REF!</v>
      </c>
      <c r="X350" s="29" t="str">
        <f t="shared" si="144"/>
        <v/>
      </c>
      <c r="Y350" s="7" t="e">
        <f t="shared" si="145"/>
        <v>#N/A</v>
      </c>
      <c r="Z350" s="7" t="e">
        <f t="shared" si="146"/>
        <v>#N/A</v>
      </c>
      <c r="AA350" s="7" t="e">
        <f t="shared" si="147"/>
        <v>#N/A</v>
      </c>
      <c r="AB350" s="7" t="str">
        <f t="shared" si="148"/>
        <v/>
      </c>
      <c r="AC350" s="11">
        <f t="shared" si="149"/>
        <v>1</v>
      </c>
      <c r="AD350" s="7" t="e">
        <f t="shared" si="150"/>
        <v>#N/A</v>
      </c>
      <c r="AE350" s="7" t="e">
        <f t="shared" si="151"/>
        <v>#N/A</v>
      </c>
      <c r="AF350" s="7" t="e">
        <f t="shared" si="152"/>
        <v>#N/A</v>
      </c>
      <c r="AG350" s="7" t="e">
        <f>VLOOKUP(AI350,排出係数!$A$4:$I$1301,9,FALSE)</f>
        <v>#N/A</v>
      </c>
      <c r="AH350" s="12" t="str">
        <f t="shared" si="153"/>
        <v xml:space="preserve"> </v>
      </c>
      <c r="AI350" s="7" t="e">
        <f t="shared" si="164"/>
        <v>#N/A</v>
      </c>
      <c r="AJ350" s="7" t="e">
        <f t="shared" si="154"/>
        <v>#N/A</v>
      </c>
      <c r="AK350" s="7" t="e">
        <f>VLOOKUP(AI350,排出係数!$A$4:$I$1301,6,FALSE)</f>
        <v>#N/A</v>
      </c>
      <c r="AL350" s="7" t="e">
        <f t="shared" si="155"/>
        <v>#N/A</v>
      </c>
      <c r="AM350" s="7" t="e">
        <f t="shared" si="156"/>
        <v>#N/A</v>
      </c>
      <c r="AN350" s="7" t="e">
        <f>VLOOKUP(AI350,排出係数!$A$4:$I$1301,7,FALSE)</f>
        <v>#N/A</v>
      </c>
      <c r="AO350" s="7" t="e">
        <f t="shared" si="157"/>
        <v>#N/A</v>
      </c>
      <c r="AP350" s="7" t="e">
        <f t="shared" si="158"/>
        <v>#N/A</v>
      </c>
      <c r="AQ350" s="7" t="e">
        <f t="shared" si="165"/>
        <v>#N/A</v>
      </c>
      <c r="AR350" s="7">
        <f t="shared" si="159"/>
        <v>0</v>
      </c>
      <c r="AS350" s="7" t="e">
        <f>VLOOKUP(AI350,排出係数!$A$4:$I$1301,8,FALSE)</f>
        <v>#N/A</v>
      </c>
      <c r="AT350" s="7" t="str">
        <f t="shared" si="160"/>
        <v/>
      </c>
      <c r="AU350" s="7" t="str">
        <f t="shared" si="161"/>
        <v/>
      </c>
      <c r="AV350" s="7" t="str">
        <f t="shared" si="162"/>
        <v/>
      </c>
      <c r="AW350" s="7" t="str">
        <f t="shared" si="163"/>
        <v/>
      </c>
      <c r="AX350" s="88"/>
      <c r="BD350" s="3" t="s">
        <v>1813</v>
      </c>
    </row>
    <row r="351" spans="1:56" s="13" customFormat="1" ht="13.5" customHeight="1">
      <c r="A351" s="139">
        <v>336</v>
      </c>
      <c r="B351" s="140"/>
      <c r="C351" s="141"/>
      <c r="D351" s="142"/>
      <c r="E351" s="141"/>
      <c r="F351" s="141"/>
      <c r="G351" s="182"/>
      <c r="H351" s="141"/>
      <c r="I351" s="143"/>
      <c r="J351" s="144"/>
      <c r="K351" s="141"/>
      <c r="L351" s="449"/>
      <c r="M351" s="450"/>
      <c r="N351" s="450"/>
      <c r="O351" s="451"/>
      <c r="P351" s="376" t="str">
        <f t="shared" si="139"/>
        <v/>
      </c>
      <c r="Q351" s="376" t="str">
        <f t="shared" si="140"/>
        <v/>
      </c>
      <c r="R351" s="377" t="str">
        <f t="shared" si="141"/>
        <v/>
      </c>
      <c r="S351" s="377" t="str">
        <f t="shared" si="142"/>
        <v/>
      </c>
      <c r="T351" s="277"/>
      <c r="U351" s="37"/>
      <c r="V351" s="36" t="str">
        <f t="shared" si="143"/>
        <v/>
      </c>
      <c r="W351" s="36" t="e">
        <f>IF(#REF!="","",#REF!)</f>
        <v>#REF!</v>
      </c>
      <c r="X351" s="29" t="str">
        <f t="shared" si="144"/>
        <v/>
      </c>
      <c r="Y351" s="7" t="e">
        <f t="shared" si="145"/>
        <v>#N/A</v>
      </c>
      <c r="Z351" s="7" t="e">
        <f t="shared" si="146"/>
        <v>#N/A</v>
      </c>
      <c r="AA351" s="7" t="e">
        <f t="shared" si="147"/>
        <v>#N/A</v>
      </c>
      <c r="AB351" s="7" t="str">
        <f t="shared" si="148"/>
        <v/>
      </c>
      <c r="AC351" s="11">
        <f t="shared" si="149"/>
        <v>1</v>
      </c>
      <c r="AD351" s="7" t="e">
        <f t="shared" si="150"/>
        <v>#N/A</v>
      </c>
      <c r="AE351" s="7" t="e">
        <f t="shared" si="151"/>
        <v>#N/A</v>
      </c>
      <c r="AF351" s="7" t="e">
        <f t="shared" si="152"/>
        <v>#N/A</v>
      </c>
      <c r="AG351" s="7" t="e">
        <f>VLOOKUP(AI351,排出係数!$A$4:$I$1301,9,FALSE)</f>
        <v>#N/A</v>
      </c>
      <c r="AH351" s="12" t="str">
        <f t="shared" si="153"/>
        <v xml:space="preserve"> </v>
      </c>
      <c r="AI351" s="7" t="e">
        <f t="shared" si="164"/>
        <v>#N/A</v>
      </c>
      <c r="AJ351" s="7" t="e">
        <f t="shared" si="154"/>
        <v>#N/A</v>
      </c>
      <c r="AK351" s="7" t="e">
        <f>VLOOKUP(AI351,排出係数!$A$4:$I$1301,6,FALSE)</f>
        <v>#N/A</v>
      </c>
      <c r="AL351" s="7" t="e">
        <f t="shared" si="155"/>
        <v>#N/A</v>
      </c>
      <c r="AM351" s="7" t="e">
        <f t="shared" si="156"/>
        <v>#N/A</v>
      </c>
      <c r="AN351" s="7" t="e">
        <f>VLOOKUP(AI351,排出係数!$A$4:$I$1301,7,FALSE)</f>
        <v>#N/A</v>
      </c>
      <c r="AO351" s="7" t="e">
        <f t="shared" si="157"/>
        <v>#N/A</v>
      </c>
      <c r="AP351" s="7" t="e">
        <f t="shared" si="158"/>
        <v>#N/A</v>
      </c>
      <c r="AQ351" s="7" t="e">
        <f t="shared" si="165"/>
        <v>#N/A</v>
      </c>
      <c r="AR351" s="7">
        <f t="shared" si="159"/>
        <v>0</v>
      </c>
      <c r="AS351" s="7" t="e">
        <f>VLOOKUP(AI351,排出係数!$A$4:$I$1301,8,FALSE)</f>
        <v>#N/A</v>
      </c>
      <c r="AT351" s="7" t="str">
        <f t="shared" si="160"/>
        <v/>
      </c>
      <c r="AU351" s="7" t="str">
        <f t="shared" si="161"/>
        <v/>
      </c>
      <c r="AV351" s="7" t="str">
        <f t="shared" si="162"/>
        <v/>
      </c>
      <c r="AW351" s="7" t="str">
        <f t="shared" si="163"/>
        <v/>
      </c>
      <c r="AX351" s="88"/>
      <c r="BD351" s="3" t="s">
        <v>1858</v>
      </c>
    </row>
    <row r="352" spans="1:56" s="13" customFormat="1" ht="13.5" customHeight="1">
      <c r="A352" s="139">
        <v>337</v>
      </c>
      <c r="B352" s="140"/>
      <c r="C352" s="141"/>
      <c r="D352" s="142"/>
      <c r="E352" s="141"/>
      <c r="F352" s="141"/>
      <c r="G352" s="182"/>
      <c r="H352" s="141"/>
      <c r="I352" s="143"/>
      <c r="J352" s="144"/>
      <c r="K352" s="141"/>
      <c r="L352" s="449"/>
      <c r="M352" s="450"/>
      <c r="N352" s="450"/>
      <c r="O352" s="451"/>
      <c r="P352" s="376" t="str">
        <f t="shared" si="139"/>
        <v/>
      </c>
      <c r="Q352" s="376" t="str">
        <f t="shared" si="140"/>
        <v/>
      </c>
      <c r="R352" s="377" t="str">
        <f t="shared" si="141"/>
        <v/>
      </c>
      <c r="S352" s="377" t="str">
        <f t="shared" si="142"/>
        <v/>
      </c>
      <c r="T352" s="277"/>
      <c r="U352" s="37"/>
      <c r="V352" s="36" t="str">
        <f t="shared" si="143"/>
        <v/>
      </c>
      <c r="W352" s="36" t="e">
        <f>IF(#REF!="","",#REF!)</f>
        <v>#REF!</v>
      </c>
      <c r="X352" s="29" t="str">
        <f t="shared" si="144"/>
        <v/>
      </c>
      <c r="Y352" s="7" t="e">
        <f t="shared" si="145"/>
        <v>#N/A</v>
      </c>
      <c r="Z352" s="7" t="e">
        <f t="shared" si="146"/>
        <v>#N/A</v>
      </c>
      <c r="AA352" s="7" t="e">
        <f t="shared" si="147"/>
        <v>#N/A</v>
      </c>
      <c r="AB352" s="7" t="str">
        <f t="shared" si="148"/>
        <v/>
      </c>
      <c r="AC352" s="11">
        <f t="shared" si="149"/>
        <v>1</v>
      </c>
      <c r="AD352" s="7" t="e">
        <f t="shared" si="150"/>
        <v>#N/A</v>
      </c>
      <c r="AE352" s="7" t="e">
        <f t="shared" si="151"/>
        <v>#N/A</v>
      </c>
      <c r="AF352" s="7" t="e">
        <f t="shared" si="152"/>
        <v>#N/A</v>
      </c>
      <c r="AG352" s="7" t="e">
        <f>VLOOKUP(AI352,排出係数!$A$4:$I$1301,9,FALSE)</f>
        <v>#N/A</v>
      </c>
      <c r="AH352" s="12" t="str">
        <f t="shared" si="153"/>
        <v xml:space="preserve"> </v>
      </c>
      <c r="AI352" s="7" t="e">
        <f t="shared" si="164"/>
        <v>#N/A</v>
      </c>
      <c r="AJ352" s="7" t="e">
        <f t="shared" si="154"/>
        <v>#N/A</v>
      </c>
      <c r="AK352" s="7" t="e">
        <f>VLOOKUP(AI352,排出係数!$A$4:$I$1301,6,FALSE)</f>
        <v>#N/A</v>
      </c>
      <c r="AL352" s="7" t="e">
        <f t="shared" si="155"/>
        <v>#N/A</v>
      </c>
      <c r="AM352" s="7" t="e">
        <f t="shared" si="156"/>
        <v>#N/A</v>
      </c>
      <c r="AN352" s="7" t="e">
        <f>VLOOKUP(AI352,排出係数!$A$4:$I$1301,7,FALSE)</f>
        <v>#N/A</v>
      </c>
      <c r="AO352" s="7" t="e">
        <f t="shared" si="157"/>
        <v>#N/A</v>
      </c>
      <c r="AP352" s="7" t="e">
        <f t="shared" si="158"/>
        <v>#N/A</v>
      </c>
      <c r="AQ352" s="7" t="e">
        <f t="shared" si="165"/>
        <v>#N/A</v>
      </c>
      <c r="AR352" s="7">
        <f t="shared" si="159"/>
        <v>0</v>
      </c>
      <c r="AS352" s="7" t="e">
        <f>VLOOKUP(AI352,排出係数!$A$4:$I$1301,8,FALSE)</f>
        <v>#N/A</v>
      </c>
      <c r="AT352" s="7" t="str">
        <f t="shared" si="160"/>
        <v/>
      </c>
      <c r="AU352" s="7" t="str">
        <f t="shared" si="161"/>
        <v/>
      </c>
      <c r="AV352" s="7" t="str">
        <f t="shared" si="162"/>
        <v/>
      </c>
      <c r="AW352" s="7" t="str">
        <f t="shared" si="163"/>
        <v/>
      </c>
      <c r="AX352" s="88"/>
      <c r="BD352" s="3" t="s">
        <v>1899</v>
      </c>
    </row>
    <row r="353" spans="1:56" s="13" customFormat="1" ht="13.5" customHeight="1">
      <c r="A353" s="139">
        <v>338</v>
      </c>
      <c r="B353" s="140"/>
      <c r="C353" s="141"/>
      <c r="D353" s="142"/>
      <c r="E353" s="141"/>
      <c r="F353" s="141"/>
      <c r="G353" s="182"/>
      <c r="H353" s="141"/>
      <c r="I353" s="143"/>
      <c r="J353" s="144"/>
      <c r="K353" s="141"/>
      <c r="L353" s="449"/>
      <c r="M353" s="450"/>
      <c r="N353" s="450"/>
      <c r="O353" s="451"/>
      <c r="P353" s="376" t="str">
        <f t="shared" si="139"/>
        <v/>
      </c>
      <c r="Q353" s="376" t="str">
        <f t="shared" si="140"/>
        <v/>
      </c>
      <c r="R353" s="377" t="str">
        <f t="shared" si="141"/>
        <v/>
      </c>
      <c r="S353" s="377" t="str">
        <f t="shared" si="142"/>
        <v/>
      </c>
      <c r="T353" s="277"/>
      <c r="U353" s="37"/>
      <c r="V353" s="36" t="str">
        <f t="shared" si="143"/>
        <v/>
      </c>
      <c r="W353" s="36" t="e">
        <f>IF(#REF!="","",#REF!)</f>
        <v>#REF!</v>
      </c>
      <c r="X353" s="29" t="str">
        <f t="shared" si="144"/>
        <v/>
      </c>
      <c r="Y353" s="7" t="e">
        <f t="shared" si="145"/>
        <v>#N/A</v>
      </c>
      <c r="Z353" s="7" t="e">
        <f t="shared" si="146"/>
        <v>#N/A</v>
      </c>
      <c r="AA353" s="7" t="e">
        <f t="shared" si="147"/>
        <v>#N/A</v>
      </c>
      <c r="AB353" s="7" t="str">
        <f t="shared" si="148"/>
        <v/>
      </c>
      <c r="AC353" s="11">
        <f t="shared" si="149"/>
        <v>1</v>
      </c>
      <c r="AD353" s="7" t="e">
        <f t="shared" si="150"/>
        <v>#N/A</v>
      </c>
      <c r="AE353" s="7" t="e">
        <f t="shared" si="151"/>
        <v>#N/A</v>
      </c>
      <c r="AF353" s="7" t="e">
        <f t="shared" si="152"/>
        <v>#N/A</v>
      </c>
      <c r="AG353" s="7" t="e">
        <f>VLOOKUP(AI353,排出係数!$A$4:$I$1301,9,FALSE)</f>
        <v>#N/A</v>
      </c>
      <c r="AH353" s="12" t="str">
        <f t="shared" si="153"/>
        <v xml:space="preserve"> </v>
      </c>
      <c r="AI353" s="7" t="e">
        <f t="shared" si="164"/>
        <v>#N/A</v>
      </c>
      <c r="AJ353" s="7" t="e">
        <f t="shared" si="154"/>
        <v>#N/A</v>
      </c>
      <c r="AK353" s="7" t="e">
        <f>VLOOKUP(AI353,排出係数!$A$4:$I$1301,6,FALSE)</f>
        <v>#N/A</v>
      </c>
      <c r="AL353" s="7" t="e">
        <f t="shared" si="155"/>
        <v>#N/A</v>
      </c>
      <c r="AM353" s="7" t="e">
        <f t="shared" si="156"/>
        <v>#N/A</v>
      </c>
      <c r="AN353" s="7" t="e">
        <f>VLOOKUP(AI353,排出係数!$A$4:$I$1301,7,FALSE)</f>
        <v>#N/A</v>
      </c>
      <c r="AO353" s="7" t="e">
        <f t="shared" si="157"/>
        <v>#N/A</v>
      </c>
      <c r="AP353" s="7" t="e">
        <f t="shared" si="158"/>
        <v>#N/A</v>
      </c>
      <c r="AQ353" s="7" t="e">
        <f t="shared" si="165"/>
        <v>#N/A</v>
      </c>
      <c r="AR353" s="7">
        <f t="shared" si="159"/>
        <v>0</v>
      </c>
      <c r="AS353" s="7" t="e">
        <f>VLOOKUP(AI353,排出係数!$A$4:$I$1301,8,FALSE)</f>
        <v>#N/A</v>
      </c>
      <c r="AT353" s="7" t="str">
        <f t="shared" si="160"/>
        <v/>
      </c>
      <c r="AU353" s="7" t="str">
        <f t="shared" si="161"/>
        <v/>
      </c>
      <c r="AV353" s="7" t="str">
        <f t="shared" si="162"/>
        <v/>
      </c>
      <c r="AW353" s="7" t="str">
        <f t="shared" si="163"/>
        <v/>
      </c>
      <c r="AX353" s="88"/>
      <c r="BD353" s="3" t="s">
        <v>2301</v>
      </c>
    </row>
    <row r="354" spans="1:56" s="13" customFormat="1" ht="13.5" customHeight="1">
      <c r="A354" s="139">
        <v>339</v>
      </c>
      <c r="B354" s="140"/>
      <c r="C354" s="141"/>
      <c r="D354" s="142"/>
      <c r="E354" s="141"/>
      <c r="F354" s="141"/>
      <c r="G354" s="182"/>
      <c r="H354" s="141"/>
      <c r="I354" s="143"/>
      <c r="J354" s="144"/>
      <c r="K354" s="141"/>
      <c r="L354" s="449"/>
      <c r="M354" s="450"/>
      <c r="N354" s="450"/>
      <c r="O354" s="451"/>
      <c r="P354" s="376" t="str">
        <f t="shared" si="139"/>
        <v/>
      </c>
      <c r="Q354" s="376" t="str">
        <f t="shared" si="140"/>
        <v/>
      </c>
      <c r="R354" s="377" t="str">
        <f t="shared" si="141"/>
        <v/>
      </c>
      <c r="S354" s="377" t="str">
        <f t="shared" si="142"/>
        <v/>
      </c>
      <c r="T354" s="277"/>
      <c r="U354" s="37"/>
      <c r="V354" s="36" t="str">
        <f t="shared" si="143"/>
        <v/>
      </c>
      <c r="W354" s="36" t="e">
        <f>IF(#REF!="","",#REF!)</f>
        <v>#REF!</v>
      </c>
      <c r="X354" s="29" t="str">
        <f t="shared" si="144"/>
        <v/>
      </c>
      <c r="Y354" s="7" t="e">
        <f t="shared" si="145"/>
        <v>#N/A</v>
      </c>
      <c r="Z354" s="7" t="e">
        <f t="shared" si="146"/>
        <v>#N/A</v>
      </c>
      <c r="AA354" s="7" t="e">
        <f t="shared" si="147"/>
        <v>#N/A</v>
      </c>
      <c r="AB354" s="7" t="str">
        <f t="shared" si="148"/>
        <v/>
      </c>
      <c r="AC354" s="11">
        <f t="shared" si="149"/>
        <v>1</v>
      </c>
      <c r="AD354" s="7" t="e">
        <f t="shared" si="150"/>
        <v>#N/A</v>
      </c>
      <c r="AE354" s="7" t="e">
        <f t="shared" si="151"/>
        <v>#N/A</v>
      </c>
      <c r="AF354" s="7" t="e">
        <f t="shared" si="152"/>
        <v>#N/A</v>
      </c>
      <c r="AG354" s="7" t="e">
        <f>VLOOKUP(AI354,排出係数!$A$4:$I$1301,9,FALSE)</f>
        <v>#N/A</v>
      </c>
      <c r="AH354" s="12" t="str">
        <f t="shared" si="153"/>
        <v xml:space="preserve"> </v>
      </c>
      <c r="AI354" s="7" t="e">
        <f t="shared" si="164"/>
        <v>#N/A</v>
      </c>
      <c r="AJ354" s="7" t="e">
        <f t="shared" si="154"/>
        <v>#N/A</v>
      </c>
      <c r="AK354" s="7" t="e">
        <f>VLOOKUP(AI354,排出係数!$A$4:$I$1301,6,FALSE)</f>
        <v>#N/A</v>
      </c>
      <c r="AL354" s="7" t="e">
        <f t="shared" si="155"/>
        <v>#N/A</v>
      </c>
      <c r="AM354" s="7" t="e">
        <f t="shared" si="156"/>
        <v>#N/A</v>
      </c>
      <c r="AN354" s="7" t="e">
        <f>VLOOKUP(AI354,排出係数!$A$4:$I$1301,7,FALSE)</f>
        <v>#N/A</v>
      </c>
      <c r="AO354" s="7" t="e">
        <f t="shared" si="157"/>
        <v>#N/A</v>
      </c>
      <c r="AP354" s="7" t="e">
        <f t="shared" si="158"/>
        <v>#N/A</v>
      </c>
      <c r="AQ354" s="7" t="e">
        <f t="shared" si="165"/>
        <v>#N/A</v>
      </c>
      <c r="AR354" s="7">
        <f t="shared" si="159"/>
        <v>0</v>
      </c>
      <c r="AS354" s="7" t="e">
        <f>VLOOKUP(AI354,排出係数!$A$4:$I$1301,8,FALSE)</f>
        <v>#N/A</v>
      </c>
      <c r="AT354" s="7" t="str">
        <f t="shared" si="160"/>
        <v/>
      </c>
      <c r="AU354" s="7" t="str">
        <f t="shared" si="161"/>
        <v/>
      </c>
      <c r="AV354" s="7" t="str">
        <f t="shared" si="162"/>
        <v/>
      </c>
      <c r="AW354" s="7" t="str">
        <f t="shared" si="163"/>
        <v/>
      </c>
      <c r="AX354" s="88"/>
      <c r="BD354" s="3" t="s">
        <v>2042</v>
      </c>
    </row>
    <row r="355" spans="1:56" s="13" customFormat="1" ht="13.5" customHeight="1">
      <c r="A355" s="139">
        <v>340</v>
      </c>
      <c r="B355" s="140"/>
      <c r="C355" s="141"/>
      <c r="D355" s="142"/>
      <c r="E355" s="141"/>
      <c r="F355" s="141"/>
      <c r="G355" s="182"/>
      <c r="H355" s="141"/>
      <c r="I355" s="143"/>
      <c r="J355" s="144"/>
      <c r="K355" s="141"/>
      <c r="L355" s="449"/>
      <c r="M355" s="450"/>
      <c r="N355" s="450"/>
      <c r="O355" s="451"/>
      <c r="P355" s="376" t="str">
        <f t="shared" si="139"/>
        <v/>
      </c>
      <c r="Q355" s="376" t="str">
        <f t="shared" si="140"/>
        <v/>
      </c>
      <c r="R355" s="377" t="str">
        <f t="shared" si="141"/>
        <v/>
      </c>
      <c r="S355" s="377" t="str">
        <f t="shared" si="142"/>
        <v/>
      </c>
      <c r="T355" s="277"/>
      <c r="U355" s="37"/>
      <c r="V355" s="36" t="str">
        <f t="shared" si="143"/>
        <v/>
      </c>
      <c r="W355" s="36" t="e">
        <f>IF(#REF!="","",#REF!)</f>
        <v>#REF!</v>
      </c>
      <c r="X355" s="29" t="str">
        <f t="shared" si="144"/>
        <v/>
      </c>
      <c r="Y355" s="7" t="e">
        <f t="shared" si="145"/>
        <v>#N/A</v>
      </c>
      <c r="Z355" s="7" t="e">
        <f t="shared" si="146"/>
        <v>#N/A</v>
      </c>
      <c r="AA355" s="7" t="e">
        <f t="shared" si="147"/>
        <v>#N/A</v>
      </c>
      <c r="AB355" s="7" t="str">
        <f t="shared" si="148"/>
        <v/>
      </c>
      <c r="AC355" s="11">
        <f t="shared" si="149"/>
        <v>1</v>
      </c>
      <c r="AD355" s="7" t="e">
        <f t="shared" si="150"/>
        <v>#N/A</v>
      </c>
      <c r="AE355" s="7" t="e">
        <f t="shared" si="151"/>
        <v>#N/A</v>
      </c>
      <c r="AF355" s="7" t="e">
        <f t="shared" si="152"/>
        <v>#N/A</v>
      </c>
      <c r="AG355" s="7" t="e">
        <f>VLOOKUP(AI355,排出係数!$A$4:$I$1301,9,FALSE)</f>
        <v>#N/A</v>
      </c>
      <c r="AH355" s="12" t="str">
        <f t="shared" si="153"/>
        <v xml:space="preserve"> </v>
      </c>
      <c r="AI355" s="7" t="e">
        <f t="shared" si="164"/>
        <v>#N/A</v>
      </c>
      <c r="AJ355" s="7" t="e">
        <f t="shared" si="154"/>
        <v>#N/A</v>
      </c>
      <c r="AK355" s="7" t="e">
        <f>VLOOKUP(AI355,排出係数!$A$4:$I$1301,6,FALSE)</f>
        <v>#N/A</v>
      </c>
      <c r="AL355" s="7" t="e">
        <f t="shared" si="155"/>
        <v>#N/A</v>
      </c>
      <c r="AM355" s="7" t="e">
        <f t="shared" si="156"/>
        <v>#N/A</v>
      </c>
      <c r="AN355" s="7" t="e">
        <f>VLOOKUP(AI355,排出係数!$A$4:$I$1301,7,FALSE)</f>
        <v>#N/A</v>
      </c>
      <c r="AO355" s="7" t="e">
        <f t="shared" si="157"/>
        <v>#N/A</v>
      </c>
      <c r="AP355" s="7" t="e">
        <f t="shared" si="158"/>
        <v>#N/A</v>
      </c>
      <c r="AQ355" s="7" t="e">
        <f t="shared" si="165"/>
        <v>#N/A</v>
      </c>
      <c r="AR355" s="7">
        <f t="shared" si="159"/>
        <v>0</v>
      </c>
      <c r="AS355" s="7" t="e">
        <f>VLOOKUP(AI355,排出係数!$A$4:$I$1301,8,FALSE)</f>
        <v>#N/A</v>
      </c>
      <c r="AT355" s="7" t="str">
        <f t="shared" si="160"/>
        <v/>
      </c>
      <c r="AU355" s="7" t="str">
        <f t="shared" si="161"/>
        <v/>
      </c>
      <c r="AV355" s="7" t="str">
        <f t="shared" si="162"/>
        <v/>
      </c>
      <c r="AW355" s="7" t="str">
        <f t="shared" si="163"/>
        <v/>
      </c>
      <c r="AX355" s="88"/>
      <c r="BD355" s="3" t="s">
        <v>2076</v>
      </c>
    </row>
    <row r="356" spans="1:56" s="13" customFormat="1" ht="13.5" customHeight="1">
      <c r="A356" s="139">
        <v>341</v>
      </c>
      <c r="B356" s="140"/>
      <c r="C356" s="141"/>
      <c r="D356" s="142"/>
      <c r="E356" s="141"/>
      <c r="F356" s="141"/>
      <c r="G356" s="182"/>
      <c r="H356" s="141"/>
      <c r="I356" s="143"/>
      <c r="J356" s="144"/>
      <c r="K356" s="141"/>
      <c r="L356" s="449"/>
      <c r="M356" s="450"/>
      <c r="N356" s="450"/>
      <c r="O356" s="451"/>
      <c r="P356" s="376" t="str">
        <f t="shared" si="139"/>
        <v/>
      </c>
      <c r="Q356" s="376" t="str">
        <f t="shared" si="140"/>
        <v/>
      </c>
      <c r="R356" s="377" t="str">
        <f t="shared" si="141"/>
        <v/>
      </c>
      <c r="S356" s="377" t="str">
        <f t="shared" si="142"/>
        <v/>
      </c>
      <c r="T356" s="277"/>
      <c r="U356" s="37"/>
      <c r="V356" s="36" t="str">
        <f t="shared" si="143"/>
        <v/>
      </c>
      <c r="W356" s="36" t="e">
        <f>IF(#REF!="","",#REF!)</f>
        <v>#REF!</v>
      </c>
      <c r="X356" s="29" t="str">
        <f t="shared" si="144"/>
        <v/>
      </c>
      <c r="Y356" s="7" t="e">
        <f t="shared" si="145"/>
        <v>#N/A</v>
      </c>
      <c r="Z356" s="7" t="e">
        <f t="shared" si="146"/>
        <v>#N/A</v>
      </c>
      <c r="AA356" s="7" t="e">
        <f t="shared" si="147"/>
        <v>#N/A</v>
      </c>
      <c r="AB356" s="7" t="str">
        <f t="shared" si="148"/>
        <v/>
      </c>
      <c r="AC356" s="11">
        <f t="shared" si="149"/>
        <v>1</v>
      </c>
      <c r="AD356" s="7" t="e">
        <f t="shared" si="150"/>
        <v>#N/A</v>
      </c>
      <c r="AE356" s="7" t="e">
        <f t="shared" si="151"/>
        <v>#N/A</v>
      </c>
      <c r="AF356" s="7" t="e">
        <f t="shared" si="152"/>
        <v>#N/A</v>
      </c>
      <c r="AG356" s="7" t="e">
        <f>VLOOKUP(AI356,排出係数!$A$4:$I$1301,9,FALSE)</f>
        <v>#N/A</v>
      </c>
      <c r="AH356" s="12" t="str">
        <f t="shared" si="153"/>
        <v xml:space="preserve"> </v>
      </c>
      <c r="AI356" s="7" t="e">
        <f t="shared" si="164"/>
        <v>#N/A</v>
      </c>
      <c r="AJ356" s="7" t="e">
        <f t="shared" si="154"/>
        <v>#N/A</v>
      </c>
      <c r="AK356" s="7" t="e">
        <f>VLOOKUP(AI356,排出係数!$A$4:$I$1301,6,FALSE)</f>
        <v>#N/A</v>
      </c>
      <c r="AL356" s="7" t="e">
        <f t="shared" si="155"/>
        <v>#N/A</v>
      </c>
      <c r="AM356" s="7" t="e">
        <f t="shared" si="156"/>
        <v>#N/A</v>
      </c>
      <c r="AN356" s="7" t="e">
        <f>VLOOKUP(AI356,排出係数!$A$4:$I$1301,7,FALSE)</f>
        <v>#N/A</v>
      </c>
      <c r="AO356" s="7" t="e">
        <f t="shared" si="157"/>
        <v>#N/A</v>
      </c>
      <c r="AP356" s="7" t="e">
        <f t="shared" si="158"/>
        <v>#N/A</v>
      </c>
      <c r="AQ356" s="7" t="e">
        <f t="shared" si="165"/>
        <v>#N/A</v>
      </c>
      <c r="AR356" s="7">
        <f t="shared" si="159"/>
        <v>0</v>
      </c>
      <c r="AS356" s="7" t="e">
        <f>VLOOKUP(AI356,排出係数!$A$4:$I$1301,8,FALSE)</f>
        <v>#N/A</v>
      </c>
      <c r="AT356" s="7" t="str">
        <f t="shared" si="160"/>
        <v/>
      </c>
      <c r="AU356" s="7" t="str">
        <f t="shared" si="161"/>
        <v/>
      </c>
      <c r="AV356" s="7" t="str">
        <f t="shared" si="162"/>
        <v/>
      </c>
      <c r="AW356" s="7" t="str">
        <f t="shared" si="163"/>
        <v/>
      </c>
      <c r="AX356" s="88"/>
      <c r="BD356" s="3" t="s">
        <v>2299</v>
      </c>
    </row>
    <row r="357" spans="1:56" s="13" customFormat="1" ht="13.5" customHeight="1">
      <c r="A357" s="139">
        <v>342</v>
      </c>
      <c r="B357" s="140"/>
      <c r="C357" s="141"/>
      <c r="D357" s="142"/>
      <c r="E357" s="141"/>
      <c r="F357" s="141"/>
      <c r="G357" s="182"/>
      <c r="H357" s="141"/>
      <c r="I357" s="143"/>
      <c r="J357" s="144"/>
      <c r="K357" s="141"/>
      <c r="L357" s="449"/>
      <c r="M357" s="450"/>
      <c r="N357" s="450"/>
      <c r="O357" s="451"/>
      <c r="P357" s="376" t="str">
        <f t="shared" si="139"/>
        <v/>
      </c>
      <c r="Q357" s="376" t="str">
        <f t="shared" si="140"/>
        <v/>
      </c>
      <c r="R357" s="377" t="str">
        <f t="shared" si="141"/>
        <v/>
      </c>
      <c r="S357" s="377" t="str">
        <f t="shared" si="142"/>
        <v/>
      </c>
      <c r="T357" s="277"/>
      <c r="U357" s="37"/>
      <c r="V357" s="36" t="str">
        <f t="shared" si="143"/>
        <v/>
      </c>
      <c r="W357" s="36" t="e">
        <f>IF(#REF!="","",#REF!)</f>
        <v>#REF!</v>
      </c>
      <c r="X357" s="29" t="str">
        <f t="shared" si="144"/>
        <v/>
      </c>
      <c r="Y357" s="7" t="e">
        <f t="shared" si="145"/>
        <v>#N/A</v>
      </c>
      <c r="Z357" s="7" t="e">
        <f t="shared" si="146"/>
        <v>#N/A</v>
      </c>
      <c r="AA357" s="7" t="e">
        <f t="shared" si="147"/>
        <v>#N/A</v>
      </c>
      <c r="AB357" s="7" t="str">
        <f t="shared" si="148"/>
        <v/>
      </c>
      <c r="AC357" s="11">
        <f t="shared" si="149"/>
        <v>1</v>
      </c>
      <c r="AD357" s="7" t="e">
        <f t="shared" si="150"/>
        <v>#N/A</v>
      </c>
      <c r="AE357" s="7" t="e">
        <f t="shared" si="151"/>
        <v>#N/A</v>
      </c>
      <c r="AF357" s="7" t="e">
        <f t="shared" si="152"/>
        <v>#N/A</v>
      </c>
      <c r="AG357" s="7" t="e">
        <f>VLOOKUP(AI357,排出係数!$A$4:$I$1301,9,FALSE)</f>
        <v>#N/A</v>
      </c>
      <c r="AH357" s="12" t="str">
        <f t="shared" si="153"/>
        <v xml:space="preserve"> </v>
      </c>
      <c r="AI357" s="7" t="e">
        <f t="shared" si="164"/>
        <v>#N/A</v>
      </c>
      <c r="AJ357" s="7" t="e">
        <f t="shared" si="154"/>
        <v>#N/A</v>
      </c>
      <c r="AK357" s="7" t="e">
        <f>VLOOKUP(AI357,排出係数!$A$4:$I$1301,6,FALSE)</f>
        <v>#N/A</v>
      </c>
      <c r="AL357" s="7" t="e">
        <f t="shared" si="155"/>
        <v>#N/A</v>
      </c>
      <c r="AM357" s="7" t="e">
        <f t="shared" si="156"/>
        <v>#N/A</v>
      </c>
      <c r="AN357" s="7" t="e">
        <f>VLOOKUP(AI357,排出係数!$A$4:$I$1301,7,FALSE)</f>
        <v>#N/A</v>
      </c>
      <c r="AO357" s="7" t="e">
        <f t="shared" si="157"/>
        <v>#N/A</v>
      </c>
      <c r="AP357" s="7" t="e">
        <f t="shared" si="158"/>
        <v>#N/A</v>
      </c>
      <c r="AQ357" s="7" t="e">
        <f t="shared" si="165"/>
        <v>#N/A</v>
      </c>
      <c r="AR357" s="7">
        <f t="shared" si="159"/>
        <v>0</v>
      </c>
      <c r="AS357" s="7" t="e">
        <f>VLOOKUP(AI357,排出係数!$A$4:$I$1301,8,FALSE)</f>
        <v>#N/A</v>
      </c>
      <c r="AT357" s="7" t="str">
        <f t="shared" si="160"/>
        <v/>
      </c>
      <c r="AU357" s="7" t="str">
        <f t="shared" si="161"/>
        <v/>
      </c>
      <c r="AV357" s="7" t="str">
        <f t="shared" si="162"/>
        <v/>
      </c>
      <c r="AW357" s="7" t="str">
        <f t="shared" si="163"/>
        <v/>
      </c>
      <c r="AX357" s="88"/>
      <c r="BD357" s="3" t="s">
        <v>2040</v>
      </c>
    </row>
    <row r="358" spans="1:56" s="13" customFormat="1" ht="13.5" customHeight="1">
      <c r="A358" s="139">
        <v>343</v>
      </c>
      <c r="B358" s="140"/>
      <c r="C358" s="141"/>
      <c r="D358" s="142"/>
      <c r="E358" s="141"/>
      <c r="F358" s="141"/>
      <c r="G358" s="182"/>
      <c r="H358" s="141"/>
      <c r="I358" s="143"/>
      <c r="J358" s="144"/>
      <c r="K358" s="141"/>
      <c r="L358" s="449"/>
      <c r="M358" s="450"/>
      <c r="N358" s="450"/>
      <c r="O358" s="451"/>
      <c r="P358" s="376" t="str">
        <f t="shared" si="139"/>
        <v/>
      </c>
      <c r="Q358" s="376" t="str">
        <f t="shared" si="140"/>
        <v/>
      </c>
      <c r="R358" s="377" t="str">
        <f t="shared" si="141"/>
        <v/>
      </c>
      <c r="S358" s="377" t="str">
        <f t="shared" si="142"/>
        <v/>
      </c>
      <c r="T358" s="277"/>
      <c r="U358" s="37"/>
      <c r="V358" s="36" t="str">
        <f t="shared" si="143"/>
        <v/>
      </c>
      <c r="W358" s="36" t="e">
        <f>IF(#REF!="","",#REF!)</f>
        <v>#REF!</v>
      </c>
      <c r="X358" s="29" t="str">
        <f t="shared" si="144"/>
        <v/>
      </c>
      <c r="Y358" s="7" t="e">
        <f t="shared" si="145"/>
        <v>#N/A</v>
      </c>
      <c r="Z358" s="7" t="e">
        <f t="shared" si="146"/>
        <v>#N/A</v>
      </c>
      <c r="AA358" s="7" t="e">
        <f t="shared" si="147"/>
        <v>#N/A</v>
      </c>
      <c r="AB358" s="7" t="str">
        <f t="shared" si="148"/>
        <v/>
      </c>
      <c r="AC358" s="11">
        <f t="shared" si="149"/>
        <v>1</v>
      </c>
      <c r="AD358" s="7" t="e">
        <f t="shared" si="150"/>
        <v>#N/A</v>
      </c>
      <c r="AE358" s="7" t="e">
        <f t="shared" si="151"/>
        <v>#N/A</v>
      </c>
      <c r="AF358" s="7" t="e">
        <f t="shared" si="152"/>
        <v>#N/A</v>
      </c>
      <c r="AG358" s="7" t="e">
        <f>VLOOKUP(AI358,排出係数!$A$4:$I$1301,9,FALSE)</f>
        <v>#N/A</v>
      </c>
      <c r="AH358" s="12" t="str">
        <f t="shared" si="153"/>
        <v xml:space="preserve"> </v>
      </c>
      <c r="AI358" s="7" t="e">
        <f t="shared" si="164"/>
        <v>#N/A</v>
      </c>
      <c r="AJ358" s="7" t="e">
        <f t="shared" si="154"/>
        <v>#N/A</v>
      </c>
      <c r="AK358" s="7" t="e">
        <f>VLOOKUP(AI358,排出係数!$A$4:$I$1301,6,FALSE)</f>
        <v>#N/A</v>
      </c>
      <c r="AL358" s="7" t="e">
        <f t="shared" si="155"/>
        <v>#N/A</v>
      </c>
      <c r="AM358" s="7" t="e">
        <f t="shared" si="156"/>
        <v>#N/A</v>
      </c>
      <c r="AN358" s="7" t="e">
        <f>VLOOKUP(AI358,排出係数!$A$4:$I$1301,7,FALSE)</f>
        <v>#N/A</v>
      </c>
      <c r="AO358" s="7" t="e">
        <f t="shared" si="157"/>
        <v>#N/A</v>
      </c>
      <c r="AP358" s="7" t="e">
        <f t="shared" si="158"/>
        <v>#N/A</v>
      </c>
      <c r="AQ358" s="7" t="e">
        <f t="shared" si="165"/>
        <v>#N/A</v>
      </c>
      <c r="AR358" s="7">
        <f t="shared" si="159"/>
        <v>0</v>
      </c>
      <c r="AS358" s="7" t="e">
        <f>VLOOKUP(AI358,排出係数!$A$4:$I$1301,8,FALSE)</f>
        <v>#N/A</v>
      </c>
      <c r="AT358" s="7" t="str">
        <f t="shared" si="160"/>
        <v/>
      </c>
      <c r="AU358" s="7" t="str">
        <f t="shared" si="161"/>
        <v/>
      </c>
      <c r="AV358" s="7" t="str">
        <f t="shared" si="162"/>
        <v/>
      </c>
      <c r="AW358" s="7" t="str">
        <f t="shared" si="163"/>
        <v/>
      </c>
      <c r="AX358" s="88"/>
      <c r="BD358" s="3" t="s">
        <v>2074</v>
      </c>
    </row>
    <row r="359" spans="1:56" s="13" customFormat="1" ht="13.5" customHeight="1">
      <c r="A359" s="139">
        <v>344</v>
      </c>
      <c r="B359" s="140"/>
      <c r="C359" s="141"/>
      <c r="D359" s="142"/>
      <c r="E359" s="141"/>
      <c r="F359" s="141"/>
      <c r="G359" s="182"/>
      <c r="H359" s="141"/>
      <c r="I359" s="143"/>
      <c r="J359" s="144"/>
      <c r="K359" s="141"/>
      <c r="L359" s="449"/>
      <c r="M359" s="450"/>
      <c r="N359" s="450"/>
      <c r="O359" s="451"/>
      <c r="P359" s="376" t="str">
        <f t="shared" si="139"/>
        <v/>
      </c>
      <c r="Q359" s="376" t="str">
        <f t="shared" si="140"/>
        <v/>
      </c>
      <c r="R359" s="377" t="str">
        <f t="shared" si="141"/>
        <v/>
      </c>
      <c r="S359" s="377" t="str">
        <f t="shared" si="142"/>
        <v/>
      </c>
      <c r="T359" s="277"/>
      <c r="U359" s="37"/>
      <c r="V359" s="36" t="str">
        <f t="shared" si="143"/>
        <v/>
      </c>
      <c r="W359" s="36" t="e">
        <f>IF(#REF!="","",#REF!)</f>
        <v>#REF!</v>
      </c>
      <c r="X359" s="29" t="str">
        <f t="shared" si="144"/>
        <v/>
      </c>
      <c r="Y359" s="7" t="e">
        <f t="shared" si="145"/>
        <v>#N/A</v>
      </c>
      <c r="Z359" s="7" t="e">
        <f t="shared" si="146"/>
        <v>#N/A</v>
      </c>
      <c r="AA359" s="7" t="e">
        <f t="shared" si="147"/>
        <v>#N/A</v>
      </c>
      <c r="AB359" s="7" t="str">
        <f t="shared" si="148"/>
        <v/>
      </c>
      <c r="AC359" s="11">
        <f t="shared" si="149"/>
        <v>1</v>
      </c>
      <c r="AD359" s="7" t="e">
        <f t="shared" si="150"/>
        <v>#N/A</v>
      </c>
      <c r="AE359" s="7" t="e">
        <f t="shared" si="151"/>
        <v>#N/A</v>
      </c>
      <c r="AF359" s="7" t="e">
        <f t="shared" si="152"/>
        <v>#N/A</v>
      </c>
      <c r="AG359" s="7" t="e">
        <f>VLOOKUP(AI359,排出係数!$A$4:$I$1301,9,FALSE)</f>
        <v>#N/A</v>
      </c>
      <c r="AH359" s="12" t="str">
        <f t="shared" si="153"/>
        <v xml:space="preserve"> </v>
      </c>
      <c r="AI359" s="7" t="e">
        <f t="shared" si="164"/>
        <v>#N/A</v>
      </c>
      <c r="AJ359" s="7" t="e">
        <f t="shared" si="154"/>
        <v>#N/A</v>
      </c>
      <c r="AK359" s="7" t="e">
        <f>VLOOKUP(AI359,排出係数!$A$4:$I$1301,6,FALSE)</f>
        <v>#N/A</v>
      </c>
      <c r="AL359" s="7" t="e">
        <f t="shared" si="155"/>
        <v>#N/A</v>
      </c>
      <c r="AM359" s="7" t="e">
        <f t="shared" si="156"/>
        <v>#N/A</v>
      </c>
      <c r="AN359" s="7" t="e">
        <f>VLOOKUP(AI359,排出係数!$A$4:$I$1301,7,FALSE)</f>
        <v>#N/A</v>
      </c>
      <c r="AO359" s="7" t="e">
        <f t="shared" si="157"/>
        <v>#N/A</v>
      </c>
      <c r="AP359" s="7" t="e">
        <f t="shared" si="158"/>
        <v>#N/A</v>
      </c>
      <c r="AQ359" s="7" t="e">
        <f t="shared" si="165"/>
        <v>#N/A</v>
      </c>
      <c r="AR359" s="7">
        <f t="shared" si="159"/>
        <v>0</v>
      </c>
      <c r="AS359" s="7" t="e">
        <f>VLOOKUP(AI359,排出係数!$A$4:$I$1301,8,FALSE)</f>
        <v>#N/A</v>
      </c>
      <c r="AT359" s="7" t="str">
        <f t="shared" si="160"/>
        <v/>
      </c>
      <c r="AU359" s="7" t="str">
        <f t="shared" si="161"/>
        <v/>
      </c>
      <c r="AV359" s="7" t="str">
        <f t="shared" si="162"/>
        <v/>
      </c>
      <c r="AW359" s="7" t="str">
        <f t="shared" si="163"/>
        <v/>
      </c>
      <c r="AX359" s="88"/>
      <c r="BD359" s="3" t="s">
        <v>2319</v>
      </c>
    </row>
    <row r="360" spans="1:56" s="13" customFormat="1" ht="13.5" customHeight="1">
      <c r="A360" s="139">
        <v>345</v>
      </c>
      <c r="B360" s="140"/>
      <c r="C360" s="141"/>
      <c r="D360" s="142"/>
      <c r="E360" s="141"/>
      <c r="F360" s="141"/>
      <c r="G360" s="182"/>
      <c r="H360" s="141"/>
      <c r="I360" s="143"/>
      <c r="J360" s="144"/>
      <c r="K360" s="141"/>
      <c r="L360" s="449"/>
      <c r="M360" s="450"/>
      <c r="N360" s="450"/>
      <c r="O360" s="451"/>
      <c r="P360" s="376" t="str">
        <f t="shared" si="139"/>
        <v/>
      </c>
      <c r="Q360" s="376" t="str">
        <f t="shared" si="140"/>
        <v/>
      </c>
      <c r="R360" s="377" t="str">
        <f t="shared" si="141"/>
        <v/>
      </c>
      <c r="S360" s="377" t="str">
        <f t="shared" si="142"/>
        <v/>
      </c>
      <c r="T360" s="277"/>
      <c r="U360" s="37"/>
      <c r="V360" s="36" t="str">
        <f t="shared" si="143"/>
        <v/>
      </c>
      <c r="W360" s="36" t="e">
        <f>IF(#REF!="","",#REF!)</f>
        <v>#REF!</v>
      </c>
      <c r="X360" s="29" t="str">
        <f t="shared" si="144"/>
        <v/>
      </c>
      <c r="Y360" s="7" t="e">
        <f t="shared" si="145"/>
        <v>#N/A</v>
      </c>
      <c r="Z360" s="7" t="e">
        <f t="shared" si="146"/>
        <v>#N/A</v>
      </c>
      <c r="AA360" s="7" t="e">
        <f t="shared" si="147"/>
        <v>#N/A</v>
      </c>
      <c r="AB360" s="7" t="str">
        <f t="shared" si="148"/>
        <v/>
      </c>
      <c r="AC360" s="11">
        <f t="shared" si="149"/>
        <v>1</v>
      </c>
      <c r="AD360" s="7" t="e">
        <f t="shared" si="150"/>
        <v>#N/A</v>
      </c>
      <c r="AE360" s="7" t="e">
        <f t="shared" si="151"/>
        <v>#N/A</v>
      </c>
      <c r="AF360" s="7" t="e">
        <f t="shared" si="152"/>
        <v>#N/A</v>
      </c>
      <c r="AG360" s="7" t="e">
        <f>VLOOKUP(AI360,排出係数!$A$4:$I$1301,9,FALSE)</f>
        <v>#N/A</v>
      </c>
      <c r="AH360" s="12" t="str">
        <f t="shared" si="153"/>
        <v xml:space="preserve"> </v>
      </c>
      <c r="AI360" s="7" t="e">
        <f t="shared" si="164"/>
        <v>#N/A</v>
      </c>
      <c r="AJ360" s="7" t="e">
        <f t="shared" si="154"/>
        <v>#N/A</v>
      </c>
      <c r="AK360" s="7" t="e">
        <f>VLOOKUP(AI360,排出係数!$A$4:$I$1301,6,FALSE)</f>
        <v>#N/A</v>
      </c>
      <c r="AL360" s="7" t="e">
        <f t="shared" si="155"/>
        <v>#N/A</v>
      </c>
      <c r="AM360" s="7" t="e">
        <f t="shared" si="156"/>
        <v>#N/A</v>
      </c>
      <c r="AN360" s="7" t="e">
        <f>VLOOKUP(AI360,排出係数!$A$4:$I$1301,7,FALSE)</f>
        <v>#N/A</v>
      </c>
      <c r="AO360" s="7" t="e">
        <f t="shared" si="157"/>
        <v>#N/A</v>
      </c>
      <c r="AP360" s="7" t="e">
        <f t="shared" si="158"/>
        <v>#N/A</v>
      </c>
      <c r="AQ360" s="7" t="e">
        <f t="shared" si="165"/>
        <v>#N/A</v>
      </c>
      <c r="AR360" s="7">
        <f t="shared" si="159"/>
        <v>0</v>
      </c>
      <c r="AS360" s="7" t="e">
        <f>VLOOKUP(AI360,排出係数!$A$4:$I$1301,8,FALSE)</f>
        <v>#N/A</v>
      </c>
      <c r="AT360" s="7" t="str">
        <f t="shared" si="160"/>
        <v/>
      </c>
      <c r="AU360" s="7" t="str">
        <f t="shared" si="161"/>
        <v/>
      </c>
      <c r="AV360" s="7" t="str">
        <f t="shared" si="162"/>
        <v/>
      </c>
      <c r="AW360" s="7" t="str">
        <f t="shared" si="163"/>
        <v/>
      </c>
      <c r="AX360" s="88"/>
      <c r="BD360" s="3" t="s">
        <v>2169</v>
      </c>
    </row>
    <row r="361" spans="1:56" s="13" customFormat="1" ht="13.5" customHeight="1">
      <c r="A361" s="139">
        <v>346</v>
      </c>
      <c r="B361" s="140"/>
      <c r="C361" s="141"/>
      <c r="D361" s="142"/>
      <c r="E361" s="141"/>
      <c r="F361" s="141"/>
      <c r="G361" s="182"/>
      <c r="H361" s="141"/>
      <c r="I361" s="143"/>
      <c r="J361" s="144"/>
      <c r="K361" s="141"/>
      <c r="L361" s="449"/>
      <c r="M361" s="450"/>
      <c r="N361" s="450"/>
      <c r="O361" s="451"/>
      <c r="P361" s="376" t="str">
        <f t="shared" si="139"/>
        <v/>
      </c>
      <c r="Q361" s="376" t="str">
        <f t="shared" si="140"/>
        <v/>
      </c>
      <c r="R361" s="377" t="str">
        <f t="shared" si="141"/>
        <v/>
      </c>
      <c r="S361" s="377" t="str">
        <f t="shared" si="142"/>
        <v/>
      </c>
      <c r="T361" s="277"/>
      <c r="U361" s="37"/>
      <c r="V361" s="36" t="str">
        <f t="shared" si="143"/>
        <v/>
      </c>
      <c r="W361" s="36" t="e">
        <f>IF(#REF!="","",#REF!)</f>
        <v>#REF!</v>
      </c>
      <c r="X361" s="29" t="str">
        <f t="shared" si="144"/>
        <v/>
      </c>
      <c r="Y361" s="7" t="e">
        <f t="shared" si="145"/>
        <v>#N/A</v>
      </c>
      <c r="Z361" s="7" t="e">
        <f t="shared" si="146"/>
        <v>#N/A</v>
      </c>
      <c r="AA361" s="7" t="e">
        <f t="shared" si="147"/>
        <v>#N/A</v>
      </c>
      <c r="AB361" s="7" t="str">
        <f t="shared" si="148"/>
        <v/>
      </c>
      <c r="AC361" s="11">
        <f t="shared" si="149"/>
        <v>1</v>
      </c>
      <c r="AD361" s="7" t="e">
        <f t="shared" si="150"/>
        <v>#N/A</v>
      </c>
      <c r="AE361" s="7" t="e">
        <f t="shared" si="151"/>
        <v>#N/A</v>
      </c>
      <c r="AF361" s="7" t="e">
        <f t="shared" si="152"/>
        <v>#N/A</v>
      </c>
      <c r="AG361" s="7" t="e">
        <f>VLOOKUP(AI361,排出係数!$A$4:$I$1301,9,FALSE)</f>
        <v>#N/A</v>
      </c>
      <c r="AH361" s="12" t="str">
        <f t="shared" si="153"/>
        <v xml:space="preserve"> </v>
      </c>
      <c r="AI361" s="7" t="e">
        <f t="shared" si="164"/>
        <v>#N/A</v>
      </c>
      <c r="AJ361" s="7" t="e">
        <f t="shared" si="154"/>
        <v>#N/A</v>
      </c>
      <c r="AK361" s="7" t="e">
        <f>VLOOKUP(AI361,排出係数!$A$4:$I$1301,6,FALSE)</f>
        <v>#N/A</v>
      </c>
      <c r="AL361" s="7" t="e">
        <f t="shared" si="155"/>
        <v>#N/A</v>
      </c>
      <c r="AM361" s="7" t="e">
        <f t="shared" si="156"/>
        <v>#N/A</v>
      </c>
      <c r="AN361" s="7" t="e">
        <f>VLOOKUP(AI361,排出係数!$A$4:$I$1301,7,FALSE)</f>
        <v>#N/A</v>
      </c>
      <c r="AO361" s="7" t="e">
        <f t="shared" si="157"/>
        <v>#N/A</v>
      </c>
      <c r="AP361" s="7" t="e">
        <f t="shared" si="158"/>
        <v>#N/A</v>
      </c>
      <c r="AQ361" s="7" t="e">
        <f t="shared" si="165"/>
        <v>#N/A</v>
      </c>
      <c r="AR361" s="7">
        <f t="shared" si="159"/>
        <v>0</v>
      </c>
      <c r="AS361" s="7" t="e">
        <f>VLOOKUP(AI361,排出係数!$A$4:$I$1301,8,FALSE)</f>
        <v>#N/A</v>
      </c>
      <c r="AT361" s="7" t="str">
        <f t="shared" si="160"/>
        <v/>
      </c>
      <c r="AU361" s="7" t="str">
        <f t="shared" si="161"/>
        <v/>
      </c>
      <c r="AV361" s="7" t="str">
        <f t="shared" si="162"/>
        <v/>
      </c>
      <c r="AW361" s="7" t="str">
        <f t="shared" si="163"/>
        <v/>
      </c>
      <c r="AX361" s="88"/>
      <c r="BD361" s="3" t="s">
        <v>2185</v>
      </c>
    </row>
    <row r="362" spans="1:56" s="13" customFormat="1" ht="13.5" customHeight="1">
      <c r="A362" s="139">
        <v>347</v>
      </c>
      <c r="B362" s="140"/>
      <c r="C362" s="141"/>
      <c r="D362" s="142"/>
      <c r="E362" s="141"/>
      <c r="F362" s="141"/>
      <c r="G362" s="182"/>
      <c r="H362" s="141"/>
      <c r="I362" s="143"/>
      <c r="J362" s="144"/>
      <c r="K362" s="141"/>
      <c r="L362" s="449"/>
      <c r="M362" s="450"/>
      <c r="N362" s="450"/>
      <c r="O362" s="451"/>
      <c r="P362" s="376" t="str">
        <f t="shared" si="139"/>
        <v/>
      </c>
      <c r="Q362" s="376" t="str">
        <f t="shared" si="140"/>
        <v/>
      </c>
      <c r="R362" s="377" t="str">
        <f t="shared" si="141"/>
        <v/>
      </c>
      <c r="S362" s="377" t="str">
        <f t="shared" si="142"/>
        <v/>
      </c>
      <c r="T362" s="277"/>
      <c r="U362" s="37"/>
      <c r="V362" s="36" t="str">
        <f t="shared" si="143"/>
        <v/>
      </c>
      <c r="W362" s="36" t="e">
        <f>IF(#REF!="","",#REF!)</f>
        <v>#REF!</v>
      </c>
      <c r="X362" s="29" t="str">
        <f t="shared" si="144"/>
        <v/>
      </c>
      <c r="Y362" s="7" t="e">
        <f t="shared" si="145"/>
        <v>#N/A</v>
      </c>
      <c r="Z362" s="7" t="e">
        <f t="shared" si="146"/>
        <v>#N/A</v>
      </c>
      <c r="AA362" s="7" t="e">
        <f t="shared" si="147"/>
        <v>#N/A</v>
      </c>
      <c r="AB362" s="7" t="str">
        <f t="shared" si="148"/>
        <v/>
      </c>
      <c r="AC362" s="11">
        <f t="shared" si="149"/>
        <v>1</v>
      </c>
      <c r="AD362" s="7" t="e">
        <f t="shared" si="150"/>
        <v>#N/A</v>
      </c>
      <c r="AE362" s="7" t="e">
        <f t="shared" si="151"/>
        <v>#N/A</v>
      </c>
      <c r="AF362" s="7" t="e">
        <f t="shared" si="152"/>
        <v>#N/A</v>
      </c>
      <c r="AG362" s="7" t="e">
        <f>VLOOKUP(AI362,排出係数!$A$4:$I$1301,9,FALSE)</f>
        <v>#N/A</v>
      </c>
      <c r="AH362" s="12" t="str">
        <f t="shared" si="153"/>
        <v xml:space="preserve"> </v>
      </c>
      <c r="AI362" s="7" t="e">
        <f t="shared" si="164"/>
        <v>#N/A</v>
      </c>
      <c r="AJ362" s="7" t="e">
        <f t="shared" si="154"/>
        <v>#N/A</v>
      </c>
      <c r="AK362" s="7" t="e">
        <f>VLOOKUP(AI362,排出係数!$A$4:$I$1301,6,FALSE)</f>
        <v>#N/A</v>
      </c>
      <c r="AL362" s="7" t="e">
        <f t="shared" si="155"/>
        <v>#N/A</v>
      </c>
      <c r="AM362" s="7" t="e">
        <f t="shared" si="156"/>
        <v>#N/A</v>
      </c>
      <c r="AN362" s="7" t="e">
        <f>VLOOKUP(AI362,排出係数!$A$4:$I$1301,7,FALSE)</f>
        <v>#N/A</v>
      </c>
      <c r="AO362" s="7" t="e">
        <f t="shared" si="157"/>
        <v>#N/A</v>
      </c>
      <c r="AP362" s="7" t="e">
        <f t="shared" si="158"/>
        <v>#N/A</v>
      </c>
      <c r="AQ362" s="7" t="e">
        <f t="shared" si="165"/>
        <v>#N/A</v>
      </c>
      <c r="AR362" s="7">
        <f t="shared" si="159"/>
        <v>0</v>
      </c>
      <c r="AS362" s="7" t="e">
        <f>VLOOKUP(AI362,排出係数!$A$4:$I$1301,8,FALSE)</f>
        <v>#N/A</v>
      </c>
      <c r="AT362" s="7" t="str">
        <f t="shared" si="160"/>
        <v/>
      </c>
      <c r="AU362" s="7" t="str">
        <f t="shared" si="161"/>
        <v/>
      </c>
      <c r="AV362" s="7" t="str">
        <f t="shared" si="162"/>
        <v/>
      </c>
      <c r="AW362" s="7" t="str">
        <f t="shared" si="163"/>
        <v/>
      </c>
      <c r="AX362" s="88"/>
      <c r="BD362" s="3" t="s">
        <v>2317</v>
      </c>
    </row>
    <row r="363" spans="1:56" s="13" customFormat="1" ht="13.5" customHeight="1">
      <c r="A363" s="139">
        <v>348</v>
      </c>
      <c r="B363" s="140"/>
      <c r="C363" s="141"/>
      <c r="D363" s="142"/>
      <c r="E363" s="141"/>
      <c r="F363" s="141"/>
      <c r="G363" s="182"/>
      <c r="H363" s="141"/>
      <c r="I363" s="143"/>
      <c r="J363" s="144"/>
      <c r="K363" s="141"/>
      <c r="L363" s="449"/>
      <c r="M363" s="450"/>
      <c r="N363" s="450"/>
      <c r="O363" s="451"/>
      <c r="P363" s="376" t="str">
        <f t="shared" si="139"/>
        <v/>
      </c>
      <c r="Q363" s="376" t="str">
        <f t="shared" si="140"/>
        <v/>
      </c>
      <c r="R363" s="377" t="str">
        <f t="shared" si="141"/>
        <v/>
      </c>
      <c r="S363" s="377" t="str">
        <f t="shared" si="142"/>
        <v/>
      </c>
      <c r="T363" s="277"/>
      <c r="U363" s="37"/>
      <c r="V363" s="36" t="str">
        <f t="shared" si="143"/>
        <v/>
      </c>
      <c r="W363" s="36" t="e">
        <f>IF(#REF!="","",#REF!)</f>
        <v>#REF!</v>
      </c>
      <c r="X363" s="29" t="str">
        <f t="shared" si="144"/>
        <v/>
      </c>
      <c r="Y363" s="7" t="e">
        <f t="shared" si="145"/>
        <v>#N/A</v>
      </c>
      <c r="Z363" s="7" t="e">
        <f t="shared" si="146"/>
        <v>#N/A</v>
      </c>
      <c r="AA363" s="7" t="e">
        <f t="shared" si="147"/>
        <v>#N/A</v>
      </c>
      <c r="AB363" s="7" t="str">
        <f t="shared" si="148"/>
        <v/>
      </c>
      <c r="AC363" s="11">
        <f t="shared" si="149"/>
        <v>1</v>
      </c>
      <c r="AD363" s="7" t="e">
        <f t="shared" si="150"/>
        <v>#N/A</v>
      </c>
      <c r="AE363" s="7" t="e">
        <f t="shared" si="151"/>
        <v>#N/A</v>
      </c>
      <c r="AF363" s="7" t="e">
        <f t="shared" si="152"/>
        <v>#N/A</v>
      </c>
      <c r="AG363" s="7" t="e">
        <f>VLOOKUP(AI363,排出係数!$A$4:$I$1301,9,FALSE)</f>
        <v>#N/A</v>
      </c>
      <c r="AH363" s="12" t="str">
        <f t="shared" si="153"/>
        <v xml:space="preserve"> </v>
      </c>
      <c r="AI363" s="7" t="e">
        <f t="shared" si="164"/>
        <v>#N/A</v>
      </c>
      <c r="AJ363" s="7" t="e">
        <f t="shared" si="154"/>
        <v>#N/A</v>
      </c>
      <c r="AK363" s="7" t="e">
        <f>VLOOKUP(AI363,排出係数!$A$4:$I$1301,6,FALSE)</f>
        <v>#N/A</v>
      </c>
      <c r="AL363" s="7" t="e">
        <f t="shared" si="155"/>
        <v>#N/A</v>
      </c>
      <c r="AM363" s="7" t="e">
        <f t="shared" si="156"/>
        <v>#N/A</v>
      </c>
      <c r="AN363" s="7" t="e">
        <f>VLOOKUP(AI363,排出係数!$A$4:$I$1301,7,FALSE)</f>
        <v>#N/A</v>
      </c>
      <c r="AO363" s="7" t="e">
        <f t="shared" si="157"/>
        <v>#N/A</v>
      </c>
      <c r="AP363" s="7" t="e">
        <f t="shared" si="158"/>
        <v>#N/A</v>
      </c>
      <c r="AQ363" s="7" t="e">
        <f t="shared" si="165"/>
        <v>#N/A</v>
      </c>
      <c r="AR363" s="7">
        <f t="shared" si="159"/>
        <v>0</v>
      </c>
      <c r="AS363" s="7" t="e">
        <f>VLOOKUP(AI363,排出係数!$A$4:$I$1301,8,FALSE)</f>
        <v>#N/A</v>
      </c>
      <c r="AT363" s="7" t="str">
        <f t="shared" si="160"/>
        <v/>
      </c>
      <c r="AU363" s="7" t="str">
        <f t="shared" si="161"/>
        <v/>
      </c>
      <c r="AV363" s="7" t="str">
        <f t="shared" si="162"/>
        <v/>
      </c>
      <c r="AW363" s="7" t="str">
        <f t="shared" si="163"/>
        <v/>
      </c>
      <c r="AX363" s="88"/>
      <c r="BD363" s="3" t="s">
        <v>2167</v>
      </c>
    </row>
    <row r="364" spans="1:56" s="13" customFormat="1" ht="13.5" customHeight="1">
      <c r="A364" s="139">
        <v>349</v>
      </c>
      <c r="B364" s="140"/>
      <c r="C364" s="141"/>
      <c r="D364" s="142"/>
      <c r="E364" s="141"/>
      <c r="F364" s="141"/>
      <c r="G364" s="182"/>
      <c r="H364" s="141"/>
      <c r="I364" s="143"/>
      <c r="J364" s="144"/>
      <c r="K364" s="141"/>
      <c r="L364" s="449"/>
      <c r="M364" s="450"/>
      <c r="N364" s="450"/>
      <c r="O364" s="451"/>
      <c r="P364" s="376" t="str">
        <f t="shared" si="139"/>
        <v/>
      </c>
      <c r="Q364" s="376" t="str">
        <f t="shared" si="140"/>
        <v/>
      </c>
      <c r="R364" s="377" t="str">
        <f t="shared" si="141"/>
        <v/>
      </c>
      <c r="S364" s="377" t="str">
        <f t="shared" si="142"/>
        <v/>
      </c>
      <c r="T364" s="277"/>
      <c r="U364" s="37"/>
      <c r="V364" s="36" t="str">
        <f t="shared" si="143"/>
        <v/>
      </c>
      <c r="W364" s="36" t="e">
        <f>IF(#REF!="","",#REF!)</f>
        <v>#REF!</v>
      </c>
      <c r="X364" s="29" t="str">
        <f t="shared" si="144"/>
        <v/>
      </c>
      <c r="Y364" s="7" t="e">
        <f t="shared" si="145"/>
        <v>#N/A</v>
      </c>
      <c r="Z364" s="7" t="e">
        <f t="shared" si="146"/>
        <v>#N/A</v>
      </c>
      <c r="AA364" s="7" t="e">
        <f t="shared" si="147"/>
        <v>#N/A</v>
      </c>
      <c r="AB364" s="7" t="str">
        <f t="shared" si="148"/>
        <v/>
      </c>
      <c r="AC364" s="11">
        <f t="shared" si="149"/>
        <v>1</v>
      </c>
      <c r="AD364" s="7" t="e">
        <f t="shared" si="150"/>
        <v>#N/A</v>
      </c>
      <c r="AE364" s="7" t="e">
        <f t="shared" si="151"/>
        <v>#N/A</v>
      </c>
      <c r="AF364" s="7" t="e">
        <f t="shared" si="152"/>
        <v>#N/A</v>
      </c>
      <c r="AG364" s="7" t="e">
        <f>VLOOKUP(AI364,排出係数!$A$4:$I$1301,9,FALSE)</f>
        <v>#N/A</v>
      </c>
      <c r="AH364" s="12" t="str">
        <f t="shared" si="153"/>
        <v xml:space="preserve"> </v>
      </c>
      <c r="AI364" s="7" t="e">
        <f t="shared" si="164"/>
        <v>#N/A</v>
      </c>
      <c r="AJ364" s="7" t="e">
        <f t="shared" si="154"/>
        <v>#N/A</v>
      </c>
      <c r="AK364" s="7" t="e">
        <f>VLOOKUP(AI364,排出係数!$A$4:$I$1301,6,FALSE)</f>
        <v>#N/A</v>
      </c>
      <c r="AL364" s="7" t="e">
        <f t="shared" si="155"/>
        <v>#N/A</v>
      </c>
      <c r="AM364" s="7" t="e">
        <f t="shared" si="156"/>
        <v>#N/A</v>
      </c>
      <c r="AN364" s="7" t="e">
        <f>VLOOKUP(AI364,排出係数!$A$4:$I$1301,7,FALSE)</f>
        <v>#N/A</v>
      </c>
      <c r="AO364" s="7" t="e">
        <f t="shared" si="157"/>
        <v>#N/A</v>
      </c>
      <c r="AP364" s="7" t="e">
        <f t="shared" si="158"/>
        <v>#N/A</v>
      </c>
      <c r="AQ364" s="7" t="e">
        <f t="shared" si="165"/>
        <v>#N/A</v>
      </c>
      <c r="AR364" s="7">
        <f t="shared" si="159"/>
        <v>0</v>
      </c>
      <c r="AS364" s="7" t="e">
        <f>VLOOKUP(AI364,排出係数!$A$4:$I$1301,8,FALSE)</f>
        <v>#N/A</v>
      </c>
      <c r="AT364" s="7" t="str">
        <f t="shared" si="160"/>
        <v/>
      </c>
      <c r="AU364" s="7" t="str">
        <f t="shared" si="161"/>
        <v/>
      </c>
      <c r="AV364" s="7" t="str">
        <f t="shared" si="162"/>
        <v/>
      </c>
      <c r="AW364" s="7" t="str">
        <f t="shared" si="163"/>
        <v/>
      </c>
      <c r="AX364" s="88"/>
      <c r="BD364" s="3" t="s">
        <v>2183</v>
      </c>
    </row>
    <row r="365" spans="1:56" s="13" customFormat="1" ht="13.5" customHeight="1">
      <c r="A365" s="139">
        <v>350</v>
      </c>
      <c r="B365" s="140"/>
      <c r="C365" s="141"/>
      <c r="D365" s="142"/>
      <c r="E365" s="141"/>
      <c r="F365" s="141"/>
      <c r="G365" s="182"/>
      <c r="H365" s="141"/>
      <c r="I365" s="143"/>
      <c r="J365" s="144"/>
      <c r="K365" s="141"/>
      <c r="L365" s="449"/>
      <c r="M365" s="450"/>
      <c r="N365" s="450"/>
      <c r="O365" s="451"/>
      <c r="P365" s="376" t="str">
        <f t="shared" si="139"/>
        <v/>
      </c>
      <c r="Q365" s="376" t="str">
        <f t="shared" si="140"/>
        <v/>
      </c>
      <c r="R365" s="377" t="str">
        <f t="shared" si="141"/>
        <v/>
      </c>
      <c r="S365" s="377" t="str">
        <f t="shared" si="142"/>
        <v/>
      </c>
      <c r="T365" s="277"/>
      <c r="U365" s="37"/>
      <c r="V365" s="36" t="str">
        <f t="shared" si="143"/>
        <v/>
      </c>
      <c r="W365" s="36" t="e">
        <f>IF(#REF!="","",#REF!)</f>
        <v>#REF!</v>
      </c>
      <c r="X365" s="29" t="str">
        <f t="shared" si="144"/>
        <v/>
      </c>
      <c r="Y365" s="7" t="e">
        <f t="shared" si="145"/>
        <v>#N/A</v>
      </c>
      <c r="Z365" s="7" t="e">
        <f t="shared" si="146"/>
        <v>#N/A</v>
      </c>
      <c r="AA365" s="7" t="e">
        <f t="shared" si="147"/>
        <v>#N/A</v>
      </c>
      <c r="AB365" s="7" t="str">
        <f t="shared" si="148"/>
        <v/>
      </c>
      <c r="AC365" s="11">
        <f t="shared" si="149"/>
        <v>1</v>
      </c>
      <c r="AD365" s="7" t="e">
        <f t="shared" si="150"/>
        <v>#N/A</v>
      </c>
      <c r="AE365" s="7" t="e">
        <f t="shared" si="151"/>
        <v>#N/A</v>
      </c>
      <c r="AF365" s="7" t="e">
        <f t="shared" si="152"/>
        <v>#N/A</v>
      </c>
      <c r="AG365" s="7" t="e">
        <f>VLOOKUP(AI365,排出係数!$A$4:$I$1301,9,FALSE)</f>
        <v>#N/A</v>
      </c>
      <c r="AH365" s="12" t="str">
        <f t="shared" si="153"/>
        <v xml:space="preserve"> </v>
      </c>
      <c r="AI365" s="7" t="e">
        <f t="shared" si="164"/>
        <v>#N/A</v>
      </c>
      <c r="AJ365" s="7" t="e">
        <f t="shared" si="154"/>
        <v>#N/A</v>
      </c>
      <c r="AK365" s="7" t="e">
        <f>VLOOKUP(AI365,排出係数!$A$4:$I$1301,6,FALSE)</f>
        <v>#N/A</v>
      </c>
      <c r="AL365" s="7" t="e">
        <f t="shared" si="155"/>
        <v>#N/A</v>
      </c>
      <c r="AM365" s="7" t="e">
        <f t="shared" si="156"/>
        <v>#N/A</v>
      </c>
      <c r="AN365" s="7" t="e">
        <f>VLOOKUP(AI365,排出係数!$A$4:$I$1301,7,FALSE)</f>
        <v>#N/A</v>
      </c>
      <c r="AO365" s="7" t="e">
        <f t="shared" si="157"/>
        <v>#N/A</v>
      </c>
      <c r="AP365" s="7" t="e">
        <f t="shared" si="158"/>
        <v>#N/A</v>
      </c>
      <c r="AQ365" s="7" t="e">
        <f t="shared" si="165"/>
        <v>#N/A</v>
      </c>
      <c r="AR365" s="7">
        <f t="shared" si="159"/>
        <v>0</v>
      </c>
      <c r="AS365" s="7" t="e">
        <f>VLOOKUP(AI365,排出係数!$A$4:$I$1301,8,FALSE)</f>
        <v>#N/A</v>
      </c>
      <c r="AT365" s="7" t="str">
        <f t="shared" si="160"/>
        <v/>
      </c>
      <c r="AU365" s="7" t="str">
        <f t="shared" si="161"/>
        <v/>
      </c>
      <c r="AV365" s="7" t="str">
        <f t="shared" si="162"/>
        <v/>
      </c>
      <c r="AW365" s="7" t="str">
        <f t="shared" si="163"/>
        <v/>
      </c>
      <c r="AX365" s="88"/>
      <c r="BD365" s="3" t="s">
        <v>2335</v>
      </c>
    </row>
    <row r="366" spans="1:56" s="13" customFormat="1" ht="13.5" customHeight="1">
      <c r="A366" s="139">
        <v>351</v>
      </c>
      <c r="B366" s="140"/>
      <c r="C366" s="141"/>
      <c r="D366" s="142"/>
      <c r="E366" s="141"/>
      <c r="F366" s="141"/>
      <c r="G366" s="182"/>
      <c r="H366" s="141"/>
      <c r="I366" s="143"/>
      <c r="J366" s="144"/>
      <c r="K366" s="141"/>
      <c r="L366" s="449"/>
      <c r="M366" s="450"/>
      <c r="N366" s="450"/>
      <c r="O366" s="451"/>
      <c r="P366" s="376" t="str">
        <f t="shared" si="139"/>
        <v/>
      </c>
      <c r="Q366" s="376" t="str">
        <f t="shared" si="140"/>
        <v/>
      </c>
      <c r="R366" s="377" t="str">
        <f t="shared" si="141"/>
        <v/>
      </c>
      <c r="S366" s="377" t="str">
        <f t="shared" si="142"/>
        <v/>
      </c>
      <c r="T366" s="277"/>
      <c r="U366" s="37"/>
      <c r="V366" s="36" t="str">
        <f t="shared" si="143"/>
        <v/>
      </c>
      <c r="W366" s="36" t="e">
        <f>IF(#REF!="","",#REF!)</f>
        <v>#REF!</v>
      </c>
      <c r="X366" s="29" t="str">
        <f t="shared" si="144"/>
        <v/>
      </c>
      <c r="Y366" s="7" t="e">
        <f t="shared" si="145"/>
        <v>#N/A</v>
      </c>
      <c r="Z366" s="7" t="e">
        <f t="shared" si="146"/>
        <v>#N/A</v>
      </c>
      <c r="AA366" s="7" t="e">
        <f t="shared" si="147"/>
        <v>#N/A</v>
      </c>
      <c r="AB366" s="7" t="str">
        <f t="shared" si="148"/>
        <v/>
      </c>
      <c r="AC366" s="11">
        <f t="shared" si="149"/>
        <v>1</v>
      </c>
      <c r="AD366" s="7" t="e">
        <f t="shared" si="150"/>
        <v>#N/A</v>
      </c>
      <c r="AE366" s="7" t="e">
        <f t="shared" si="151"/>
        <v>#N/A</v>
      </c>
      <c r="AF366" s="7" t="e">
        <f t="shared" si="152"/>
        <v>#N/A</v>
      </c>
      <c r="AG366" s="7" t="e">
        <f>VLOOKUP(AI366,排出係数!$A$4:$I$1301,9,FALSE)</f>
        <v>#N/A</v>
      </c>
      <c r="AH366" s="12" t="str">
        <f t="shared" si="153"/>
        <v xml:space="preserve"> </v>
      </c>
      <c r="AI366" s="7" t="e">
        <f t="shared" si="164"/>
        <v>#N/A</v>
      </c>
      <c r="AJ366" s="7" t="e">
        <f t="shared" si="154"/>
        <v>#N/A</v>
      </c>
      <c r="AK366" s="7" t="e">
        <f>VLOOKUP(AI366,排出係数!$A$4:$I$1301,6,FALSE)</f>
        <v>#N/A</v>
      </c>
      <c r="AL366" s="7" t="e">
        <f t="shared" si="155"/>
        <v>#N/A</v>
      </c>
      <c r="AM366" s="7" t="e">
        <f t="shared" si="156"/>
        <v>#N/A</v>
      </c>
      <c r="AN366" s="7" t="e">
        <f>VLOOKUP(AI366,排出係数!$A$4:$I$1301,7,FALSE)</f>
        <v>#N/A</v>
      </c>
      <c r="AO366" s="7" t="e">
        <f t="shared" si="157"/>
        <v>#N/A</v>
      </c>
      <c r="AP366" s="7" t="e">
        <f t="shared" si="158"/>
        <v>#N/A</v>
      </c>
      <c r="AQ366" s="7" t="e">
        <f t="shared" si="165"/>
        <v>#N/A</v>
      </c>
      <c r="AR366" s="7">
        <f t="shared" si="159"/>
        <v>0</v>
      </c>
      <c r="AS366" s="7" t="e">
        <f>VLOOKUP(AI366,排出係数!$A$4:$I$1301,8,FALSE)</f>
        <v>#N/A</v>
      </c>
      <c r="AT366" s="7" t="str">
        <f t="shared" si="160"/>
        <v/>
      </c>
      <c r="AU366" s="7" t="str">
        <f t="shared" si="161"/>
        <v/>
      </c>
      <c r="AV366" s="7" t="str">
        <f t="shared" si="162"/>
        <v/>
      </c>
      <c r="AW366" s="7" t="str">
        <f t="shared" si="163"/>
        <v/>
      </c>
      <c r="AX366" s="88"/>
      <c r="BD366" s="3" t="s">
        <v>2221</v>
      </c>
    </row>
    <row r="367" spans="1:56" s="13" customFormat="1" ht="13.5" customHeight="1">
      <c r="A367" s="139">
        <v>352</v>
      </c>
      <c r="B367" s="140"/>
      <c r="C367" s="141"/>
      <c r="D367" s="142"/>
      <c r="E367" s="141"/>
      <c r="F367" s="141"/>
      <c r="G367" s="182"/>
      <c r="H367" s="141"/>
      <c r="I367" s="143"/>
      <c r="J367" s="144"/>
      <c r="K367" s="141"/>
      <c r="L367" s="449"/>
      <c r="M367" s="450"/>
      <c r="N367" s="450"/>
      <c r="O367" s="451"/>
      <c r="P367" s="376" t="str">
        <f t="shared" si="139"/>
        <v/>
      </c>
      <c r="Q367" s="376" t="str">
        <f t="shared" si="140"/>
        <v/>
      </c>
      <c r="R367" s="377" t="str">
        <f t="shared" si="141"/>
        <v/>
      </c>
      <c r="S367" s="377" t="str">
        <f t="shared" si="142"/>
        <v/>
      </c>
      <c r="T367" s="277"/>
      <c r="U367" s="37"/>
      <c r="V367" s="36" t="str">
        <f t="shared" si="143"/>
        <v/>
      </c>
      <c r="W367" s="36" t="e">
        <f>IF(#REF!="","",#REF!)</f>
        <v>#REF!</v>
      </c>
      <c r="X367" s="29" t="str">
        <f t="shared" si="144"/>
        <v/>
      </c>
      <c r="Y367" s="7" t="e">
        <f t="shared" si="145"/>
        <v>#N/A</v>
      </c>
      <c r="Z367" s="7" t="e">
        <f t="shared" si="146"/>
        <v>#N/A</v>
      </c>
      <c r="AA367" s="7" t="e">
        <f t="shared" si="147"/>
        <v>#N/A</v>
      </c>
      <c r="AB367" s="7" t="str">
        <f t="shared" si="148"/>
        <v/>
      </c>
      <c r="AC367" s="11">
        <f t="shared" si="149"/>
        <v>1</v>
      </c>
      <c r="AD367" s="7" t="e">
        <f t="shared" si="150"/>
        <v>#N/A</v>
      </c>
      <c r="AE367" s="7" t="e">
        <f t="shared" si="151"/>
        <v>#N/A</v>
      </c>
      <c r="AF367" s="7" t="e">
        <f t="shared" si="152"/>
        <v>#N/A</v>
      </c>
      <c r="AG367" s="7" t="e">
        <f>VLOOKUP(AI367,排出係数!$A$4:$I$1301,9,FALSE)</f>
        <v>#N/A</v>
      </c>
      <c r="AH367" s="12" t="str">
        <f t="shared" si="153"/>
        <v xml:space="preserve"> </v>
      </c>
      <c r="AI367" s="7" t="e">
        <f t="shared" si="164"/>
        <v>#N/A</v>
      </c>
      <c r="AJ367" s="7" t="e">
        <f t="shared" si="154"/>
        <v>#N/A</v>
      </c>
      <c r="AK367" s="7" t="e">
        <f>VLOOKUP(AI367,排出係数!$A$4:$I$1301,6,FALSE)</f>
        <v>#N/A</v>
      </c>
      <c r="AL367" s="7" t="e">
        <f t="shared" si="155"/>
        <v>#N/A</v>
      </c>
      <c r="AM367" s="7" t="e">
        <f t="shared" si="156"/>
        <v>#N/A</v>
      </c>
      <c r="AN367" s="7" t="e">
        <f>VLOOKUP(AI367,排出係数!$A$4:$I$1301,7,FALSE)</f>
        <v>#N/A</v>
      </c>
      <c r="AO367" s="7" t="e">
        <f t="shared" si="157"/>
        <v>#N/A</v>
      </c>
      <c r="AP367" s="7" t="e">
        <f t="shared" si="158"/>
        <v>#N/A</v>
      </c>
      <c r="AQ367" s="7" t="e">
        <f t="shared" si="165"/>
        <v>#N/A</v>
      </c>
      <c r="AR367" s="7">
        <f t="shared" si="159"/>
        <v>0</v>
      </c>
      <c r="AS367" s="7" t="e">
        <f>VLOOKUP(AI367,排出係数!$A$4:$I$1301,8,FALSE)</f>
        <v>#N/A</v>
      </c>
      <c r="AT367" s="7" t="str">
        <f t="shared" si="160"/>
        <v/>
      </c>
      <c r="AU367" s="7" t="str">
        <f t="shared" si="161"/>
        <v/>
      </c>
      <c r="AV367" s="7" t="str">
        <f t="shared" si="162"/>
        <v/>
      </c>
      <c r="AW367" s="7" t="str">
        <f t="shared" si="163"/>
        <v/>
      </c>
      <c r="AX367" s="88"/>
      <c r="BD367" s="3" t="s">
        <v>2237</v>
      </c>
    </row>
    <row r="368" spans="1:56" s="13" customFormat="1" ht="13.5" customHeight="1">
      <c r="A368" s="139">
        <v>353</v>
      </c>
      <c r="B368" s="140"/>
      <c r="C368" s="141"/>
      <c r="D368" s="142"/>
      <c r="E368" s="141"/>
      <c r="F368" s="141"/>
      <c r="G368" s="182"/>
      <c r="H368" s="141"/>
      <c r="I368" s="143"/>
      <c r="J368" s="144"/>
      <c r="K368" s="141"/>
      <c r="L368" s="449"/>
      <c r="M368" s="450"/>
      <c r="N368" s="450"/>
      <c r="O368" s="451"/>
      <c r="P368" s="376" t="str">
        <f t="shared" si="139"/>
        <v/>
      </c>
      <c r="Q368" s="376" t="str">
        <f t="shared" si="140"/>
        <v/>
      </c>
      <c r="R368" s="377" t="str">
        <f t="shared" si="141"/>
        <v/>
      </c>
      <c r="S368" s="377" t="str">
        <f t="shared" si="142"/>
        <v/>
      </c>
      <c r="T368" s="277"/>
      <c r="U368" s="37"/>
      <c r="V368" s="36" t="str">
        <f t="shared" si="143"/>
        <v/>
      </c>
      <c r="W368" s="36" t="e">
        <f>IF(#REF!="","",#REF!)</f>
        <v>#REF!</v>
      </c>
      <c r="X368" s="29" t="str">
        <f t="shared" si="144"/>
        <v/>
      </c>
      <c r="Y368" s="7" t="e">
        <f t="shared" si="145"/>
        <v>#N/A</v>
      </c>
      <c r="Z368" s="7" t="e">
        <f t="shared" si="146"/>
        <v>#N/A</v>
      </c>
      <c r="AA368" s="7" t="e">
        <f t="shared" si="147"/>
        <v>#N/A</v>
      </c>
      <c r="AB368" s="7" t="str">
        <f t="shared" si="148"/>
        <v/>
      </c>
      <c r="AC368" s="11">
        <f t="shared" si="149"/>
        <v>1</v>
      </c>
      <c r="AD368" s="7" t="e">
        <f t="shared" si="150"/>
        <v>#N/A</v>
      </c>
      <c r="AE368" s="7" t="e">
        <f t="shared" si="151"/>
        <v>#N/A</v>
      </c>
      <c r="AF368" s="7" t="e">
        <f t="shared" si="152"/>
        <v>#N/A</v>
      </c>
      <c r="AG368" s="7" t="e">
        <f>VLOOKUP(AI368,排出係数!$A$4:$I$1301,9,FALSE)</f>
        <v>#N/A</v>
      </c>
      <c r="AH368" s="12" t="str">
        <f t="shared" si="153"/>
        <v xml:space="preserve"> </v>
      </c>
      <c r="AI368" s="7" t="e">
        <f t="shared" si="164"/>
        <v>#N/A</v>
      </c>
      <c r="AJ368" s="7" t="e">
        <f t="shared" si="154"/>
        <v>#N/A</v>
      </c>
      <c r="AK368" s="7" t="e">
        <f>VLOOKUP(AI368,排出係数!$A$4:$I$1301,6,FALSE)</f>
        <v>#N/A</v>
      </c>
      <c r="AL368" s="7" t="e">
        <f t="shared" si="155"/>
        <v>#N/A</v>
      </c>
      <c r="AM368" s="7" t="e">
        <f t="shared" si="156"/>
        <v>#N/A</v>
      </c>
      <c r="AN368" s="7" t="e">
        <f>VLOOKUP(AI368,排出係数!$A$4:$I$1301,7,FALSE)</f>
        <v>#N/A</v>
      </c>
      <c r="AO368" s="7" t="e">
        <f t="shared" si="157"/>
        <v>#N/A</v>
      </c>
      <c r="AP368" s="7" t="e">
        <f t="shared" si="158"/>
        <v>#N/A</v>
      </c>
      <c r="AQ368" s="7" t="e">
        <f t="shared" si="165"/>
        <v>#N/A</v>
      </c>
      <c r="AR368" s="7">
        <f t="shared" si="159"/>
        <v>0</v>
      </c>
      <c r="AS368" s="7" t="e">
        <f>VLOOKUP(AI368,排出係数!$A$4:$I$1301,8,FALSE)</f>
        <v>#N/A</v>
      </c>
      <c r="AT368" s="7" t="str">
        <f t="shared" si="160"/>
        <v/>
      </c>
      <c r="AU368" s="7" t="str">
        <f t="shared" si="161"/>
        <v/>
      </c>
      <c r="AV368" s="7" t="str">
        <f t="shared" si="162"/>
        <v/>
      </c>
      <c r="AW368" s="7" t="str">
        <f t="shared" si="163"/>
        <v/>
      </c>
      <c r="AX368" s="88"/>
      <c r="BD368" s="3" t="s">
        <v>2333</v>
      </c>
    </row>
    <row r="369" spans="1:56" s="13" customFormat="1" ht="13.5" customHeight="1">
      <c r="A369" s="139">
        <v>354</v>
      </c>
      <c r="B369" s="140"/>
      <c r="C369" s="141"/>
      <c r="D369" s="142"/>
      <c r="E369" s="141"/>
      <c r="F369" s="141"/>
      <c r="G369" s="182"/>
      <c r="H369" s="141"/>
      <c r="I369" s="143"/>
      <c r="J369" s="144"/>
      <c r="K369" s="141"/>
      <c r="L369" s="449"/>
      <c r="M369" s="450"/>
      <c r="N369" s="450"/>
      <c r="O369" s="451"/>
      <c r="P369" s="376" t="str">
        <f t="shared" si="139"/>
        <v/>
      </c>
      <c r="Q369" s="376" t="str">
        <f t="shared" si="140"/>
        <v/>
      </c>
      <c r="R369" s="377" t="str">
        <f t="shared" si="141"/>
        <v/>
      </c>
      <c r="S369" s="377" t="str">
        <f t="shared" si="142"/>
        <v/>
      </c>
      <c r="T369" s="277"/>
      <c r="U369" s="37"/>
      <c r="V369" s="36" t="str">
        <f t="shared" si="143"/>
        <v/>
      </c>
      <c r="W369" s="36" t="e">
        <f>IF(#REF!="","",#REF!)</f>
        <v>#REF!</v>
      </c>
      <c r="X369" s="29" t="str">
        <f t="shared" si="144"/>
        <v/>
      </c>
      <c r="Y369" s="7" t="e">
        <f t="shared" si="145"/>
        <v>#N/A</v>
      </c>
      <c r="Z369" s="7" t="e">
        <f t="shared" si="146"/>
        <v>#N/A</v>
      </c>
      <c r="AA369" s="7" t="e">
        <f t="shared" si="147"/>
        <v>#N/A</v>
      </c>
      <c r="AB369" s="7" t="str">
        <f t="shared" si="148"/>
        <v/>
      </c>
      <c r="AC369" s="11">
        <f t="shared" si="149"/>
        <v>1</v>
      </c>
      <c r="AD369" s="7" t="e">
        <f t="shared" si="150"/>
        <v>#N/A</v>
      </c>
      <c r="AE369" s="7" t="e">
        <f t="shared" si="151"/>
        <v>#N/A</v>
      </c>
      <c r="AF369" s="7" t="e">
        <f t="shared" si="152"/>
        <v>#N/A</v>
      </c>
      <c r="AG369" s="7" t="e">
        <f>VLOOKUP(AI369,排出係数!$A$4:$I$1301,9,FALSE)</f>
        <v>#N/A</v>
      </c>
      <c r="AH369" s="12" t="str">
        <f t="shared" si="153"/>
        <v xml:space="preserve"> </v>
      </c>
      <c r="AI369" s="7" t="e">
        <f t="shared" si="164"/>
        <v>#N/A</v>
      </c>
      <c r="AJ369" s="7" t="e">
        <f t="shared" si="154"/>
        <v>#N/A</v>
      </c>
      <c r="AK369" s="7" t="e">
        <f>VLOOKUP(AI369,排出係数!$A$4:$I$1301,6,FALSE)</f>
        <v>#N/A</v>
      </c>
      <c r="AL369" s="7" t="e">
        <f t="shared" si="155"/>
        <v>#N/A</v>
      </c>
      <c r="AM369" s="7" t="e">
        <f t="shared" si="156"/>
        <v>#N/A</v>
      </c>
      <c r="AN369" s="7" t="e">
        <f>VLOOKUP(AI369,排出係数!$A$4:$I$1301,7,FALSE)</f>
        <v>#N/A</v>
      </c>
      <c r="AO369" s="7" t="e">
        <f t="shared" si="157"/>
        <v>#N/A</v>
      </c>
      <c r="AP369" s="7" t="e">
        <f t="shared" si="158"/>
        <v>#N/A</v>
      </c>
      <c r="AQ369" s="7" t="e">
        <f t="shared" si="165"/>
        <v>#N/A</v>
      </c>
      <c r="AR369" s="7">
        <f t="shared" si="159"/>
        <v>0</v>
      </c>
      <c r="AS369" s="7" t="e">
        <f>VLOOKUP(AI369,排出係数!$A$4:$I$1301,8,FALSE)</f>
        <v>#N/A</v>
      </c>
      <c r="AT369" s="7" t="str">
        <f t="shared" si="160"/>
        <v/>
      </c>
      <c r="AU369" s="7" t="str">
        <f t="shared" si="161"/>
        <v/>
      </c>
      <c r="AV369" s="7" t="str">
        <f t="shared" si="162"/>
        <v/>
      </c>
      <c r="AW369" s="7" t="str">
        <f t="shared" si="163"/>
        <v/>
      </c>
      <c r="AX369" s="88"/>
      <c r="BD369" s="3" t="s">
        <v>2219</v>
      </c>
    </row>
    <row r="370" spans="1:56" s="13" customFormat="1" ht="13.5" customHeight="1">
      <c r="A370" s="139">
        <v>355</v>
      </c>
      <c r="B370" s="140"/>
      <c r="C370" s="141"/>
      <c r="D370" s="142"/>
      <c r="E370" s="141"/>
      <c r="F370" s="141"/>
      <c r="G370" s="182"/>
      <c r="H370" s="141"/>
      <c r="I370" s="143"/>
      <c r="J370" s="144"/>
      <c r="K370" s="141"/>
      <c r="L370" s="449"/>
      <c r="M370" s="450"/>
      <c r="N370" s="450"/>
      <c r="O370" s="451"/>
      <c r="P370" s="376" t="str">
        <f t="shared" si="139"/>
        <v/>
      </c>
      <c r="Q370" s="376" t="str">
        <f t="shared" si="140"/>
        <v/>
      </c>
      <c r="R370" s="377" t="str">
        <f t="shared" si="141"/>
        <v/>
      </c>
      <c r="S370" s="377" t="str">
        <f t="shared" si="142"/>
        <v/>
      </c>
      <c r="T370" s="277"/>
      <c r="U370" s="37"/>
      <c r="V370" s="36" t="str">
        <f t="shared" si="143"/>
        <v/>
      </c>
      <c r="W370" s="36" t="e">
        <f>IF(#REF!="","",#REF!)</f>
        <v>#REF!</v>
      </c>
      <c r="X370" s="29" t="str">
        <f t="shared" si="144"/>
        <v/>
      </c>
      <c r="Y370" s="7" t="e">
        <f t="shared" si="145"/>
        <v>#N/A</v>
      </c>
      <c r="Z370" s="7" t="e">
        <f t="shared" si="146"/>
        <v>#N/A</v>
      </c>
      <c r="AA370" s="7" t="e">
        <f t="shared" si="147"/>
        <v>#N/A</v>
      </c>
      <c r="AB370" s="7" t="str">
        <f t="shared" si="148"/>
        <v/>
      </c>
      <c r="AC370" s="11">
        <f t="shared" si="149"/>
        <v>1</v>
      </c>
      <c r="AD370" s="7" t="e">
        <f t="shared" si="150"/>
        <v>#N/A</v>
      </c>
      <c r="AE370" s="7" t="e">
        <f t="shared" si="151"/>
        <v>#N/A</v>
      </c>
      <c r="AF370" s="7" t="e">
        <f t="shared" si="152"/>
        <v>#N/A</v>
      </c>
      <c r="AG370" s="7" t="e">
        <f>VLOOKUP(AI370,排出係数!$A$4:$I$1301,9,FALSE)</f>
        <v>#N/A</v>
      </c>
      <c r="AH370" s="12" t="str">
        <f t="shared" si="153"/>
        <v xml:space="preserve"> </v>
      </c>
      <c r="AI370" s="7" t="e">
        <f t="shared" si="164"/>
        <v>#N/A</v>
      </c>
      <c r="AJ370" s="7" t="e">
        <f t="shared" si="154"/>
        <v>#N/A</v>
      </c>
      <c r="AK370" s="7" t="e">
        <f>VLOOKUP(AI370,排出係数!$A$4:$I$1301,6,FALSE)</f>
        <v>#N/A</v>
      </c>
      <c r="AL370" s="7" t="e">
        <f t="shared" si="155"/>
        <v>#N/A</v>
      </c>
      <c r="AM370" s="7" t="e">
        <f t="shared" si="156"/>
        <v>#N/A</v>
      </c>
      <c r="AN370" s="7" t="e">
        <f>VLOOKUP(AI370,排出係数!$A$4:$I$1301,7,FALSE)</f>
        <v>#N/A</v>
      </c>
      <c r="AO370" s="7" t="e">
        <f t="shared" si="157"/>
        <v>#N/A</v>
      </c>
      <c r="AP370" s="7" t="e">
        <f t="shared" si="158"/>
        <v>#N/A</v>
      </c>
      <c r="AQ370" s="7" t="e">
        <f t="shared" si="165"/>
        <v>#N/A</v>
      </c>
      <c r="AR370" s="7">
        <f t="shared" si="159"/>
        <v>0</v>
      </c>
      <c r="AS370" s="7" t="e">
        <f>VLOOKUP(AI370,排出係数!$A$4:$I$1301,8,FALSE)</f>
        <v>#N/A</v>
      </c>
      <c r="AT370" s="7" t="str">
        <f t="shared" si="160"/>
        <v/>
      </c>
      <c r="AU370" s="7" t="str">
        <f t="shared" si="161"/>
        <v/>
      </c>
      <c r="AV370" s="7" t="str">
        <f t="shared" si="162"/>
        <v/>
      </c>
      <c r="AW370" s="7" t="str">
        <f t="shared" si="163"/>
        <v/>
      </c>
      <c r="AX370" s="88"/>
      <c r="BD370" s="3" t="s">
        <v>2235</v>
      </c>
    </row>
    <row r="371" spans="1:56" s="13" customFormat="1" ht="13.5" customHeight="1">
      <c r="A371" s="139">
        <v>356</v>
      </c>
      <c r="B371" s="140"/>
      <c r="C371" s="141"/>
      <c r="D371" s="142"/>
      <c r="E371" s="141"/>
      <c r="F371" s="141"/>
      <c r="G371" s="182"/>
      <c r="H371" s="141"/>
      <c r="I371" s="143"/>
      <c r="J371" s="144"/>
      <c r="K371" s="141"/>
      <c r="L371" s="449"/>
      <c r="M371" s="450"/>
      <c r="N371" s="450"/>
      <c r="O371" s="451"/>
      <c r="P371" s="376" t="str">
        <f t="shared" si="139"/>
        <v/>
      </c>
      <c r="Q371" s="376" t="str">
        <f t="shared" si="140"/>
        <v/>
      </c>
      <c r="R371" s="377" t="str">
        <f t="shared" si="141"/>
        <v/>
      </c>
      <c r="S371" s="377" t="str">
        <f t="shared" si="142"/>
        <v/>
      </c>
      <c r="T371" s="277"/>
      <c r="U371" s="37"/>
      <c r="V371" s="36" t="str">
        <f t="shared" si="143"/>
        <v/>
      </c>
      <c r="W371" s="36" t="e">
        <f>IF(#REF!="","",#REF!)</f>
        <v>#REF!</v>
      </c>
      <c r="X371" s="29" t="str">
        <f t="shared" si="144"/>
        <v/>
      </c>
      <c r="Y371" s="7" t="e">
        <f t="shared" si="145"/>
        <v>#N/A</v>
      </c>
      <c r="Z371" s="7" t="e">
        <f t="shared" si="146"/>
        <v>#N/A</v>
      </c>
      <c r="AA371" s="7" t="e">
        <f t="shared" si="147"/>
        <v>#N/A</v>
      </c>
      <c r="AB371" s="7" t="str">
        <f t="shared" si="148"/>
        <v/>
      </c>
      <c r="AC371" s="11">
        <f t="shared" si="149"/>
        <v>1</v>
      </c>
      <c r="AD371" s="7" t="e">
        <f t="shared" si="150"/>
        <v>#N/A</v>
      </c>
      <c r="AE371" s="7" t="e">
        <f t="shared" si="151"/>
        <v>#N/A</v>
      </c>
      <c r="AF371" s="7" t="e">
        <f t="shared" si="152"/>
        <v>#N/A</v>
      </c>
      <c r="AG371" s="7" t="e">
        <f>VLOOKUP(AI371,排出係数!$A$4:$I$1301,9,FALSE)</f>
        <v>#N/A</v>
      </c>
      <c r="AH371" s="12" t="str">
        <f t="shared" si="153"/>
        <v xml:space="preserve"> </v>
      </c>
      <c r="AI371" s="7" t="e">
        <f t="shared" si="164"/>
        <v>#N/A</v>
      </c>
      <c r="AJ371" s="7" t="e">
        <f t="shared" si="154"/>
        <v>#N/A</v>
      </c>
      <c r="AK371" s="7" t="e">
        <f>VLOOKUP(AI371,排出係数!$A$4:$I$1301,6,FALSE)</f>
        <v>#N/A</v>
      </c>
      <c r="AL371" s="7" t="e">
        <f t="shared" si="155"/>
        <v>#N/A</v>
      </c>
      <c r="AM371" s="7" t="e">
        <f t="shared" si="156"/>
        <v>#N/A</v>
      </c>
      <c r="AN371" s="7" t="e">
        <f>VLOOKUP(AI371,排出係数!$A$4:$I$1301,7,FALSE)</f>
        <v>#N/A</v>
      </c>
      <c r="AO371" s="7" t="e">
        <f t="shared" si="157"/>
        <v>#N/A</v>
      </c>
      <c r="AP371" s="7" t="e">
        <f t="shared" si="158"/>
        <v>#N/A</v>
      </c>
      <c r="AQ371" s="7" t="e">
        <f t="shared" si="165"/>
        <v>#N/A</v>
      </c>
      <c r="AR371" s="7">
        <f t="shared" si="159"/>
        <v>0</v>
      </c>
      <c r="AS371" s="7" t="e">
        <f>VLOOKUP(AI371,排出係数!$A$4:$I$1301,8,FALSE)</f>
        <v>#N/A</v>
      </c>
      <c r="AT371" s="7" t="str">
        <f t="shared" si="160"/>
        <v/>
      </c>
      <c r="AU371" s="7" t="str">
        <f t="shared" si="161"/>
        <v/>
      </c>
      <c r="AV371" s="7" t="str">
        <f t="shared" si="162"/>
        <v/>
      </c>
      <c r="AW371" s="7" t="str">
        <f t="shared" si="163"/>
        <v/>
      </c>
      <c r="AX371" s="88"/>
      <c r="BD371" s="3" t="s">
        <v>2267</v>
      </c>
    </row>
    <row r="372" spans="1:56" s="13" customFormat="1" ht="13.5" customHeight="1">
      <c r="A372" s="139">
        <v>357</v>
      </c>
      <c r="B372" s="140"/>
      <c r="C372" s="141"/>
      <c r="D372" s="142"/>
      <c r="E372" s="141"/>
      <c r="F372" s="141"/>
      <c r="G372" s="182"/>
      <c r="H372" s="141"/>
      <c r="I372" s="143"/>
      <c r="J372" s="144"/>
      <c r="K372" s="141"/>
      <c r="L372" s="449"/>
      <c r="M372" s="450"/>
      <c r="N372" s="450"/>
      <c r="O372" s="451"/>
      <c r="P372" s="376" t="str">
        <f t="shared" si="139"/>
        <v/>
      </c>
      <c r="Q372" s="376" t="str">
        <f t="shared" si="140"/>
        <v/>
      </c>
      <c r="R372" s="377" t="str">
        <f t="shared" si="141"/>
        <v/>
      </c>
      <c r="S372" s="377" t="str">
        <f t="shared" si="142"/>
        <v/>
      </c>
      <c r="T372" s="277"/>
      <c r="U372" s="37"/>
      <c r="V372" s="36" t="str">
        <f t="shared" si="143"/>
        <v/>
      </c>
      <c r="W372" s="36" t="e">
        <f>IF(#REF!="","",#REF!)</f>
        <v>#REF!</v>
      </c>
      <c r="X372" s="29" t="str">
        <f t="shared" si="144"/>
        <v/>
      </c>
      <c r="Y372" s="7" t="e">
        <f t="shared" si="145"/>
        <v>#N/A</v>
      </c>
      <c r="Z372" s="7" t="e">
        <f t="shared" si="146"/>
        <v>#N/A</v>
      </c>
      <c r="AA372" s="7" t="e">
        <f t="shared" si="147"/>
        <v>#N/A</v>
      </c>
      <c r="AB372" s="7" t="str">
        <f t="shared" si="148"/>
        <v/>
      </c>
      <c r="AC372" s="11">
        <f t="shared" si="149"/>
        <v>1</v>
      </c>
      <c r="AD372" s="7" t="e">
        <f t="shared" si="150"/>
        <v>#N/A</v>
      </c>
      <c r="AE372" s="7" t="e">
        <f t="shared" si="151"/>
        <v>#N/A</v>
      </c>
      <c r="AF372" s="7" t="e">
        <f t="shared" si="152"/>
        <v>#N/A</v>
      </c>
      <c r="AG372" s="7" t="e">
        <f>VLOOKUP(AI372,排出係数!$A$4:$I$1301,9,FALSE)</f>
        <v>#N/A</v>
      </c>
      <c r="AH372" s="12" t="str">
        <f t="shared" si="153"/>
        <v xml:space="preserve"> </v>
      </c>
      <c r="AI372" s="7" t="e">
        <f t="shared" si="164"/>
        <v>#N/A</v>
      </c>
      <c r="AJ372" s="7" t="e">
        <f t="shared" si="154"/>
        <v>#N/A</v>
      </c>
      <c r="AK372" s="7" t="e">
        <f>VLOOKUP(AI372,排出係数!$A$4:$I$1301,6,FALSE)</f>
        <v>#N/A</v>
      </c>
      <c r="AL372" s="7" t="e">
        <f t="shared" si="155"/>
        <v>#N/A</v>
      </c>
      <c r="AM372" s="7" t="e">
        <f t="shared" si="156"/>
        <v>#N/A</v>
      </c>
      <c r="AN372" s="7" t="e">
        <f>VLOOKUP(AI372,排出係数!$A$4:$I$1301,7,FALSE)</f>
        <v>#N/A</v>
      </c>
      <c r="AO372" s="7" t="e">
        <f t="shared" si="157"/>
        <v>#N/A</v>
      </c>
      <c r="AP372" s="7" t="e">
        <f t="shared" si="158"/>
        <v>#N/A</v>
      </c>
      <c r="AQ372" s="7" t="e">
        <f t="shared" si="165"/>
        <v>#N/A</v>
      </c>
      <c r="AR372" s="7">
        <f t="shared" si="159"/>
        <v>0</v>
      </c>
      <c r="AS372" s="7" t="e">
        <f>VLOOKUP(AI372,排出係数!$A$4:$I$1301,8,FALSE)</f>
        <v>#N/A</v>
      </c>
      <c r="AT372" s="7" t="str">
        <f t="shared" si="160"/>
        <v/>
      </c>
      <c r="AU372" s="7" t="str">
        <f t="shared" si="161"/>
        <v/>
      </c>
      <c r="AV372" s="7" t="str">
        <f t="shared" si="162"/>
        <v/>
      </c>
      <c r="AW372" s="7" t="str">
        <f t="shared" si="163"/>
        <v/>
      </c>
      <c r="AX372" s="88"/>
      <c r="BD372" s="3" t="s">
        <v>1863</v>
      </c>
    </row>
    <row r="373" spans="1:56" s="13" customFormat="1" ht="13.5" customHeight="1">
      <c r="A373" s="139">
        <v>358</v>
      </c>
      <c r="B373" s="140"/>
      <c r="C373" s="141"/>
      <c r="D373" s="142"/>
      <c r="E373" s="141"/>
      <c r="F373" s="141"/>
      <c r="G373" s="182"/>
      <c r="H373" s="141"/>
      <c r="I373" s="143"/>
      <c r="J373" s="144"/>
      <c r="K373" s="141"/>
      <c r="L373" s="449"/>
      <c r="M373" s="450"/>
      <c r="N373" s="450"/>
      <c r="O373" s="451"/>
      <c r="P373" s="376" t="str">
        <f t="shared" si="139"/>
        <v/>
      </c>
      <c r="Q373" s="376" t="str">
        <f t="shared" si="140"/>
        <v/>
      </c>
      <c r="R373" s="377" t="str">
        <f t="shared" si="141"/>
        <v/>
      </c>
      <c r="S373" s="377" t="str">
        <f t="shared" si="142"/>
        <v/>
      </c>
      <c r="T373" s="277"/>
      <c r="U373" s="37"/>
      <c r="V373" s="36" t="str">
        <f t="shared" si="143"/>
        <v/>
      </c>
      <c r="W373" s="36" t="e">
        <f>IF(#REF!="","",#REF!)</f>
        <v>#REF!</v>
      </c>
      <c r="X373" s="29" t="str">
        <f t="shared" si="144"/>
        <v/>
      </c>
      <c r="Y373" s="7" t="e">
        <f t="shared" si="145"/>
        <v>#N/A</v>
      </c>
      <c r="Z373" s="7" t="e">
        <f t="shared" si="146"/>
        <v>#N/A</v>
      </c>
      <c r="AA373" s="7" t="e">
        <f t="shared" si="147"/>
        <v>#N/A</v>
      </c>
      <c r="AB373" s="7" t="str">
        <f t="shared" si="148"/>
        <v/>
      </c>
      <c r="AC373" s="11">
        <f t="shared" si="149"/>
        <v>1</v>
      </c>
      <c r="AD373" s="7" t="e">
        <f t="shared" si="150"/>
        <v>#N/A</v>
      </c>
      <c r="AE373" s="7" t="e">
        <f t="shared" si="151"/>
        <v>#N/A</v>
      </c>
      <c r="AF373" s="7" t="e">
        <f t="shared" si="152"/>
        <v>#N/A</v>
      </c>
      <c r="AG373" s="7" t="e">
        <f>VLOOKUP(AI373,排出係数!$A$4:$I$1301,9,FALSE)</f>
        <v>#N/A</v>
      </c>
      <c r="AH373" s="12" t="str">
        <f t="shared" si="153"/>
        <v xml:space="preserve"> </v>
      </c>
      <c r="AI373" s="7" t="e">
        <f t="shared" si="164"/>
        <v>#N/A</v>
      </c>
      <c r="AJ373" s="7" t="e">
        <f t="shared" si="154"/>
        <v>#N/A</v>
      </c>
      <c r="AK373" s="7" t="e">
        <f>VLOOKUP(AI373,排出係数!$A$4:$I$1301,6,FALSE)</f>
        <v>#N/A</v>
      </c>
      <c r="AL373" s="7" t="e">
        <f t="shared" si="155"/>
        <v>#N/A</v>
      </c>
      <c r="AM373" s="7" t="e">
        <f t="shared" si="156"/>
        <v>#N/A</v>
      </c>
      <c r="AN373" s="7" t="e">
        <f>VLOOKUP(AI373,排出係数!$A$4:$I$1301,7,FALSE)</f>
        <v>#N/A</v>
      </c>
      <c r="AO373" s="7" t="e">
        <f t="shared" si="157"/>
        <v>#N/A</v>
      </c>
      <c r="AP373" s="7" t="e">
        <f t="shared" si="158"/>
        <v>#N/A</v>
      </c>
      <c r="AQ373" s="7" t="e">
        <f t="shared" si="165"/>
        <v>#N/A</v>
      </c>
      <c r="AR373" s="7">
        <f t="shared" si="159"/>
        <v>0</v>
      </c>
      <c r="AS373" s="7" t="e">
        <f>VLOOKUP(AI373,排出係数!$A$4:$I$1301,8,FALSE)</f>
        <v>#N/A</v>
      </c>
      <c r="AT373" s="7" t="str">
        <f t="shared" si="160"/>
        <v/>
      </c>
      <c r="AU373" s="7" t="str">
        <f t="shared" si="161"/>
        <v/>
      </c>
      <c r="AV373" s="7" t="str">
        <f t="shared" si="162"/>
        <v/>
      </c>
      <c r="AW373" s="7" t="str">
        <f t="shared" si="163"/>
        <v/>
      </c>
      <c r="AX373" s="88"/>
      <c r="BD373" s="3" t="s">
        <v>1903</v>
      </c>
    </row>
    <row r="374" spans="1:56" s="13" customFormat="1" ht="13.5" customHeight="1">
      <c r="A374" s="139">
        <v>359</v>
      </c>
      <c r="B374" s="140"/>
      <c r="C374" s="141"/>
      <c r="D374" s="142"/>
      <c r="E374" s="141"/>
      <c r="F374" s="141"/>
      <c r="G374" s="182"/>
      <c r="H374" s="141"/>
      <c r="I374" s="143"/>
      <c r="J374" s="144"/>
      <c r="K374" s="141"/>
      <c r="L374" s="449"/>
      <c r="M374" s="450"/>
      <c r="N374" s="450"/>
      <c r="O374" s="451"/>
      <c r="P374" s="376" t="str">
        <f t="shared" si="139"/>
        <v/>
      </c>
      <c r="Q374" s="376" t="str">
        <f t="shared" si="140"/>
        <v/>
      </c>
      <c r="R374" s="377" t="str">
        <f t="shared" si="141"/>
        <v/>
      </c>
      <c r="S374" s="377" t="str">
        <f t="shared" si="142"/>
        <v/>
      </c>
      <c r="T374" s="277"/>
      <c r="U374" s="37"/>
      <c r="V374" s="36" t="str">
        <f t="shared" si="143"/>
        <v/>
      </c>
      <c r="W374" s="36" t="e">
        <f>IF(#REF!="","",#REF!)</f>
        <v>#REF!</v>
      </c>
      <c r="X374" s="29" t="str">
        <f t="shared" si="144"/>
        <v/>
      </c>
      <c r="Y374" s="7" t="e">
        <f t="shared" si="145"/>
        <v>#N/A</v>
      </c>
      <c r="Z374" s="7" t="e">
        <f t="shared" si="146"/>
        <v>#N/A</v>
      </c>
      <c r="AA374" s="7" t="e">
        <f t="shared" si="147"/>
        <v>#N/A</v>
      </c>
      <c r="AB374" s="7" t="str">
        <f t="shared" si="148"/>
        <v/>
      </c>
      <c r="AC374" s="11">
        <f t="shared" si="149"/>
        <v>1</v>
      </c>
      <c r="AD374" s="7" t="e">
        <f t="shared" si="150"/>
        <v>#N/A</v>
      </c>
      <c r="AE374" s="7" t="e">
        <f t="shared" si="151"/>
        <v>#N/A</v>
      </c>
      <c r="AF374" s="7" t="e">
        <f t="shared" si="152"/>
        <v>#N/A</v>
      </c>
      <c r="AG374" s="7" t="e">
        <f>VLOOKUP(AI374,排出係数!$A$4:$I$1301,9,FALSE)</f>
        <v>#N/A</v>
      </c>
      <c r="AH374" s="12" t="str">
        <f t="shared" si="153"/>
        <v xml:space="preserve"> </v>
      </c>
      <c r="AI374" s="7" t="e">
        <f t="shared" si="164"/>
        <v>#N/A</v>
      </c>
      <c r="AJ374" s="7" t="e">
        <f t="shared" si="154"/>
        <v>#N/A</v>
      </c>
      <c r="AK374" s="7" t="e">
        <f>VLOOKUP(AI374,排出係数!$A$4:$I$1301,6,FALSE)</f>
        <v>#N/A</v>
      </c>
      <c r="AL374" s="7" t="e">
        <f t="shared" si="155"/>
        <v>#N/A</v>
      </c>
      <c r="AM374" s="7" t="e">
        <f t="shared" si="156"/>
        <v>#N/A</v>
      </c>
      <c r="AN374" s="7" t="e">
        <f>VLOOKUP(AI374,排出係数!$A$4:$I$1301,7,FALSE)</f>
        <v>#N/A</v>
      </c>
      <c r="AO374" s="7" t="e">
        <f t="shared" si="157"/>
        <v>#N/A</v>
      </c>
      <c r="AP374" s="7" t="e">
        <f t="shared" si="158"/>
        <v>#N/A</v>
      </c>
      <c r="AQ374" s="7" t="e">
        <f t="shared" si="165"/>
        <v>#N/A</v>
      </c>
      <c r="AR374" s="7">
        <f t="shared" si="159"/>
        <v>0</v>
      </c>
      <c r="AS374" s="7" t="e">
        <f>VLOOKUP(AI374,排出係数!$A$4:$I$1301,8,FALSE)</f>
        <v>#N/A</v>
      </c>
      <c r="AT374" s="7" t="str">
        <f t="shared" si="160"/>
        <v/>
      </c>
      <c r="AU374" s="7" t="str">
        <f t="shared" si="161"/>
        <v/>
      </c>
      <c r="AV374" s="7" t="str">
        <f t="shared" si="162"/>
        <v/>
      </c>
      <c r="AW374" s="7" t="str">
        <f t="shared" si="163"/>
        <v/>
      </c>
      <c r="AX374" s="88"/>
      <c r="BD374" s="3" t="s">
        <v>2303</v>
      </c>
    </row>
    <row r="375" spans="1:56" s="13" customFormat="1" ht="13.5" customHeight="1">
      <c r="A375" s="139">
        <v>360</v>
      </c>
      <c r="B375" s="140"/>
      <c r="C375" s="141"/>
      <c r="D375" s="142"/>
      <c r="E375" s="141"/>
      <c r="F375" s="141"/>
      <c r="G375" s="182"/>
      <c r="H375" s="141"/>
      <c r="I375" s="143"/>
      <c r="J375" s="144"/>
      <c r="K375" s="141"/>
      <c r="L375" s="449"/>
      <c r="M375" s="450"/>
      <c r="N375" s="450"/>
      <c r="O375" s="451"/>
      <c r="P375" s="376" t="str">
        <f t="shared" si="139"/>
        <v/>
      </c>
      <c r="Q375" s="376" t="str">
        <f t="shared" si="140"/>
        <v/>
      </c>
      <c r="R375" s="377" t="str">
        <f t="shared" si="141"/>
        <v/>
      </c>
      <c r="S375" s="377" t="str">
        <f t="shared" si="142"/>
        <v/>
      </c>
      <c r="T375" s="277"/>
      <c r="U375" s="37"/>
      <c r="V375" s="36" t="str">
        <f t="shared" si="143"/>
        <v/>
      </c>
      <c r="W375" s="36" t="e">
        <f>IF(#REF!="","",#REF!)</f>
        <v>#REF!</v>
      </c>
      <c r="X375" s="29" t="str">
        <f t="shared" si="144"/>
        <v/>
      </c>
      <c r="Y375" s="7" t="e">
        <f t="shared" si="145"/>
        <v>#N/A</v>
      </c>
      <c r="Z375" s="7" t="e">
        <f t="shared" si="146"/>
        <v>#N/A</v>
      </c>
      <c r="AA375" s="7" t="e">
        <f t="shared" si="147"/>
        <v>#N/A</v>
      </c>
      <c r="AB375" s="7" t="str">
        <f t="shared" si="148"/>
        <v/>
      </c>
      <c r="AC375" s="11">
        <f t="shared" si="149"/>
        <v>1</v>
      </c>
      <c r="AD375" s="7" t="e">
        <f t="shared" si="150"/>
        <v>#N/A</v>
      </c>
      <c r="AE375" s="7" t="e">
        <f t="shared" si="151"/>
        <v>#N/A</v>
      </c>
      <c r="AF375" s="7" t="e">
        <f t="shared" si="152"/>
        <v>#N/A</v>
      </c>
      <c r="AG375" s="7" t="e">
        <f>VLOOKUP(AI375,排出係数!$A$4:$I$1301,9,FALSE)</f>
        <v>#N/A</v>
      </c>
      <c r="AH375" s="12" t="str">
        <f t="shared" si="153"/>
        <v xml:space="preserve"> </v>
      </c>
      <c r="AI375" s="7" t="e">
        <f t="shared" si="164"/>
        <v>#N/A</v>
      </c>
      <c r="AJ375" s="7" t="e">
        <f t="shared" si="154"/>
        <v>#N/A</v>
      </c>
      <c r="AK375" s="7" t="e">
        <f>VLOOKUP(AI375,排出係数!$A$4:$I$1301,6,FALSE)</f>
        <v>#N/A</v>
      </c>
      <c r="AL375" s="7" t="e">
        <f t="shared" si="155"/>
        <v>#N/A</v>
      </c>
      <c r="AM375" s="7" t="e">
        <f t="shared" si="156"/>
        <v>#N/A</v>
      </c>
      <c r="AN375" s="7" t="e">
        <f>VLOOKUP(AI375,排出係数!$A$4:$I$1301,7,FALSE)</f>
        <v>#N/A</v>
      </c>
      <c r="AO375" s="7" t="e">
        <f t="shared" si="157"/>
        <v>#N/A</v>
      </c>
      <c r="AP375" s="7" t="e">
        <f t="shared" si="158"/>
        <v>#N/A</v>
      </c>
      <c r="AQ375" s="7" t="e">
        <f t="shared" si="165"/>
        <v>#N/A</v>
      </c>
      <c r="AR375" s="7">
        <f t="shared" si="159"/>
        <v>0</v>
      </c>
      <c r="AS375" s="7" t="e">
        <f>VLOOKUP(AI375,排出係数!$A$4:$I$1301,8,FALSE)</f>
        <v>#N/A</v>
      </c>
      <c r="AT375" s="7" t="str">
        <f t="shared" si="160"/>
        <v/>
      </c>
      <c r="AU375" s="7" t="str">
        <f t="shared" si="161"/>
        <v/>
      </c>
      <c r="AV375" s="7" t="str">
        <f t="shared" si="162"/>
        <v/>
      </c>
      <c r="AW375" s="7" t="str">
        <f t="shared" si="163"/>
        <v/>
      </c>
      <c r="AX375" s="88"/>
      <c r="BD375" s="3" t="s">
        <v>2044</v>
      </c>
    </row>
    <row r="376" spans="1:56" s="13" customFormat="1" ht="13.5" customHeight="1">
      <c r="A376" s="139">
        <v>361</v>
      </c>
      <c r="B376" s="140"/>
      <c r="C376" s="141"/>
      <c r="D376" s="142"/>
      <c r="E376" s="141"/>
      <c r="F376" s="141"/>
      <c r="G376" s="182"/>
      <c r="H376" s="141"/>
      <c r="I376" s="143"/>
      <c r="J376" s="144"/>
      <c r="K376" s="141"/>
      <c r="L376" s="449"/>
      <c r="M376" s="450"/>
      <c r="N376" s="450"/>
      <c r="O376" s="451"/>
      <c r="P376" s="376" t="str">
        <f t="shared" si="139"/>
        <v/>
      </c>
      <c r="Q376" s="376" t="str">
        <f t="shared" si="140"/>
        <v/>
      </c>
      <c r="R376" s="377" t="str">
        <f t="shared" si="141"/>
        <v/>
      </c>
      <c r="S376" s="377" t="str">
        <f t="shared" si="142"/>
        <v/>
      </c>
      <c r="T376" s="277"/>
      <c r="U376" s="37"/>
      <c r="V376" s="36" t="str">
        <f t="shared" si="143"/>
        <v/>
      </c>
      <c r="W376" s="36" t="e">
        <f>IF(#REF!="","",#REF!)</f>
        <v>#REF!</v>
      </c>
      <c r="X376" s="29" t="str">
        <f t="shared" si="144"/>
        <v/>
      </c>
      <c r="Y376" s="7" t="e">
        <f t="shared" si="145"/>
        <v>#N/A</v>
      </c>
      <c r="Z376" s="7" t="e">
        <f t="shared" si="146"/>
        <v>#N/A</v>
      </c>
      <c r="AA376" s="7" t="e">
        <f t="shared" si="147"/>
        <v>#N/A</v>
      </c>
      <c r="AB376" s="7" t="str">
        <f t="shared" si="148"/>
        <v/>
      </c>
      <c r="AC376" s="11">
        <f t="shared" si="149"/>
        <v>1</v>
      </c>
      <c r="AD376" s="7" t="e">
        <f t="shared" si="150"/>
        <v>#N/A</v>
      </c>
      <c r="AE376" s="7" t="e">
        <f t="shared" si="151"/>
        <v>#N/A</v>
      </c>
      <c r="AF376" s="7" t="e">
        <f t="shared" si="152"/>
        <v>#N/A</v>
      </c>
      <c r="AG376" s="7" t="e">
        <f>VLOOKUP(AI376,排出係数!$A$4:$I$1301,9,FALSE)</f>
        <v>#N/A</v>
      </c>
      <c r="AH376" s="12" t="str">
        <f t="shared" si="153"/>
        <v xml:space="preserve"> </v>
      </c>
      <c r="AI376" s="7" t="e">
        <f t="shared" si="164"/>
        <v>#N/A</v>
      </c>
      <c r="AJ376" s="7" t="e">
        <f t="shared" si="154"/>
        <v>#N/A</v>
      </c>
      <c r="AK376" s="7" t="e">
        <f>VLOOKUP(AI376,排出係数!$A$4:$I$1301,6,FALSE)</f>
        <v>#N/A</v>
      </c>
      <c r="AL376" s="7" t="e">
        <f t="shared" si="155"/>
        <v>#N/A</v>
      </c>
      <c r="AM376" s="7" t="e">
        <f t="shared" si="156"/>
        <v>#N/A</v>
      </c>
      <c r="AN376" s="7" t="e">
        <f>VLOOKUP(AI376,排出係数!$A$4:$I$1301,7,FALSE)</f>
        <v>#N/A</v>
      </c>
      <c r="AO376" s="7" t="e">
        <f t="shared" si="157"/>
        <v>#N/A</v>
      </c>
      <c r="AP376" s="7" t="e">
        <f t="shared" si="158"/>
        <v>#N/A</v>
      </c>
      <c r="AQ376" s="7" t="e">
        <f t="shared" si="165"/>
        <v>#N/A</v>
      </c>
      <c r="AR376" s="7">
        <f t="shared" si="159"/>
        <v>0</v>
      </c>
      <c r="AS376" s="7" t="e">
        <f>VLOOKUP(AI376,排出係数!$A$4:$I$1301,8,FALSE)</f>
        <v>#N/A</v>
      </c>
      <c r="AT376" s="7" t="str">
        <f t="shared" si="160"/>
        <v/>
      </c>
      <c r="AU376" s="7" t="str">
        <f t="shared" si="161"/>
        <v/>
      </c>
      <c r="AV376" s="7" t="str">
        <f t="shared" si="162"/>
        <v/>
      </c>
      <c r="AW376" s="7" t="str">
        <f t="shared" si="163"/>
        <v/>
      </c>
      <c r="AX376" s="88"/>
      <c r="BD376" s="3" t="s">
        <v>2078</v>
      </c>
    </row>
    <row r="377" spans="1:56" s="13" customFormat="1" ht="13.5" customHeight="1">
      <c r="A377" s="139">
        <v>362</v>
      </c>
      <c r="B377" s="140"/>
      <c r="C377" s="141"/>
      <c r="D377" s="142"/>
      <c r="E377" s="141"/>
      <c r="F377" s="141"/>
      <c r="G377" s="182"/>
      <c r="H377" s="141"/>
      <c r="I377" s="143"/>
      <c r="J377" s="144"/>
      <c r="K377" s="141"/>
      <c r="L377" s="449"/>
      <c r="M377" s="450"/>
      <c r="N377" s="450"/>
      <c r="O377" s="451"/>
      <c r="P377" s="376" t="str">
        <f t="shared" si="139"/>
        <v/>
      </c>
      <c r="Q377" s="376" t="str">
        <f t="shared" si="140"/>
        <v/>
      </c>
      <c r="R377" s="377" t="str">
        <f t="shared" si="141"/>
        <v/>
      </c>
      <c r="S377" s="377" t="str">
        <f t="shared" si="142"/>
        <v/>
      </c>
      <c r="T377" s="277"/>
      <c r="U377" s="37"/>
      <c r="V377" s="36" t="str">
        <f t="shared" si="143"/>
        <v/>
      </c>
      <c r="W377" s="36" t="e">
        <f>IF(#REF!="","",#REF!)</f>
        <v>#REF!</v>
      </c>
      <c r="X377" s="29" t="str">
        <f t="shared" si="144"/>
        <v/>
      </c>
      <c r="Y377" s="7" t="e">
        <f t="shared" si="145"/>
        <v>#N/A</v>
      </c>
      <c r="Z377" s="7" t="e">
        <f t="shared" si="146"/>
        <v>#N/A</v>
      </c>
      <c r="AA377" s="7" t="e">
        <f t="shared" si="147"/>
        <v>#N/A</v>
      </c>
      <c r="AB377" s="7" t="str">
        <f t="shared" si="148"/>
        <v/>
      </c>
      <c r="AC377" s="11">
        <f t="shared" si="149"/>
        <v>1</v>
      </c>
      <c r="AD377" s="7" t="e">
        <f t="shared" si="150"/>
        <v>#N/A</v>
      </c>
      <c r="AE377" s="7" t="e">
        <f t="shared" si="151"/>
        <v>#N/A</v>
      </c>
      <c r="AF377" s="7" t="e">
        <f t="shared" si="152"/>
        <v>#N/A</v>
      </c>
      <c r="AG377" s="7" t="e">
        <f>VLOOKUP(AI377,排出係数!$A$4:$I$1301,9,FALSE)</f>
        <v>#N/A</v>
      </c>
      <c r="AH377" s="12" t="str">
        <f t="shared" si="153"/>
        <v xml:space="preserve"> </v>
      </c>
      <c r="AI377" s="7" t="e">
        <f t="shared" si="164"/>
        <v>#N/A</v>
      </c>
      <c r="AJ377" s="7" t="e">
        <f t="shared" si="154"/>
        <v>#N/A</v>
      </c>
      <c r="AK377" s="7" t="e">
        <f>VLOOKUP(AI377,排出係数!$A$4:$I$1301,6,FALSE)</f>
        <v>#N/A</v>
      </c>
      <c r="AL377" s="7" t="e">
        <f t="shared" si="155"/>
        <v>#N/A</v>
      </c>
      <c r="AM377" s="7" t="e">
        <f t="shared" si="156"/>
        <v>#N/A</v>
      </c>
      <c r="AN377" s="7" t="e">
        <f>VLOOKUP(AI377,排出係数!$A$4:$I$1301,7,FALSE)</f>
        <v>#N/A</v>
      </c>
      <c r="AO377" s="7" t="e">
        <f t="shared" si="157"/>
        <v>#N/A</v>
      </c>
      <c r="AP377" s="7" t="e">
        <f t="shared" si="158"/>
        <v>#N/A</v>
      </c>
      <c r="AQ377" s="7" t="e">
        <f t="shared" si="165"/>
        <v>#N/A</v>
      </c>
      <c r="AR377" s="7">
        <f t="shared" si="159"/>
        <v>0</v>
      </c>
      <c r="AS377" s="7" t="e">
        <f>VLOOKUP(AI377,排出係数!$A$4:$I$1301,8,FALSE)</f>
        <v>#N/A</v>
      </c>
      <c r="AT377" s="7" t="str">
        <f t="shared" si="160"/>
        <v/>
      </c>
      <c r="AU377" s="7" t="str">
        <f t="shared" si="161"/>
        <v/>
      </c>
      <c r="AV377" s="7" t="str">
        <f t="shared" si="162"/>
        <v/>
      </c>
      <c r="AW377" s="7" t="str">
        <f t="shared" si="163"/>
        <v/>
      </c>
      <c r="AX377" s="88"/>
      <c r="BD377" s="3" t="s">
        <v>1078</v>
      </c>
    </row>
    <row r="378" spans="1:56" s="13" customFormat="1" ht="13.5" customHeight="1">
      <c r="A378" s="139">
        <v>363</v>
      </c>
      <c r="B378" s="140"/>
      <c r="C378" s="141"/>
      <c r="D378" s="142"/>
      <c r="E378" s="141"/>
      <c r="F378" s="141"/>
      <c r="G378" s="182"/>
      <c r="H378" s="141"/>
      <c r="I378" s="143"/>
      <c r="J378" s="144"/>
      <c r="K378" s="141"/>
      <c r="L378" s="449"/>
      <c r="M378" s="450"/>
      <c r="N378" s="450"/>
      <c r="O378" s="451"/>
      <c r="P378" s="376" t="str">
        <f t="shared" si="139"/>
        <v/>
      </c>
      <c r="Q378" s="376" t="str">
        <f t="shared" si="140"/>
        <v/>
      </c>
      <c r="R378" s="377" t="str">
        <f t="shared" si="141"/>
        <v/>
      </c>
      <c r="S378" s="377" t="str">
        <f t="shared" si="142"/>
        <v/>
      </c>
      <c r="T378" s="277"/>
      <c r="U378" s="37"/>
      <c r="V378" s="36" t="str">
        <f t="shared" si="143"/>
        <v/>
      </c>
      <c r="W378" s="36" t="e">
        <f>IF(#REF!="","",#REF!)</f>
        <v>#REF!</v>
      </c>
      <c r="X378" s="29" t="str">
        <f t="shared" si="144"/>
        <v/>
      </c>
      <c r="Y378" s="7" t="e">
        <f t="shared" si="145"/>
        <v>#N/A</v>
      </c>
      <c r="Z378" s="7" t="e">
        <f t="shared" si="146"/>
        <v>#N/A</v>
      </c>
      <c r="AA378" s="7" t="e">
        <f t="shared" si="147"/>
        <v>#N/A</v>
      </c>
      <c r="AB378" s="7" t="str">
        <f t="shared" si="148"/>
        <v/>
      </c>
      <c r="AC378" s="11">
        <f t="shared" si="149"/>
        <v>1</v>
      </c>
      <c r="AD378" s="7" t="e">
        <f t="shared" si="150"/>
        <v>#N/A</v>
      </c>
      <c r="AE378" s="7" t="e">
        <f t="shared" si="151"/>
        <v>#N/A</v>
      </c>
      <c r="AF378" s="7" t="e">
        <f t="shared" si="152"/>
        <v>#N/A</v>
      </c>
      <c r="AG378" s="7" t="e">
        <f>VLOOKUP(AI378,排出係数!$A$4:$I$1301,9,FALSE)</f>
        <v>#N/A</v>
      </c>
      <c r="AH378" s="12" t="str">
        <f t="shared" si="153"/>
        <v xml:space="preserve"> </v>
      </c>
      <c r="AI378" s="7" t="e">
        <f t="shared" si="164"/>
        <v>#N/A</v>
      </c>
      <c r="AJ378" s="7" t="e">
        <f t="shared" si="154"/>
        <v>#N/A</v>
      </c>
      <c r="AK378" s="7" t="e">
        <f>VLOOKUP(AI378,排出係数!$A$4:$I$1301,6,FALSE)</f>
        <v>#N/A</v>
      </c>
      <c r="AL378" s="7" t="e">
        <f t="shared" si="155"/>
        <v>#N/A</v>
      </c>
      <c r="AM378" s="7" t="e">
        <f t="shared" si="156"/>
        <v>#N/A</v>
      </c>
      <c r="AN378" s="7" t="e">
        <f>VLOOKUP(AI378,排出係数!$A$4:$I$1301,7,FALSE)</f>
        <v>#N/A</v>
      </c>
      <c r="AO378" s="7" t="e">
        <f t="shared" si="157"/>
        <v>#N/A</v>
      </c>
      <c r="AP378" s="7" t="e">
        <f t="shared" si="158"/>
        <v>#N/A</v>
      </c>
      <c r="AQ378" s="7" t="e">
        <f t="shared" si="165"/>
        <v>#N/A</v>
      </c>
      <c r="AR378" s="7">
        <f t="shared" si="159"/>
        <v>0</v>
      </c>
      <c r="AS378" s="7" t="e">
        <f>VLOOKUP(AI378,排出係数!$A$4:$I$1301,8,FALSE)</f>
        <v>#N/A</v>
      </c>
      <c r="AT378" s="7" t="str">
        <f t="shared" si="160"/>
        <v/>
      </c>
      <c r="AU378" s="7" t="str">
        <f t="shared" si="161"/>
        <v/>
      </c>
      <c r="AV378" s="7" t="str">
        <f t="shared" si="162"/>
        <v/>
      </c>
      <c r="AW378" s="7" t="str">
        <f t="shared" si="163"/>
        <v/>
      </c>
      <c r="AX378" s="88"/>
      <c r="BD378" s="3" t="s">
        <v>247</v>
      </c>
    </row>
    <row r="379" spans="1:56" s="13" customFormat="1" ht="13.5" customHeight="1">
      <c r="A379" s="139">
        <v>364</v>
      </c>
      <c r="B379" s="140"/>
      <c r="C379" s="141"/>
      <c r="D379" s="142"/>
      <c r="E379" s="141"/>
      <c r="F379" s="141"/>
      <c r="G379" s="182"/>
      <c r="H379" s="141"/>
      <c r="I379" s="143"/>
      <c r="J379" s="144"/>
      <c r="K379" s="141"/>
      <c r="L379" s="449"/>
      <c r="M379" s="450"/>
      <c r="N379" s="450"/>
      <c r="O379" s="451"/>
      <c r="P379" s="376" t="str">
        <f t="shared" si="139"/>
        <v/>
      </c>
      <c r="Q379" s="376" t="str">
        <f t="shared" si="140"/>
        <v/>
      </c>
      <c r="R379" s="377" t="str">
        <f t="shared" si="141"/>
        <v/>
      </c>
      <c r="S379" s="377" t="str">
        <f t="shared" si="142"/>
        <v/>
      </c>
      <c r="T379" s="277"/>
      <c r="U379" s="37"/>
      <c r="V379" s="36" t="str">
        <f t="shared" si="143"/>
        <v/>
      </c>
      <c r="W379" s="36" t="e">
        <f>IF(#REF!="","",#REF!)</f>
        <v>#REF!</v>
      </c>
      <c r="X379" s="29" t="str">
        <f t="shared" si="144"/>
        <v/>
      </c>
      <c r="Y379" s="7" t="e">
        <f t="shared" si="145"/>
        <v>#N/A</v>
      </c>
      <c r="Z379" s="7" t="e">
        <f t="shared" si="146"/>
        <v>#N/A</v>
      </c>
      <c r="AA379" s="7" t="e">
        <f t="shared" si="147"/>
        <v>#N/A</v>
      </c>
      <c r="AB379" s="7" t="str">
        <f t="shared" si="148"/>
        <v/>
      </c>
      <c r="AC379" s="11">
        <f t="shared" si="149"/>
        <v>1</v>
      </c>
      <c r="AD379" s="7" t="e">
        <f t="shared" si="150"/>
        <v>#N/A</v>
      </c>
      <c r="AE379" s="7" t="e">
        <f t="shared" si="151"/>
        <v>#N/A</v>
      </c>
      <c r="AF379" s="7" t="e">
        <f t="shared" si="152"/>
        <v>#N/A</v>
      </c>
      <c r="AG379" s="7" t="e">
        <f>VLOOKUP(AI379,排出係数!$A$4:$I$1301,9,FALSE)</f>
        <v>#N/A</v>
      </c>
      <c r="AH379" s="12" t="str">
        <f t="shared" si="153"/>
        <v xml:space="preserve"> </v>
      </c>
      <c r="AI379" s="7" t="e">
        <f t="shared" si="164"/>
        <v>#N/A</v>
      </c>
      <c r="AJ379" s="7" t="e">
        <f t="shared" si="154"/>
        <v>#N/A</v>
      </c>
      <c r="AK379" s="7" t="e">
        <f>VLOOKUP(AI379,排出係数!$A$4:$I$1301,6,FALSE)</f>
        <v>#N/A</v>
      </c>
      <c r="AL379" s="7" t="e">
        <f t="shared" si="155"/>
        <v>#N/A</v>
      </c>
      <c r="AM379" s="7" t="e">
        <f t="shared" si="156"/>
        <v>#N/A</v>
      </c>
      <c r="AN379" s="7" t="e">
        <f>VLOOKUP(AI379,排出係数!$A$4:$I$1301,7,FALSE)</f>
        <v>#N/A</v>
      </c>
      <c r="AO379" s="7" t="e">
        <f t="shared" si="157"/>
        <v>#N/A</v>
      </c>
      <c r="AP379" s="7" t="e">
        <f t="shared" si="158"/>
        <v>#N/A</v>
      </c>
      <c r="AQ379" s="7" t="e">
        <f t="shared" si="165"/>
        <v>#N/A</v>
      </c>
      <c r="AR379" s="7">
        <f t="shared" si="159"/>
        <v>0</v>
      </c>
      <c r="AS379" s="7" t="e">
        <f>VLOOKUP(AI379,排出係数!$A$4:$I$1301,8,FALSE)</f>
        <v>#N/A</v>
      </c>
      <c r="AT379" s="7" t="str">
        <f t="shared" si="160"/>
        <v/>
      </c>
      <c r="AU379" s="7" t="str">
        <f t="shared" si="161"/>
        <v/>
      </c>
      <c r="AV379" s="7" t="str">
        <f t="shared" si="162"/>
        <v/>
      </c>
      <c r="AW379" s="7" t="str">
        <f t="shared" si="163"/>
        <v/>
      </c>
      <c r="AX379" s="88"/>
      <c r="BD379" s="3" t="s">
        <v>289</v>
      </c>
    </row>
    <row r="380" spans="1:56" s="13" customFormat="1" ht="13.5" customHeight="1">
      <c r="A380" s="139">
        <v>365</v>
      </c>
      <c r="B380" s="140"/>
      <c r="C380" s="141"/>
      <c r="D380" s="142"/>
      <c r="E380" s="141"/>
      <c r="F380" s="141"/>
      <c r="G380" s="182"/>
      <c r="H380" s="141"/>
      <c r="I380" s="143"/>
      <c r="J380" s="144"/>
      <c r="K380" s="141"/>
      <c r="L380" s="449"/>
      <c r="M380" s="450"/>
      <c r="N380" s="450"/>
      <c r="O380" s="451"/>
      <c r="P380" s="376" t="str">
        <f t="shared" si="139"/>
        <v/>
      </c>
      <c r="Q380" s="376" t="str">
        <f t="shared" si="140"/>
        <v/>
      </c>
      <c r="R380" s="377" t="str">
        <f t="shared" si="141"/>
        <v/>
      </c>
      <c r="S380" s="377" t="str">
        <f t="shared" si="142"/>
        <v/>
      </c>
      <c r="T380" s="277"/>
      <c r="U380" s="37"/>
      <c r="V380" s="36" t="str">
        <f t="shared" si="143"/>
        <v/>
      </c>
      <c r="W380" s="36" t="e">
        <f>IF(#REF!="","",#REF!)</f>
        <v>#REF!</v>
      </c>
      <c r="X380" s="29" t="str">
        <f t="shared" si="144"/>
        <v/>
      </c>
      <c r="Y380" s="7" t="e">
        <f t="shared" si="145"/>
        <v>#N/A</v>
      </c>
      <c r="Z380" s="7" t="e">
        <f t="shared" si="146"/>
        <v>#N/A</v>
      </c>
      <c r="AA380" s="7" t="e">
        <f t="shared" si="147"/>
        <v>#N/A</v>
      </c>
      <c r="AB380" s="7" t="str">
        <f t="shared" si="148"/>
        <v/>
      </c>
      <c r="AC380" s="11">
        <f t="shared" si="149"/>
        <v>1</v>
      </c>
      <c r="AD380" s="7" t="e">
        <f t="shared" si="150"/>
        <v>#N/A</v>
      </c>
      <c r="AE380" s="7" t="e">
        <f t="shared" si="151"/>
        <v>#N/A</v>
      </c>
      <c r="AF380" s="7" t="e">
        <f t="shared" si="152"/>
        <v>#N/A</v>
      </c>
      <c r="AG380" s="7" t="e">
        <f>VLOOKUP(AI380,排出係数!$A$4:$I$1301,9,FALSE)</f>
        <v>#N/A</v>
      </c>
      <c r="AH380" s="12" t="str">
        <f t="shared" si="153"/>
        <v xml:space="preserve"> </v>
      </c>
      <c r="AI380" s="7" t="e">
        <f t="shared" si="164"/>
        <v>#N/A</v>
      </c>
      <c r="AJ380" s="7" t="e">
        <f t="shared" si="154"/>
        <v>#N/A</v>
      </c>
      <c r="AK380" s="7" t="e">
        <f>VLOOKUP(AI380,排出係数!$A$4:$I$1301,6,FALSE)</f>
        <v>#N/A</v>
      </c>
      <c r="AL380" s="7" t="e">
        <f t="shared" si="155"/>
        <v>#N/A</v>
      </c>
      <c r="AM380" s="7" t="e">
        <f t="shared" si="156"/>
        <v>#N/A</v>
      </c>
      <c r="AN380" s="7" t="e">
        <f>VLOOKUP(AI380,排出係数!$A$4:$I$1301,7,FALSE)</f>
        <v>#N/A</v>
      </c>
      <c r="AO380" s="7" t="e">
        <f t="shared" si="157"/>
        <v>#N/A</v>
      </c>
      <c r="AP380" s="7" t="e">
        <f t="shared" si="158"/>
        <v>#N/A</v>
      </c>
      <c r="AQ380" s="7" t="e">
        <f t="shared" si="165"/>
        <v>#N/A</v>
      </c>
      <c r="AR380" s="7">
        <f t="shared" si="159"/>
        <v>0</v>
      </c>
      <c r="AS380" s="7" t="e">
        <f>VLOOKUP(AI380,排出係数!$A$4:$I$1301,8,FALSE)</f>
        <v>#N/A</v>
      </c>
      <c r="AT380" s="7" t="str">
        <f t="shared" si="160"/>
        <v/>
      </c>
      <c r="AU380" s="7" t="str">
        <f t="shared" si="161"/>
        <v/>
      </c>
      <c r="AV380" s="7" t="str">
        <f t="shared" si="162"/>
        <v/>
      </c>
      <c r="AW380" s="7" t="str">
        <f t="shared" si="163"/>
        <v/>
      </c>
      <c r="AX380" s="88"/>
      <c r="BD380" s="3" t="s">
        <v>359</v>
      </c>
    </row>
    <row r="381" spans="1:56" s="13" customFormat="1" ht="13.5" customHeight="1">
      <c r="A381" s="139">
        <v>366</v>
      </c>
      <c r="B381" s="140"/>
      <c r="C381" s="141"/>
      <c r="D381" s="142"/>
      <c r="E381" s="141"/>
      <c r="F381" s="141"/>
      <c r="G381" s="182"/>
      <c r="H381" s="141"/>
      <c r="I381" s="143"/>
      <c r="J381" s="144"/>
      <c r="K381" s="141"/>
      <c r="L381" s="449"/>
      <c r="M381" s="450"/>
      <c r="N381" s="450"/>
      <c r="O381" s="451"/>
      <c r="P381" s="376" t="str">
        <f t="shared" si="139"/>
        <v/>
      </c>
      <c r="Q381" s="376" t="str">
        <f t="shared" si="140"/>
        <v/>
      </c>
      <c r="R381" s="377" t="str">
        <f t="shared" si="141"/>
        <v/>
      </c>
      <c r="S381" s="377" t="str">
        <f t="shared" si="142"/>
        <v/>
      </c>
      <c r="T381" s="277"/>
      <c r="U381" s="37"/>
      <c r="V381" s="36" t="str">
        <f t="shared" si="143"/>
        <v/>
      </c>
      <c r="W381" s="36" t="e">
        <f>IF(#REF!="","",#REF!)</f>
        <v>#REF!</v>
      </c>
      <c r="X381" s="29" t="str">
        <f t="shared" si="144"/>
        <v/>
      </c>
      <c r="Y381" s="7" t="e">
        <f t="shared" si="145"/>
        <v>#N/A</v>
      </c>
      <c r="Z381" s="7" t="e">
        <f t="shared" si="146"/>
        <v>#N/A</v>
      </c>
      <c r="AA381" s="7" t="e">
        <f t="shared" si="147"/>
        <v>#N/A</v>
      </c>
      <c r="AB381" s="7" t="str">
        <f t="shared" si="148"/>
        <v/>
      </c>
      <c r="AC381" s="11">
        <f t="shared" si="149"/>
        <v>1</v>
      </c>
      <c r="AD381" s="7" t="e">
        <f t="shared" si="150"/>
        <v>#N/A</v>
      </c>
      <c r="AE381" s="7" t="e">
        <f t="shared" si="151"/>
        <v>#N/A</v>
      </c>
      <c r="AF381" s="7" t="e">
        <f t="shared" si="152"/>
        <v>#N/A</v>
      </c>
      <c r="AG381" s="7" t="e">
        <f>VLOOKUP(AI381,排出係数!$A$4:$I$1301,9,FALSE)</f>
        <v>#N/A</v>
      </c>
      <c r="AH381" s="12" t="str">
        <f t="shared" si="153"/>
        <v xml:space="preserve"> </v>
      </c>
      <c r="AI381" s="7" t="e">
        <f t="shared" si="164"/>
        <v>#N/A</v>
      </c>
      <c r="AJ381" s="7" t="e">
        <f t="shared" si="154"/>
        <v>#N/A</v>
      </c>
      <c r="AK381" s="7" t="e">
        <f>VLOOKUP(AI381,排出係数!$A$4:$I$1301,6,FALSE)</f>
        <v>#N/A</v>
      </c>
      <c r="AL381" s="7" t="e">
        <f t="shared" si="155"/>
        <v>#N/A</v>
      </c>
      <c r="AM381" s="7" t="e">
        <f t="shared" si="156"/>
        <v>#N/A</v>
      </c>
      <c r="AN381" s="7" t="e">
        <f>VLOOKUP(AI381,排出係数!$A$4:$I$1301,7,FALSE)</f>
        <v>#N/A</v>
      </c>
      <c r="AO381" s="7" t="e">
        <f t="shared" si="157"/>
        <v>#N/A</v>
      </c>
      <c r="AP381" s="7" t="e">
        <f t="shared" si="158"/>
        <v>#N/A</v>
      </c>
      <c r="AQ381" s="7" t="e">
        <f t="shared" si="165"/>
        <v>#N/A</v>
      </c>
      <c r="AR381" s="7">
        <f t="shared" si="159"/>
        <v>0</v>
      </c>
      <c r="AS381" s="7" t="e">
        <f>VLOOKUP(AI381,排出係数!$A$4:$I$1301,8,FALSE)</f>
        <v>#N/A</v>
      </c>
      <c r="AT381" s="7" t="str">
        <f t="shared" si="160"/>
        <v/>
      </c>
      <c r="AU381" s="7" t="str">
        <f t="shared" si="161"/>
        <v/>
      </c>
      <c r="AV381" s="7" t="str">
        <f t="shared" si="162"/>
        <v/>
      </c>
      <c r="AW381" s="7" t="str">
        <f t="shared" si="163"/>
        <v/>
      </c>
      <c r="AX381" s="88"/>
      <c r="BD381" s="3" t="s">
        <v>1076</v>
      </c>
    </row>
    <row r="382" spans="1:56" s="13" customFormat="1" ht="13.5" customHeight="1">
      <c r="A382" s="139">
        <v>367</v>
      </c>
      <c r="B382" s="140"/>
      <c r="C382" s="141"/>
      <c r="D382" s="142"/>
      <c r="E382" s="141"/>
      <c r="F382" s="141"/>
      <c r="G382" s="182"/>
      <c r="H382" s="141"/>
      <c r="I382" s="143"/>
      <c r="J382" s="144"/>
      <c r="K382" s="141"/>
      <c r="L382" s="449"/>
      <c r="M382" s="450"/>
      <c r="N382" s="450"/>
      <c r="O382" s="451"/>
      <c r="P382" s="376" t="str">
        <f t="shared" si="139"/>
        <v/>
      </c>
      <c r="Q382" s="376" t="str">
        <f t="shared" si="140"/>
        <v/>
      </c>
      <c r="R382" s="377" t="str">
        <f t="shared" si="141"/>
        <v/>
      </c>
      <c r="S382" s="377" t="str">
        <f t="shared" si="142"/>
        <v/>
      </c>
      <c r="T382" s="277"/>
      <c r="U382" s="37"/>
      <c r="V382" s="36" t="str">
        <f t="shared" si="143"/>
        <v/>
      </c>
      <c r="W382" s="36" t="e">
        <f>IF(#REF!="","",#REF!)</f>
        <v>#REF!</v>
      </c>
      <c r="X382" s="29" t="str">
        <f t="shared" si="144"/>
        <v/>
      </c>
      <c r="Y382" s="7" t="e">
        <f t="shared" si="145"/>
        <v>#N/A</v>
      </c>
      <c r="Z382" s="7" t="e">
        <f t="shared" si="146"/>
        <v>#N/A</v>
      </c>
      <c r="AA382" s="7" t="e">
        <f t="shared" si="147"/>
        <v>#N/A</v>
      </c>
      <c r="AB382" s="7" t="str">
        <f t="shared" si="148"/>
        <v/>
      </c>
      <c r="AC382" s="11">
        <f t="shared" si="149"/>
        <v>1</v>
      </c>
      <c r="AD382" s="7" t="e">
        <f t="shared" si="150"/>
        <v>#N/A</v>
      </c>
      <c r="AE382" s="7" t="e">
        <f t="shared" si="151"/>
        <v>#N/A</v>
      </c>
      <c r="AF382" s="7" t="e">
        <f t="shared" si="152"/>
        <v>#N/A</v>
      </c>
      <c r="AG382" s="7" t="e">
        <f>VLOOKUP(AI382,排出係数!$A$4:$I$1301,9,FALSE)</f>
        <v>#N/A</v>
      </c>
      <c r="AH382" s="12" t="str">
        <f t="shared" si="153"/>
        <v xml:space="preserve"> </v>
      </c>
      <c r="AI382" s="7" t="e">
        <f t="shared" si="164"/>
        <v>#N/A</v>
      </c>
      <c r="AJ382" s="7" t="e">
        <f t="shared" si="154"/>
        <v>#N/A</v>
      </c>
      <c r="AK382" s="7" t="e">
        <f>VLOOKUP(AI382,排出係数!$A$4:$I$1301,6,FALSE)</f>
        <v>#N/A</v>
      </c>
      <c r="AL382" s="7" t="e">
        <f t="shared" si="155"/>
        <v>#N/A</v>
      </c>
      <c r="AM382" s="7" t="e">
        <f t="shared" si="156"/>
        <v>#N/A</v>
      </c>
      <c r="AN382" s="7" t="e">
        <f>VLOOKUP(AI382,排出係数!$A$4:$I$1301,7,FALSE)</f>
        <v>#N/A</v>
      </c>
      <c r="AO382" s="7" t="e">
        <f t="shared" si="157"/>
        <v>#N/A</v>
      </c>
      <c r="AP382" s="7" t="e">
        <f t="shared" si="158"/>
        <v>#N/A</v>
      </c>
      <c r="AQ382" s="7" t="e">
        <f t="shared" si="165"/>
        <v>#N/A</v>
      </c>
      <c r="AR382" s="7">
        <f t="shared" si="159"/>
        <v>0</v>
      </c>
      <c r="AS382" s="7" t="e">
        <f>VLOOKUP(AI382,排出係数!$A$4:$I$1301,8,FALSE)</f>
        <v>#N/A</v>
      </c>
      <c r="AT382" s="7" t="str">
        <f t="shared" si="160"/>
        <v/>
      </c>
      <c r="AU382" s="7" t="str">
        <f t="shared" si="161"/>
        <v/>
      </c>
      <c r="AV382" s="7" t="str">
        <f t="shared" si="162"/>
        <v/>
      </c>
      <c r="AW382" s="7" t="str">
        <f t="shared" si="163"/>
        <v/>
      </c>
      <c r="AX382" s="88"/>
      <c r="BD382" s="3" t="s">
        <v>245</v>
      </c>
    </row>
    <row r="383" spans="1:56" s="13" customFormat="1" ht="13.5" customHeight="1">
      <c r="A383" s="139">
        <v>368</v>
      </c>
      <c r="B383" s="140"/>
      <c r="C383" s="141"/>
      <c r="D383" s="142"/>
      <c r="E383" s="141"/>
      <c r="F383" s="141"/>
      <c r="G383" s="182"/>
      <c r="H383" s="141"/>
      <c r="I383" s="143"/>
      <c r="J383" s="144"/>
      <c r="K383" s="141"/>
      <c r="L383" s="449"/>
      <c r="M383" s="450"/>
      <c r="N383" s="450"/>
      <c r="O383" s="451"/>
      <c r="P383" s="376" t="str">
        <f t="shared" si="139"/>
        <v/>
      </c>
      <c r="Q383" s="376" t="str">
        <f t="shared" si="140"/>
        <v/>
      </c>
      <c r="R383" s="377" t="str">
        <f t="shared" si="141"/>
        <v/>
      </c>
      <c r="S383" s="377" t="str">
        <f t="shared" si="142"/>
        <v/>
      </c>
      <c r="T383" s="277"/>
      <c r="U383" s="37"/>
      <c r="V383" s="36" t="str">
        <f t="shared" si="143"/>
        <v/>
      </c>
      <c r="W383" s="36" t="e">
        <f>IF(#REF!="","",#REF!)</f>
        <v>#REF!</v>
      </c>
      <c r="X383" s="29" t="str">
        <f t="shared" si="144"/>
        <v/>
      </c>
      <c r="Y383" s="7" t="e">
        <f t="shared" si="145"/>
        <v>#N/A</v>
      </c>
      <c r="Z383" s="7" t="e">
        <f t="shared" si="146"/>
        <v>#N/A</v>
      </c>
      <c r="AA383" s="7" t="e">
        <f t="shared" si="147"/>
        <v>#N/A</v>
      </c>
      <c r="AB383" s="7" t="str">
        <f t="shared" si="148"/>
        <v/>
      </c>
      <c r="AC383" s="11">
        <f t="shared" si="149"/>
        <v>1</v>
      </c>
      <c r="AD383" s="7" t="e">
        <f t="shared" si="150"/>
        <v>#N/A</v>
      </c>
      <c r="AE383" s="7" t="e">
        <f t="shared" si="151"/>
        <v>#N/A</v>
      </c>
      <c r="AF383" s="7" t="e">
        <f t="shared" si="152"/>
        <v>#N/A</v>
      </c>
      <c r="AG383" s="7" t="e">
        <f>VLOOKUP(AI383,排出係数!$A$4:$I$1301,9,FALSE)</f>
        <v>#N/A</v>
      </c>
      <c r="AH383" s="12" t="str">
        <f t="shared" si="153"/>
        <v xml:space="preserve"> </v>
      </c>
      <c r="AI383" s="7" t="e">
        <f t="shared" si="164"/>
        <v>#N/A</v>
      </c>
      <c r="AJ383" s="7" t="e">
        <f t="shared" si="154"/>
        <v>#N/A</v>
      </c>
      <c r="AK383" s="7" t="e">
        <f>VLOOKUP(AI383,排出係数!$A$4:$I$1301,6,FALSE)</f>
        <v>#N/A</v>
      </c>
      <c r="AL383" s="7" t="e">
        <f t="shared" si="155"/>
        <v>#N/A</v>
      </c>
      <c r="AM383" s="7" t="e">
        <f t="shared" si="156"/>
        <v>#N/A</v>
      </c>
      <c r="AN383" s="7" t="e">
        <f>VLOOKUP(AI383,排出係数!$A$4:$I$1301,7,FALSE)</f>
        <v>#N/A</v>
      </c>
      <c r="AO383" s="7" t="e">
        <f t="shared" si="157"/>
        <v>#N/A</v>
      </c>
      <c r="AP383" s="7" t="e">
        <f t="shared" si="158"/>
        <v>#N/A</v>
      </c>
      <c r="AQ383" s="7" t="e">
        <f t="shared" si="165"/>
        <v>#N/A</v>
      </c>
      <c r="AR383" s="7">
        <f t="shared" si="159"/>
        <v>0</v>
      </c>
      <c r="AS383" s="7" t="e">
        <f>VLOOKUP(AI383,排出係数!$A$4:$I$1301,8,FALSE)</f>
        <v>#N/A</v>
      </c>
      <c r="AT383" s="7" t="str">
        <f t="shared" si="160"/>
        <v/>
      </c>
      <c r="AU383" s="7" t="str">
        <f t="shared" si="161"/>
        <v/>
      </c>
      <c r="AV383" s="7" t="str">
        <f t="shared" si="162"/>
        <v/>
      </c>
      <c r="AW383" s="7" t="str">
        <f t="shared" si="163"/>
        <v/>
      </c>
      <c r="AX383" s="88"/>
      <c r="BD383" s="3" t="s">
        <v>287</v>
      </c>
    </row>
    <row r="384" spans="1:56" s="13" customFormat="1" ht="13.5" customHeight="1">
      <c r="A384" s="139">
        <v>369</v>
      </c>
      <c r="B384" s="140"/>
      <c r="C384" s="141"/>
      <c r="D384" s="142"/>
      <c r="E384" s="141"/>
      <c r="F384" s="141"/>
      <c r="G384" s="182"/>
      <c r="H384" s="141"/>
      <c r="I384" s="143"/>
      <c r="J384" s="144"/>
      <c r="K384" s="141"/>
      <c r="L384" s="449"/>
      <c r="M384" s="450"/>
      <c r="N384" s="450"/>
      <c r="O384" s="451"/>
      <c r="P384" s="376" t="str">
        <f t="shared" si="139"/>
        <v/>
      </c>
      <c r="Q384" s="376" t="str">
        <f t="shared" si="140"/>
        <v/>
      </c>
      <c r="R384" s="377" t="str">
        <f t="shared" si="141"/>
        <v/>
      </c>
      <c r="S384" s="377" t="str">
        <f t="shared" si="142"/>
        <v/>
      </c>
      <c r="T384" s="277"/>
      <c r="U384" s="37"/>
      <c r="V384" s="36" t="str">
        <f t="shared" si="143"/>
        <v/>
      </c>
      <c r="W384" s="36" t="e">
        <f>IF(#REF!="","",#REF!)</f>
        <v>#REF!</v>
      </c>
      <c r="X384" s="29" t="str">
        <f t="shared" si="144"/>
        <v/>
      </c>
      <c r="Y384" s="7" t="e">
        <f t="shared" si="145"/>
        <v>#N/A</v>
      </c>
      <c r="Z384" s="7" t="e">
        <f t="shared" si="146"/>
        <v>#N/A</v>
      </c>
      <c r="AA384" s="7" t="e">
        <f t="shared" si="147"/>
        <v>#N/A</v>
      </c>
      <c r="AB384" s="7" t="str">
        <f t="shared" si="148"/>
        <v/>
      </c>
      <c r="AC384" s="11">
        <f t="shared" si="149"/>
        <v>1</v>
      </c>
      <c r="AD384" s="7" t="e">
        <f t="shared" si="150"/>
        <v>#N/A</v>
      </c>
      <c r="AE384" s="7" t="e">
        <f t="shared" si="151"/>
        <v>#N/A</v>
      </c>
      <c r="AF384" s="7" t="e">
        <f t="shared" si="152"/>
        <v>#N/A</v>
      </c>
      <c r="AG384" s="7" t="e">
        <f>VLOOKUP(AI384,排出係数!$A$4:$I$1301,9,FALSE)</f>
        <v>#N/A</v>
      </c>
      <c r="AH384" s="12" t="str">
        <f t="shared" si="153"/>
        <v xml:space="preserve"> </v>
      </c>
      <c r="AI384" s="7" t="e">
        <f t="shared" si="164"/>
        <v>#N/A</v>
      </c>
      <c r="AJ384" s="7" t="e">
        <f t="shared" si="154"/>
        <v>#N/A</v>
      </c>
      <c r="AK384" s="7" t="e">
        <f>VLOOKUP(AI384,排出係数!$A$4:$I$1301,6,FALSE)</f>
        <v>#N/A</v>
      </c>
      <c r="AL384" s="7" t="e">
        <f t="shared" si="155"/>
        <v>#N/A</v>
      </c>
      <c r="AM384" s="7" t="e">
        <f t="shared" si="156"/>
        <v>#N/A</v>
      </c>
      <c r="AN384" s="7" t="e">
        <f>VLOOKUP(AI384,排出係数!$A$4:$I$1301,7,FALSE)</f>
        <v>#N/A</v>
      </c>
      <c r="AO384" s="7" t="e">
        <f t="shared" si="157"/>
        <v>#N/A</v>
      </c>
      <c r="AP384" s="7" t="e">
        <f t="shared" si="158"/>
        <v>#N/A</v>
      </c>
      <c r="AQ384" s="7" t="e">
        <f t="shared" si="165"/>
        <v>#N/A</v>
      </c>
      <c r="AR384" s="7">
        <f t="shared" si="159"/>
        <v>0</v>
      </c>
      <c r="AS384" s="7" t="e">
        <f>VLOOKUP(AI384,排出係数!$A$4:$I$1301,8,FALSE)</f>
        <v>#N/A</v>
      </c>
      <c r="AT384" s="7" t="str">
        <f t="shared" si="160"/>
        <v/>
      </c>
      <c r="AU384" s="7" t="str">
        <f t="shared" si="161"/>
        <v/>
      </c>
      <c r="AV384" s="7" t="str">
        <f t="shared" si="162"/>
        <v/>
      </c>
      <c r="AW384" s="7" t="str">
        <f t="shared" si="163"/>
        <v/>
      </c>
      <c r="AX384" s="88"/>
      <c r="BD384" s="3" t="s">
        <v>357</v>
      </c>
    </row>
    <row r="385" spans="1:56" s="13" customFormat="1" ht="13.5" customHeight="1">
      <c r="A385" s="139">
        <v>370</v>
      </c>
      <c r="B385" s="140"/>
      <c r="C385" s="141"/>
      <c r="D385" s="142"/>
      <c r="E385" s="141"/>
      <c r="F385" s="141"/>
      <c r="G385" s="182"/>
      <c r="H385" s="141"/>
      <c r="I385" s="143"/>
      <c r="J385" s="144"/>
      <c r="K385" s="141"/>
      <c r="L385" s="449"/>
      <c r="M385" s="450"/>
      <c r="N385" s="450"/>
      <c r="O385" s="451"/>
      <c r="P385" s="376" t="str">
        <f t="shared" si="139"/>
        <v/>
      </c>
      <c r="Q385" s="376" t="str">
        <f t="shared" si="140"/>
        <v/>
      </c>
      <c r="R385" s="377" t="str">
        <f t="shared" si="141"/>
        <v/>
      </c>
      <c r="S385" s="377" t="str">
        <f t="shared" si="142"/>
        <v/>
      </c>
      <c r="T385" s="277"/>
      <c r="U385" s="37"/>
      <c r="V385" s="36" t="str">
        <f t="shared" si="143"/>
        <v/>
      </c>
      <c r="W385" s="36" t="e">
        <f>IF(#REF!="","",#REF!)</f>
        <v>#REF!</v>
      </c>
      <c r="X385" s="29" t="str">
        <f t="shared" si="144"/>
        <v/>
      </c>
      <c r="Y385" s="7" t="e">
        <f t="shared" si="145"/>
        <v>#N/A</v>
      </c>
      <c r="Z385" s="7" t="e">
        <f t="shared" si="146"/>
        <v>#N/A</v>
      </c>
      <c r="AA385" s="7" t="e">
        <f t="shared" si="147"/>
        <v>#N/A</v>
      </c>
      <c r="AB385" s="7" t="str">
        <f t="shared" si="148"/>
        <v/>
      </c>
      <c r="AC385" s="11">
        <f t="shared" si="149"/>
        <v>1</v>
      </c>
      <c r="AD385" s="7" t="e">
        <f t="shared" si="150"/>
        <v>#N/A</v>
      </c>
      <c r="AE385" s="7" t="e">
        <f t="shared" si="151"/>
        <v>#N/A</v>
      </c>
      <c r="AF385" s="7" t="e">
        <f t="shared" si="152"/>
        <v>#N/A</v>
      </c>
      <c r="AG385" s="7" t="e">
        <f>VLOOKUP(AI385,排出係数!$A$4:$I$1301,9,FALSE)</f>
        <v>#N/A</v>
      </c>
      <c r="AH385" s="12" t="str">
        <f t="shared" si="153"/>
        <v xml:space="preserve"> </v>
      </c>
      <c r="AI385" s="7" t="e">
        <f t="shared" si="164"/>
        <v>#N/A</v>
      </c>
      <c r="AJ385" s="7" t="e">
        <f t="shared" si="154"/>
        <v>#N/A</v>
      </c>
      <c r="AK385" s="7" t="e">
        <f>VLOOKUP(AI385,排出係数!$A$4:$I$1301,6,FALSE)</f>
        <v>#N/A</v>
      </c>
      <c r="AL385" s="7" t="e">
        <f t="shared" si="155"/>
        <v>#N/A</v>
      </c>
      <c r="AM385" s="7" t="e">
        <f t="shared" si="156"/>
        <v>#N/A</v>
      </c>
      <c r="AN385" s="7" t="e">
        <f>VLOOKUP(AI385,排出係数!$A$4:$I$1301,7,FALSE)</f>
        <v>#N/A</v>
      </c>
      <c r="AO385" s="7" t="e">
        <f t="shared" si="157"/>
        <v>#N/A</v>
      </c>
      <c r="AP385" s="7" t="e">
        <f t="shared" si="158"/>
        <v>#N/A</v>
      </c>
      <c r="AQ385" s="7" t="e">
        <f t="shared" si="165"/>
        <v>#N/A</v>
      </c>
      <c r="AR385" s="7">
        <f t="shared" si="159"/>
        <v>0</v>
      </c>
      <c r="AS385" s="7" t="e">
        <f>VLOOKUP(AI385,排出係数!$A$4:$I$1301,8,FALSE)</f>
        <v>#N/A</v>
      </c>
      <c r="AT385" s="7" t="str">
        <f t="shared" si="160"/>
        <v/>
      </c>
      <c r="AU385" s="7" t="str">
        <f t="shared" si="161"/>
        <v/>
      </c>
      <c r="AV385" s="7" t="str">
        <f t="shared" si="162"/>
        <v/>
      </c>
      <c r="AW385" s="7" t="str">
        <f t="shared" si="163"/>
        <v/>
      </c>
      <c r="AX385" s="88"/>
      <c r="BD385" s="3" t="s">
        <v>1220</v>
      </c>
    </row>
    <row r="386" spans="1:56" s="13" customFormat="1" ht="13.5" customHeight="1">
      <c r="A386" s="139">
        <v>371</v>
      </c>
      <c r="B386" s="140"/>
      <c r="C386" s="141"/>
      <c r="D386" s="142"/>
      <c r="E386" s="141"/>
      <c r="F386" s="141"/>
      <c r="G386" s="182"/>
      <c r="H386" s="141"/>
      <c r="I386" s="143"/>
      <c r="J386" s="144"/>
      <c r="K386" s="141"/>
      <c r="L386" s="449"/>
      <c r="M386" s="450"/>
      <c r="N386" s="450"/>
      <c r="O386" s="451"/>
      <c r="P386" s="376" t="str">
        <f t="shared" si="139"/>
        <v/>
      </c>
      <c r="Q386" s="376" t="str">
        <f t="shared" si="140"/>
        <v/>
      </c>
      <c r="R386" s="377" t="str">
        <f t="shared" si="141"/>
        <v/>
      </c>
      <c r="S386" s="377" t="str">
        <f t="shared" si="142"/>
        <v/>
      </c>
      <c r="T386" s="277"/>
      <c r="U386" s="37"/>
      <c r="V386" s="36" t="str">
        <f t="shared" si="143"/>
        <v/>
      </c>
      <c r="W386" s="36" t="e">
        <f>IF(#REF!="","",#REF!)</f>
        <v>#REF!</v>
      </c>
      <c r="X386" s="29" t="str">
        <f t="shared" si="144"/>
        <v/>
      </c>
      <c r="Y386" s="7" t="e">
        <f t="shared" si="145"/>
        <v>#N/A</v>
      </c>
      <c r="Z386" s="7" t="e">
        <f t="shared" si="146"/>
        <v>#N/A</v>
      </c>
      <c r="AA386" s="7" t="e">
        <f t="shared" si="147"/>
        <v>#N/A</v>
      </c>
      <c r="AB386" s="7" t="str">
        <f t="shared" si="148"/>
        <v/>
      </c>
      <c r="AC386" s="11">
        <f t="shared" si="149"/>
        <v>1</v>
      </c>
      <c r="AD386" s="7" t="e">
        <f t="shared" si="150"/>
        <v>#N/A</v>
      </c>
      <c r="AE386" s="7" t="e">
        <f t="shared" si="151"/>
        <v>#N/A</v>
      </c>
      <c r="AF386" s="7" t="e">
        <f t="shared" si="152"/>
        <v>#N/A</v>
      </c>
      <c r="AG386" s="7" t="e">
        <f>VLOOKUP(AI386,排出係数!$A$4:$I$1301,9,FALSE)</f>
        <v>#N/A</v>
      </c>
      <c r="AH386" s="12" t="str">
        <f t="shared" si="153"/>
        <v xml:space="preserve"> </v>
      </c>
      <c r="AI386" s="7" t="e">
        <f t="shared" si="164"/>
        <v>#N/A</v>
      </c>
      <c r="AJ386" s="7" t="e">
        <f t="shared" si="154"/>
        <v>#N/A</v>
      </c>
      <c r="AK386" s="7" t="e">
        <f>VLOOKUP(AI386,排出係数!$A$4:$I$1301,6,FALSE)</f>
        <v>#N/A</v>
      </c>
      <c r="AL386" s="7" t="e">
        <f t="shared" si="155"/>
        <v>#N/A</v>
      </c>
      <c r="AM386" s="7" t="e">
        <f t="shared" si="156"/>
        <v>#N/A</v>
      </c>
      <c r="AN386" s="7" t="e">
        <f>VLOOKUP(AI386,排出係数!$A$4:$I$1301,7,FALSE)</f>
        <v>#N/A</v>
      </c>
      <c r="AO386" s="7" t="e">
        <f t="shared" si="157"/>
        <v>#N/A</v>
      </c>
      <c r="AP386" s="7" t="e">
        <f t="shared" si="158"/>
        <v>#N/A</v>
      </c>
      <c r="AQ386" s="7" t="e">
        <f t="shared" si="165"/>
        <v>#N/A</v>
      </c>
      <c r="AR386" s="7">
        <f t="shared" si="159"/>
        <v>0</v>
      </c>
      <c r="AS386" s="7" t="e">
        <f>VLOOKUP(AI386,排出係数!$A$4:$I$1301,8,FALSE)</f>
        <v>#N/A</v>
      </c>
      <c r="AT386" s="7" t="str">
        <f t="shared" si="160"/>
        <v/>
      </c>
      <c r="AU386" s="7" t="str">
        <f t="shared" si="161"/>
        <v/>
      </c>
      <c r="AV386" s="7" t="str">
        <f t="shared" si="162"/>
        <v/>
      </c>
      <c r="AW386" s="7" t="str">
        <f t="shared" si="163"/>
        <v/>
      </c>
      <c r="AX386" s="88"/>
      <c r="BD386" s="3" t="s">
        <v>1222</v>
      </c>
    </row>
    <row r="387" spans="1:56" s="13" customFormat="1" ht="13.5" customHeight="1">
      <c r="A387" s="139">
        <v>372</v>
      </c>
      <c r="B387" s="140"/>
      <c r="C387" s="141"/>
      <c r="D387" s="142"/>
      <c r="E387" s="141"/>
      <c r="F387" s="141"/>
      <c r="G387" s="182"/>
      <c r="H387" s="141"/>
      <c r="I387" s="143"/>
      <c r="J387" s="144"/>
      <c r="K387" s="141"/>
      <c r="L387" s="449"/>
      <c r="M387" s="450"/>
      <c r="N387" s="450"/>
      <c r="O387" s="451"/>
      <c r="P387" s="376" t="str">
        <f t="shared" si="139"/>
        <v/>
      </c>
      <c r="Q387" s="376" t="str">
        <f t="shared" si="140"/>
        <v/>
      </c>
      <c r="R387" s="377" t="str">
        <f t="shared" si="141"/>
        <v/>
      </c>
      <c r="S387" s="377" t="str">
        <f t="shared" si="142"/>
        <v/>
      </c>
      <c r="T387" s="277"/>
      <c r="U387" s="37"/>
      <c r="V387" s="36" t="str">
        <f t="shared" si="143"/>
        <v/>
      </c>
      <c r="W387" s="36" t="e">
        <f>IF(#REF!="","",#REF!)</f>
        <v>#REF!</v>
      </c>
      <c r="X387" s="29" t="str">
        <f t="shared" si="144"/>
        <v/>
      </c>
      <c r="Y387" s="7" t="e">
        <f t="shared" si="145"/>
        <v>#N/A</v>
      </c>
      <c r="Z387" s="7" t="e">
        <f t="shared" si="146"/>
        <v>#N/A</v>
      </c>
      <c r="AA387" s="7" t="e">
        <f t="shared" si="147"/>
        <v>#N/A</v>
      </c>
      <c r="AB387" s="7" t="str">
        <f t="shared" si="148"/>
        <v/>
      </c>
      <c r="AC387" s="11">
        <f t="shared" si="149"/>
        <v>1</v>
      </c>
      <c r="AD387" s="7" t="e">
        <f t="shared" si="150"/>
        <v>#N/A</v>
      </c>
      <c r="AE387" s="7" t="e">
        <f t="shared" si="151"/>
        <v>#N/A</v>
      </c>
      <c r="AF387" s="7" t="e">
        <f t="shared" si="152"/>
        <v>#N/A</v>
      </c>
      <c r="AG387" s="7" t="e">
        <f>VLOOKUP(AI387,排出係数!$A$4:$I$1301,9,FALSE)</f>
        <v>#N/A</v>
      </c>
      <c r="AH387" s="12" t="str">
        <f t="shared" si="153"/>
        <v xml:space="preserve"> </v>
      </c>
      <c r="AI387" s="7" t="e">
        <f t="shared" si="164"/>
        <v>#N/A</v>
      </c>
      <c r="AJ387" s="7" t="e">
        <f t="shared" si="154"/>
        <v>#N/A</v>
      </c>
      <c r="AK387" s="7" t="e">
        <f>VLOOKUP(AI387,排出係数!$A$4:$I$1301,6,FALSE)</f>
        <v>#N/A</v>
      </c>
      <c r="AL387" s="7" t="e">
        <f t="shared" si="155"/>
        <v>#N/A</v>
      </c>
      <c r="AM387" s="7" t="e">
        <f t="shared" si="156"/>
        <v>#N/A</v>
      </c>
      <c r="AN387" s="7" t="e">
        <f>VLOOKUP(AI387,排出係数!$A$4:$I$1301,7,FALSE)</f>
        <v>#N/A</v>
      </c>
      <c r="AO387" s="7" t="e">
        <f t="shared" si="157"/>
        <v>#N/A</v>
      </c>
      <c r="AP387" s="7" t="e">
        <f t="shared" si="158"/>
        <v>#N/A</v>
      </c>
      <c r="AQ387" s="7" t="e">
        <f t="shared" si="165"/>
        <v>#N/A</v>
      </c>
      <c r="AR387" s="7">
        <f t="shared" si="159"/>
        <v>0</v>
      </c>
      <c r="AS387" s="7" t="e">
        <f>VLOOKUP(AI387,排出係数!$A$4:$I$1301,8,FALSE)</f>
        <v>#N/A</v>
      </c>
      <c r="AT387" s="7" t="str">
        <f t="shared" si="160"/>
        <v/>
      </c>
      <c r="AU387" s="7" t="str">
        <f t="shared" si="161"/>
        <v/>
      </c>
      <c r="AV387" s="7" t="str">
        <f t="shared" si="162"/>
        <v/>
      </c>
      <c r="AW387" s="7" t="str">
        <f t="shared" si="163"/>
        <v/>
      </c>
      <c r="AX387" s="88"/>
      <c r="BD387" s="3" t="s">
        <v>520</v>
      </c>
    </row>
    <row r="388" spans="1:56" s="13" customFormat="1" ht="13.5" customHeight="1">
      <c r="A388" s="139">
        <v>373</v>
      </c>
      <c r="B388" s="140"/>
      <c r="C388" s="141"/>
      <c r="D388" s="142"/>
      <c r="E388" s="141"/>
      <c r="F388" s="141"/>
      <c r="G388" s="182"/>
      <c r="H388" s="141"/>
      <c r="I388" s="143"/>
      <c r="J388" s="144"/>
      <c r="K388" s="141"/>
      <c r="L388" s="449"/>
      <c r="M388" s="450"/>
      <c r="N388" s="450"/>
      <c r="O388" s="451"/>
      <c r="P388" s="376" t="str">
        <f t="shared" si="139"/>
        <v/>
      </c>
      <c r="Q388" s="376" t="str">
        <f t="shared" si="140"/>
        <v/>
      </c>
      <c r="R388" s="377" t="str">
        <f t="shared" si="141"/>
        <v/>
      </c>
      <c r="S388" s="377" t="str">
        <f t="shared" si="142"/>
        <v/>
      </c>
      <c r="T388" s="277"/>
      <c r="U388" s="37"/>
      <c r="V388" s="36" t="str">
        <f t="shared" si="143"/>
        <v/>
      </c>
      <c r="W388" s="36" t="e">
        <f>IF(#REF!="","",#REF!)</f>
        <v>#REF!</v>
      </c>
      <c r="X388" s="29" t="str">
        <f t="shared" si="144"/>
        <v/>
      </c>
      <c r="Y388" s="7" t="e">
        <f t="shared" si="145"/>
        <v>#N/A</v>
      </c>
      <c r="Z388" s="7" t="e">
        <f t="shared" si="146"/>
        <v>#N/A</v>
      </c>
      <c r="AA388" s="7" t="e">
        <f t="shared" si="147"/>
        <v>#N/A</v>
      </c>
      <c r="AB388" s="7" t="str">
        <f t="shared" si="148"/>
        <v/>
      </c>
      <c r="AC388" s="11">
        <f t="shared" si="149"/>
        <v>1</v>
      </c>
      <c r="AD388" s="7" t="e">
        <f t="shared" si="150"/>
        <v>#N/A</v>
      </c>
      <c r="AE388" s="7" t="e">
        <f t="shared" si="151"/>
        <v>#N/A</v>
      </c>
      <c r="AF388" s="7" t="e">
        <f t="shared" si="152"/>
        <v>#N/A</v>
      </c>
      <c r="AG388" s="7" t="e">
        <f>VLOOKUP(AI388,排出係数!$A$4:$I$1301,9,FALSE)</f>
        <v>#N/A</v>
      </c>
      <c r="AH388" s="12" t="str">
        <f t="shared" si="153"/>
        <v xml:space="preserve"> </v>
      </c>
      <c r="AI388" s="7" t="e">
        <f t="shared" si="164"/>
        <v>#N/A</v>
      </c>
      <c r="AJ388" s="7" t="e">
        <f t="shared" si="154"/>
        <v>#N/A</v>
      </c>
      <c r="AK388" s="7" t="e">
        <f>VLOOKUP(AI388,排出係数!$A$4:$I$1301,6,FALSE)</f>
        <v>#N/A</v>
      </c>
      <c r="AL388" s="7" t="e">
        <f t="shared" si="155"/>
        <v>#N/A</v>
      </c>
      <c r="AM388" s="7" t="e">
        <f t="shared" si="156"/>
        <v>#N/A</v>
      </c>
      <c r="AN388" s="7" t="e">
        <f>VLOOKUP(AI388,排出係数!$A$4:$I$1301,7,FALSE)</f>
        <v>#N/A</v>
      </c>
      <c r="AO388" s="7" t="e">
        <f t="shared" si="157"/>
        <v>#N/A</v>
      </c>
      <c r="AP388" s="7" t="e">
        <f t="shared" si="158"/>
        <v>#N/A</v>
      </c>
      <c r="AQ388" s="7" t="e">
        <f t="shared" si="165"/>
        <v>#N/A</v>
      </c>
      <c r="AR388" s="7">
        <f t="shared" si="159"/>
        <v>0</v>
      </c>
      <c r="AS388" s="7" t="e">
        <f>VLOOKUP(AI388,排出係数!$A$4:$I$1301,8,FALSE)</f>
        <v>#N/A</v>
      </c>
      <c r="AT388" s="7" t="str">
        <f t="shared" si="160"/>
        <v/>
      </c>
      <c r="AU388" s="7" t="str">
        <f t="shared" si="161"/>
        <v/>
      </c>
      <c r="AV388" s="7" t="str">
        <f t="shared" si="162"/>
        <v/>
      </c>
      <c r="AW388" s="7" t="str">
        <f t="shared" si="163"/>
        <v/>
      </c>
      <c r="AX388" s="88"/>
      <c r="BD388" s="3" t="s">
        <v>587</v>
      </c>
    </row>
    <row r="389" spans="1:56" s="13" customFormat="1" ht="13.5" customHeight="1">
      <c r="A389" s="139">
        <v>374</v>
      </c>
      <c r="B389" s="140"/>
      <c r="C389" s="141"/>
      <c r="D389" s="142"/>
      <c r="E389" s="141"/>
      <c r="F389" s="141"/>
      <c r="G389" s="182"/>
      <c r="H389" s="141"/>
      <c r="I389" s="143"/>
      <c r="J389" s="144"/>
      <c r="K389" s="141"/>
      <c r="L389" s="449"/>
      <c r="M389" s="450"/>
      <c r="N389" s="450"/>
      <c r="O389" s="451"/>
      <c r="P389" s="376" t="str">
        <f t="shared" si="139"/>
        <v/>
      </c>
      <c r="Q389" s="376" t="str">
        <f t="shared" si="140"/>
        <v/>
      </c>
      <c r="R389" s="377" t="str">
        <f t="shared" si="141"/>
        <v/>
      </c>
      <c r="S389" s="377" t="str">
        <f t="shared" si="142"/>
        <v/>
      </c>
      <c r="T389" s="277"/>
      <c r="U389" s="37"/>
      <c r="V389" s="36" t="str">
        <f t="shared" si="143"/>
        <v/>
      </c>
      <c r="W389" s="36" t="e">
        <f>IF(#REF!="","",#REF!)</f>
        <v>#REF!</v>
      </c>
      <c r="X389" s="29" t="str">
        <f t="shared" si="144"/>
        <v/>
      </c>
      <c r="Y389" s="7" t="e">
        <f t="shared" si="145"/>
        <v>#N/A</v>
      </c>
      <c r="Z389" s="7" t="e">
        <f t="shared" si="146"/>
        <v>#N/A</v>
      </c>
      <c r="AA389" s="7" t="e">
        <f t="shared" si="147"/>
        <v>#N/A</v>
      </c>
      <c r="AB389" s="7" t="str">
        <f t="shared" si="148"/>
        <v/>
      </c>
      <c r="AC389" s="11">
        <f t="shared" si="149"/>
        <v>1</v>
      </c>
      <c r="AD389" s="7" t="e">
        <f t="shared" si="150"/>
        <v>#N/A</v>
      </c>
      <c r="AE389" s="7" t="e">
        <f t="shared" si="151"/>
        <v>#N/A</v>
      </c>
      <c r="AF389" s="7" t="e">
        <f t="shared" si="152"/>
        <v>#N/A</v>
      </c>
      <c r="AG389" s="7" t="e">
        <f>VLOOKUP(AI389,排出係数!$A$4:$I$1301,9,FALSE)</f>
        <v>#N/A</v>
      </c>
      <c r="AH389" s="12" t="str">
        <f t="shared" si="153"/>
        <v xml:space="preserve"> </v>
      </c>
      <c r="AI389" s="7" t="e">
        <f t="shared" si="164"/>
        <v>#N/A</v>
      </c>
      <c r="AJ389" s="7" t="e">
        <f t="shared" si="154"/>
        <v>#N/A</v>
      </c>
      <c r="AK389" s="7" t="e">
        <f>VLOOKUP(AI389,排出係数!$A$4:$I$1301,6,FALSE)</f>
        <v>#N/A</v>
      </c>
      <c r="AL389" s="7" t="e">
        <f t="shared" si="155"/>
        <v>#N/A</v>
      </c>
      <c r="AM389" s="7" t="e">
        <f t="shared" si="156"/>
        <v>#N/A</v>
      </c>
      <c r="AN389" s="7" t="e">
        <f>VLOOKUP(AI389,排出係数!$A$4:$I$1301,7,FALSE)</f>
        <v>#N/A</v>
      </c>
      <c r="AO389" s="7" t="e">
        <f t="shared" si="157"/>
        <v>#N/A</v>
      </c>
      <c r="AP389" s="7" t="e">
        <f t="shared" si="158"/>
        <v>#N/A</v>
      </c>
      <c r="AQ389" s="7" t="e">
        <f t="shared" si="165"/>
        <v>#N/A</v>
      </c>
      <c r="AR389" s="7">
        <f t="shared" si="159"/>
        <v>0</v>
      </c>
      <c r="AS389" s="7" t="e">
        <f>VLOOKUP(AI389,排出係数!$A$4:$I$1301,8,FALSE)</f>
        <v>#N/A</v>
      </c>
      <c r="AT389" s="7" t="str">
        <f t="shared" si="160"/>
        <v/>
      </c>
      <c r="AU389" s="7" t="str">
        <f t="shared" si="161"/>
        <v/>
      </c>
      <c r="AV389" s="7" t="str">
        <f t="shared" si="162"/>
        <v/>
      </c>
      <c r="AW389" s="7" t="str">
        <f t="shared" si="163"/>
        <v/>
      </c>
      <c r="AX389" s="88"/>
      <c r="BD389" s="3" t="s">
        <v>757</v>
      </c>
    </row>
    <row r="390" spans="1:56" s="13" customFormat="1" ht="13.5" customHeight="1">
      <c r="A390" s="139">
        <v>375</v>
      </c>
      <c r="B390" s="140"/>
      <c r="C390" s="141"/>
      <c r="D390" s="142"/>
      <c r="E390" s="141"/>
      <c r="F390" s="141"/>
      <c r="G390" s="182"/>
      <c r="H390" s="141"/>
      <c r="I390" s="143"/>
      <c r="J390" s="144"/>
      <c r="K390" s="141"/>
      <c r="L390" s="449"/>
      <c r="M390" s="450"/>
      <c r="N390" s="450"/>
      <c r="O390" s="451"/>
      <c r="P390" s="376" t="str">
        <f t="shared" si="139"/>
        <v/>
      </c>
      <c r="Q390" s="376" t="str">
        <f t="shared" si="140"/>
        <v/>
      </c>
      <c r="R390" s="377" t="str">
        <f t="shared" si="141"/>
        <v/>
      </c>
      <c r="S390" s="377" t="str">
        <f t="shared" si="142"/>
        <v/>
      </c>
      <c r="T390" s="277"/>
      <c r="U390" s="37"/>
      <c r="V390" s="36" t="str">
        <f t="shared" si="143"/>
        <v/>
      </c>
      <c r="W390" s="36" t="e">
        <f>IF(#REF!="","",#REF!)</f>
        <v>#REF!</v>
      </c>
      <c r="X390" s="29" t="str">
        <f t="shared" si="144"/>
        <v/>
      </c>
      <c r="Y390" s="7" t="e">
        <f t="shared" si="145"/>
        <v>#N/A</v>
      </c>
      <c r="Z390" s="7" t="e">
        <f t="shared" si="146"/>
        <v>#N/A</v>
      </c>
      <c r="AA390" s="7" t="e">
        <f t="shared" si="147"/>
        <v>#N/A</v>
      </c>
      <c r="AB390" s="7" t="str">
        <f t="shared" si="148"/>
        <v/>
      </c>
      <c r="AC390" s="11">
        <f t="shared" si="149"/>
        <v>1</v>
      </c>
      <c r="AD390" s="7" t="e">
        <f t="shared" si="150"/>
        <v>#N/A</v>
      </c>
      <c r="AE390" s="7" t="e">
        <f t="shared" si="151"/>
        <v>#N/A</v>
      </c>
      <c r="AF390" s="7" t="e">
        <f t="shared" si="152"/>
        <v>#N/A</v>
      </c>
      <c r="AG390" s="7" t="e">
        <f>VLOOKUP(AI390,排出係数!$A$4:$I$1301,9,FALSE)</f>
        <v>#N/A</v>
      </c>
      <c r="AH390" s="12" t="str">
        <f t="shared" si="153"/>
        <v xml:space="preserve"> </v>
      </c>
      <c r="AI390" s="7" t="e">
        <f t="shared" si="164"/>
        <v>#N/A</v>
      </c>
      <c r="AJ390" s="7" t="e">
        <f t="shared" si="154"/>
        <v>#N/A</v>
      </c>
      <c r="AK390" s="7" t="e">
        <f>VLOOKUP(AI390,排出係数!$A$4:$I$1301,6,FALSE)</f>
        <v>#N/A</v>
      </c>
      <c r="AL390" s="7" t="e">
        <f t="shared" si="155"/>
        <v>#N/A</v>
      </c>
      <c r="AM390" s="7" t="e">
        <f t="shared" si="156"/>
        <v>#N/A</v>
      </c>
      <c r="AN390" s="7" t="e">
        <f>VLOOKUP(AI390,排出係数!$A$4:$I$1301,7,FALSE)</f>
        <v>#N/A</v>
      </c>
      <c r="AO390" s="7" t="e">
        <f t="shared" si="157"/>
        <v>#N/A</v>
      </c>
      <c r="AP390" s="7" t="e">
        <f t="shared" si="158"/>
        <v>#N/A</v>
      </c>
      <c r="AQ390" s="7" t="e">
        <f t="shared" si="165"/>
        <v>#N/A</v>
      </c>
      <c r="AR390" s="7">
        <f t="shared" si="159"/>
        <v>0</v>
      </c>
      <c r="AS390" s="7" t="e">
        <f>VLOOKUP(AI390,排出係数!$A$4:$I$1301,8,FALSE)</f>
        <v>#N/A</v>
      </c>
      <c r="AT390" s="7" t="str">
        <f t="shared" si="160"/>
        <v/>
      </c>
      <c r="AU390" s="7" t="str">
        <f t="shared" si="161"/>
        <v/>
      </c>
      <c r="AV390" s="7" t="str">
        <f t="shared" si="162"/>
        <v/>
      </c>
      <c r="AW390" s="7" t="str">
        <f t="shared" si="163"/>
        <v/>
      </c>
      <c r="AX390" s="88"/>
      <c r="BD390" s="3" t="s">
        <v>1216</v>
      </c>
    </row>
    <row r="391" spans="1:56" s="13" customFormat="1" ht="13.5" customHeight="1">
      <c r="A391" s="139">
        <v>376</v>
      </c>
      <c r="B391" s="140"/>
      <c r="C391" s="141"/>
      <c r="D391" s="142"/>
      <c r="E391" s="141"/>
      <c r="F391" s="141"/>
      <c r="G391" s="182"/>
      <c r="H391" s="141"/>
      <c r="I391" s="143"/>
      <c r="J391" s="144"/>
      <c r="K391" s="141"/>
      <c r="L391" s="449"/>
      <c r="M391" s="450"/>
      <c r="N391" s="450"/>
      <c r="O391" s="451"/>
      <c r="P391" s="376" t="str">
        <f t="shared" si="139"/>
        <v/>
      </c>
      <c r="Q391" s="376" t="str">
        <f t="shared" si="140"/>
        <v/>
      </c>
      <c r="R391" s="377" t="str">
        <f t="shared" si="141"/>
        <v/>
      </c>
      <c r="S391" s="377" t="str">
        <f t="shared" si="142"/>
        <v/>
      </c>
      <c r="T391" s="277"/>
      <c r="U391" s="37"/>
      <c r="V391" s="36" t="str">
        <f t="shared" si="143"/>
        <v/>
      </c>
      <c r="W391" s="36" t="e">
        <f>IF(#REF!="","",#REF!)</f>
        <v>#REF!</v>
      </c>
      <c r="X391" s="29" t="str">
        <f t="shared" si="144"/>
        <v/>
      </c>
      <c r="Y391" s="7" t="e">
        <f t="shared" si="145"/>
        <v>#N/A</v>
      </c>
      <c r="Z391" s="7" t="e">
        <f t="shared" si="146"/>
        <v>#N/A</v>
      </c>
      <c r="AA391" s="7" t="e">
        <f t="shared" si="147"/>
        <v>#N/A</v>
      </c>
      <c r="AB391" s="7" t="str">
        <f t="shared" si="148"/>
        <v/>
      </c>
      <c r="AC391" s="11">
        <f t="shared" si="149"/>
        <v>1</v>
      </c>
      <c r="AD391" s="7" t="e">
        <f t="shared" si="150"/>
        <v>#N/A</v>
      </c>
      <c r="AE391" s="7" t="e">
        <f t="shared" si="151"/>
        <v>#N/A</v>
      </c>
      <c r="AF391" s="7" t="e">
        <f t="shared" si="152"/>
        <v>#N/A</v>
      </c>
      <c r="AG391" s="7" t="e">
        <f>VLOOKUP(AI391,排出係数!$A$4:$I$1301,9,FALSE)</f>
        <v>#N/A</v>
      </c>
      <c r="AH391" s="12" t="str">
        <f t="shared" si="153"/>
        <v xml:space="preserve"> </v>
      </c>
      <c r="AI391" s="7" t="e">
        <f t="shared" si="164"/>
        <v>#N/A</v>
      </c>
      <c r="AJ391" s="7" t="e">
        <f t="shared" si="154"/>
        <v>#N/A</v>
      </c>
      <c r="AK391" s="7" t="e">
        <f>VLOOKUP(AI391,排出係数!$A$4:$I$1301,6,FALSE)</f>
        <v>#N/A</v>
      </c>
      <c r="AL391" s="7" t="e">
        <f t="shared" si="155"/>
        <v>#N/A</v>
      </c>
      <c r="AM391" s="7" t="e">
        <f t="shared" si="156"/>
        <v>#N/A</v>
      </c>
      <c r="AN391" s="7" t="e">
        <f>VLOOKUP(AI391,排出係数!$A$4:$I$1301,7,FALSE)</f>
        <v>#N/A</v>
      </c>
      <c r="AO391" s="7" t="e">
        <f t="shared" si="157"/>
        <v>#N/A</v>
      </c>
      <c r="AP391" s="7" t="e">
        <f t="shared" si="158"/>
        <v>#N/A</v>
      </c>
      <c r="AQ391" s="7" t="e">
        <f t="shared" si="165"/>
        <v>#N/A</v>
      </c>
      <c r="AR391" s="7">
        <f t="shared" si="159"/>
        <v>0</v>
      </c>
      <c r="AS391" s="7" t="e">
        <f>VLOOKUP(AI391,排出係数!$A$4:$I$1301,8,FALSE)</f>
        <v>#N/A</v>
      </c>
      <c r="AT391" s="7" t="str">
        <f t="shared" si="160"/>
        <v/>
      </c>
      <c r="AU391" s="7" t="str">
        <f t="shared" si="161"/>
        <v/>
      </c>
      <c r="AV391" s="7" t="str">
        <f t="shared" si="162"/>
        <v/>
      </c>
      <c r="AW391" s="7" t="str">
        <f t="shared" si="163"/>
        <v/>
      </c>
      <c r="AX391" s="88"/>
      <c r="BD391" s="3" t="s">
        <v>1218</v>
      </c>
    </row>
    <row r="392" spans="1:56" s="13" customFormat="1" ht="13.5" customHeight="1">
      <c r="A392" s="139">
        <v>377</v>
      </c>
      <c r="B392" s="140"/>
      <c r="C392" s="141"/>
      <c r="D392" s="142"/>
      <c r="E392" s="141"/>
      <c r="F392" s="141"/>
      <c r="G392" s="182"/>
      <c r="H392" s="141"/>
      <c r="I392" s="143"/>
      <c r="J392" s="144"/>
      <c r="K392" s="141"/>
      <c r="L392" s="449"/>
      <c r="M392" s="450"/>
      <c r="N392" s="450"/>
      <c r="O392" s="451"/>
      <c r="P392" s="376" t="str">
        <f t="shared" si="139"/>
        <v/>
      </c>
      <c r="Q392" s="376" t="str">
        <f t="shared" si="140"/>
        <v/>
      </c>
      <c r="R392" s="377" t="str">
        <f t="shared" si="141"/>
        <v/>
      </c>
      <c r="S392" s="377" t="str">
        <f t="shared" si="142"/>
        <v/>
      </c>
      <c r="T392" s="277"/>
      <c r="U392" s="37"/>
      <c r="V392" s="36" t="str">
        <f t="shared" si="143"/>
        <v/>
      </c>
      <c r="W392" s="36" t="e">
        <f>IF(#REF!="","",#REF!)</f>
        <v>#REF!</v>
      </c>
      <c r="X392" s="29" t="str">
        <f t="shared" si="144"/>
        <v/>
      </c>
      <c r="Y392" s="7" t="e">
        <f t="shared" si="145"/>
        <v>#N/A</v>
      </c>
      <c r="Z392" s="7" t="e">
        <f t="shared" si="146"/>
        <v>#N/A</v>
      </c>
      <c r="AA392" s="7" t="e">
        <f t="shared" si="147"/>
        <v>#N/A</v>
      </c>
      <c r="AB392" s="7" t="str">
        <f t="shared" si="148"/>
        <v/>
      </c>
      <c r="AC392" s="11">
        <f t="shared" si="149"/>
        <v>1</v>
      </c>
      <c r="AD392" s="7" t="e">
        <f t="shared" si="150"/>
        <v>#N/A</v>
      </c>
      <c r="AE392" s="7" t="e">
        <f t="shared" si="151"/>
        <v>#N/A</v>
      </c>
      <c r="AF392" s="7" t="e">
        <f t="shared" si="152"/>
        <v>#N/A</v>
      </c>
      <c r="AG392" s="7" t="e">
        <f>VLOOKUP(AI392,排出係数!$A$4:$I$1301,9,FALSE)</f>
        <v>#N/A</v>
      </c>
      <c r="AH392" s="12" t="str">
        <f t="shared" si="153"/>
        <v xml:space="preserve"> </v>
      </c>
      <c r="AI392" s="7" t="e">
        <f t="shared" si="164"/>
        <v>#N/A</v>
      </c>
      <c r="AJ392" s="7" t="e">
        <f t="shared" si="154"/>
        <v>#N/A</v>
      </c>
      <c r="AK392" s="7" t="e">
        <f>VLOOKUP(AI392,排出係数!$A$4:$I$1301,6,FALSE)</f>
        <v>#N/A</v>
      </c>
      <c r="AL392" s="7" t="e">
        <f t="shared" si="155"/>
        <v>#N/A</v>
      </c>
      <c r="AM392" s="7" t="e">
        <f t="shared" si="156"/>
        <v>#N/A</v>
      </c>
      <c r="AN392" s="7" t="e">
        <f>VLOOKUP(AI392,排出係数!$A$4:$I$1301,7,FALSE)</f>
        <v>#N/A</v>
      </c>
      <c r="AO392" s="7" t="e">
        <f t="shared" si="157"/>
        <v>#N/A</v>
      </c>
      <c r="AP392" s="7" t="e">
        <f t="shared" si="158"/>
        <v>#N/A</v>
      </c>
      <c r="AQ392" s="7" t="e">
        <f t="shared" si="165"/>
        <v>#N/A</v>
      </c>
      <c r="AR392" s="7">
        <f t="shared" si="159"/>
        <v>0</v>
      </c>
      <c r="AS392" s="7" t="e">
        <f>VLOOKUP(AI392,排出係数!$A$4:$I$1301,8,FALSE)</f>
        <v>#N/A</v>
      </c>
      <c r="AT392" s="7" t="str">
        <f t="shared" si="160"/>
        <v/>
      </c>
      <c r="AU392" s="7" t="str">
        <f t="shared" si="161"/>
        <v/>
      </c>
      <c r="AV392" s="7" t="str">
        <f t="shared" si="162"/>
        <v/>
      </c>
      <c r="AW392" s="7" t="str">
        <f t="shared" si="163"/>
        <v/>
      </c>
      <c r="AX392" s="88"/>
      <c r="BD392" s="3" t="s">
        <v>518</v>
      </c>
    </row>
    <row r="393" spans="1:56" s="13" customFormat="1" ht="13.5" customHeight="1">
      <c r="A393" s="139">
        <v>378</v>
      </c>
      <c r="B393" s="140"/>
      <c r="C393" s="141"/>
      <c r="D393" s="142"/>
      <c r="E393" s="141"/>
      <c r="F393" s="141"/>
      <c r="G393" s="182"/>
      <c r="H393" s="141"/>
      <c r="I393" s="143"/>
      <c r="J393" s="144"/>
      <c r="K393" s="141"/>
      <c r="L393" s="449"/>
      <c r="M393" s="450"/>
      <c r="N393" s="450"/>
      <c r="O393" s="451"/>
      <c r="P393" s="376" t="str">
        <f t="shared" si="139"/>
        <v/>
      </c>
      <c r="Q393" s="376" t="str">
        <f t="shared" si="140"/>
        <v/>
      </c>
      <c r="R393" s="377" t="str">
        <f t="shared" si="141"/>
        <v/>
      </c>
      <c r="S393" s="377" t="str">
        <f t="shared" si="142"/>
        <v/>
      </c>
      <c r="T393" s="277"/>
      <c r="U393" s="37"/>
      <c r="V393" s="36" t="str">
        <f t="shared" si="143"/>
        <v/>
      </c>
      <c r="W393" s="36" t="e">
        <f>IF(#REF!="","",#REF!)</f>
        <v>#REF!</v>
      </c>
      <c r="X393" s="29" t="str">
        <f t="shared" si="144"/>
        <v/>
      </c>
      <c r="Y393" s="7" t="e">
        <f t="shared" si="145"/>
        <v>#N/A</v>
      </c>
      <c r="Z393" s="7" t="e">
        <f t="shared" si="146"/>
        <v>#N/A</v>
      </c>
      <c r="AA393" s="7" t="e">
        <f t="shared" si="147"/>
        <v>#N/A</v>
      </c>
      <c r="AB393" s="7" t="str">
        <f t="shared" si="148"/>
        <v/>
      </c>
      <c r="AC393" s="11">
        <f t="shared" si="149"/>
        <v>1</v>
      </c>
      <c r="AD393" s="7" t="e">
        <f t="shared" si="150"/>
        <v>#N/A</v>
      </c>
      <c r="AE393" s="7" t="e">
        <f t="shared" si="151"/>
        <v>#N/A</v>
      </c>
      <c r="AF393" s="7" t="e">
        <f t="shared" si="152"/>
        <v>#N/A</v>
      </c>
      <c r="AG393" s="7" t="e">
        <f>VLOOKUP(AI393,排出係数!$A$4:$I$1301,9,FALSE)</f>
        <v>#N/A</v>
      </c>
      <c r="AH393" s="12" t="str">
        <f t="shared" si="153"/>
        <v xml:space="preserve"> </v>
      </c>
      <c r="AI393" s="7" t="e">
        <f t="shared" si="164"/>
        <v>#N/A</v>
      </c>
      <c r="AJ393" s="7" t="e">
        <f t="shared" si="154"/>
        <v>#N/A</v>
      </c>
      <c r="AK393" s="7" t="e">
        <f>VLOOKUP(AI393,排出係数!$A$4:$I$1301,6,FALSE)</f>
        <v>#N/A</v>
      </c>
      <c r="AL393" s="7" t="e">
        <f t="shared" si="155"/>
        <v>#N/A</v>
      </c>
      <c r="AM393" s="7" t="e">
        <f t="shared" si="156"/>
        <v>#N/A</v>
      </c>
      <c r="AN393" s="7" t="e">
        <f>VLOOKUP(AI393,排出係数!$A$4:$I$1301,7,FALSE)</f>
        <v>#N/A</v>
      </c>
      <c r="AO393" s="7" t="e">
        <f t="shared" si="157"/>
        <v>#N/A</v>
      </c>
      <c r="AP393" s="7" t="e">
        <f t="shared" si="158"/>
        <v>#N/A</v>
      </c>
      <c r="AQ393" s="7" t="e">
        <f t="shared" si="165"/>
        <v>#N/A</v>
      </c>
      <c r="AR393" s="7">
        <f t="shared" si="159"/>
        <v>0</v>
      </c>
      <c r="AS393" s="7" t="e">
        <f>VLOOKUP(AI393,排出係数!$A$4:$I$1301,8,FALSE)</f>
        <v>#N/A</v>
      </c>
      <c r="AT393" s="7" t="str">
        <f t="shared" si="160"/>
        <v/>
      </c>
      <c r="AU393" s="7" t="str">
        <f t="shared" si="161"/>
        <v/>
      </c>
      <c r="AV393" s="7" t="str">
        <f t="shared" si="162"/>
        <v/>
      </c>
      <c r="AW393" s="7" t="str">
        <f t="shared" si="163"/>
        <v/>
      </c>
      <c r="AX393" s="88"/>
      <c r="BD393" s="3" t="s">
        <v>585</v>
      </c>
    </row>
    <row r="394" spans="1:56" s="13" customFormat="1" ht="13.5" customHeight="1">
      <c r="A394" s="139">
        <v>379</v>
      </c>
      <c r="B394" s="140"/>
      <c r="C394" s="141"/>
      <c r="D394" s="142"/>
      <c r="E394" s="141"/>
      <c r="F394" s="141"/>
      <c r="G394" s="182"/>
      <c r="H394" s="141"/>
      <c r="I394" s="143"/>
      <c r="J394" s="144"/>
      <c r="K394" s="141"/>
      <c r="L394" s="449"/>
      <c r="M394" s="450"/>
      <c r="N394" s="450"/>
      <c r="O394" s="451"/>
      <c r="P394" s="376" t="str">
        <f t="shared" si="139"/>
        <v/>
      </c>
      <c r="Q394" s="376" t="str">
        <f t="shared" si="140"/>
        <v/>
      </c>
      <c r="R394" s="377" t="str">
        <f t="shared" si="141"/>
        <v/>
      </c>
      <c r="S394" s="377" t="str">
        <f t="shared" si="142"/>
        <v/>
      </c>
      <c r="T394" s="277"/>
      <c r="U394" s="37"/>
      <c r="V394" s="36" t="str">
        <f t="shared" si="143"/>
        <v/>
      </c>
      <c r="W394" s="36" t="e">
        <f>IF(#REF!="","",#REF!)</f>
        <v>#REF!</v>
      </c>
      <c r="X394" s="29" t="str">
        <f t="shared" si="144"/>
        <v/>
      </c>
      <c r="Y394" s="7" t="e">
        <f t="shared" si="145"/>
        <v>#N/A</v>
      </c>
      <c r="Z394" s="7" t="e">
        <f t="shared" si="146"/>
        <v>#N/A</v>
      </c>
      <c r="AA394" s="7" t="e">
        <f t="shared" si="147"/>
        <v>#N/A</v>
      </c>
      <c r="AB394" s="7" t="str">
        <f t="shared" si="148"/>
        <v/>
      </c>
      <c r="AC394" s="11">
        <f t="shared" si="149"/>
        <v>1</v>
      </c>
      <c r="AD394" s="7" t="e">
        <f t="shared" si="150"/>
        <v>#N/A</v>
      </c>
      <c r="AE394" s="7" t="e">
        <f t="shared" si="151"/>
        <v>#N/A</v>
      </c>
      <c r="AF394" s="7" t="e">
        <f t="shared" si="152"/>
        <v>#N/A</v>
      </c>
      <c r="AG394" s="7" t="e">
        <f>VLOOKUP(AI394,排出係数!$A$4:$I$1301,9,FALSE)</f>
        <v>#N/A</v>
      </c>
      <c r="AH394" s="12" t="str">
        <f t="shared" si="153"/>
        <v xml:space="preserve"> </v>
      </c>
      <c r="AI394" s="7" t="e">
        <f t="shared" si="164"/>
        <v>#N/A</v>
      </c>
      <c r="AJ394" s="7" t="e">
        <f t="shared" si="154"/>
        <v>#N/A</v>
      </c>
      <c r="AK394" s="7" t="e">
        <f>VLOOKUP(AI394,排出係数!$A$4:$I$1301,6,FALSE)</f>
        <v>#N/A</v>
      </c>
      <c r="AL394" s="7" t="e">
        <f t="shared" si="155"/>
        <v>#N/A</v>
      </c>
      <c r="AM394" s="7" t="e">
        <f t="shared" si="156"/>
        <v>#N/A</v>
      </c>
      <c r="AN394" s="7" t="e">
        <f>VLOOKUP(AI394,排出係数!$A$4:$I$1301,7,FALSE)</f>
        <v>#N/A</v>
      </c>
      <c r="AO394" s="7" t="e">
        <f t="shared" si="157"/>
        <v>#N/A</v>
      </c>
      <c r="AP394" s="7" t="e">
        <f t="shared" si="158"/>
        <v>#N/A</v>
      </c>
      <c r="AQ394" s="7" t="e">
        <f t="shared" si="165"/>
        <v>#N/A</v>
      </c>
      <c r="AR394" s="7">
        <f t="shared" si="159"/>
        <v>0</v>
      </c>
      <c r="AS394" s="7" t="e">
        <f>VLOOKUP(AI394,排出係数!$A$4:$I$1301,8,FALSE)</f>
        <v>#N/A</v>
      </c>
      <c r="AT394" s="7" t="str">
        <f t="shared" si="160"/>
        <v/>
      </c>
      <c r="AU394" s="7" t="str">
        <f t="shared" si="161"/>
        <v/>
      </c>
      <c r="AV394" s="7" t="str">
        <f t="shared" si="162"/>
        <v/>
      </c>
      <c r="AW394" s="7" t="str">
        <f t="shared" si="163"/>
        <v/>
      </c>
      <c r="AX394" s="88"/>
      <c r="BD394" s="3" t="s">
        <v>753</v>
      </c>
    </row>
    <row r="395" spans="1:56" s="13" customFormat="1" ht="13.5" customHeight="1">
      <c r="A395" s="139">
        <v>380</v>
      </c>
      <c r="B395" s="140"/>
      <c r="C395" s="141"/>
      <c r="D395" s="142"/>
      <c r="E395" s="141"/>
      <c r="F395" s="141"/>
      <c r="G395" s="182"/>
      <c r="H395" s="141"/>
      <c r="I395" s="143"/>
      <c r="J395" s="144"/>
      <c r="K395" s="141"/>
      <c r="L395" s="449"/>
      <c r="M395" s="450"/>
      <c r="N395" s="450"/>
      <c r="O395" s="451"/>
      <c r="P395" s="376" t="str">
        <f t="shared" si="139"/>
        <v/>
      </c>
      <c r="Q395" s="376" t="str">
        <f t="shared" si="140"/>
        <v/>
      </c>
      <c r="R395" s="377" t="str">
        <f t="shared" si="141"/>
        <v/>
      </c>
      <c r="S395" s="377" t="str">
        <f t="shared" si="142"/>
        <v/>
      </c>
      <c r="T395" s="277"/>
      <c r="U395" s="37"/>
      <c r="V395" s="36" t="str">
        <f t="shared" si="143"/>
        <v/>
      </c>
      <c r="W395" s="36" t="e">
        <f>IF(#REF!="","",#REF!)</f>
        <v>#REF!</v>
      </c>
      <c r="X395" s="29" t="str">
        <f t="shared" si="144"/>
        <v/>
      </c>
      <c r="Y395" s="7" t="e">
        <f t="shared" si="145"/>
        <v>#N/A</v>
      </c>
      <c r="Z395" s="7" t="e">
        <f t="shared" si="146"/>
        <v>#N/A</v>
      </c>
      <c r="AA395" s="7" t="e">
        <f t="shared" si="147"/>
        <v>#N/A</v>
      </c>
      <c r="AB395" s="7" t="str">
        <f t="shared" si="148"/>
        <v/>
      </c>
      <c r="AC395" s="11">
        <f t="shared" si="149"/>
        <v>1</v>
      </c>
      <c r="AD395" s="7" t="e">
        <f t="shared" si="150"/>
        <v>#N/A</v>
      </c>
      <c r="AE395" s="7" t="e">
        <f t="shared" si="151"/>
        <v>#N/A</v>
      </c>
      <c r="AF395" s="7" t="e">
        <f t="shared" si="152"/>
        <v>#N/A</v>
      </c>
      <c r="AG395" s="7" t="e">
        <f>VLOOKUP(AI395,排出係数!$A$4:$I$1301,9,FALSE)</f>
        <v>#N/A</v>
      </c>
      <c r="AH395" s="12" t="str">
        <f t="shared" si="153"/>
        <v xml:space="preserve"> </v>
      </c>
      <c r="AI395" s="7" t="e">
        <f t="shared" si="164"/>
        <v>#N/A</v>
      </c>
      <c r="AJ395" s="7" t="e">
        <f t="shared" si="154"/>
        <v>#N/A</v>
      </c>
      <c r="AK395" s="7" t="e">
        <f>VLOOKUP(AI395,排出係数!$A$4:$I$1301,6,FALSE)</f>
        <v>#N/A</v>
      </c>
      <c r="AL395" s="7" t="e">
        <f t="shared" si="155"/>
        <v>#N/A</v>
      </c>
      <c r="AM395" s="7" t="e">
        <f t="shared" si="156"/>
        <v>#N/A</v>
      </c>
      <c r="AN395" s="7" t="e">
        <f>VLOOKUP(AI395,排出係数!$A$4:$I$1301,7,FALSE)</f>
        <v>#N/A</v>
      </c>
      <c r="AO395" s="7" t="e">
        <f t="shared" si="157"/>
        <v>#N/A</v>
      </c>
      <c r="AP395" s="7" t="e">
        <f t="shared" si="158"/>
        <v>#N/A</v>
      </c>
      <c r="AQ395" s="7" t="e">
        <f t="shared" si="165"/>
        <v>#N/A</v>
      </c>
      <c r="AR395" s="7">
        <f t="shared" si="159"/>
        <v>0</v>
      </c>
      <c r="AS395" s="7" t="e">
        <f>VLOOKUP(AI395,排出係数!$A$4:$I$1301,8,FALSE)</f>
        <v>#N/A</v>
      </c>
      <c r="AT395" s="7" t="str">
        <f t="shared" si="160"/>
        <v/>
      </c>
      <c r="AU395" s="7" t="str">
        <f t="shared" si="161"/>
        <v/>
      </c>
      <c r="AV395" s="7" t="str">
        <f t="shared" si="162"/>
        <v/>
      </c>
      <c r="AW395" s="7" t="str">
        <f t="shared" si="163"/>
        <v/>
      </c>
      <c r="AX395" s="88"/>
      <c r="BD395" s="3" t="s">
        <v>1281</v>
      </c>
    </row>
    <row r="396" spans="1:56" s="13" customFormat="1" ht="13.5" customHeight="1">
      <c r="A396" s="139">
        <v>381</v>
      </c>
      <c r="B396" s="140"/>
      <c r="C396" s="141"/>
      <c r="D396" s="142"/>
      <c r="E396" s="141"/>
      <c r="F396" s="141"/>
      <c r="G396" s="182"/>
      <c r="H396" s="141"/>
      <c r="I396" s="143"/>
      <c r="J396" s="144"/>
      <c r="K396" s="141"/>
      <c r="L396" s="449"/>
      <c r="M396" s="450"/>
      <c r="N396" s="450"/>
      <c r="O396" s="451"/>
      <c r="P396" s="376" t="str">
        <f t="shared" si="139"/>
        <v/>
      </c>
      <c r="Q396" s="376" t="str">
        <f t="shared" si="140"/>
        <v/>
      </c>
      <c r="R396" s="377" t="str">
        <f t="shared" si="141"/>
        <v/>
      </c>
      <c r="S396" s="377" t="str">
        <f t="shared" si="142"/>
        <v/>
      </c>
      <c r="T396" s="277"/>
      <c r="U396" s="37"/>
      <c r="V396" s="36" t="str">
        <f t="shared" si="143"/>
        <v/>
      </c>
      <c r="W396" s="36" t="e">
        <f>IF(#REF!="","",#REF!)</f>
        <v>#REF!</v>
      </c>
      <c r="X396" s="29" t="str">
        <f t="shared" si="144"/>
        <v/>
      </c>
      <c r="Y396" s="7" t="e">
        <f t="shared" si="145"/>
        <v>#N/A</v>
      </c>
      <c r="Z396" s="7" t="e">
        <f t="shared" si="146"/>
        <v>#N/A</v>
      </c>
      <c r="AA396" s="7" t="e">
        <f t="shared" si="147"/>
        <v>#N/A</v>
      </c>
      <c r="AB396" s="7" t="str">
        <f t="shared" si="148"/>
        <v/>
      </c>
      <c r="AC396" s="11">
        <f t="shared" si="149"/>
        <v>1</v>
      </c>
      <c r="AD396" s="7" t="e">
        <f t="shared" si="150"/>
        <v>#N/A</v>
      </c>
      <c r="AE396" s="7" t="e">
        <f t="shared" si="151"/>
        <v>#N/A</v>
      </c>
      <c r="AF396" s="7" t="e">
        <f t="shared" si="152"/>
        <v>#N/A</v>
      </c>
      <c r="AG396" s="7" t="e">
        <f>VLOOKUP(AI396,排出係数!$A$4:$I$1301,9,FALSE)</f>
        <v>#N/A</v>
      </c>
      <c r="AH396" s="12" t="str">
        <f t="shared" si="153"/>
        <v xml:space="preserve"> </v>
      </c>
      <c r="AI396" s="7" t="e">
        <f t="shared" si="164"/>
        <v>#N/A</v>
      </c>
      <c r="AJ396" s="7" t="e">
        <f t="shared" si="154"/>
        <v>#N/A</v>
      </c>
      <c r="AK396" s="7" t="e">
        <f>VLOOKUP(AI396,排出係数!$A$4:$I$1301,6,FALSE)</f>
        <v>#N/A</v>
      </c>
      <c r="AL396" s="7" t="e">
        <f t="shared" si="155"/>
        <v>#N/A</v>
      </c>
      <c r="AM396" s="7" t="e">
        <f t="shared" si="156"/>
        <v>#N/A</v>
      </c>
      <c r="AN396" s="7" t="e">
        <f>VLOOKUP(AI396,排出係数!$A$4:$I$1301,7,FALSE)</f>
        <v>#N/A</v>
      </c>
      <c r="AO396" s="7" t="e">
        <f t="shared" si="157"/>
        <v>#N/A</v>
      </c>
      <c r="AP396" s="7" t="e">
        <f t="shared" si="158"/>
        <v>#N/A</v>
      </c>
      <c r="AQ396" s="7" t="e">
        <f t="shared" si="165"/>
        <v>#N/A</v>
      </c>
      <c r="AR396" s="7">
        <f t="shared" si="159"/>
        <v>0</v>
      </c>
      <c r="AS396" s="7" t="e">
        <f>VLOOKUP(AI396,排出係数!$A$4:$I$1301,8,FALSE)</f>
        <v>#N/A</v>
      </c>
      <c r="AT396" s="7" t="str">
        <f t="shared" si="160"/>
        <v/>
      </c>
      <c r="AU396" s="7" t="str">
        <f t="shared" si="161"/>
        <v/>
      </c>
      <c r="AV396" s="7" t="str">
        <f t="shared" si="162"/>
        <v/>
      </c>
      <c r="AW396" s="7" t="str">
        <f t="shared" si="163"/>
        <v/>
      </c>
      <c r="AX396" s="88"/>
      <c r="BD396" s="3" t="s">
        <v>1283</v>
      </c>
    </row>
    <row r="397" spans="1:56" s="13" customFormat="1" ht="13.5" customHeight="1">
      <c r="A397" s="139">
        <v>382</v>
      </c>
      <c r="B397" s="140"/>
      <c r="C397" s="141"/>
      <c r="D397" s="142"/>
      <c r="E397" s="141"/>
      <c r="F397" s="141"/>
      <c r="G397" s="182"/>
      <c r="H397" s="141"/>
      <c r="I397" s="143"/>
      <c r="J397" s="144"/>
      <c r="K397" s="141"/>
      <c r="L397" s="449"/>
      <c r="M397" s="450"/>
      <c r="N397" s="450"/>
      <c r="O397" s="451"/>
      <c r="P397" s="376" t="str">
        <f t="shared" si="139"/>
        <v/>
      </c>
      <c r="Q397" s="376" t="str">
        <f t="shared" si="140"/>
        <v/>
      </c>
      <c r="R397" s="377" t="str">
        <f t="shared" si="141"/>
        <v/>
      </c>
      <c r="S397" s="377" t="str">
        <f t="shared" si="142"/>
        <v/>
      </c>
      <c r="T397" s="277"/>
      <c r="U397" s="37"/>
      <c r="V397" s="36" t="str">
        <f t="shared" si="143"/>
        <v/>
      </c>
      <c r="W397" s="36" t="e">
        <f>IF(#REF!="","",#REF!)</f>
        <v>#REF!</v>
      </c>
      <c r="X397" s="29" t="str">
        <f t="shared" si="144"/>
        <v/>
      </c>
      <c r="Y397" s="7" t="e">
        <f t="shared" si="145"/>
        <v>#N/A</v>
      </c>
      <c r="Z397" s="7" t="e">
        <f t="shared" si="146"/>
        <v>#N/A</v>
      </c>
      <c r="AA397" s="7" t="e">
        <f t="shared" si="147"/>
        <v>#N/A</v>
      </c>
      <c r="AB397" s="7" t="str">
        <f t="shared" si="148"/>
        <v/>
      </c>
      <c r="AC397" s="11">
        <f t="shared" si="149"/>
        <v>1</v>
      </c>
      <c r="AD397" s="7" t="e">
        <f t="shared" si="150"/>
        <v>#N/A</v>
      </c>
      <c r="AE397" s="7" t="e">
        <f t="shared" si="151"/>
        <v>#N/A</v>
      </c>
      <c r="AF397" s="7" t="e">
        <f t="shared" si="152"/>
        <v>#N/A</v>
      </c>
      <c r="AG397" s="7" t="e">
        <f>VLOOKUP(AI397,排出係数!$A$4:$I$1301,9,FALSE)</f>
        <v>#N/A</v>
      </c>
      <c r="AH397" s="12" t="str">
        <f t="shared" si="153"/>
        <v xml:space="preserve"> </v>
      </c>
      <c r="AI397" s="7" t="e">
        <f t="shared" si="164"/>
        <v>#N/A</v>
      </c>
      <c r="AJ397" s="7" t="e">
        <f t="shared" si="154"/>
        <v>#N/A</v>
      </c>
      <c r="AK397" s="7" t="e">
        <f>VLOOKUP(AI397,排出係数!$A$4:$I$1301,6,FALSE)</f>
        <v>#N/A</v>
      </c>
      <c r="AL397" s="7" t="e">
        <f t="shared" si="155"/>
        <v>#N/A</v>
      </c>
      <c r="AM397" s="7" t="e">
        <f t="shared" si="156"/>
        <v>#N/A</v>
      </c>
      <c r="AN397" s="7" t="e">
        <f>VLOOKUP(AI397,排出係数!$A$4:$I$1301,7,FALSE)</f>
        <v>#N/A</v>
      </c>
      <c r="AO397" s="7" t="e">
        <f t="shared" si="157"/>
        <v>#N/A</v>
      </c>
      <c r="AP397" s="7" t="e">
        <f t="shared" si="158"/>
        <v>#N/A</v>
      </c>
      <c r="AQ397" s="7" t="e">
        <f t="shared" si="165"/>
        <v>#N/A</v>
      </c>
      <c r="AR397" s="7">
        <f t="shared" si="159"/>
        <v>0</v>
      </c>
      <c r="AS397" s="7" t="e">
        <f>VLOOKUP(AI397,排出係数!$A$4:$I$1301,8,FALSE)</f>
        <v>#N/A</v>
      </c>
      <c r="AT397" s="7" t="str">
        <f t="shared" si="160"/>
        <v/>
      </c>
      <c r="AU397" s="7" t="str">
        <f t="shared" si="161"/>
        <v/>
      </c>
      <c r="AV397" s="7" t="str">
        <f t="shared" si="162"/>
        <v/>
      </c>
      <c r="AW397" s="7" t="str">
        <f t="shared" si="163"/>
        <v/>
      </c>
      <c r="AX397" s="88"/>
      <c r="BD397" s="3" t="s">
        <v>848</v>
      </c>
    </row>
    <row r="398" spans="1:56" s="13" customFormat="1" ht="13.5" customHeight="1">
      <c r="A398" s="139">
        <v>383</v>
      </c>
      <c r="B398" s="140"/>
      <c r="C398" s="141"/>
      <c r="D398" s="142"/>
      <c r="E398" s="141"/>
      <c r="F398" s="141"/>
      <c r="G398" s="182"/>
      <c r="H398" s="141"/>
      <c r="I398" s="143"/>
      <c r="J398" s="144"/>
      <c r="K398" s="141"/>
      <c r="L398" s="449"/>
      <c r="M398" s="450"/>
      <c r="N398" s="450"/>
      <c r="O398" s="451"/>
      <c r="P398" s="376" t="str">
        <f t="shared" si="139"/>
        <v/>
      </c>
      <c r="Q398" s="376" t="str">
        <f t="shared" si="140"/>
        <v/>
      </c>
      <c r="R398" s="377" t="str">
        <f t="shared" si="141"/>
        <v/>
      </c>
      <c r="S398" s="377" t="str">
        <f t="shared" si="142"/>
        <v/>
      </c>
      <c r="T398" s="277"/>
      <c r="U398" s="37"/>
      <c r="V398" s="36" t="str">
        <f t="shared" si="143"/>
        <v/>
      </c>
      <c r="W398" s="36" t="e">
        <f>IF(#REF!="","",#REF!)</f>
        <v>#REF!</v>
      </c>
      <c r="X398" s="29" t="str">
        <f t="shared" si="144"/>
        <v/>
      </c>
      <c r="Y398" s="7" t="e">
        <f t="shared" si="145"/>
        <v>#N/A</v>
      </c>
      <c r="Z398" s="7" t="e">
        <f t="shared" si="146"/>
        <v>#N/A</v>
      </c>
      <c r="AA398" s="7" t="e">
        <f t="shared" si="147"/>
        <v>#N/A</v>
      </c>
      <c r="AB398" s="7" t="str">
        <f t="shared" si="148"/>
        <v/>
      </c>
      <c r="AC398" s="11">
        <f t="shared" si="149"/>
        <v>1</v>
      </c>
      <c r="AD398" s="7" t="e">
        <f t="shared" si="150"/>
        <v>#N/A</v>
      </c>
      <c r="AE398" s="7" t="e">
        <f t="shared" si="151"/>
        <v>#N/A</v>
      </c>
      <c r="AF398" s="7" t="e">
        <f t="shared" si="152"/>
        <v>#N/A</v>
      </c>
      <c r="AG398" s="7" t="e">
        <f>VLOOKUP(AI398,排出係数!$A$4:$I$1301,9,FALSE)</f>
        <v>#N/A</v>
      </c>
      <c r="AH398" s="12" t="str">
        <f t="shared" si="153"/>
        <v xml:space="preserve"> </v>
      </c>
      <c r="AI398" s="7" t="e">
        <f t="shared" si="164"/>
        <v>#N/A</v>
      </c>
      <c r="AJ398" s="7" t="e">
        <f t="shared" si="154"/>
        <v>#N/A</v>
      </c>
      <c r="AK398" s="7" t="e">
        <f>VLOOKUP(AI398,排出係数!$A$4:$I$1301,6,FALSE)</f>
        <v>#N/A</v>
      </c>
      <c r="AL398" s="7" t="e">
        <f t="shared" si="155"/>
        <v>#N/A</v>
      </c>
      <c r="AM398" s="7" t="e">
        <f t="shared" si="156"/>
        <v>#N/A</v>
      </c>
      <c r="AN398" s="7" t="e">
        <f>VLOOKUP(AI398,排出係数!$A$4:$I$1301,7,FALSE)</f>
        <v>#N/A</v>
      </c>
      <c r="AO398" s="7" t="e">
        <f t="shared" si="157"/>
        <v>#N/A</v>
      </c>
      <c r="AP398" s="7" t="e">
        <f t="shared" si="158"/>
        <v>#N/A</v>
      </c>
      <c r="AQ398" s="7" t="e">
        <f t="shared" si="165"/>
        <v>#N/A</v>
      </c>
      <c r="AR398" s="7">
        <f t="shared" si="159"/>
        <v>0</v>
      </c>
      <c r="AS398" s="7" t="e">
        <f>VLOOKUP(AI398,排出係数!$A$4:$I$1301,8,FALSE)</f>
        <v>#N/A</v>
      </c>
      <c r="AT398" s="7" t="str">
        <f t="shared" si="160"/>
        <v/>
      </c>
      <c r="AU398" s="7" t="str">
        <f t="shared" si="161"/>
        <v/>
      </c>
      <c r="AV398" s="7" t="str">
        <f t="shared" si="162"/>
        <v/>
      </c>
      <c r="AW398" s="7" t="str">
        <f t="shared" si="163"/>
        <v/>
      </c>
      <c r="AX398" s="88"/>
      <c r="BD398" s="3" t="s">
        <v>876</v>
      </c>
    </row>
    <row r="399" spans="1:56" s="13" customFormat="1" ht="13.5" customHeight="1">
      <c r="A399" s="139">
        <v>384</v>
      </c>
      <c r="B399" s="140"/>
      <c r="C399" s="141"/>
      <c r="D399" s="142"/>
      <c r="E399" s="141"/>
      <c r="F399" s="141"/>
      <c r="G399" s="182"/>
      <c r="H399" s="141"/>
      <c r="I399" s="143"/>
      <c r="J399" s="144"/>
      <c r="K399" s="141"/>
      <c r="L399" s="449"/>
      <c r="M399" s="450"/>
      <c r="N399" s="450"/>
      <c r="O399" s="451"/>
      <c r="P399" s="376" t="str">
        <f t="shared" si="139"/>
        <v/>
      </c>
      <c r="Q399" s="376" t="str">
        <f t="shared" si="140"/>
        <v/>
      </c>
      <c r="R399" s="377" t="str">
        <f t="shared" si="141"/>
        <v/>
      </c>
      <c r="S399" s="377" t="str">
        <f t="shared" si="142"/>
        <v/>
      </c>
      <c r="T399" s="277"/>
      <c r="U399" s="37"/>
      <c r="V399" s="36" t="str">
        <f t="shared" si="143"/>
        <v/>
      </c>
      <c r="W399" s="36" t="e">
        <f>IF(#REF!="","",#REF!)</f>
        <v>#REF!</v>
      </c>
      <c r="X399" s="29" t="str">
        <f t="shared" si="144"/>
        <v/>
      </c>
      <c r="Y399" s="7" t="e">
        <f t="shared" si="145"/>
        <v>#N/A</v>
      </c>
      <c r="Z399" s="7" t="e">
        <f t="shared" si="146"/>
        <v>#N/A</v>
      </c>
      <c r="AA399" s="7" t="e">
        <f t="shared" si="147"/>
        <v>#N/A</v>
      </c>
      <c r="AB399" s="7" t="str">
        <f t="shared" si="148"/>
        <v/>
      </c>
      <c r="AC399" s="11">
        <f t="shared" si="149"/>
        <v>1</v>
      </c>
      <c r="AD399" s="7" t="e">
        <f t="shared" si="150"/>
        <v>#N/A</v>
      </c>
      <c r="AE399" s="7" t="e">
        <f t="shared" si="151"/>
        <v>#N/A</v>
      </c>
      <c r="AF399" s="7" t="e">
        <f t="shared" si="152"/>
        <v>#N/A</v>
      </c>
      <c r="AG399" s="7" t="e">
        <f>VLOOKUP(AI399,排出係数!$A$4:$I$1301,9,FALSE)</f>
        <v>#N/A</v>
      </c>
      <c r="AH399" s="12" t="str">
        <f t="shared" si="153"/>
        <v xml:space="preserve"> </v>
      </c>
      <c r="AI399" s="7" t="e">
        <f t="shared" si="164"/>
        <v>#N/A</v>
      </c>
      <c r="AJ399" s="7" t="e">
        <f t="shared" si="154"/>
        <v>#N/A</v>
      </c>
      <c r="AK399" s="7" t="e">
        <f>VLOOKUP(AI399,排出係数!$A$4:$I$1301,6,FALSE)</f>
        <v>#N/A</v>
      </c>
      <c r="AL399" s="7" t="e">
        <f t="shared" si="155"/>
        <v>#N/A</v>
      </c>
      <c r="AM399" s="7" t="e">
        <f t="shared" si="156"/>
        <v>#N/A</v>
      </c>
      <c r="AN399" s="7" t="e">
        <f>VLOOKUP(AI399,排出係数!$A$4:$I$1301,7,FALSE)</f>
        <v>#N/A</v>
      </c>
      <c r="AO399" s="7" t="e">
        <f t="shared" si="157"/>
        <v>#N/A</v>
      </c>
      <c r="AP399" s="7" t="e">
        <f t="shared" si="158"/>
        <v>#N/A</v>
      </c>
      <c r="AQ399" s="7" t="e">
        <f t="shared" si="165"/>
        <v>#N/A</v>
      </c>
      <c r="AR399" s="7">
        <f t="shared" si="159"/>
        <v>0</v>
      </c>
      <c r="AS399" s="7" t="e">
        <f>VLOOKUP(AI399,排出係数!$A$4:$I$1301,8,FALSE)</f>
        <v>#N/A</v>
      </c>
      <c r="AT399" s="7" t="str">
        <f t="shared" si="160"/>
        <v/>
      </c>
      <c r="AU399" s="7" t="str">
        <f t="shared" si="161"/>
        <v/>
      </c>
      <c r="AV399" s="7" t="str">
        <f t="shared" si="162"/>
        <v/>
      </c>
      <c r="AW399" s="7" t="str">
        <f t="shared" si="163"/>
        <v/>
      </c>
      <c r="AX399" s="88"/>
      <c r="BD399" s="3" t="s">
        <v>923</v>
      </c>
    </row>
    <row r="400" spans="1:56" s="13" customFormat="1" ht="13.5" customHeight="1">
      <c r="A400" s="139">
        <v>385</v>
      </c>
      <c r="B400" s="140"/>
      <c r="C400" s="141"/>
      <c r="D400" s="142"/>
      <c r="E400" s="141"/>
      <c r="F400" s="141"/>
      <c r="G400" s="182"/>
      <c r="H400" s="141"/>
      <c r="I400" s="143"/>
      <c r="J400" s="144"/>
      <c r="K400" s="141"/>
      <c r="L400" s="449"/>
      <c r="M400" s="450"/>
      <c r="N400" s="450"/>
      <c r="O400" s="451"/>
      <c r="P400" s="376" t="str">
        <f t="shared" ref="P400:P463" si="166">IF(ISBLANK(K400)=TRUE,"",IF(ISNUMBER(AJ400)=TRUE,AJ400,"エラー"))</f>
        <v/>
      </c>
      <c r="Q400" s="376" t="str">
        <f t="shared" ref="Q400:Q463" si="167">IF(ISBLANK(K400)=TRUE,"",IF(ISNUMBER(AM400)=TRUE,AM400,"エラー"))</f>
        <v/>
      </c>
      <c r="R400" s="377" t="str">
        <f t="shared" ref="R400:R463" si="168">IF(P400="","",IF(ISERROR(P400*V400*AC400),"エラー",IF(ISBLANK(V400)=TRUE,"エラー",IF(ISBLANK(P400)=TRUE,"エラー",IF(AV400=1,"エラー",P400*AC400*V400/1000)))))</f>
        <v/>
      </c>
      <c r="S400" s="377" t="str">
        <f t="shared" ref="S400:S463" si="169">IF(Q400="","",IF(ISERROR(Q400*V400*AC400),"エラー",IF(ISBLANK(V400)=TRUE,"エラー",IF(ISBLANK(Q400)=TRUE,"エラー",IF(AV400=1,"エラー",Q400*AC400*V400/1000)))))</f>
        <v/>
      </c>
      <c r="T400" s="277"/>
      <c r="U400" s="37"/>
      <c r="V400" s="36" t="str">
        <f t="shared" ref="V400:V463" si="170">IF(O400="","",O400)</f>
        <v/>
      </c>
      <c r="W400" s="36" t="e">
        <f>IF(#REF!="","",#REF!)</f>
        <v>#REF!</v>
      </c>
      <c r="X400" s="29" t="str">
        <f t="shared" ref="X400:X463" si="171">IF(ISBLANK(H400)=TRUE,"",IF(OR(ISBLANK(B400)=TRUE),1,""))</f>
        <v/>
      </c>
      <c r="Y400" s="7" t="e">
        <f t="shared" ref="Y400:Y463" si="172">VLOOKUP(H400,$AY$17:$BB$23,2,FALSE)</f>
        <v>#N/A</v>
      </c>
      <c r="Z400" s="7" t="e">
        <f t="shared" ref="Z400:Z463" si="173">VLOOKUP(H400,$AY$17:$BB$23,3,FALSE)</f>
        <v>#N/A</v>
      </c>
      <c r="AA400" s="7" t="e">
        <f t="shared" ref="AA400:AA463" si="174">VLOOKUP(H400,$AY$17:$BB$23,4,FALSE)</f>
        <v>#N/A</v>
      </c>
      <c r="AB400" s="7" t="str">
        <f t="shared" ref="AB400:AB463" si="175">IF(ISERROR(SEARCH("-",I400,1))=TRUE,ASC(UPPER(I400)),ASC(UPPER(LEFT(I400,SEARCH("-",I400,1)-1))))</f>
        <v/>
      </c>
      <c r="AC400" s="11">
        <f t="shared" ref="AC400:AC463" si="176">IF(J400&gt;3500,J400/1000,1)</f>
        <v>1</v>
      </c>
      <c r="AD400" s="7" t="e">
        <f t="shared" ref="AD400:AD463" si="177">IF(AA400=9,0,IF(J400&lt;=1700,1,IF(J400&lt;=2500,2,IF(J400&lt;=3500,3,4))))</f>
        <v>#N/A</v>
      </c>
      <c r="AE400" s="7" t="e">
        <f t="shared" ref="AE400:AE463" si="178">IF(AA400=5,0,IF(AA400=9,0,IF(J400&lt;=1700,1,IF(J400&lt;=2500,2,IF(J400&lt;=3500,3,4)))))</f>
        <v>#N/A</v>
      </c>
      <c r="AF400" s="7" t="e">
        <f t="shared" ref="AF400:AF463" si="179">VLOOKUP(K400,$BG$17:$BH$25,2,FALSE)</f>
        <v>#N/A</v>
      </c>
      <c r="AG400" s="7" t="e">
        <f>VLOOKUP(AI400,排出係数!$A$4:$I$1301,9,FALSE)</f>
        <v>#N/A</v>
      </c>
      <c r="AH400" s="12" t="str">
        <f t="shared" ref="AH400:AH463" si="180">IF(OR(ISBLANK(K400)=TRUE,ISBLANK(B400)=TRUE)," ",CONCATENATE(B400,AA400,AD400))</f>
        <v xml:space="preserve"> </v>
      </c>
      <c r="AI400" s="7" t="e">
        <f t="shared" si="164"/>
        <v>#N/A</v>
      </c>
      <c r="AJ400" s="7" t="e">
        <f t="shared" ref="AJ400:AJ463" si="181">IF(AND(L400="あり",AF400="軽"),AL400,AK400)</f>
        <v>#N/A</v>
      </c>
      <c r="AK400" s="7" t="e">
        <f>VLOOKUP(AI400,排出係数!$A$4:$I$1301,6,FALSE)</f>
        <v>#N/A</v>
      </c>
      <c r="AL400" s="7" t="e">
        <f t="shared" ref="AL400:AL463" si="182">VLOOKUP(AE400,$BU$17:$BY$21,2,FALSE)</f>
        <v>#N/A</v>
      </c>
      <c r="AM400" s="7" t="e">
        <f t="shared" ref="AM400:AM463" si="183">IF(AND(L400="あり",M400="なし",AF400="軽"),AO400,IF(AND(L400="あり",M400="あり(H17なし)",AF400="軽"),AO400,IF(AND(L400="あり",M400="",AF400="軽"),AO400,IF(AND(L400="なし",M400="あり(H17なし)",AF400="軽"),AP400,IF(AND(L400="",M400="あり(H17なし)",AF400="軽"),AP400,IF(AND(M400="あり(H17あり)",AF400="軽"),AQ400,AN400))))))</f>
        <v>#N/A</v>
      </c>
      <c r="AN400" s="7" t="e">
        <f>VLOOKUP(AI400,排出係数!$A$4:$I$1301,7,FALSE)</f>
        <v>#N/A</v>
      </c>
      <c r="AO400" s="7" t="e">
        <f t="shared" ref="AO400:AO463" si="184">VLOOKUP(AE400,$BU$17:$BY$21,3,FALSE)</f>
        <v>#N/A</v>
      </c>
      <c r="AP400" s="7" t="e">
        <f t="shared" ref="AP400:AP463" si="185">VLOOKUP(AE400,$BU$17:$BY$21,4,FALSE)</f>
        <v>#N/A</v>
      </c>
      <c r="AQ400" s="7" t="e">
        <f t="shared" si="165"/>
        <v>#N/A</v>
      </c>
      <c r="AR400" s="7">
        <f t="shared" ref="AR400:AR463" si="186">IF(AND(L400="なし",M400="なし"),0,IF(AND(L400="",M400=""),0,IF(AND(L400="",M400="なし"),0,IF(AND(L400="なし",M400=""),0,1))))</f>
        <v>0</v>
      </c>
      <c r="AS400" s="7" t="e">
        <f>VLOOKUP(AI400,排出係数!$A$4:$I$1301,8,FALSE)</f>
        <v>#N/A</v>
      </c>
      <c r="AT400" s="7" t="str">
        <f t="shared" ref="AT400:AT463" si="187">IF(H400="","",VLOOKUP(H400,$AY$17:$BC$25,5,FALSE))</f>
        <v/>
      </c>
      <c r="AU400" s="7" t="str">
        <f t="shared" ref="AU400:AU463" si="188">IF(D400="","",VLOOKUP(CONCATENATE("A",LEFT(D400)),$BR$17:$BS$26,2,FALSE))</f>
        <v/>
      </c>
      <c r="AV400" s="7" t="str">
        <f t="shared" ref="AV400:AV463" si="189">IF(AT400=AU400,"",1)</f>
        <v/>
      </c>
      <c r="AW400" s="7" t="str">
        <f t="shared" ref="AW400:AW463" si="190">CONCATENATE(C400,D400,E400,F400)</f>
        <v/>
      </c>
      <c r="AX400" s="88"/>
      <c r="BD400" s="3" t="s">
        <v>1277</v>
      </c>
    </row>
    <row r="401" spans="1:56" s="13" customFormat="1" ht="13.5" customHeight="1">
      <c r="A401" s="139">
        <v>386</v>
      </c>
      <c r="B401" s="140"/>
      <c r="C401" s="141"/>
      <c r="D401" s="142"/>
      <c r="E401" s="141"/>
      <c r="F401" s="141"/>
      <c r="G401" s="182"/>
      <c r="H401" s="141"/>
      <c r="I401" s="143"/>
      <c r="J401" s="144"/>
      <c r="K401" s="141"/>
      <c r="L401" s="449"/>
      <c r="M401" s="450"/>
      <c r="N401" s="450"/>
      <c r="O401" s="451"/>
      <c r="P401" s="376" t="str">
        <f t="shared" si="166"/>
        <v/>
      </c>
      <c r="Q401" s="376" t="str">
        <f t="shared" si="167"/>
        <v/>
      </c>
      <c r="R401" s="377" t="str">
        <f t="shared" si="168"/>
        <v/>
      </c>
      <c r="S401" s="377" t="str">
        <f t="shared" si="169"/>
        <v/>
      </c>
      <c r="T401" s="277"/>
      <c r="U401" s="37"/>
      <c r="V401" s="36" t="str">
        <f t="shared" si="170"/>
        <v/>
      </c>
      <c r="W401" s="36" t="e">
        <f>IF(#REF!="","",#REF!)</f>
        <v>#REF!</v>
      </c>
      <c r="X401" s="29" t="str">
        <f t="shared" si="171"/>
        <v/>
      </c>
      <c r="Y401" s="7" t="e">
        <f t="shared" si="172"/>
        <v>#N/A</v>
      </c>
      <c r="Z401" s="7" t="e">
        <f t="shared" si="173"/>
        <v>#N/A</v>
      </c>
      <c r="AA401" s="7" t="e">
        <f t="shared" si="174"/>
        <v>#N/A</v>
      </c>
      <c r="AB401" s="7" t="str">
        <f t="shared" si="175"/>
        <v/>
      </c>
      <c r="AC401" s="11">
        <f t="shared" si="176"/>
        <v>1</v>
      </c>
      <c r="AD401" s="7" t="e">
        <f t="shared" si="177"/>
        <v>#N/A</v>
      </c>
      <c r="AE401" s="7" t="e">
        <f t="shared" si="178"/>
        <v>#N/A</v>
      </c>
      <c r="AF401" s="7" t="e">
        <f t="shared" si="179"/>
        <v>#N/A</v>
      </c>
      <c r="AG401" s="7" t="e">
        <f>VLOOKUP(AI401,排出係数!$A$4:$I$1301,9,FALSE)</f>
        <v>#N/A</v>
      </c>
      <c r="AH401" s="12" t="str">
        <f t="shared" si="180"/>
        <v xml:space="preserve"> </v>
      </c>
      <c r="AI401" s="7" t="e">
        <f t="shared" ref="AI401:AI464" si="191">CONCATENATE(Y401,AE401,AF401,AB401)</f>
        <v>#N/A</v>
      </c>
      <c r="AJ401" s="7" t="e">
        <f t="shared" si="181"/>
        <v>#N/A</v>
      </c>
      <c r="AK401" s="7" t="e">
        <f>VLOOKUP(AI401,排出係数!$A$4:$I$1301,6,FALSE)</f>
        <v>#N/A</v>
      </c>
      <c r="AL401" s="7" t="e">
        <f t="shared" si="182"/>
        <v>#N/A</v>
      </c>
      <c r="AM401" s="7" t="e">
        <f t="shared" si="183"/>
        <v>#N/A</v>
      </c>
      <c r="AN401" s="7" t="e">
        <f>VLOOKUP(AI401,排出係数!$A$4:$I$1301,7,FALSE)</f>
        <v>#N/A</v>
      </c>
      <c r="AO401" s="7" t="e">
        <f t="shared" si="184"/>
        <v>#N/A</v>
      </c>
      <c r="AP401" s="7" t="e">
        <f t="shared" si="185"/>
        <v>#N/A</v>
      </c>
      <c r="AQ401" s="7" t="e">
        <f t="shared" ref="AQ401:AQ464" si="192">VLOOKUP(AE401,$BU$17:$BY$21,5,FALSE)</f>
        <v>#N/A</v>
      </c>
      <c r="AR401" s="7">
        <f t="shared" si="186"/>
        <v>0</v>
      </c>
      <c r="AS401" s="7" t="e">
        <f>VLOOKUP(AI401,排出係数!$A$4:$I$1301,8,FALSE)</f>
        <v>#N/A</v>
      </c>
      <c r="AT401" s="7" t="str">
        <f t="shared" si="187"/>
        <v/>
      </c>
      <c r="AU401" s="7" t="str">
        <f t="shared" si="188"/>
        <v/>
      </c>
      <c r="AV401" s="7" t="str">
        <f t="shared" si="189"/>
        <v/>
      </c>
      <c r="AW401" s="7" t="str">
        <f t="shared" si="190"/>
        <v/>
      </c>
      <c r="AX401" s="88"/>
      <c r="BD401" s="3" t="s">
        <v>1279</v>
      </c>
    </row>
    <row r="402" spans="1:56" s="13" customFormat="1" ht="13.5" customHeight="1">
      <c r="A402" s="139">
        <v>387</v>
      </c>
      <c r="B402" s="140"/>
      <c r="C402" s="141"/>
      <c r="D402" s="142"/>
      <c r="E402" s="141"/>
      <c r="F402" s="141"/>
      <c r="G402" s="182"/>
      <c r="H402" s="141"/>
      <c r="I402" s="143"/>
      <c r="J402" s="144"/>
      <c r="K402" s="141"/>
      <c r="L402" s="449"/>
      <c r="M402" s="450"/>
      <c r="N402" s="450"/>
      <c r="O402" s="451"/>
      <c r="P402" s="376" t="str">
        <f t="shared" si="166"/>
        <v/>
      </c>
      <c r="Q402" s="376" t="str">
        <f t="shared" si="167"/>
        <v/>
      </c>
      <c r="R402" s="377" t="str">
        <f t="shared" si="168"/>
        <v/>
      </c>
      <c r="S402" s="377" t="str">
        <f t="shared" si="169"/>
        <v/>
      </c>
      <c r="T402" s="277"/>
      <c r="U402" s="37"/>
      <c r="V402" s="36" t="str">
        <f t="shared" si="170"/>
        <v/>
      </c>
      <c r="W402" s="36" t="e">
        <f>IF(#REF!="","",#REF!)</f>
        <v>#REF!</v>
      </c>
      <c r="X402" s="29" t="str">
        <f t="shared" si="171"/>
        <v/>
      </c>
      <c r="Y402" s="7" t="e">
        <f t="shared" si="172"/>
        <v>#N/A</v>
      </c>
      <c r="Z402" s="7" t="e">
        <f t="shared" si="173"/>
        <v>#N/A</v>
      </c>
      <c r="AA402" s="7" t="e">
        <f t="shared" si="174"/>
        <v>#N/A</v>
      </c>
      <c r="AB402" s="7" t="str">
        <f t="shared" si="175"/>
        <v/>
      </c>
      <c r="AC402" s="11">
        <f t="shared" si="176"/>
        <v>1</v>
      </c>
      <c r="AD402" s="7" t="e">
        <f t="shared" si="177"/>
        <v>#N/A</v>
      </c>
      <c r="AE402" s="7" t="e">
        <f t="shared" si="178"/>
        <v>#N/A</v>
      </c>
      <c r="AF402" s="7" t="e">
        <f t="shared" si="179"/>
        <v>#N/A</v>
      </c>
      <c r="AG402" s="7" t="e">
        <f>VLOOKUP(AI402,排出係数!$A$4:$I$1301,9,FALSE)</f>
        <v>#N/A</v>
      </c>
      <c r="AH402" s="12" t="str">
        <f t="shared" si="180"/>
        <v xml:space="preserve"> </v>
      </c>
      <c r="AI402" s="7" t="e">
        <f t="shared" si="191"/>
        <v>#N/A</v>
      </c>
      <c r="AJ402" s="7" t="e">
        <f t="shared" si="181"/>
        <v>#N/A</v>
      </c>
      <c r="AK402" s="7" t="e">
        <f>VLOOKUP(AI402,排出係数!$A$4:$I$1301,6,FALSE)</f>
        <v>#N/A</v>
      </c>
      <c r="AL402" s="7" t="e">
        <f t="shared" si="182"/>
        <v>#N/A</v>
      </c>
      <c r="AM402" s="7" t="e">
        <f t="shared" si="183"/>
        <v>#N/A</v>
      </c>
      <c r="AN402" s="7" t="e">
        <f>VLOOKUP(AI402,排出係数!$A$4:$I$1301,7,FALSE)</f>
        <v>#N/A</v>
      </c>
      <c r="AO402" s="7" t="e">
        <f t="shared" si="184"/>
        <v>#N/A</v>
      </c>
      <c r="AP402" s="7" t="e">
        <f t="shared" si="185"/>
        <v>#N/A</v>
      </c>
      <c r="AQ402" s="7" t="e">
        <f t="shared" si="192"/>
        <v>#N/A</v>
      </c>
      <c r="AR402" s="7">
        <f t="shared" si="186"/>
        <v>0</v>
      </c>
      <c r="AS402" s="7" t="e">
        <f>VLOOKUP(AI402,排出係数!$A$4:$I$1301,8,FALSE)</f>
        <v>#N/A</v>
      </c>
      <c r="AT402" s="7" t="str">
        <f t="shared" si="187"/>
        <v/>
      </c>
      <c r="AU402" s="7" t="str">
        <f t="shared" si="188"/>
        <v/>
      </c>
      <c r="AV402" s="7" t="str">
        <f t="shared" si="189"/>
        <v/>
      </c>
      <c r="AW402" s="7" t="str">
        <f t="shared" si="190"/>
        <v/>
      </c>
      <c r="AX402" s="88"/>
      <c r="BD402" s="3" t="s">
        <v>845</v>
      </c>
    </row>
    <row r="403" spans="1:56" s="13" customFormat="1" ht="13.5" customHeight="1">
      <c r="A403" s="139">
        <v>388</v>
      </c>
      <c r="B403" s="140"/>
      <c r="C403" s="141"/>
      <c r="D403" s="142"/>
      <c r="E403" s="141"/>
      <c r="F403" s="141"/>
      <c r="G403" s="182"/>
      <c r="H403" s="141"/>
      <c r="I403" s="143"/>
      <c r="J403" s="144"/>
      <c r="K403" s="141"/>
      <c r="L403" s="449"/>
      <c r="M403" s="450"/>
      <c r="N403" s="450"/>
      <c r="O403" s="451"/>
      <c r="P403" s="376" t="str">
        <f t="shared" si="166"/>
        <v/>
      </c>
      <c r="Q403" s="376" t="str">
        <f t="shared" si="167"/>
        <v/>
      </c>
      <c r="R403" s="377" t="str">
        <f t="shared" si="168"/>
        <v/>
      </c>
      <c r="S403" s="377" t="str">
        <f t="shared" si="169"/>
        <v/>
      </c>
      <c r="T403" s="277"/>
      <c r="U403" s="37"/>
      <c r="V403" s="36" t="str">
        <f t="shared" si="170"/>
        <v/>
      </c>
      <c r="W403" s="36" t="e">
        <f>IF(#REF!="","",#REF!)</f>
        <v>#REF!</v>
      </c>
      <c r="X403" s="29" t="str">
        <f t="shared" si="171"/>
        <v/>
      </c>
      <c r="Y403" s="7" t="e">
        <f t="shared" si="172"/>
        <v>#N/A</v>
      </c>
      <c r="Z403" s="7" t="e">
        <f t="shared" si="173"/>
        <v>#N/A</v>
      </c>
      <c r="AA403" s="7" t="e">
        <f t="shared" si="174"/>
        <v>#N/A</v>
      </c>
      <c r="AB403" s="7" t="str">
        <f t="shared" si="175"/>
        <v/>
      </c>
      <c r="AC403" s="11">
        <f t="shared" si="176"/>
        <v>1</v>
      </c>
      <c r="AD403" s="7" t="e">
        <f t="shared" si="177"/>
        <v>#N/A</v>
      </c>
      <c r="AE403" s="7" t="e">
        <f t="shared" si="178"/>
        <v>#N/A</v>
      </c>
      <c r="AF403" s="7" t="e">
        <f t="shared" si="179"/>
        <v>#N/A</v>
      </c>
      <c r="AG403" s="7" t="e">
        <f>VLOOKUP(AI403,排出係数!$A$4:$I$1301,9,FALSE)</f>
        <v>#N/A</v>
      </c>
      <c r="AH403" s="12" t="str">
        <f t="shared" si="180"/>
        <v xml:space="preserve"> </v>
      </c>
      <c r="AI403" s="7" t="e">
        <f t="shared" si="191"/>
        <v>#N/A</v>
      </c>
      <c r="AJ403" s="7" t="e">
        <f t="shared" si="181"/>
        <v>#N/A</v>
      </c>
      <c r="AK403" s="7" t="e">
        <f>VLOOKUP(AI403,排出係数!$A$4:$I$1301,6,FALSE)</f>
        <v>#N/A</v>
      </c>
      <c r="AL403" s="7" t="e">
        <f t="shared" si="182"/>
        <v>#N/A</v>
      </c>
      <c r="AM403" s="7" t="e">
        <f t="shared" si="183"/>
        <v>#N/A</v>
      </c>
      <c r="AN403" s="7" t="e">
        <f>VLOOKUP(AI403,排出係数!$A$4:$I$1301,7,FALSE)</f>
        <v>#N/A</v>
      </c>
      <c r="AO403" s="7" t="e">
        <f t="shared" si="184"/>
        <v>#N/A</v>
      </c>
      <c r="AP403" s="7" t="e">
        <f t="shared" si="185"/>
        <v>#N/A</v>
      </c>
      <c r="AQ403" s="7" t="e">
        <f t="shared" si="192"/>
        <v>#N/A</v>
      </c>
      <c r="AR403" s="7">
        <f t="shared" si="186"/>
        <v>0</v>
      </c>
      <c r="AS403" s="7" t="e">
        <f>VLOOKUP(AI403,排出係数!$A$4:$I$1301,8,FALSE)</f>
        <v>#N/A</v>
      </c>
      <c r="AT403" s="7" t="str">
        <f t="shared" si="187"/>
        <v/>
      </c>
      <c r="AU403" s="7" t="str">
        <f t="shared" si="188"/>
        <v/>
      </c>
      <c r="AV403" s="7" t="str">
        <f t="shared" si="189"/>
        <v/>
      </c>
      <c r="AW403" s="7" t="str">
        <f t="shared" si="190"/>
        <v/>
      </c>
      <c r="AX403" s="88"/>
      <c r="BD403" s="3" t="s">
        <v>874</v>
      </c>
    </row>
    <row r="404" spans="1:56" s="13" customFormat="1" ht="13.5" customHeight="1">
      <c r="A404" s="139">
        <v>389</v>
      </c>
      <c r="B404" s="140"/>
      <c r="C404" s="141"/>
      <c r="D404" s="142"/>
      <c r="E404" s="141"/>
      <c r="F404" s="141"/>
      <c r="G404" s="182"/>
      <c r="H404" s="141"/>
      <c r="I404" s="143"/>
      <c r="J404" s="144"/>
      <c r="K404" s="141"/>
      <c r="L404" s="449"/>
      <c r="M404" s="450"/>
      <c r="N404" s="450"/>
      <c r="O404" s="451"/>
      <c r="P404" s="376" t="str">
        <f t="shared" si="166"/>
        <v/>
      </c>
      <c r="Q404" s="376" t="str">
        <f t="shared" si="167"/>
        <v/>
      </c>
      <c r="R404" s="377" t="str">
        <f t="shared" si="168"/>
        <v/>
      </c>
      <c r="S404" s="377" t="str">
        <f t="shared" si="169"/>
        <v/>
      </c>
      <c r="T404" s="277"/>
      <c r="U404" s="37"/>
      <c r="V404" s="36" t="str">
        <f t="shared" si="170"/>
        <v/>
      </c>
      <c r="W404" s="36" t="e">
        <f>IF(#REF!="","",#REF!)</f>
        <v>#REF!</v>
      </c>
      <c r="X404" s="29" t="str">
        <f t="shared" si="171"/>
        <v/>
      </c>
      <c r="Y404" s="7" t="e">
        <f t="shared" si="172"/>
        <v>#N/A</v>
      </c>
      <c r="Z404" s="7" t="e">
        <f t="shared" si="173"/>
        <v>#N/A</v>
      </c>
      <c r="AA404" s="7" t="e">
        <f t="shared" si="174"/>
        <v>#N/A</v>
      </c>
      <c r="AB404" s="7" t="str">
        <f t="shared" si="175"/>
        <v/>
      </c>
      <c r="AC404" s="11">
        <f t="shared" si="176"/>
        <v>1</v>
      </c>
      <c r="AD404" s="7" t="e">
        <f t="shared" si="177"/>
        <v>#N/A</v>
      </c>
      <c r="AE404" s="7" t="e">
        <f t="shared" si="178"/>
        <v>#N/A</v>
      </c>
      <c r="AF404" s="7" t="e">
        <f t="shared" si="179"/>
        <v>#N/A</v>
      </c>
      <c r="AG404" s="7" t="e">
        <f>VLOOKUP(AI404,排出係数!$A$4:$I$1301,9,FALSE)</f>
        <v>#N/A</v>
      </c>
      <c r="AH404" s="12" t="str">
        <f t="shared" si="180"/>
        <v xml:space="preserve"> </v>
      </c>
      <c r="AI404" s="7" t="e">
        <f t="shared" si="191"/>
        <v>#N/A</v>
      </c>
      <c r="AJ404" s="7" t="e">
        <f t="shared" si="181"/>
        <v>#N/A</v>
      </c>
      <c r="AK404" s="7" t="e">
        <f>VLOOKUP(AI404,排出係数!$A$4:$I$1301,6,FALSE)</f>
        <v>#N/A</v>
      </c>
      <c r="AL404" s="7" t="e">
        <f t="shared" si="182"/>
        <v>#N/A</v>
      </c>
      <c r="AM404" s="7" t="e">
        <f t="shared" si="183"/>
        <v>#N/A</v>
      </c>
      <c r="AN404" s="7" t="e">
        <f>VLOOKUP(AI404,排出係数!$A$4:$I$1301,7,FALSE)</f>
        <v>#N/A</v>
      </c>
      <c r="AO404" s="7" t="e">
        <f t="shared" si="184"/>
        <v>#N/A</v>
      </c>
      <c r="AP404" s="7" t="e">
        <f t="shared" si="185"/>
        <v>#N/A</v>
      </c>
      <c r="AQ404" s="7" t="e">
        <f t="shared" si="192"/>
        <v>#N/A</v>
      </c>
      <c r="AR404" s="7">
        <f t="shared" si="186"/>
        <v>0</v>
      </c>
      <c r="AS404" s="7" t="e">
        <f>VLOOKUP(AI404,排出係数!$A$4:$I$1301,8,FALSE)</f>
        <v>#N/A</v>
      </c>
      <c r="AT404" s="7" t="str">
        <f t="shared" si="187"/>
        <v/>
      </c>
      <c r="AU404" s="7" t="str">
        <f t="shared" si="188"/>
        <v/>
      </c>
      <c r="AV404" s="7" t="str">
        <f t="shared" si="189"/>
        <v/>
      </c>
      <c r="AW404" s="7" t="str">
        <f t="shared" si="190"/>
        <v/>
      </c>
      <c r="AX404" s="88"/>
      <c r="BD404" s="3" t="s">
        <v>921</v>
      </c>
    </row>
    <row r="405" spans="1:56" s="13" customFormat="1" ht="13.5" customHeight="1">
      <c r="A405" s="139">
        <v>390</v>
      </c>
      <c r="B405" s="140"/>
      <c r="C405" s="141"/>
      <c r="D405" s="142"/>
      <c r="E405" s="141"/>
      <c r="F405" s="141"/>
      <c r="G405" s="182"/>
      <c r="H405" s="141"/>
      <c r="I405" s="143"/>
      <c r="J405" s="144"/>
      <c r="K405" s="141"/>
      <c r="L405" s="449"/>
      <c r="M405" s="450"/>
      <c r="N405" s="450"/>
      <c r="O405" s="451"/>
      <c r="P405" s="376" t="str">
        <f t="shared" si="166"/>
        <v/>
      </c>
      <c r="Q405" s="376" t="str">
        <f t="shared" si="167"/>
        <v/>
      </c>
      <c r="R405" s="377" t="str">
        <f t="shared" si="168"/>
        <v/>
      </c>
      <c r="S405" s="377" t="str">
        <f t="shared" si="169"/>
        <v/>
      </c>
      <c r="T405" s="277"/>
      <c r="U405" s="37"/>
      <c r="V405" s="36" t="str">
        <f t="shared" si="170"/>
        <v/>
      </c>
      <c r="W405" s="36" t="e">
        <f>IF(#REF!="","",#REF!)</f>
        <v>#REF!</v>
      </c>
      <c r="X405" s="29" t="str">
        <f t="shared" si="171"/>
        <v/>
      </c>
      <c r="Y405" s="7" t="e">
        <f t="shared" si="172"/>
        <v>#N/A</v>
      </c>
      <c r="Z405" s="7" t="e">
        <f t="shared" si="173"/>
        <v>#N/A</v>
      </c>
      <c r="AA405" s="7" t="e">
        <f t="shared" si="174"/>
        <v>#N/A</v>
      </c>
      <c r="AB405" s="7" t="str">
        <f t="shared" si="175"/>
        <v/>
      </c>
      <c r="AC405" s="11">
        <f t="shared" si="176"/>
        <v>1</v>
      </c>
      <c r="AD405" s="7" t="e">
        <f t="shared" si="177"/>
        <v>#N/A</v>
      </c>
      <c r="AE405" s="7" t="e">
        <f t="shared" si="178"/>
        <v>#N/A</v>
      </c>
      <c r="AF405" s="7" t="e">
        <f t="shared" si="179"/>
        <v>#N/A</v>
      </c>
      <c r="AG405" s="7" t="e">
        <f>VLOOKUP(AI405,排出係数!$A$4:$I$1301,9,FALSE)</f>
        <v>#N/A</v>
      </c>
      <c r="AH405" s="12" t="str">
        <f t="shared" si="180"/>
        <v xml:space="preserve"> </v>
      </c>
      <c r="AI405" s="7" t="e">
        <f t="shared" si="191"/>
        <v>#N/A</v>
      </c>
      <c r="AJ405" s="7" t="e">
        <f t="shared" si="181"/>
        <v>#N/A</v>
      </c>
      <c r="AK405" s="7" t="e">
        <f>VLOOKUP(AI405,排出係数!$A$4:$I$1301,6,FALSE)</f>
        <v>#N/A</v>
      </c>
      <c r="AL405" s="7" t="e">
        <f t="shared" si="182"/>
        <v>#N/A</v>
      </c>
      <c r="AM405" s="7" t="e">
        <f t="shared" si="183"/>
        <v>#N/A</v>
      </c>
      <c r="AN405" s="7" t="e">
        <f>VLOOKUP(AI405,排出係数!$A$4:$I$1301,7,FALSE)</f>
        <v>#N/A</v>
      </c>
      <c r="AO405" s="7" t="e">
        <f t="shared" si="184"/>
        <v>#N/A</v>
      </c>
      <c r="AP405" s="7" t="e">
        <f t="shared" si="185"/>
        <v>#N/A</v>
      </c>
      <c r="AQ405" s="7" t="e">
        <f t="shared" si="192"/>
        <v>#N/A</v>
      </c>
      <c r="AR405" s="7">
        <f t="shared" si="186"/>
        <v>0</v>
      </c>
      <c r="AS405" s="7" t="e">
        <f>VLOOKUP(AI405,排出係数!$A$4:$I$1301,8,FALSE)</f>
        <v>#N/A</v>
      </c>
      <c r="AT405" s="7" t="str">
        <f t="shared" si="187"/>
        <v/>
      </c>
      <c r="AU405" s="7" t="str">
        <f t="shared" si="188"/>
        <v/>
      </c>
      <c r="AV405" s="7" t="str">
        <f t="shared" si="189"/>
        <v/>
      </c>
      <c r="AW405" s="7" t="str">
        <f t="shared" si="190"/>
        <v/>
      </c>
      <c r="AX405" s="88"/>
      <c r="BD405" s="3" t="s">
        <v>1311</v>
      </c>
    </row>
    <row r="406" spans="1:56" s="13" customFormat="1" ht="13.5" customHeight="1">
      <c r="A406" s="139">
        <v>391</v>
      </c>
      <c r="B406" s="140"/>
      <c r="C406" s="141"/>
      <c r="D406" s="142"/>
      <c r="E406" s="141"/>
      <c r="F406" s="141"/>
      <c r="G406" s="182"/>
      <c r="H406" s="141"/>
      <c r="I406" s="143"/>
      <c r="J406" s="144"/>
      <c r="K406" s="141"/>
      <c r="L406" s="449"/>
      <c r="M406" s="450"/>
      <c r="N406" s="450"/>
      <c r="O406" s="451"/>
      <c r="P406" s="376" t="str">
        <f t="shared" si="166"/>
        <v/>
      </c>
      <c r="Q406" s="376" t="str">
        <f t="shared" si="167"/>
        <v/>
      </c>
      <c r="R406" s="377" t="str">
        <f t="shared" si="168"/>
        <v/>
      </c>
      <c r="S406" s="377" t="str">
        <f t="shared" si="169"/>
        <v/>
      </c>
      <c r="T406" s="277"/>
      <c r="U406" s="37"/>
      <c r="V406" s="36" t="str">
        <f t="shared" si="170"/>
        <v/>
      </c>
      <c r="W406" s="36" t="e">
        <f>IF(#REF!="","",#REF!)</f>
        <v>#REF!</v>
      </c>
      <c r="X406" s="29" t="str">
        <f t="shared" si="171"/>
        <v/>
      </c>
      <c r="Y406" s="7" t="e">
        <f t="shared" si="172"/>
        <v>#N/A</v>
      </c>
      <c r="Z406" s="7" t="e">
        <f t="shared" si="173"/>
        <v>#N/A</v>
      </c>
      <c r="AA406" s="7" t="e">
        <f t="shared" si="174"/>
        <v>#N/A</v>
      </c>
      <c r="AB406" s="7" t="str">
        <f t="shared" si="175"/>
        <v/>
      </c>
      <c r="AC406" s="11">
        <f t="shared" si="176"/>
        <v>1</v>
      </c>
      <c r="AD406" s="7" t="e">
        <f t="shared" si="177"/>
        <v>#N/A</v>
      </c>
      <c r="AE406" s="7" t="e">
        <f t="shared" si="178"/>
        <v>#N/A</v>
      </c>
      <c r="AF406" s="7" t="e">
        <f t="shared" si="179"/>
        <v>#N/A</v>
      </c>
      <c r="AG406" s="7" t="e">
        <f>VLOOKUP(AI406,排出係数!$A$4:$I$1301,9,FALSE)</f>
        <v>#N/A</v>
      </c>
      <c r="AH406" s="12" t="str">
        <f t="shared" si="180"/>
        <v xml:space="preserve"> </v>
      </c>
      <c r="AI406" s="7" t="e">
        <f t="shared" si="191"/>
        <v>#N/A</v>
      </c>
      <c r="AJ406" s="7" t="e">
        <f t="shared" si="181"/>
        <v>#N/A</v>
      </c>
      <c r="AK406" s="7" t="e">
        <f>VLOOKUP(AI406,排出係数!$A$4:$I$1301,6,FALSE)</f>
        <v>#N/A</v>
      </c>
      <c r="AL406" s="7" t="e">
        <f t="shared" si="182"/>
        <v>#N/A</v>
      </c>
      <c r="AM406" s="7" t="e">
        <f t="shared" si="183"/>
        <v>#N/A</v>
      </c>
      <c r="AN406" s="7" t="e">
        <f>VLOOKUP(AI406,排出係数!$A$4:$I$1301,7,FALSE)</f>
        <v>#N/A</v>
      </c>
      <c r="AO406" s="7" t="e">
        <f t="shared" si="184"/>
        <v>#N/A</v>
      </c>
      <c r="AP406" s="7" t="e">
        <f t="shared" si="185"/>
        <v>#N/A</v>
      </c>
      <c r="AQ406" s="7" t="e">
        <f t="shared" si="192"/>
        <v>#N/A</v>
      </c>
      <c r="AR406" s="7">
        <f t="shared" si="186"/>
        <v>0</v>
      </c>
      <c r="AS406" s="7" t="e">
        <f>VLOOKUP(AI406,排出係数!$A$4:$I$1301,8,FALSE)</f>
        <v>#N/A</v>
      </c>
      <c r="AT406" s="7" t="str">
        <f t="shared" si="187"/>
        <v/>
      </c>
      <c r="AU406" s="7" t="str">
        <f t="shared" si="188"/>
        <v/>
      </c>
      <c r="AV406" s="7" t="str">
        <f t="shared" si="189"/>
        <v/>
      </c>
      <c r="AW406" s="7" t="str">
        <f t="shared" si="190"/>
        <v/>
      </c>
      <c r="AX406" s="88"/>
      <c r="BD406" s="3" t="s">
        <v>959</v>
      </c>
    </row>
    <row r="407" spans="1:56" s="13" customFormat="1" ht="13.5" customHeight="1">
      <c r="A407" s="139">
        <v>392</v>
      </c>
      <c r="B407" s="140"/>
      <c r="C407" s="141"/>
      <c r="D407" s="142"/>
      <c r="E407" s="141"/>
      <c r="F407" s="141"/>
      <c r="G407" s="182"/>
      <c r="H407" s="141"/>
      <c r="I407" s="143"/>
      <c r="J407" s="144"/>
      <c r="K407" s="141"/>
      <c r="L407" s="449"/>
      <c r="M407" s="450"/>
      <c r="N407" s="450"/>
      <c r="O407" s="451"/>
      <c r="P407" s="376" t="str">
        <f t="shared" si="166"/>
        <v/>
      </c>
      <c r="Q407" s="376" t="str">
        <f t="shared" si="167"/>
        <v/>
      </c>
      <c r="R407" s="377" t="str">
        <f t="shared" si="168"/>
        <v/>
      </c>
      <c r="S407" s="377" t="str">
        <f t="shared" si="169"/>
        <v/>
      </c>
      <c r="T407" s="277"/>
      <c r="U407" s="37"/>
      <c r="V407" s="36" t="str">
        <f t="shared" si="170"/>
        <v/>
      </c>
      <c r="W407" s="36" t="e">
        <f>IF(#REF!="","",#REF!)</f>
        <v>#REF!</v>
      </c>
      <c r="X407" s="29" t="str">
        <f t="shared" si="171"/>
        <v/>
      </c>
      <c r="Y407" s="7" t="e">
        <f t="shared" si="172"/>
        <v>#N/A</v>
      </c>
      <c r="Z407" s="7" t="e">
        <f t="shared" si="173"/>
        <v>#N/A</v>
      </c>
      <c r="AA407" s="7" t="e">
        <f t="shared" si="174"/>
        <v>#N/A</v>
      </c>
      <c r="AB407" s="7" t="str">
        <f t="shared" si="175"/>
        <v/>
      </c>
      <c r="AC407" s="11">
        <f t="shared" si="176"/>
        <v>1</v>
      </c>
      <c r="AD407" s="7" t="e">
        <f t="shared" si="177"/>
        <v>#N/A</v>
      </c>
      <c r="AE407" s="7" t="e">
        <f t="shared" si="178"/>
        <v>#N/A</v>
      </c>
      <c r="AF407" s="7" t="e">
        <f t="shared" si="179"/>
        <v>#N/A</v>
      </c>
      <c r="AG407" s="7" t="e">
        <f>VLOOKUP(AI407,排出係数!$A$4:$I$1301,9,FALSE)</f>
        <v>#N/A</v>
      </c>
      <c r="AH407" s="12" t="str">
        <f t="shared" si="180"/>
        <v xml:space="preserve"> </v>
      </c>
      <c r="AI407" s="7" t="e">
        <f t="shared" si="191"/>
        <v>#N/A</v>
      </c>
      <c r="AJ407" s="7" t="e">
        <f t="shared" si="181"/>
        <v>#N/A</v>
      </c>
      <c r="AK407" s="7" t="e">
        <f>VLOOKUP(AI407,排出係数!$A$4:$I$1301,6,FALSE)</f>
        <v>#N/A</v>
      </c>
      <c r="AL407" s="7" t="e">
        <f t="shared" si="182"/>
        <v>#N/A</v>
      </c>
      <c r="AM407" s="7" t="e">
        <f t="shared" si="183"/>
        <v>#N/A</v>
      </c>
      <c r="AN407" s="7" t="e">
        <f>VLOOKUP(AI407,排出係数!$A$4:$I$1301,7,FALSE)</f>
        <v>#N/A</v>
      </c>
      <c r="AO407" s="7" t="e">
        <f t="shared" si="184"/>
        <v>#N/A</v>
      </c>
      <c r="AP407" s="7" t="e">
        <f t="shared" si="185"/>
        <v>#N/A</v>
      </c>
      <c r="AQ407" s="7" t="e">
        <f t="shared" si="192"/>
        <v>#N/A</v>
      </c>
      <c r="AR407" s="7">
        <f t="shared" si="186"/>
        <v>0</v>
      </c>
      <c r="AS407" s="7" t="e">
        <f>VLOOKUP(AI407,排出係数!$A$4:$I$1301,8,FALSE)</f>
        <v>#N/A</v>
      </c>
      <c r="AT407" s="7" t="str">
        <f t="shared" si="187"/>
        <v/>
      </c>
      <c r="AU407" s="7" t="str">
        <f t="shared" si="188"/>
        <v/>
      </c>
      <c r="AV407" s="7" t="str">
        <f t="shared" si="189"/>
        <v/>
      </c>
      <c r="AW407" s="7" t="str">
        <f t="shared" si="190"/>
        <v/>
      </c>
      <c r="AX407" s="88"/>
      <c r="BD407" s="3" t="s">
        <v>987</v>
      </c>
    </row>
    <row r="408" spans="1:56" s="13" customFormat="1" ht="13.5" customHeight="1">
      <c r="A408" s="139">
        <v>393</v>
      </c>
      <c r="B408" s="140"/>
      <c r="C408" s="141"/>
      <c r="D408" s="142"/>
      <c r="E408" s="141"/>
      <c r="F408" s="141"/>
      <c r="G408" s="182"/>
      <c r="H408" s="141"/>
      <c r="I408" s="143"/>
      <c r="J408" s="144"/>
      <c r="K408" s="141"/>
      <c r="L408" s="449"/>
      <c r="M408" s="450"/>
      <c r="N408" s="450"/>
      <c r="O408" s="451"/>
      <c r="P408" s="376" t="str">
        <f t="shared" si="166"/>
        <v/>
      </c>
      <c r="Q408" s="376" t="str">
        <f t="shared" si="167"/>
        <v/>
      </c>
      <c r="R408" s="377" t="str">
        <f t="shared" si="168"/>
        <v/>
      </c>
      <c r="S408" s="377" t="str">
        <f t="shared" si="169"/>
        <v/>
      </c>
      <c r="T408" s="277"/>
      <c r="U408" s="37"/>
      <c r="V408" s="36" t="str">
        <f t="shared" si="170"/>
        <v/>
      </c>
      <c r="W408" s="36" t="e">
        <f>IF(#REF!="","",#REF!)</f>
        <v>#REF!</v>
      </c>
      <c r="X408" s="29" t="str">
        <f t="shared" si="171"/>
        <v/>
      </c>
      <c r="Y408" s="7" t="e">
        <f t="shared" si="172"/>
        <v>#N/A</v>
      </c>
      <c r="Z408" s="7" t="e">
        <f t="shared" si="173"/>
        <v>#N/A</v>
      </c>
      <c r="AA408" s="7" t="e">
        <f t="shared" si="174"/>
        <v>#N/A</v>
      </c>
      <c r="AB408" s="7" t="str">
        <f t="shared" si="175"/>
        <v/>
      </c>
      <c r="AC408" s="11">
        <f t="shared" si="176"/>
        <v>1</v>
      </c>
      <c r="AD408" s="7" t="e">
        <f t="shared" si="177"/>
        <v>#N/A</v>
      </c>
      <c r="AE408" s="7" t="e">
        <f t="shared" si="178"/>
        <v>#N/A</v>
      </c>
      <c r="AF408" s="7" t="e">
        <f t="shared" si="179"/>
        <v>#N/A</v>
      </c>
      <c r="AG408" s="7" t="e">
        <f>VLOOKUP(AI408,排出係数!$A$4:$I$1301,9,FALSE)</f>
        <v>#N/A</v>
      </c>
      <c r="AH408" s="12" t="str">
        <f t="shared" si="180"/>
        <v xml:space="preserve"> </v>
      </c>
      <c r="AI408" s="7" t="e">
        <f t="shared" si="191"/>
        <v>#N/A</v>
      </c>
      <c r="AJ408" s="7" t="e">
        <f t="shared" si="181"/>
        <v>#N/A</v>
      </c>
      <c r="AK408" s="7" t="e">
        <f>VLOOKUP(AI408,排出係数!$A$4:$I$1301,6,FALSE)</f>
        <v>#N/A</v>
      </c>
      <c r="AL408" s="7" t="e">
        <f t="shared" si="182"/>
        <v>#N/A</v>
      </c>
      <c r="AM408" s="7" t="e">
        <f t="shared" si="183"/>
        <v>#N/A</v>
      </c>
      <c r="AN408" s="7" t="e">
        <f>VLOOKUP(AI408,排出係数!$A$4:$I$1301,7,FALSE)</f>
        <v>#N/A</v>
      </c>
      <c r="AO408" s="7" t="e">
        <f t="shared" si="184"/>
        <v>#N/A</v>
      </c>
      <c r="AP408" s="7" t="e">
        <f t="shared" si="185"/>
        <v>#N/A</v>
      </c>
      <c r="AQ408" s="7" t="e">
        <f t="shared" si="192"/>
        <v>#N/A</v>
      </c>
      <c r="AR408" s="7">
        <f t="shared" si="186"/>
        <v>0</v>
      </c>
      <c r="AS408" s="7" t="e">
        <f>VLOOKUP(AI408,排出係数!$A$4:$I$1301,8,FALSE)</f>
        <v>#N/A</v>
      </c>
      <c r="AT408" s="7" t="str">
        <f t="shared" si="187"/>
        <v/>
      </c>
      <c r="AU408" s="7" t="str">
        <f t="shared" si="188"/>
        <v/>
      </c>
      <c r="AV408" s="7" t="str">
        <f t="shared" si="189"/>
        <v/>
      </c>
      <c r="AW408" s="7" t="str">
        <f t="shared" si="190"/>
        <v/>
      </c>
      <c r="AX408" s="88"/>
      <c r="BD408" s="3" t="s">
        <v>1031</v>
      </c>
    </row>
    <row r="409" spans="1:56" s="13" customFormat="1" ht="13.5" customHeight="1">
      <c r="A409" s="139">
        <v>394</v>
      </c>
      <c r="B409" s="140"/>
      <c r="C409" s="141"/>
      <c r="D409" s="142"/>
      <c r="E409" s="141"/>
      <c r="F409" s="141"/>
      <c r="G409" s="182"/>
      <c r="H409" s="141"/>
      <c r="I409" s="143"/>
      <c r="J409" s="144"/>
      <c r="K409" s="141"/>
      <c r="L409" s="449"/>
      <c r="M409" s="450"/>
      <c r="N409" s="450"/>
      <c r="O409" s="451"/>
      <c r="P409" s="376" t="str">
        <f t="shared" si="166"/>
        <v/>
      </c>
      <c r="Q409" s="376" t="str">
        <f t="shared" si="167"/>
        <v/>
      </c>
      <c r="R409" s="377" t="str">
        <f t="shared" si="168"/>
        <v/>
      </c>
      <c r="S409" s="377" t="str">
        <f t="shared" si="169"/>
        <v/>
      </c>
      <c r="T409" s="277"/>
      <c r="U409" s="37"/>
      <c r="V409" s="36" t="str">
        <f t="shared" si="170"/>
        <v/>
      </c>
      <c r="W409" s="36" t="e">
        <f>IF(#REF!="","",#REF!)</f>
        <v>#REF!</v>
      </c>
      <c r="X409" s="29" t="str">
        <f t="shared" si="171"/>
        <v/>
      </c>
      <c r="Y409" s="7" t="e">
        <f t="shared" si="172"/>
        <v>#N/A</v>
      </c>
      <c r="Z409" s="7" t="e">
        <f t="shared" si="173"/>
        <v>#N/A</v>
      </c>
      <c r="AA409" s="7" t="e">
        <f t="shared" si="174"/>
        <v>#N/A</v>
      </c>
      <c r="AB409" s="7" t="str">
        <f t="shared" si="175"/>
        <v/>
      </c>
      <c r="AC409" s="11">
        <f t="shared" si="176"/>
        <v>1</v>
      </c>
      <c r="AD409" s="7" t="e">
        <f t="shared" si="177"/>
        <v>#N/A</v>
      </c>
      <c r="AE409" s="7" t="e">
        <f t="shared" si="178"/>
        <v>#N/A</v>
      </c>
      <c r="AF409" s="7" t="e">
        <f t="shared" si="179"/>
        <v>#N/A</v>
      </c>
      <c r="AG409" s="7" t="e">
        <f>VLOOKUP(AI409,排出係数!$A$4:$I$1301,9,FALSE)</f>
        <v>#N/A</v>
      </c>
      <c r="AH409" s="12" t="str">
        <f t="shared" si="180"/>
        <v xml:space="preserve"> </v>
      </c>
      <c r="AI409" s="7" t="e">
        <f t="shared" si="191"/>
        <v>#N/A</v>
      </c>
      <c r="AJ409" s="7" t="e">
        <f t="shared" si="181"/>
        <v>#N/A</v>
      </c>
      <c r="AK409" s="7" t="e">
        <f>VLOOKUP(AI409,排出係数!$A$4:$I$1301,6,FALSE)</f>
        <v>#N/A</v>
      </c>
      <c r="AL409" s="7" t="e">
        <f t="shared" si="182"/>
        <v>#N/A</v>
      </c>
      <c r="AM409" s="7" t="e">
        <f t="shared" si="183"/>
        <v>#N/A</v>
      </c>
      <c r="AN409" s="7" t="e">
        <f>VLOOKUP(AI409,排出係数!$A$4:$I$1301,7,FALSE)</f>
        <v>#N/A</v>
      </c>
      <c r="AO409" s="7" t="e">
        <f t="shared" si="184"/>
        <v>#N/A</v>
      </c>
      <c r="AP409" s="7" t="e">
        <f t="shared" si="185"/>
        <v>#N/A</v>
      </c>
      <c r="AQ409" s="7" t="e">
        <f t="shared" si="192"/>
        <v>#N/A</v>
      </c>
      <c r="AR409" s="7">
        <f t="shared" si="186"/>
        <v>0</v>
      </c>
      <c r="AS409" s="7" t="e">
        <f>VLOOKUP(AI409,排出係数!$A$4:$I$1301,8,FALSE)</f>
        <v>#N/A</v>
      </c>
      <c r="AT409" s="7" t="str">
        <f t="shared" si="187"/>
        <v/>
      </c>
      <c r="AU409" s="7" t="str">
        <f t="shared" si="188"/>
        <v/>
      </c>
      <c r="AV409" s="7" t="str">
        <f t="shared" si="189"/>
        <v/>
      </c>
      <c r="AW409" s="7" t="str">
        <f t="shared" si="190"/>
        <v/>
      </c>
      <c r="AX409" s="88"/>
      <c r="BD409" s="3" t="s">
        <v>1309</v>
      </c>
    </row>
    <row r="410" spans="1:56" s="13" customFormat="1" ht="13.5" customHeight="1">
      <c r="A410" s="139">
        <v>395</v>
      </c>
      <c r="B410" s="140"/>
      <c r="C410" s="141"/>
      <c r="D410" s="142"/>
      <c r="E410" s="141"/>
      <c r="F410" s="141"/>
      <c r="G410" s="182"/>
      <c r="H410" s="141"/>
      <c r="I410" s="143"/>
      <c r="J410" s="144"/>
      <c r="K410" s="141"/>
      <c r="L410" s="449"/>
      <c r="M410" s="450"/>
      <c r="N410" s="450"/>
      <c r="O410" s="451"/>
      <c r="P410" s="376" t="str">
        <f t="shared" si="166"/>
        <v/>
      </c>
      <c r="Q410" s="376" t="str">
        <f t="shared" si="167"/>
        <v/>
      </c>
      <c r="R410" s="377" t="str">
        <f t="shared" si="168"/>
        <v/>
      </c>
      <c r="S410" s="377" t="str">
        <f t="shared" si="169"/>
        <v/>
      </c>
      <c r="T410" s="277"/>
      <c r="U410" s="37"/>
      <c r="V410" s="36" t="str">
        <f t="shared" si="170"/>
        <v/>
      </c>
      <c r="W410" s="36" t="e">
        <f>IF(#REF!="","",#REF!)</f>
        <v>#REF!</v>
      </c>
      <c r="X410" s="29" t="str">
        <f t="shared" si="171"/>
        <v/>
      </c>
      <c r="Y410" s="7" t="e">
        <f t="shared" si="172"/>
        <v>#N/A</v>
      </c>
      <c r="Z410" s="7" t="e">
        <f t="shared" si="173"/>
        <v>#N/A</v>
      </c>
      <c r="AA410" s="7" t="e">
        <f t="shared" si="174"/>
        <v>#N/A</v>
      </c>
      <c r="AB410" s="7" t="str">
        <f t="shared" si="175"/>
        <v/>
      </c>
      <c r="AC410" s="11">
        <f t="shared" si="176"/>
        <v>1</v>
      </c>
      <c r="AD410" s="7" t="e">
        <f t="shared" si="177"/>
        <v>#N/A</v>
      </c>
      <c r="AE410" s="7" t="e">
        <f t="shared" si="178"/>
        <v>#N/A</v>
      </c>
      <c r="AF410" s="7" t="e">
        <f t="shared" si="179"/>
        <v>#N/A</v>
      </c>
      <c r="AG410" s="7" t="e">
        <f>VLOOKUP(AI410,排出係数!$A$4:$I$1301,9,FALSE)</f>
        <v>#N/A</v>
      </c>
      <c r="AH410" s="12" t="str">
        <f t="shared" si="180"/>
        <v xml:space="preserve"> </v>
      </c>
      <c r="AI410" s="7" t="e">
        <f t="shared" si="191"/>
        <v>#N/A</v>
      </c>
      <c r="AJ410" s="7" t="e">
        <f t="shared" si="181"/>
        <v>#N/A</v>
      </c>
      <c r="AK410" s="7" t="e">
        <f>VLOOKUP(AI410,排出係数!$A$4:$I$1301,6,FALSE)</f>
        <v>#N/A</v>
      </c>
      <c r="AL410" s="7" t="e">
        <f t="shared" si="182"/>
        <v>#N/A</v>
      </c>
      <c r="AM410" s="7" t="e">
        <f t="shared" si="183"/>
        <v>#N/A</v>
      </c>
      <c r="AN410" s="7" t="e">
        <f>VLOOKUP(AI410,排出係数!$A$4:$I$1301,7,FALSE)</f>
        <v>#N/A</v>
      </c>
      <c r="AO410" s="7" t="e">
        <f t="shared" si="184"/>
        <v>#N/A</v>
      </c>
      <c r="AP410" s="7" t="e">
        <f t="shared" si="185"/>
        <v>#N/A</v>
      </c>
      <c r="AQ410" s="7" t="e">
        <f t="shared" si="192"/>
        <v>#N/A</v>
      </c>
      <c r="AR410" s="7">
        <f t="shared" si="186"/>
        <v>0</v>
      </c>
      <c r="AS410" s="7" t="e">
        <f>VLOOKUP(AI410,排出係数!$A$4:$I$1301,8,FALSE)</f>
        <v>#N/A</v>
      </c>
      <c r="AT410" s="7" t="str">
        <f t="shared" si="187"/>
        <v/>
      </c>
      <c r="AU410" s="7" t="str">
        <f t="shared" si="188"/>
        <v/>
      </c>
      <c r="AV410" s="7" t="str">
        <f t="shared" si="189"/>
        <v/>
      </c>
      <c r="AW410" s="7" t="str">
        <f t="shared" si="190"/>
        <v/>
      </c>
      <c r="AX410" s="88"/>
      <c r="BD410" s="3" t="s">
        <v>956</v>
      </c>
    </row>
    <row r="411" spans="1:56" s="13" customFormat="1" ht="13.5" customHeight="1">
      <c r="A411" s="139">
        <v>396</v>
      </c>
      <c r="B411" s="140"/>
      <c r="C411" s="141"/>
      <c r="D411" s="142"/>
      <c r="E411" s="141"/>
      <c r="F411" s="141"/>
      <c r="G411" s="182"/>
      <c r="H411" s="141"/>
      <c r="I411" s="143"/>
      <c r="J411" s="144"/>
      <c r="K411" s="141"/>
      <c r="L411" s="449"/>
      <c r="M411" s="450"/>
      <c r="N411" s="450"/>
      <c r="O411" s="451"/>
      <c r="P411" s="376" t="str">
        <f t="shared" si="166"/>
        <v/>
      </c>
      <c r="Q411" s="376" t="str">
        <f t="shared" si="167"/>
        <v/>
      </c>
      <c r="R411" s="377" t="str">
        <f t="shared" si="168"/>
        <v/>
      </c>
      <c r="S411" s="377" t="str">
        <f t="shared" si="169"/>
        <v/>
      </c>
      <c r="T411" s="277"/>
      <c r="U411" s="37"/>
      <c r="V411" s="36" t="str">
        <f t="shared" si="170"/>
        <v/>
      </c>
      <c r="W411" s="36" t="e">
        <f>IF(#REF!="","",#REF!)</f>
        <v>#REF!</v>
      </c>
      <c r="X411" s="29" t="str">
        <f t="shared" si="171"/>
        <v/>
      </c>
      <c r="Y411" s="7" t="e">
        <f t="shared" si="172"/>
        <v>#N/A</v>
      </c>
      <c r="Z411" s="7" t="e">
        <f t="shared" si="173"/>
        <v>#N/A</v>
      </c>
      <c r="AA411" s="7" t="e">
        <f t="shared" si="174"/>
        <v>#N/A</v>
      </c>
      <c r="AB411" s="7" t="str">
        <f t="shared" si="175"/>
        <v/>
      </c>
      <c r="AC411" s="11">
        <f t="shared" si="176"/>
        <v>1</v>
      </c>
      <c r="AD411" s="7" t="e">
        <f t="shared" si="177"/>
        <v>#N/A</v>
      </c>
      <c r="AE411" s="7" t="e">
        <f t="shared" si="178"/>
        <v>#N/A</v>
      </c>
      <c r="AF411" s="7" t="e">
        <f t="shared" si="179"/>
        <v>#N/A</v>
      </c>
      <c r="AG411" s="7" t="e">
        <f>VLOOKUP(AI411,排出係数!$A$4:$I$1301,9,FALSE)</f>
        <v>#N/A</v>
      </c>
      <c r="AH411" s="12" t="str">
        <f t="shared" si="180"/>
        <v xml:space="preserve"> </v>
      </c>
      <c r="AI411" s="7" t="e">
        <f t="shared" si="191"/>
        <v>#N/A</v>
      </c>
      <c r="AJ411" s="7" t="e">
        <f t="shared" si="181"/>
        <v>#N/A</v>
      </c>
      <c r="AK411" s="7" t="e">
        <f>VLOOKUP(AI411,排出係数!$A$4:$I$1301,6,FALSE)</f>
        <v>#N/A</v>
      </c>
      <c r="AL411" s="7" t="e">
        <f t="shared" si="182"/>
        <v>#N/A</v>
      </c>
      <c r="AM411" s="7" t="e">
        <f t="shared" si="183"/>
        <v>#N/A</v>
      </c>
      <c r="AN411" s="7" t="e">
        <f>VLOOKUP(AI411,排出係数!$A$4:$I$1301,7,FALSE)</f>
        <v>#N/A</v>
      </c>
      <c r="AO411" s="7" t="e">
        <f t="shared" si="184"/>
        <v>#N/A</v>
      </c>
      <c r="AP411" s="7" t="e">
        <f t="shared" si="185"/>
        <v>#N/A</v>
      </c>
      <c r="AQ411" s="7" t="e">
        <f t="shared" si="192"/>
        <v>#N/A</v>
      </c>
      <c r="AR411" s="7">
        <f t="shared" si="186"/>
        <v>0</v>
      </c>
      <c r="AS411" s="7" t="e">
        <f>VLOOKUP(AI411,排出係数!$A$4:$I$1301,8,FALSE)</f>
        <v>#N/A</v>
      </c>
      <c r="AT411" s="7" t="str">
        <f t="shared" si="187"/>
        <v/>
      </c>
      <c r="AU411" s="7" t="str">
        <f t="shared" si="188"/>
        <v/>
      </c>
      <c r="AV411" s="7" t="str">
        <f t="shared" si="189"/>
        <v/>
      </c>
      <c r="AW411" s="7" t="str">
        <f t="shared" si="190"/>
        <v/>
      </c>
      <c r="AX411" s="88"/>
      <c r="BD411" s="3" t="s">
        <v>985</v>
      </c>
    </row>
    <row r="412" spans="1:56" s="13" customFormat="1" ht="13.5" customHeight="1">
      <c r="A412" s="139">
        <v>397</v>
      </c>
      <c r="B412" s="140"/>
      <c r="C412" s="141"/>
      <c r="D412" s="142"/>
      <c r="E412" s="141"/>
      <c r="F412" s="141"/>
      <c r="G412" s="182"/>
      <c r="H412" s="141"/>
      <c r="I412" s="143"/>
      <c r="J412" s="144"/>
      <c r="K412" s="141"/>
      <c r="L412" s="449"/>
      <c r="M412" s="450"/>
      <c r="N412" s="450"/>
      <c r="O412" s="451"/>
      <c r="P412" s="376" t="str">
        <f t="shared" si="166"/>
        <v/>
      </c>
      <c r="Q412" s="376" t="str">
        <f t="shared" si="167"/>
        <v/>
      </c>
      <c r="R412" s="377" t="str">
        <f t="shared" si="168"/>
        <v/>
      </c>
      <c r="S412" s="377" t="str">
        <f t="shared" si="169"/>
        <v/>
      </c>
      <c r="T412" s="277"/>
      <c r="U412" s="37"/>
      <c r="V412" s="36" t="str">
        <f t="shared" si="170"/>
        <v/>
      </c>
      <c r="W412" s="36" t="e">
        <f>IF(#REF!="","",#REF!)</f>
        <v>#REF!</v>
      </c>
      <c r="X412" s="29" t="str">
        <f t="shared" si="171"/>
        <v/>
      </c>
      <c r="Y412" s="7" t="e">
        <f t="shared" si="172"/>
        <v>#N/A</v>
      </c>
      <c r="Z412" s="7" t="e">
        <f t="shared" si="173"/>
        <v>#N/A</v>
      </c>
      <c r="AA412" s="7" t="e">
        <f t="shared" si="174"/>
        <v>#N/A</v>
      </c>
      <c r="AB412" s="7" t="str">
        <f t="shared" si="175"/>
        <v/>
      </c>
      <c r="AC412" s="11">
        <f t="shared" si="176"/>
        <v>1</v>
      </c>
      <c r="AD412" s="7" t="e">
        <f t="shared" si="177"/>
        <v>#N/A</v>
      </c>
      <c r="AE412" s="7" t="e">
        <f t="shared" si="178"/>
        <v>#N/A</v>
      </c>
      <c r="AF412" s="7" t="e">
        <f t="shared" si="179"/>
        <v>#N/A</v>
      </c>
      <c r="AG412" s="7" t="e">
        <f>VLOOKUP(AI412,排出係数!$A$4:$I$1301,9,FALSE)</f>
        <v>#N/A</v>
      </c>
      <c r="AH412" s="12" t="str">
        <f t="shared" si="180"/>
        <v xml:space="preserve"> </v>
      </c>
      <c r="AI412" s="7" t="e">
        <f t="shared" si="191"/>
        <v>#N/A</v>
      </c>
      <c r="AJ412" s="7" t="e">
        <f t="shared" si="181"/>
        <v>#N/A</v>
      </c>
      <c r="AK412" s="7" t="e">
        <f>VLOOKUP(AI412,排出係数!$A$4:$I$1301,6,FALSE)</f>
        <v>#N/A</v>
      </c>
      <c r="AL412" s="7" t="e">
        <f t="shared" si="182"/>
        <v>#N/A</v>
      </c>
      <c r="AM412" s="7" t="e">
        <f t="shared" si="183"/>
        <v>#N/A</v>
      </c>
      <c r="AN412" s="7" t="e">
        <f>VLOOKUP(AI412,排出係数!$A$4:$I$1301,7,FALSE)</f>
        <v>#N/A</v>
      </c>
      <c r="AO412" s="7" t="e">
        <f t="shared" si="184"/>
        <v>#N/A</v>
      </c>
      <c r="AP412" s="7" t="e">
        <f t="shared" si="185"/>
        <v>#N/A</v>
      </c>
      <c r="AQ412" s="7" t="e">
        <f t="shared" si="192"/>
        <v>#N/A</v>
      </c>
      <c r="AR412" s="7">
        <f t="shared" si="186"/>
        <v>0</v>
      </c>
      <c r="AS412" s="7" t="e">
        <f>VLOOKUP(AI412,排出係数!$A$4:$I$1301,8,FALSE)</f>
        <v>#N/A</v>
      </c>
      <c r="AT412" s="7" t="str">
        <f t="shared" si="187"/>
        <v/>
      </c>
      <c r="AU412" s="7" t="str">
        <f t="shared" si="188"/>
        <v/>
      </c>
      <c r="AV412" s="7" t="str">
        <f t="shared" si="189"/>
        <v/>
      </c>
      <c r="AW412" s="7" t="str">
        <f t="shared" si="190"/>
        <v/>
      </c>
      <c r="AX412" s="88"/>
      <c r="BD412" s="3" t="s">
        <v>1029</v>
      </c>
    </row>
    <row r="413" spans="1:56" s="13" customFormat="1" ht="13.5" customHeight="1">
      <c r="A413" s="139">
        <v>398</v>
      </c>
      <c r="B413" s="140"/>
      <c r="C413" s="141"/>
      <c r="D413" s="142"/>
      <c r="E413" s="141"/>
      <c r="F413" s="141"/>
      <c r="G413" s="182"/>
      <c r="H413" s="141"/>
      <c r="I413" s="143"/>
      <c r="J413" s="144"/>
      <c r="K413" s="141"/>
      <c r="L413" s="449"/>
      <c r="M413" s="450"/>
      <c r="N413" s="450"/>
      <c r="O413" s="451"/>
      <c r="P413" s="376" t="str">
        <f t="shared" si="166"/>
        <v/>
      </c>
      <c r="Q413" s="376" t="str">
        <f t="shared" si="167"/>
        <v/>
      </c>
      <c r="R413" s="377" t="str">
        <f t="shared" si="168"/>
        <v/>
      </c>
      <c r="S413" s="377" t="str">
        <f t="shared" si="169"/>
        <v/>
      </c>
      <c r="T413" s="277"/>
      <c r="U413" s="37"/>
      <c r="V413" s="36" t="str">
        <f t="shared" si="170"/>
        <v/>
      </c>
      <c r="W413" s="36" t="e">
        <f>IF(#REF!="","",#REF!)</f>
        <v>#REF!</v>
      </c>
      <c r="X413" s="29" t="str">
        <f t="shared" si="171"/>
        <v/>
      </c>
      <c r="Y413" s="7" t="e">
        <f t="shared" si="172"/>
        <v>#N/A</v>
      </c>
      <c r="Z413" s="7" t="e">
        <f t="shared" si="173"/>
        <v>#N/A</v>
      </c>
      <c r="AA413" s="7" t="e">
        <f t="shared" si="174"/>
        <v>#N/A</v>
      </c>
      <c r="AB413" s="7" t="str">
        <f t="shared" si="175"/>
        <v/>
      </c>
      <c r="AC413" s="11">
        <f t="shared" si="176"/>
        <v>1</v>
      </c>
      <c r="AD413" s="7" t="e">
        <f t="shared" si="177"/>
        <v>#N/A</v>
      </c>
      <c r="AE413" s="7" t="e">
        <f t="shared" si="178"/>
        <v>#N/A</v>
      </c>
      <c r="AF413" s="7" t="e">
        <f t="shared" si="179"/>
        <v>#N/A</v>
      </c>
      <c r="AG413" s="7" t="e">
        <f>VLOOKUP(AI413,排出係数!$A$4:$I$1301,9,FALSE)</f>
        <v>#N/A</v>
      </c>
      <c r="AH413" s="12" t="str">
        <f t="shared" si="180"/>
        <v xml:space="preserve"> </v>
      </c>
      <c r="AI413" s="7" t="e">
        <f t="shared" si="191"/>
        <v>#N/A</v>
      </c>
      <c r="AJ413" s="7" t="e">
        <f t="shared" si="181"/>
        <v>#N/A</v>
      </c>
      <c r="AK413" s="7" t="e">
        <f>VLOOKUP(AI413,排出係数!$A$4:$I$1301,6,FALSE)</f>
        <v>#N/A</v>
      </c>
      <c r="AL413" s="7" t="e">
        <f t="shared" si="182"/>
        <v>#N/A</v>
      </c>
      <c r="AM413" s="7" t="e">
        <f t="shared" si="183"/>
        <v>#N/A</v>
      </c>
      <c r="AN413" s="7" t="e">
        <f>VLOOKUP(AI413,排出係数!$A$4:$I$1301,7,FALSE)</f>
        <v>#N/A</v>
      </c>
      <c r="AO413" s="7" t="e">
        <f t="shared" si="184"/>
        <v>#N/A</v>
      </c>
      <c r="AP413" s="7" t="e">
        <f t="shared" si="185"/>
        <v>#N/A</v>
      </c>
      <c r="AQ413" s="7" t="e">
        <f t="shared" si="192"/>
        <v>#N/A</v>
      </c>
      <c r="AR413" s="7">
        <f t="shared" si="186"/>
        <v>0</v>
      </c>
      <c r="AS413" s="7" t="e">
        <f>VLOOKUP(AI413,排出係数!$A$4:$I$1301,8,FALSE)</f>
        <v>#N/A</v>
      </c>
      <c r="AT413" s="7" t="str">
        <f t="shared" si="187"/>
        <v/>
      </c>
      <c r="AU413" s="7" t="str">
        <f t="shared" si="188"/>
        <v/>
      </c>
      <c r="AV413" s="7" t="str">
        <f t="shared" si="189"/>
        <v/>
      </c>
      <c r="AW413" s="7" t="str">
        <f t="shared" si="190"/>
        <v/>
      </c>
      <c r="AX413" s="88"/>
      <c r="BD413" s="520" t="s">
        <v>2604</v>
      </c>
    </row>
    <row r="414" spans="1:56" s="13" customFormat="1" ht="13.5" customHeight="1">
      <c r="A414" s="139">
        <v>399</v>
      </c>
      <c r="B414" s="140"/>
      <c r="C414" s="141"/>
      <c r="D414" s="142"/>
      <c r="E414" s="141"/>
      <c r="F414" s="141"/>
      <c r="G414" s="182"/>
      <c r="H414" s="141"/>
      <c r="I414" s="143"/>
      <c r="J414" s="144"/>
      <c r="K414" s="141"/>
      <c r="L414" s="449"/>
      <c r="M414" s="450"/>
      <c r="N414" s="450"/>
      <c r="O414" s="451"/>
      <c r="P414" s="376" t="str">
        <f t="shared" si="166"/>
        <v/>
      </c>
      <c r="Q414" s="376" t="str">
        <f t="shared" si="167"/>
        <v/>
      </c>
      <c r="R414" s="377" t="str">
        <f t="shared" si="168"/>
        <v/>
      </c>
      <c r="S414" s="377" t="str">
        <f t="shared" si="169"/>
        <v/>
      </c>
      <c r="T414" s="277"/>
      <c r="U414" s="37"/>
      <c r="V414" s="36" t="str">
        <f t="shared" si="170"/>
        <v/>
      </c>
      <c r="W414" s="36" t="e">
        <f>IF(#REF!="","",#REF!)</f>
        <v>#REF!</v>
      </c>
      <c r="X414" s="29" t="str">
        <f t="shared" si="171"/>
        <v/>
      </c>
      <c r="Y414" s="7" t="e">
        <f t="shared" si="172"/>
        <v>#N/A</v>
      </c>
      <c r="Z414" s="7" t="e">
        <f t="shared" si="173"/>
        <v>#N/A</v>
      </c>
      <c r="AA414" s="7" t="e">
        <f t="shared" si="174"/>
        <v>#N/A</v>
      </c>
      <c r="AB414" s="7" t="str">
        <f t="shared" si="175"/>
        <v/>
      </c>
      <c r="AC414" s="11">
        <f t="shared" si="176"/>
        <v>1</v>
      </c>
      <c r="AD414" s="7" t="e">
        <f t="shared" si="177"/>
        <v>#N/A</v>
      </c>
      <c r="AE414" s="7" t="e">
        <f t="shared" si="178"/>
        <v>#N/A</v>
      </c>
      <c r="AF414" s="7" t="e">
        <f t="shared" si="179"/>
        <v>#N/A</v>
      </c>
      <c r="AG414" s="7" t="e">
        <f>VLOOKUP(AI414,排出係数!$A$4:$I$1301,9,FALSE)</f>
        <v>#N/A</v>
      </c>
      <c r="AH414" s="12" t="str">
        <f t="shared" si="180"/>
        <v xml:space="preserve"> </v>
      </c>
      <c r="AI414" s="7" t="e">
        <f t="shared" si="191"/>
        <v>#N/A</v>
      </c>
      <c r="AJ414" s="7" t="e">
        <f t="shared" si="181"/>
        <v>#N/A</v>
      </c>
      <c r="AK414" s="7" t="e">
        <f>VLOOKUP(AI414,排出係数!$A$4:$I$1301,6,FALSE)</f>
        <v>#N/A</v>
      </c>
      <c r="AL414" s="7" t="e">
        <f t="shared" si="182"/>
        <v>#N/A</v>
      </c>
      <c r="AM414" s="7" t="e">
        <f t="shared" si="183"/>
        <v>#N/A</v>
      </c>
      <c r="AN414" s="7" t="e">
        <f>VLOOKUP(AI414,排出係数!$A$4:$I$1301,7,FALSE)</f>
        <v>#N/A</v>
      </c>
      <c r="AO414" s="7" t="e">
        <f t="shared" si="184"/>
        <v>#N/A</v>
      </c>
      <c r="AP414" s="7" t="e">
        <f t="shared" si="185"/>
        <v>#N/A</v>
      </c>
      <c r="AQ414" s="7" t="e">
        <f t="shared" si="192"/>
        <v>#N/A</v>
      </c>
      <c r="AR414" s="7">
        <f t="shared" si="186"/>
        <v>0</v>
      </c>
      <c r="AS414" s="7" t="e">
        <f>VLOOKUP(AI414,排出係数!$A$4:$I$1301,8,FALSE)</f>
        <v>#N/A</v>
      </c>
      <c r="AT414" s="7" t="str">
        <f t="shared" si="187"/>
        <v/>
      </c>
      <c r="AU414" s="7" t="str">
        <f t="shared" si="188"/>
        <v/>
      </c>
      <c r="AV414" s="7" t="str">
        <f t="shared" si="189"/>
        <v/>
      </c>
      <c r="AW414" s="7" t="str">
        <f t="shared" si="190"/>
        <v/>
      </c>
      <c r="AX414" s="88"/>
      <c r="BD414" s="3" t="s">
        <v>759</v>
      </c>
    </row>
    <row r="415" spans="1:56" s="13" customFormat="1" ht="13.5" customHeight="1">
      <c r="A415" s="139">
        <v>400</v>
      </c>
      <c r="B415" s="140"/>
      <c r="C415" s="141"/>
      <c r="D415" s="142"/>
      <c r="E415" s="141"/>
      <c r="F415" s="141"/>
      <c r="G415" s="182"/>
      <c r="H415" s="141"/>
      <c r="I415" s="143"/>
      <c r="J415" s="144"/>
      <c r="K415" s="141"/>
      <c r="L415" s="449"/>
      <c r="M415" s="450"/>
      <c r="N415" s="450"/>
      <c r="O415" s="451"/>
      <c r="P415" s="376" t="str">
        <f t="shared" si="166"/>
        <v/>
      </c>
      <c r="Q415" s="376" t="str">
        <f t="shared" si="167"/>
        <v/>
      </c>
      <c r="R415" s="377" t="str">
        <f t="shared" si="168"/>
        <v/>
      </c>
      <c r="S415" s="377" t="str">
        <f t="shared" si="169"/>
        <v/>
      </c>
      <c r="T415" s="277"/>
      <c r="U415" s="37"/>
      <c r="V415" s="36" t="str">
        <f t="shared" si="170"/>
        <v/>
      </c>
      <c r="W415" s="36" t="e">
        <f>IF(#REF!="","",#REF!)</f>
        <v>#REF!</v>
      </c>
      <c r="X415" s="29" t="str">
        <f t="shared" si="171"/>
        <v/>
      </c>
      <c r="Y415" s="7" t="e">
        <f t="shared" si="172"/>
        <v>#N/A</v>
      </c>
      <c r="Z415" s="7" t="e">
        <f t="shared" si="173"/>
        <v>#N/A</v>
      </c>
      <c r="AA415" s="7" t="e">
        <f t="shared" si="174"/>
        <v>#N/A</v>
      </c>
      <c r="AB415" s="7" t="str">
        <f t="shared" si="175"/>
        <v/>
      </c>
      <c r="AC415" s="11">
        <f t="shared" si="176"/>
        <v>1</v>
      </c>
      <c r="AD415" s="7" t="e">
        <f t="shared" si="177"/>
        <v>#N/A</v>
      </c>
      <c r="AE415" s="7" t="e">
        <f t="shared" si="178"/>
        <v>#N/A</v>
      </c>
      <c r="AF415" s="7" t="e">
        <f t="shared" si="179"/>
        <v>#N/A</v>
      </c>
      <c r="AG415" s="7" t="e">
        <f>VLOOKUP(AI415,排出係数!$A$4:$I$1301,9,FALSE)</f>
        <v>#N/A</v>
      </c>
      <c r="AH415" s="12" t="str">
        <f t="shared" si="180"/>
        <v xml:space="preserve"> </v>
      </c>
      <c r="AI415" s="7" t="e">
        <f t="shared" si="191"/>
        <v>#N/A</v>
      </c>
      <c r="AJ415" s="7" t="e">
        <f t="shared" si="181"/>
        <v>#N/A</v>
      </c>
      <c r="AK415" s="7" t="e">
        <f>VLOOKUP(AI415,排出係数!$A$4:$I$1301,6,FALSE)</f>
        <v>#N/A</v>
      </c>
      <c r="AL415" s="7" t="e">
        <f t="shared" si="182"/>
        <v>#N/A</v>
      </c>
      <c r="AM415" s="7" t="e">
        <f t="shared" si="183"/>
        <v>#N/A</v>
      </c>
      <c r="AN415" s="7" t="e">
        <f>VLOOKUP(AI415,排出係数!$A$4:$I$1301,7,FALSE)</f>
        <v>#N/A</v>
      </c>
      <c r="AO415" s="7" t="e">
        <f t="shared" si="184"/>
        <v>#N/A</v>
      </c>
      <c r="AP415" s="7" t="e">
        <f t="shared" si="185"/>
        <v>#N/A</v>
      </c>
      <c r="AQ415" s="7" t="e">
        <f t="shared" si="192"/>
        <v>#N/A</v>
      </c>
      <c r="AR415" s="7">
        <f t="shared" si="186"/>
        <v>0</v>
      </c>
      <c r="AS415" s="7" t="e">
        <f>VLOOKUP(AI415,排出係数!$A$4:$I$1301,8,FALSE)</f>
        <v>#N/A</v>
      </c>
      <c r="AT415" s="7" t="str">
        <f t="shared" si="187"/>
        <v/>
      </c>
      <c r="AU415" s="7" t="str">
        <f t="shared" si="188"/>
        <v/>
      </c>
      <c r="AV415" s="7" t="str">
        <f t="shared" si="189"/>
        <v/>
      </c>
      <c r="AW415" s="7" t="str">
        <f t="shared" si="190"/>
        <v/>
      </c>
      <c r="AX415" s="88"/>
      <c r="BD415" s="520" t="s">
        <v>2602</v>
      </c>
    </row>
    <row r="416" spans="1:56" s="13" customFormat="1" ht="13.5" customHeight="1">
      <c r="A416" s="139">
        <v>401</v>
      </c>
      <c r="B416" s="140"/>
      <c r="C416" s="141"/>
      <c r="D416" s="142"/>
      <c r="E416" s="141"/>
      <c r="F416" s="141"/>
      <c r="G416" s="182"/>
      <c r="H416" s="141"/>
      <c r="I416" s="143"/>
      <c r="J416" s="144"/>
      <c r="K416" s="141"/>
      <c r="L416" s="449"/>
      <c r="M416" s="450"/>
      <c r="N416" s="450"/>
      <c r="O416" s="451"/>
      <c r="P416" s="376" t="str">
        <f t="shared" si="166"/>
        <v/>
      </c>
      <c r="Q416" s="376" t="str">
        <f t="shared" si="167"/>
        <v/>
      </c>
      <c r="R416" s="377" t="str">
        <f t="shared" si="168"/>
        <v/>
      </c>
      <c r="S416" s="377" t="str">
        <f t="shared" si="169"/>
        <v/>
      </c>
      <c r="T416" s="277"/>
      <c r="U416" s="37"/>
      <c r="V416" s="36" t="str">
        <f t="shared" si="170"/>
        <v/>
      </c>
      <c r="W416" s="36" t="e">
        <f>IF(#REF!="","",#REF!)</f>
        <v>#REF!</v>
      </c>
      <c r="X416" s="29" t="str">
        <f t="shared" si="171"/>
        <v/>
      </c>
      <c r="Y416" s="7" t="e">
        <f t="shared" si="172"/>
        <v>#N/A</v>
      </c>
      <c r="Z416" s="7" t="e">
        <f t="shared" si="173"/>
        <v>#N/A</v>
      </c>
      <c r="AA416" s="7" t="e">
        <f t="shared" si="174"/>
        <v>#N/A</v>
      </c>
      <c r="AB416" s="7" t="str">
        <f t="shared" si="175"/>
        <v/>
      </c>
      <c r="AC416" s="11">
        <f t="shared" si="176"/>
        <v>1</v>
      </c>
      <c r="AD416" s="7" t="e">
        <f t="shared" si="177"/>
        <v>#N/A</v>
      </c>
      <c r="AE416" s="7" t="e">
        <f t="shared" si="178"/>
        <v>#N/A</v>
      </c>
      <c r="AF416" s="7" t="e">
        <f t="shared" si="179"/>
        <v>#N/A</v>
      </c>
      <c r="AG416" s="7" t="e">
        <f>VLOOKUP(AI416,排出係数!$A$4:$I$1301,9,FALSE)</f>
        <v>#N/A</v>
      </c>
      <c r="AH416" s="12" t="str">
        <f t="shared" si="180"/>
        <v xml:space="preserve"> </v>
      </c>
      <c r="AI416" s="7" t="e">
        <f t="shared" si="191"/>
        <v>#N/A</v>
      </c>
      <c r="AJ416" s="7" t="e">
        <f t="shared" si="181"/>
        <v>#N/A</v>
      </c>
      <c r="AK416" s="7" t="e">
        <f>VLOOKUP(AI416,排出係数!$A$4:$I$1301,6,FALSE)</f>
        <v>#N/A</v>
      </c>
      <c r="AL416" s="7" t="e">
        <f t="shared" si="182"/>
        <v>#N/A</v>
      </c>
      <c r="AM416" s="7" t="e">
        <f t="shared" si="183"/>
        <v>#N/A</v>
      </c>
      <c r="AN416" s="7" t="e">
        <f>VLOOKUP(AI416,排出係数!$A$4:$I$1301,7,FALSE)</f>
        <v>#N/A</v>
      </c>
      <c r="AO416" s="7" t="e">
        <f t="shared" si="184"/>
        <v>#N/A</v>
      </c>
      <c r="AP416" s="7" t="e">
        <f t="shared" si="185"/>
        <v>#N/A</v>
      </c>
      <c r="AQ416" s="7" t="e">
        <f t="shared" si="192"/>
        <v>#N/A</v>
      </c>
      <c r="AR416" s="7">
        <f t="shared" si="186"/>
        <v>0</v>
      </c>
      <c r="AS416" s="7" t="e">
        <f>VLOOKUP(AI416,排出係数!$A$4:$I$1301,8,FALSE)</f>
        <v>#N/A</v>
      </c>
      <c r="AT416" s="7" t="str">
        <f t="shared" si="187"/>
        <v/>
      </c>
      <c r="AU416" s="7" t="str">
        <f t="shared" si="188"/>
        <v/>
      </c>
      <c r="AV416" s="7" t="str">
        <f t="shared" si="189"/>
        <v/>
      </c>
      <c r="AW416" s="7" t="str">
        <f t="shared" si="190"/>
        <v/>
      </c>
      <c r="AX416" s="88"/>
      <c r="BD416" s="3" t="s">
        <v>755</v>
      </c>
    </row>
    <row r="417" spans="1:56" s="13" customFormat="1" ht="13.5" customHeight="1">
      <c r="A417" s="139">
        <v>402</v>
      </c>
      <c r="B417" s="140"/>
      <c r="C417" s="141"/>
      <c r="D417" s="142"/>
      <c r="E417" s="141"/>
      <c r="F417" s="141"/>
      <c r="G417" s="182"/>
      <c r="H417" s="141"/>
      <c r="I417" s="143"/>
      <c r="J417" s="144"/>
      <c r="K417" s="141"/>
      <c r="L417" s="449"/>
      <c r="M417" s="450"/>
      <c r="N417" s="450"/>
      <c r="O417" s="451"/>
      <c r="P417" s="376" t="str">
        <f t="shared" si="166"/>
        <v/>
      </c>
      <c r="Q417" s="376" t="str">
        <f t="shared" si="167"/>
        <v/>
      </c>
      <c r="R417" s="377" t="str">
        <f t="shared" si="168"/>
        <v/>
      </c>
      <c r="S417" s="377" t="str">
        <f t="shared" si="169"/>
        <v/>
      </c>
      <c r="T417" s="277"/>
      <c r="U417" s="37"/>
      <c r="V417" s="36" t="str">
        <f t="shared" si="170"/>
        <v/>
      </c>
      <c r="W417" s="36" t="e">
        <f>IF(#REF!="","",#REF!)</f>
        <v>#REF!</v>
      </c>
      <c r="X417" s="29" t="str">
        <f t="shared" si="171"/>
        <v/>
      </c>
      <c r="Y417" s="7" t="e">
        <f t="shared" si="172"/>
        <v>#N/A</v>
      </c>
      <c r="Z417" s="7" t="e">
        <f t="shared" si="173"/>
        <v>#N/A</v>
      </c>
      <c r="AA417" s="7" t="e">
        <f t="shared" si="174"/>
        <v>#N/A</v>
      </c>
      <c r="AB417" s="7" t="str">
        <f t="shared" si="175"/>
        <v/>
      </c>
      <c r="AC417" s="11">
        <f t="shared" si="176"/>
        <v>1</v>
      </c>
      <c r="AD417" s="7" t="e">
        <f t="shared" si="177"/>
        <v>#N/A</v>
      </c>
      <c r="AE417" s="7" t="e">
        <f t="shared" si="178"/>
        <v>#N/A</v>
      </c>
      <c r="AF417" s="7" t="e">
        <f t="shared" si="179"/>
        <v>#N/A</v>
      </c>
      <c r="AG417" s="7" t="e">
        <f>VLOOKUP(AI417,排出係数!$A$4:$I$1301,9,FALSE)</f>
        <v>#N/A</v>
      </c>
      <c r="AH417" s="12" t="str">
        <f t="shared" si="180"/>
        <v xml:space="preserve"> </v>
      </c>
      <c r="AI417" s="7" t="e">
        <f t="shared" si="191"/>
        <v>#N/A</v>
      </c>
      <c r="AJ417" s="7" t="e">
        <f t="shared" si="181"/>
        <v>#N/A</v>
      </c>
      <c r="AK417" s="7" t="e">
        <f>VLOOKUP(AI417,排出係数!$A$4:$I$1301,6,FALSE)</f>
        <v>#N/A</v>
      </c>
      <c r="AL417" s="7" t="e">
        <f t="shared" si="182"/>
        <v>#N/A</v>
      </c>
      <c r="AM417" s="7" t="e">
        <f t="shared" si="183"/>
        <v>#N/A</v>
      </c>
      <c r="AN417" s="7" t="e">
        <f>VLOOKUP(AI417,排出係数!$A$4:$I$1301,7,FALSE)</f>
        <v>#N/A</v>
      </c>
      <c r="AO417" s="7" t="e">
        <f t="shared" si="184"/>
        <v>#N/A</v>
      </c>
      <c r="AP417" s="7" t="e">
        <f t="shared" si="185"/>
        <v>#N/A</v>
      </c>
      <c r="AQ417" s="7" t="e">
        <f t="shared" si="192"/>
        <v>#N/A</v>
      </c>
      <c r="AR417" s="7">
        <f t="shared" si="186"/>
        <v>0</v>
      </c>
      <c r="AS417" s="7" t="e">
        <f>VLOOKUP(AI417,排出係数!$A$4:$I$1301,8,FALSE)</f>
        <v>#N/A</v>
      </c>
      <c r="AT417" s="7" t="str">
        <f t="shared" si="187"/>
        <v/>
      </c>
      <c r="AU417" s="7" t="str">
        <f t="shared" si="188"/>
        <v/>
      </c>
      <c r="AV417" s="7" t="str">
        <f t="shared" si="189"/>
        <v/>
      </c>
      <c r="AW417" s="7" t="str">
        <f t="shared" si="190"/>
        <v/>
      </c>
      <c r="AX417" s="88"/>
      <c r="BD417" s="3" t="s">
        <v>1080</v>
      </c>
    </row>
    <row r="418" spans="1:56" s="13" customFormat="1" ht="13.5" customHeight="1">
      <c r="A418" s="139">
        <v>403</v>
      </c>
      <c r="B418" s="140"/>
      <c r="C418" s="141"/>
      <c r="D418" s="142"/>
      <c r="E418" s="141"/>
      <c r="F418" s="141"/>
      <c r="G418" s="182"/>
      <c r="H418" s="141"/>
      <c r="I418" s="143"/>
      <c r="J418" s="144"/>
      <c r="K418" s="141"/>
      <c r="L418" s="449"/>
      <c r="M418" s="450"/>
      <c r="N418" s="450"/>
      <c r="O418" s="451"/>
      <c r="P418" s="376" t="str">
        <f t="shared" si="166"/>
        <v/>
      </c>
      <c r="Q418" s="376" t="str">
        <f t="shared" si="167"/>
        <v/>
      </c>
      <c r="R418" s="377" t="str">
        <f t="shared" si="168"/>
        <v/>
      </c>
      <c r="S418" s="377" t="str">
        <f t="shared" si="169"/>
        <v/>
      </c>
      <c r="T418" s="277"/>
      <c r="U418" s="37"/>
      <c r="V418" s="36" t="str">
        <f t="shared" si="170"/>
        <v/>
      </c>
      <c r="W418" s="36" t="e">
        <f>IF(#REF!="","",#REF!)</f>
        <v>#REF!</v>
      </c>
      <c r="X418" s="29" t="str">
        <f t="shared" si="171"/>
        <v/>
      </c>
      <c r="Y418" s="7" t="e">
        <f t="shared" si="172"/>
        <v>#N/A</v>
      </c>
      <c r="Z418" s="7" t="e">
        <f t="shared" si="173"/>
        <v>#N/A</v>
      </c>
      <c r="AA418" s="7" t="e">
        <f t="shared" si="174"/>
        <v>#N/A</v>
      </c>
      <c r="AB418" s="7" t="str">
        <f t="shared" si="175"/>
        <v/>
      </c>
      <c r="AC418" s="11">
        <f t="shared" si="176"/>
        <v>1</v>
      </c>
      <c r="AD418" s="7" t="e">
        <f t="shared" si="177"/>
        <v>#N/A</v>
      </c>
      <c r="AE418" s="7" t="e">
        <f t="shared" si="178"/>
        <v>#N/A</v>
      </c>
      <c r="AF418" s="7" t="e">
        <f t="shared" si="179"/>
        <v>#N/A</v>
      </c>
      <c r="AG418" s="7" t="e">
        <f>VLOOKUP(AI418,排出係数!$A$4:$I$1301,9,FALSE)</f>
        <v>#N/A</v>
      </c>
      <c r="AH418" s="12" t="str">
        <f t="shared" si="180"/>
        <v xml:space="preserve"> </v>
      </c>
      <c r="AI418" s="7" t="e">
        <f t="shared" si="191"/>
        <v>#N/A</v>
      </c>
      <c r="AJ418" s="7" t="e">
        <f t="shared" si="181"/>
        <v>#N/A</v>
      </c>
      <c r="AK418" s="7" t="e">
        <f>VLOOKUP(AI418,排出係数!$A$4:$I$1301,6,FALSE)</f>
        <v>#N/A</v>
      </c>
      <c r="AL418" s="7" t="e">
        <f t="shared" si="182"/>
        <v>#N/A</v>
      </c>
      <c r="AM418" s="7" t="e">
        <f t="shared" si="183"/>
        <v>#N/A</v>
      </c>
      <c r="AN418" s="7" t="e">
        <f>VLOOKUP(AI418,排出係数!$A$4:$I$1301,7,FALSE)</f>
        <v>#N/A</v>
      </c>
      <c r="AO418" s="7" t="e">
        <f t="shared" si="184"/>
        <v>#N/A</v>
      </c>
      <c r="AP418" s="7" t="e">
        <f t="shared" si="185"/>
        <v>#N/A</v>
      </c>
      <c r="AQ418" s="7" t="e">
        <f t="shared" si="192"/>
        <v>#N/A</v>
      </c>
      <c r="AR418" s="7">
        <f t="shared" si="186"/>
        <v>0</v>
      </c>
      <c r="AS418" s="7" t="e">
        <f>VLOOKUP(AI418,排出係数!$A$4:$I$1301,8,FALSE)</f>
        <v>#N/A</v>
      </c>
      <c r="AT418" s="7" t="str">
        <f t="shared" si="187"/>
        <v/>
      </c>
      <c r="AU418" s="7" t="str">
        <f t="shared" si="188"/>
        <v/>
      </c>
      <c r="AV418" s="7" t="str">
        <f t="shared" si="189"/>
        <v/>
      </c>
      <c r="AW418" s="7" t="str">
        <f t="shared" si="190"/>
        <v/>
      </c>
      <c r="AX418" s="88"/>
      <c r="BD418" s="3" t="s">
        <v>1824</v>
      </c>
    </row>
    <row r="419" spans="1:56" s="13" customFormat="1" ht="13.5" customHeight="1">
      <c r="A419" s="139">
        <v>404</v>
      </c>
      <c r="B419" s="140"/>
      <c r="C419" s="141"/>
      <c r="D419" s="142"/>
      <c r="E419" s="141"/>
      <c r="F419" s="141"/>
      <c r="G419" s="182"/>
      <c r="H419" s="141"/>
      <c r="I419" s="143"/>
      <c r="J419" s="144"/>
      <c r="K419" s="141"/>
      <c r="L419" s="449"/>
      <c r="M419" s="450"/>
      <c r="N419" s="450"/>
      <c r="O419" s="451"/>
      <c r="P419" s="376" t="str">
        <f t="shared" si="166"/>
        <v/>
      </c>
      <c r="Q419" s="376" t="str">
        <f t="shared" si="167"/>
        <v/>
      </c>
      <c r="R419" s="377" t="str">
        <f t="shared" si="168"/>
        <v/>
      </c>
      <c r="S419" s="377" t="str">
        <f t="shared" si="169"/>
        <v/>
      </c>
      <c r="T419" s="277"/>
      <c r="U419" s="37"/>
      <c r="V419" s="36" t="str">
        <f t="shared" si="170"/>
        <v/>
      </c>
      <c r="W419" s="36" t="e">
        <f>IF(#REF!="","",#REF!)</f>
        <v>#REF!</v>
      </c>
      <c r="X419" s="29" t="str">
        <f t="shared" si="171"/>
        <v/>
      </c>
      <c r="Y419" s="7" t="e">
        <f t="shared" si="172"/>
        <v>#N/A</v>
      </c>
      <c r="Z419" s="7" t="e">
        <f t="shared" si="173"/>
        <v>#N/A</v>
      </c>
      <c r="AA419" s="7" t="e">
        <f t="shared" si="174"/>
        <v>#N/A</v>
      </c>
      <c r="AB419" s="7" t="str">
        <f t="shared" si="175"/>
        <v/>
      </c>
      <c r="AC419" s="11">
        <f t="shared" si="176"/>
        <v>1</v>
      </c>
      <c r="AD419" s="7" t="e">
        <f t="shared" si="177"/>
        <v>#N/A</v>
      </c>
      <c r="AE419" s="7" t="e">
        <f t="shared" si="178"/>
        <v>#N/A</v>
      </c>
      <c r="AF419" s="7" t="e">
        <f t="shared" si="179"/>
        <v>#N/A</v>
      </c>
      <c r="AG419" s="7" t="e">
        <f>VLOOKUP(AI419,排出係数!$A$4:$I$1301,9,FALSE)</f>
        <v>#N/A</v>
      </c>
      <c r="AH419" s="12" t="str">
        <f t="shared" si="180"/>
        <v xml:space="preserve"> </v>
      </c>
      <c r="AI419" s="7" t="e">
        <f t="shared" si="191"/>
        <v>#N/A</v>
      </c>
      <c r="AJ419" s="7" t="e">
        <f t="shared" si="181"/>
        <v>#N/A</v>
      </c>
      <c r="AK419" s="7" t="e">
        <f>VLOOKUP(AI419,排出係数!$A$4:$I$1301,6,FALSE)</f>
        <v>#N/A</v>
      </c>
      <c r="AL419" s="7" t="e">
        <f t="shared" si="182"/>
        <v>#N/A</v>
      </c>
      <c r="AM419" s="7" t="e">
        <f t="shared" si="183"/>
        <v>#N/A</v>
      </c>
      <c r="AN419" s="7" t="e">
        <f>VLOOKUP(AI419,排出係数!$A$4:$I$1301,7,FALSE)</f>
        <v>#N/A</v>
      </c>
      <c r="AO419" s="7" t="e">
        <f t="shared" si="184"/>
        <v>#N/A</v>
      </c>
      <c r="AP419" s="7" t="e">
        <f t="shared" si="185"/>
        <v>#N/A</v>
      </c>
      <c r="AQ419" s="7" t="e">
        <f t="shared" si="192"/>
        <v>#N/A</v>
      </c>
      <c r="AR419" s="7">
        <f t="shared" si="186"/>
        <v>0</v>
      </c>
      <c r="AS419" s="7" t="e">
        <f>VLOOKUP(AI419,排出係数!$A$4:$I$1301,8,FALSE)</f>
        <v>#N/A</v>
      </c>
      <c r="AT419" s="7" t="str">
        <f t="shared" si="187"/>
        <v/>
      </c>
      <c r="AU419" s="7" t="str">
        <f t="shared" si="188"/>
        <v/>
      </c>
      <c r="AV419" s="7" t="str">
        <f t="shared" si="189"/>
        <v/>
      </c>
      <c r="AW419" s="7" t="str">
        <f t="shared" si="190"/>
        <v/>
      </c>
      <c r="AX419" s="88"/>
      <c r="BD419" s="3" t="s">
        <v>1866</v>
      </c>
    </row>
    <row r="420" spans="1:56" s="13" customFormat="1" ht="13.5" customHeight="1">
      <c r="A420" s="139">
        <v>405</v>
      </c>
      <c r="B420" s="140"/>
      <c r="C420" s="141"/>
      <c r="D420" s="142"/>
      <c r="E420" s="141"/>
      <c r="F420" s="141"/>
      <c r="G420" s="182"/>
      <c r="H420" s="141"/>
      <c r="I420" s="143"/>
      <c r="J420" s="144"/>
      <c r="K420" s="141"/>
      <c r="L420" s="449"/>
      <c r="M420" s="450"/>
      <c r="N420" s="450"/>
      <c r="O420" s="451"/>
      <c r="P420" s="376" t="str">
        <f t="shared" si="166"/>
        <v/>
      </c>
      <c r="Q420" s="376" t="str">
        <f t="shared" si="167"/>
        <v/>
      </c>
      <c r="R420" s="377" t="str">
        <f t="shared" si="168"/>
        <v/>
      </c>
      <c r="S420" s="377" t="str">
        <f t="shared" si="169"/>
        <v/>
      </c>
      <c r="T420" s="277"/>
      <c r="U420" s="37"/>
      <c r="V420" s="36" t="str">
        <f t="shared" si="170"/>
        <v/>
      </c>
      <c r="W420" s="36" t="e">
        <f>IF(#REF!="","",#REF!)</f>
        <v>#REF!</v>
      </c>
      <c r="X420" s="29" t="str">
        <f t="shared" si="171"/>
        <v/>
      </c>
      <c r="Y420" s="7" t="e">
        <f t="shared" si="172"/>
        <v>#N/A</v>
      </c>
      <c r="Z420" s="7" t="e">
        <f t="shared" si="173"/>
        <v>#N/A</v>
      </c>
      <c r="AA420" s="7" t="e">
        <f t="shared" si="174"/>
        <v>#N/A</v>
      </c>
      <c r="AB420" s="7" t="str">
        <f t="shared" si="175"/>
        <v/>
      </c>
      <c r="AC420" s="11">
        <f t="shared" si="176"/>
        <v>1</v>
      </c>
      <c r="AD420" s="7" t="e">
        <f t="shared" si="177"/>
        <v>#N/A</v>
      </c>
      <c r="AE420" s="7" t="e">
        <f t="shared" si="178"/>
        <v>#N/A</v>
      </c>
      <c r="AF420" s="7" t="e">
        <f t="shared" si="179"/>
        <v>#N/A</v>
      </c>
      <c r="AG420" s="7" t="e">
        <f>VLOOKUP(AI420,排出係数!$A$4:$I$1301,9,FALSE)</f>
        <v>#N/A</v>
      </c>
      <c r="AH420" s="12" t="str">
        <f t="shared" si="180"/>
        <v xml:space="preserve"> </v>
      </c>
      <c r="AI420" s="7" t="e">
        <f t="shared" si="191"/>
        <v>#N/A</v>
      </c>
      <c r="AJ420" s="7" t="e">
        <f t="shared" si="181"/>
        <v>#N/A</v>
      </c>
      <c r="AK420" s="7" t="e">
        <f>VLOOKUP(AI420,排出係数!$A$4:$I$1301,6,FALSE)</f>
        <v>#N/A</v>
      </c>
      <c r="AL420" s="7" t="e">
        <f t="shared" si="182"/>
        <v>#N/A</v>
      </c>
      <c r="AM420" s="7" t="e">
        <f t="shared" si="183"/>
        <v>#N/A</v>
      </c>
      <c r="AN420" s="7" t="e">
        <f>VLOOKUP(AI420,排出係数!$A$4:$I$1301,7,FALSE)</f>
        <v>#N/A</v>
      </c>
      <c r="AO420" s="7" t="e">
        <f t="shared" si="184"/>
        <v>#N/A</v>
      </c>
      <c r="AP420" s="7" t="e">
        <f t="shared" si="185"/>
        <v>#N/A</v>
      </c>
      <c r="AQ420" s="7" t="e">
        <f t="shared" si="192"/>
        <v>#N/A</v>
      </c>
      <c r="AR420" s="7">
        <f t="shared" si="186"/>
        <v>0</v>
      </c>
      <c r="AS420" s="7" t="e">
        <f>VLOOKUP(AI420,排出係数!$A$4:$I$1301,8,FALSE)</f>
        <v>#N/A</v>
      </c>
      <c r="AT420" s="7" t="str">
        <f t="shared" si="187"/>
        <v/>
      </c>
      <c r="AU420" s="7" t="str">
        <f t="shared" si="188"/>
        <v/>
      </c>
      <c r="AV420" s="7" t="str">
        <f t="shared" si="189"/>
        <v/>
      </c>
      <c r="AW420" s="7" t="str">
        <f t="shared" si="190"/>
        <v/>
      </c>
      <c r="AX420" s="88"/>
      <c r="BD420" s="3" t="s">
        <v>1926</v>
      </c>
    </row>
    <row r="421" spans="1:56" s="13" customFormat="1" ht="13.5" customHeight="1">
      <c r="A421" s="139">
        <v>406</v>
      </c>
      <c r="B421" s="140"/>
      <c r="C421" s="141"/>
      <c r="D421" s="142"/>
      <c r="E421" s="141"/>
      <c r="F421" s="141"/>
      <c r="G421" s="182"/>
      <c r="H421" s="141"/>
      <c r="I421" s="143"/>
      <c r="J421" s="144"/>
      <c r="K421" s="141"/>
      <c r="L421" s="449"/>
      <c r="M421" s="450"/>
      <c r="N421" s="450"/>
      <c r="O421" s="451"/>
      <c r="P421" s="376" t="str">
        <f t="shared" si="166"/>
        <v/>
      </c>
      <c r="Q421" s="376" t="str">
        <f t="shared" si="167"/>
        <v/>
      </c>
      <c r="R421" s="377" t="str">
        <f t="shared" si="168"/>
        <v/>
      </c>
      <c r="S421" s="377" t="str">
        <f t="shared" si="169"/>
        <v/>
      </c>
      <c r="T421" s="277"/>
      <c r="U421" s="37"/>
      <c r="V421" s="36" t="str">
        <f t="shared" si="170"/>
        <v/>
      </c>
      <c r="W421" s="36" t="e">
        <f>IF(#REF!="","",#REF!)</f>
        <v>#REF!</v>
      </c>
      <c r="X421" s="29" t="str">
        <f t="shared" si="171"/>
        <v/>
      </c>
      <c r="Y421" s="7" t="e">
        <f t="shared" si="172"/>
        <v>#N/A</v>
      </c>
      <c r="Z421" s="7" t="e">
        <f t="shared" si="173"/>
        <v>#N/A</v>
      </c>
      <c r="AA421" s="7" t="e">
        <f t="shared" si="174"/>
        <v>#N/A</v>
      </c>
      <c r="AB421" s="7" t="str">
        <f t="shared" si="175"/>
        <v/>
      </c>
      <c r="AC421" s="11">
        <f t="shared" si="176"/>
        <v>1</v>
      </c>
      <c r="AD421" s="7" t="e">
        <f t="shared" si="177"/>
        <v>#N/A</v>
      </c>
      <c r="AE421" s="7" t="e">
        <f t="shared" si="178"/>
        <v>#N/A</v>
      </c>
      <c r="AF421" s="7" t="e">
        <f t="shared" si="179"/>
        <v>#N/A</v>
      </c>
      <c r="AG421" s="7" t="e">
        <f>VLOOKUP(AI421,排出係数!$A$4:$I$1301,9,FALSE)</f>
        <v>#N/A</v>
      </c>
      <c r="AH421" s="12" t="str">
        <f t="shared" si="180"/>
        <v xml:space="preserve"> </v>
      </c>
      <c r="AI421" s="7" t="e">
        <f t="shared" si="191"/>
        <v>#N/A</v>
      </c>
      <c r="AJ421" s="7" t="e">
        <f t="shared" si="181"/>
        <v>#N/A</v>
      </c>
      <c r="AK421" s="7" t="e">
        <f>VLOOKUP(AI421,排出係数!$A$4:$I$1301,6,FALSE)</f>
        <v>#N/A</v>
      </c>
      <c r="AL421" s="7" t="e">
        <f t="shared" si="182"/>
        <v>#N/A</v>
      </c>
      <c r="AM421" s="7" t="e">
        <f t="shared" si="183"/>
        <v>#N/A</v>
      </c>
      <c r="AN421" s="7" t="e">
        <f>VLOOKUP(AI421,排出係数!$A$4:$I$1301,7,FALSE)</f>
        <v>#N/A</v>
      </c>
      <c r="AO421" s="7" t="e">
        <f t="shared" si="184"/>
        <v>#N/A</v>
      </c>
      <c r="AP421" s="7" t="e">
        <f t="shared" si="185"/>
        <v>#N/A</v>
      </c>
      <c r="AQ421" s="7" t="e">
        <f t="shared" si="192"/>
        <v>#N/A</v>
      </c>
      <c r="AR421" s="7">
        <f t="shared" si="186"/>
        <v>0</v>
      </c>
      <c r="AS421" s="7" t="e">
        <f>VLOOKUP(AI421,排出係数!$A$4:$I$1301,8,FALSE)</f>
        <v>#N/A</v>
      </c>
      <c r="AT421" s="7" t="str">
        <f t="shared" si="187"/>
        <v/>
      </c>
      <c r="AU421" s="7" t="str">
        <f t="shared" si="188"/>
        <v/>
      </c>
      <c r="AV421" s="7" t="str">
        <f t="shared" si="189"/>
        <v/>
      </c>
      <c r="AW421" s="7" t="str">
        <f t="shared" si="190"/>
        <v/>
      </c>
      <c r="AX421" s="88"/>
      <c r="BD421" s="3" t="s">
        <v>1224</v>
      </c>
    </row>
    <row r="422" spans="1:56" s="13" customFormat="1" ht="13.5" customHeight="1">
      <c r="A422" s="139">
        <v>407</v>
      </c>
      <c r="B422" s="140"/>
      <c r="C422" s="141"/>
      <c r="D422" s="142"/>
      <c r="E422" s="141"/>
      <c r="F422" s="141"/>
      <c r="G422" s="182"/>
      <c r="H422" s="141"/>
      <c r="I422" s="143"/>
      <c r="J422" s="144"/>
      <c r="K422" s="141"/>
      <c r="L422" s="449"/>
      <c r="M422" s="450"/>
      <c r="N422" s="450"/>
      <c r="O422" s="451"/>
      <c r="P422" s="376" t="str">
        <f t="shared" si="166"/>
        <v/>
      </c>
      <c r="Q422" s="376" t="str">
        <f t="shared" si="167"/>
        <v/>
      </c>
      <c r="R422" s="377" t="str">
        <f t="shared" si="168"/>
        <v/>
      </c>
      <c r="S422" s="377" t="str">
        <f t="shared" si="169"/>
        <v/>
      </c>
      <c r="T422" s="277"/>
      <c r="U422" s="37"/>
      <c r="V422" s="36" t="str">
        <f t="shared" si="170"/>
        <v/>
      </c>
      <c r="W422" s="36" t="e">
        <f>IF(#REF!="","",#REF!)</f>
        <v>#REF!</v>
      </c>
      <c r="X422" s="29" t="str">
        <f t="shared" si="171"/>
        <v/>
      </c>
      <c r="Y422" s="7" t="e">
        <f t="shared" si="172"/>
        <v>#N/A</v>
      </c>
      <c r="Z422" s="7" t="e">
        <f t="shared" si="173"/>
        <v>#N/A</v>
      </c>
      <c r="AA422" s="7" t="e">
        <f t="shared" si="174"/>
        <v>#N/A</v>
      </c>
      <c r="AB422" s="7" t="str">
        <f t="shared" si="175"/>
        <v/>
      </c>
      <c r="AC422" s="11">
        <f t="shared" si="176"/>
        <v>1</v>
      </c>
      <c r="AD422" s="7" t="e">
        <f t="shared" si="177"/>
        <v>#N/A</v>
      </c>
      <c r="AE422" s="7" t="e">
        <f t="shared" si="178"/>
        <v>#N/A</v>
      </c>
      <c r="AF422" s="7" t="e">
        <f t="shared" si="179"/>
        <v>#N/A</v>
      </c>
      <c r="AG422" s="7" t="e">
        <f>VLOOKUP(AI422,排出係数!$A$4:$I$1301,9,FALSE)</f>
        <v>#N/A</v>
      </c>
      <c r="AH422" s="12" t="str">
        <f t="shared" si="180"/>
        <v xml:space="preserve"> </v>
      </c>
      <c r="AI422" s="7" t="e">
        <f t="shared" si="191"/>
        <v>#N/A</v>
      </c>
      <c r="AJ422" s="7" t="e">
        <f t="shared" si="181"/>
        <v>#N/A</v>
      </c>
      <c r="AK422" s="7" t="e">
        <f>VLOOKUP(AI422,排出係数!$A$4:$I$1301,6,FALSE)</f>
        <v>#N/A</v>
      </c>
      <c r="AL422" s="7" t="e">
        <f t="shared" si="182"/>
        <v>#N/A</v>
      </c>
      <c r="AM422" s="7" t="e">
        <f t="shared" si="183"/>
        <v>#N/A</v>
      </c>
      <c r="AN422" s="7" t="e">
        <f>VLOOKUP(AI422,排出係数!$A$4:$I$1301,7,FALSE)</f>
        <v>#N/A</v>
      </c>
      <c r="AO422" s="7" t="e">
        <f t="shared" si="184"/>
        <v>#N/A</v>
      </c>
      <c r="AP422" s="7" t="e">
        <f t="shared" si="185"/>
        <v>#N/A</v>
      </c>
      <c r="AQ422" s="7" t="e">
        <f t="shared" si="192"/>
        <v>#N/A</v>
      </c>
      <c r="AR422" s="7">
        <f t="shared" si="186"/>
        <v>0</v>
      </c>
      <c r="AS422" s="7" t="e">
        <f>VLOOKUP(AI422,排出係数!$A$4:$I$1301,8,FALSE)</f>
        <v>#N/A</v>
      </c>
      <c r="AT422" s="7" t="str">
        <f t="shared" si="187"/>
        <v/>
      </c>
      <c r="AU422" s="7" t="str">
        <f t="shared" si="188"/>
        <v/>
      </c>
      <c r="AV422" s="7" t="str">
        <f t="shared" si="189"/>
        <v/>
      </c>
      <c r="AW422" s="7" t="str">
        <f t="shared" si="190"/>
        <v/>
      </c>
      <c r="AX422" s="88"/>
      <c r="BD422" s="3" t="s">
        <v>1226</v>
      </c>
    </row>
    <row r="423" spans="1:56" s="13" customFormat="1" ht="13.5" customHeight="1">
      <c r="A423" s="139">
        <v>408</v>
      </c>
      <c r="B423" s="140"/>
      <c r="C423" s="141"/>
      <c r="D423" s="142"/>
      <c r="E423" s="141"/>
      <c r="F423" s="141"/>
      <c r="G423" s="182"/>
      <c r="H423" s="141"/>
      <c r="I423" s="143"/>
      <c r="J423" s="144"/>
      <c r="K423" s="141"/>
      <c r="L423" s="449"/>
      <c r="M423" s="450"/>
      <c r="N423" s="450"/>
      <c r="O423" s="451"/>
      <c r="P423" s="376" t="str">
        <f t="shared" si="166"/>
        <v/>
      </c>
      <c r="Q423" s="376" t="str">
        <f t="shared" si="167"/>
        <v/>
      </c>
      <c r="R423" s="377" t="str">
        <f t="shared" si="168"/>
        <v/>
      </c>
      <c r="S423" s="377" t="str">
        <f t="shared" si="169"/>
        <v/>
      </c>
      <c r="T423" s="277"/>
      <c r="U423" s="37"/>
      <c r="V423" s="36" t="str">
        <f t="shared" si="170"/>
        <v/>
      </c>
      <c r="W423" s="36" t="e">
        <f>IF(#REF!="","",#REF!)</f>
        <v>#REF!</v>
      </c>
      <c r="X423" s="29" t="str">
        <f t="shared" si="171"/>
        <v/>
      </c>
      <c r="Y423" s="7" t="e">
        <f t="shared" si="172"/>
        <v>#N/A</v>
      </c>
      <c r="Z423" s="7" t="e">
        <f t="shared" si="173"/>
        <v>#N/A</v>
      </c>
      <c r="AA423" s="7" t="e">
        <f t="shared" si="174"/>
        <v>#N/A</v>
      </c>
      <c r="AB423" s="7" t="str">
        <f t="shared" si="175"/>
        <v/>
      </c>
      <c r="AC423" s="11">
        <f t="shared" si="176"/>
        <v>1</v>
      </c>
      <c r="AD423" s="7" t="e">
        <f t="shared" si="177"/>
        <v>#N/A</v>
      </c>
      <c r="AE423" s="7" t="e">
        <f t="shared" si="178"/>
        <v>#N/A</v>
      </c>
      <c r="AF423" s="7" t="e">
        <f t="shared" si="179"/>
        <v>#N/A</v>
      </c>
      <c r="AG423" s="7" t="e">
        <f>VLOOKUP(AI423,排出係数!$A$4:$I$1301,9,FALSE)</f>
        <v>#N/A</v>
      </c>
      <c r="AH423" s="12" t="str">
        <f t="shared" si="180"/>
        <v xml:space="preserve"> </v>
      </c>
      <c r="AI423" s="7" t="e">
        <f t="shared" si="191"/>
        <v>#N/A</v>
      </c>
      <c r="AJ423" s="7" t="e">
        <f t="shared" si="181"/>
        <v>#N/A</v>
      </c>
      <c r="AK423" s="7" t="e">
        <f>VLOOKUP(AI423,排出係数!$A$4:$I$1301,6,FALSE)</f>
        <v>#N/A</v>
      </c>
      <c r="AL423" s="7" t="e">
        <f t="shared" si="182"/>
        <v>#N/A</v>
      </c>
      <c r="AM423" s="7" t="e">
        <f t="shared" si="183"/>
        <v>#N/A</v>
      </c>
      <c r="AN423" s="7" t="e">
        <f>VLOOKUP(AI423,排出係数!$A$4:$I$1301,7,FALSE)</f>
        <v>#N/A</v>
      </c>
      <c r="AO423" s="7" t="e">
        <f t="shared" si="184"/>
        <v>#N/A</v>
      </c>
      <c r="AP423" s="7" t="e">
        <f t="shared" si="185"/>
        <v>#N/A</v>
      </c>
      <c r="AQ423" s="7" t="e">
        <f t="shared" si="192"/>
        <v>#N/A</v>
      </c>
      <c r="AR423" s="7">
        <f t="shared" si="186"/>
        <v>0</v>
      </c>
      <c r="AS423" s="7" t="e">
        <f>VLOOKUP(AI423,排出係数!$A$4:$I$1301,8,FALSE)</f>
        <v>#N/A</v>
      </c>
      <c r="AT423" s="7" t="str">
        <f t="shared" si="187"/>
        <v/>
      </c>
      <c r="AU423" s="7" t="str">
        <f t="shared" si="188"/>
        <v/>
      </c>
      <c r="AV423" s="7" t="str">
        <f t="shared" si="189"/>
        <v/>
      </c>
      <c r="AW423" s="7" t="str">
        <f t="shared" si="190"/>
        <v/>
      </c>
      <c r="AX423" s="88"/>
      <c r="BD423" s="3" t="s">
        <v>2007</v>
      </c>
    </row>
    <row r="424" spans="1:56" s="13" customFormat="1" ht="13.5" customHeight="1">
      <c r="A424" s="139">
        <v>409</v>
      </c>
      <c r="B424" s="140"/>
      <c r="C424" s="141"/>
      <c r="D424" s="142"/>
      <c r="E424" s="141"/>
      <c r="F424" s="141"/>
      <c r="G424" s="182"/>
      <c r="H424" s="141"/>
      <c r="I424" s="143"/>
      <c r="J424" s="144"/>
      <c r="K424" s="141"/>
      <c r="L424" s="449"/>
      <c r="M424" s="450"/>
      <c r="N424" s="450"/>
      <c r="O424" s="451"/>
      <c r="P424" s="376" t="str">
        <f t="shared" si="166"/>
        <v/>
      </c>
      <c r="Q424" s="376" t="str">
        <f t="shared" si="167"/>
        <v/>
      </c>
      <c r="R424" s="377" t="str">
        <f t="shared" si="168"/>
        <v/>
      </c>
      <c r="S424" s="377" t="str">
        <f t="shared" si="169"/>
        <v/>
      </c>
      <c r="T424" s="277"/>
      <c r="U424" s="37"/>
      <c r="V424" s="36" t="str">
        <f t="shared" si="170"/>
        <v/>
      </c>
      <c r="W424" s="36" t="e">
        <f>IF(#REF!="","",#REF!)</f>
        <v>#REF!</v>
      </c>
      <c r="X424" s="29" t="str">
        <f t="shared" si="171"/>
        <v/>
      </c>
      <c r="Y424" s="7" t="e">
        <f t="shared" si="172"/>
        <v>#N/A</v>
      </c>
      <c r="Z424" s="7" t="e">
        <f t="shared" si="173"/>
        <v>#N/A</v>
      </c>
      <c r="AA424" s="7" t="e">
        <f t="shared" si="174"/>
        <v>#N/A</v>
      </c>
      <c r="AB424" s="7" t="str">
        <f t="shared" si="175"/>
        <v/>
      </c>
      <c r="AC424" s="11">
        <f t="shared" si="176"/>
        <v>1</v>
      </c>
      <c r="AD424" s="7" t="e">
        <f t="shared" si="177"/>
        <v>#N/A</v>
      </c>
      <c r="AE424" s="7" t="e">
        <f t="shared" si="178"/>
        <v>#N/A</v>
      </c>
      <c r="AF424" s="7" t="e">
        <f t="shared" si="179"/>
        <v>#N/A</v>
      </c>
      <c r="AG424" s="7" t="e">
        <f>VLOOKUP(AI424,排出係数!$A$4:$I$1301,9,FALSE)</f>
        <v>#N/A</v>
      </c>
      <c r="AH424" s="12" t="str">
        <f t="shared" si="180"/>
        <v xml:space="preserve"> </v>
      </c>
      <c r="AI424" s="7" t="e">
        <f t="shared" si="191"/>
        <v>#N/A</v>
      </c>
      <c r="AJ424" s="7" t="e">
        <f t="shared" si="181"/>
        <v>#N/A</v>
      </c>
      <c r="AK424" s="7" t="e">
        <f>VLOOKUP(AI424,排出係数!$A$4:$I$1301,6,FALSE)</f>
        <v>#N/A</v>
      </c>
      <c r="AL424" s="7" t="e">
        <f t="shared" si="182"/>
        <v>#N/A</v>
      </c>
      <c r="AM424" s="7" t="e">
        <f t="shared" si="183"/>
        <v>#N/A</v>
      </c>
      <c r="AN424" s="7" t="e">
        <f>VLOOKUP(AI424,排出係数!$A$4:$I$1301,7,FALSE)</f>
        <v>#N/A</v>
      </c>
      <c r="AO424" s="7" t="e">
        <f t="shared" si="184"/>
        <v>#N/A</v>
      </c>
      <c r="AP424" s="7" t="e">
        <f t="shared" si="185"/>
        <v>#N/A</v>
      </c>
      <c r="AQ424" s="7" t="e">
        <f t="shared" si="192"/>
        <v>#N/A</v>
      </c>
      <c r="AR424" s="7">
        <f t="shared" si="186"/>
        <v>0</v>
      </c>
      <c r="AS424" s="7" t="e">
        <f>VLOOKUP(AI424,排出係数!$A$4:$I$1301,8,FALSE)</f>
        <v>#N/A</v>
      </c>
      <c r="AT424" s="7" t="str">
        <f t="shared" si="187"/>
        <v/>
      </c>
      <c r="AU424" s="7" t="str">
        <f t="shared" si="188"/>
        <v/>
      </c>
      <c r="AV424" s="7" t="str">
        <f t="shared" si="189"/>
        <v/>
      </c>
      <c r="AW424" s="7" t="str">
        <f t="shared" si="190"/>
        <v/>
      </c>
      <c r="AX424" s="88"/>
      <c r="BD424" s="3" t="s">
        <v>2046</v>
      </c>
    </row>
    <row r="425" spans="1:56" s="13" customFormat="1" ht="13.5" customHeight="1">
      <c r="A425" s="139">
        <v>410</v>
      </c>
      <c r="B425" s="140"/>
      <c r="C425" s="141"/>
      <c r="D425" s="142"/>
      <c r="E425" s="141"/>
      <c r="F425" s="141"/>
      <c r="G425" s="182"/>
      <c r="H425" s="141"/>
      <c r="I425" s="143"/>
      <c r="J425" s="144"/>
      <c r="K425" s="141"/>
      <c r="L425" s="449"/>
      <c r="M425" s="450"/>
      <c r="N425" s="450"/>
      <c r="O425" s="451"/>
      <c r="P425" s="376" t="str">
        <f t="shared" si="166"/>
        <v/>
      </c>
      <c r="Q425" s="376" t="str">
        <f t="shared" si="167"/>
        <v/>
      </c>
      <c r="R425" s="377" t="str">
        <f t="shared" si="168"/>
        <v/>
      </c>
      <c r="S425" s="377" t="str">
        <f t="shared" si="169"/>
        <v/>
      </c>
      <c r="T425" s="277"/>
      <c r="U425" s="37"/>
      <c r="V425" s="36" t="str">
        <f t="shared" si="170"/>
        <v/>
      </c>
      <c r="W425" s="36" t="e">
        <f>IF(#REF!="","",#REF!)</f>
        <v>#REF!</v>
      </c>
      <c r="X425" s="29" t="str">
        <f t="shared" si="171"/>
        <v/>
      </c>
      <c r="Y425" s="7" t="e">
        <f t="shared" si="172"/>
        <v>#N/A</v>
      </c>
      <c r="Z425" s="7" t="e">
        <f t="shared" si="173"/>
        <v>#N/A</v>
      </c>
      <c r="AA425" s="7" t="e">
        <f t="shared" si="174"/>
        <v>#N/A</v>
      </c>
      <c r="AB425" s="7" t="str">
        <f t="shared" si="175"/>
        <v/>
      </c>
      <c r="AC425" s="11">
        <f t="shared" si="176"/>
        <v>1</v>
      </c>
      <c r="AD425" s="7" t="e">
        <f t="shared" si="177"/>
        <v>#N/A</v>
      </c>
      <c r="AE425" s="7" t="e">
        <f t="shared" si="178"/>
        <v>#N/A</v>
      </c>
      <c r="AF425" s="7" t="e">
        <f t="shared" si="179"/>
        <v>#N/A</v>
      </c>
      <c r="AG425" s="7" t="e">
        <f>VLOOKUP(AI425,排出係数!$A$4:$I$1301,9,FALSE)</f>
        <v>#N/A</v>
      </c>
      <c r="AH425" s="12" t="str">
        <f t="shared" si="180"/>
        <v xml:space="preserve"> </v>
      </c>
      <c r="AI425" s="7" t="e">
        <f t="shared" si="191"/>
        <v>#N/A</v>
      </c>
      <c r="AJ425" s="7" t="e">
        <f t="shared" si="181"/>
        <v>#N/A</v>
      </c>
      <c r="AK425" s="7" t="e">
        <f>VLOOKUP(AI425,排出係数!$A$4:$I$1301,6,FALSE)</f>
        <v>#N/A</v>
      </c>
      <c r="AL425" s="7" t="e">
        <f t="shared" si="182"/>
        <v>#N/A</v>
      </c>
      <c r="AM425" s="7" t="e">
        <f t="shared" si="183"/>
        <v>#N/A</v>
      </c>
      <c r="AN425" s="7" t="e">
        <f>VLOOKUP(AI425,排出係数!$A$4:$I$1301,7,FALSE)</f>
        <v>#N/A</v>
      </c>
      <c r="AO425" s="7" t="e">
        <f t="shared" si="184"/>
        <v>#N/A</v>
      </c>
      <c r="AP425" s="7" t="e">
        <f t="shared" si="185"/>
        <v>#N/A</v>
      </c>
      <c r="AQ425" s="7" t="e">
        <f t="shared" si="192"/>
        <v>#N/A</v>
      </c>
      <c r="AR425" s="7">
        <f t="shared" si="186"/>
        <v>0</v>
      </c>
      <c r="AS425" s="7" t="e">
        <f>VLOOKUP(AI425,排出係数!$A$4:$I$1301,8,FALSE)</f>
        <v>#N/A</v>
      </c>
      <c r="AT425" s="7" t="str">
        <f t="shared" si="187"/>
        <v/>
      </c>
      <c r="AU425" s="7" t="str">
        <f t="shared" si="188"/>
        <v/>
      </c>
      <c r="AV425" s="7" t="str">
        <f t="shared" si="189"/>
        <v/>
      </c>
      <c r="AW425" s="7" t="str">
        <f t="shared" si="190"/>
        <v/>
      </c>
      <c r="AX425" s="88"/>
      <c r="BD425" s="3" t="s">
        <v>2104</v>
      </c>
    </row>
    <row r="426" spans="1:56" s="13" customFormat="1" ht="13.5" customHeight="1">
      <c r="A426" s="139">
        <v>411</v>
      </c>
      <c r="B426" s="140"/>
      <c r="C426" s="141"/>
      <c r="D426" s="142"/>
      <c r="E426" s="141"/>
      <c r="F426" s="141"/>
      <c r="G426" s="182"/>
      <c r="H426" s="141"/>
      <c r="I426" s="143"/>
      <c r="J426" s="144"/>
      <c r="K426" s="141"/>
      <c r="L426" s="449"/>
      <c r="M426" s="450"/>
      <c r="N426" s="450"/>
      <c r="O426" s="451"/>
      <c r="P426" s="376" t="str">
        <f t="shared" si="166"/>
        <v/>
      </c>
      <c r="Q426" s="376" t="str">
        <f t="shared" si="167"/>
        <v/>
      </c>
      <c r="R426" s="377" t="str">
        <f t="shared" si="168"/>
        <v/>
      </c>
      <c r="S426" s="377" t="str">
        <f t="shared" si="169"/>
        <v/>
      </c>
      <c r="T426" s="277"/>
      <c r="U426" s="37"/>
      <c r="V426" s="36" t="str">
        <f t="shared" si="170"/>
        <v/>
      </c>
      <c r="W426" s="36" t="e">
        <f>IF(#REF!="","",#REF!)</f>
        <v>#REF!</v>
      </c>
      <c r="X426" s="29" t="str">
        <f t="shared" si="171"/>
        <v/>
      </c>
      <c r="Y426" s="7" t="e">
        <f t="shared" si="172"/>
        <v>#N/A</v>
      </c>
      <c r="Z426" s="7" t="e">
        <f t="shared" si="173"/>
        <v>#N/A</v>
      </c>
      <c r="AA426" s="7" t="e">
        <f t="shared" si="174"/>
        <v>#N/A</v>
      </c>
      <c r="AB426" s="7" t="str">
        <f t="shared" si="175"/>
        <v/>
      </c>
      <c r="AC426" s="11">
        <f t="shared" si="176"/>
        <v>1</v>
      </c>
      <c r="AD426" s="7" t="e">
        <f t="shared" si="177"/>
        <v>#N/A</v>
      </c>
      <c r="AE426" s="7" t="e">
        <f t="shared" si="178"/>
        <v>#N/A</v>
      </c>
      <c r="AF426" s="7" t="e">
        <f t="shared" si="179"/>
        <v>#N/A</v>
      </c>
      <c r="AG426" s="7" t="e">
        <f>VLOOKUP(AI426,排出係数!$A$4:$I$1301,9,FALSE)</f>
        <v>#N/A</v>
      </c>
      <c r="AH426" s="12" t="str">
        <f t="shared" si="180"/>
        <v xml:space="preserve"> </v>
      </c>
      <c r="AI426" s="7" t="e">
        <f t="shared" si="191"/>
        <v>#N/A</v>
      </c>
      <c r="AJ426" s="7" t="e">
        <f t="shared" si="181"/>
        <v>#N/A</v>
      </c>
      <c r="AK426" s="7" t="e">
        <f>VLOOKUP(AI426,排出係数!$A$4:$I$1301,6,FALSE)</f>
        <v>#N/A</v>
      </c>
      <c r="AL426" s="7" t="e">
        <f t="shared" si="182"/>
        <v>#N/A</v>
      </c>
      <c r="AM426" s="7" t="e">
        <f t="shared" si="183"/>
        <v>#N/A</v>
      </c>
      <c r="AN426" s="7" t="e">
        <f>VLOOKUP(AI426,排出係数!$A$4:$I$1301,7,FALSE)</f>
        <v>#N/A</v>
      </c>
      <c r="AO426" s="7" t="e">
        <f t="shared" si="184"/>
        <v>#N/A</v>
      </c>
      <c r="AP426" s="7" t="e">
        <f t="shared" si="185"/>
        <v>#N/A</v>
      </c>
      <c r="AQ426" s="7" t="e">
        <f t="shared" si="192"/>
        <v>#N/A</v>
      </c>
      <c r="AR426" s="7">
        <f t="shared" si="186"/>
        <v>0</v>
      </c>
      <c r="AS426" s="7" t="e">
        <f>VLOOKUP(AI426,排出係数!$A$4:$I$1301,8,FALSE)</f>
        <v>#N/A</v>
      </c>
      <c r="AT426" s="7" t="str">
        <f t="shared" si="187"/>
        <v/>
      </c>
      <c r="AU426" s="7" t="str">
        <f t="shared" si="188"/>
        <v/>
      </c>
      <c r="AV426" s="7" t="str">
        <f t="shared" si="189"/>
        <v/>
      </c>
      <c r="AW426" s="7" t="str">
        <f t="shared" si="190"/>
        <v/>
      </c>
      <c r="AX426" s="88"/>
      <c r="BD426" s="3" t="s">
        <v>1538</v>
      </c>
    </row>
    <row r="427" spans="1:56" s="13" customFormat="1" ht="13.5" customHeight="1">
      <c r="A427" s="139">
        <v>412</v>
      </c>
      <c r="B427" s="140"/>
      <c r="C427" s="141"/>
      <c r="D427" s="142"/>
      <c r="E427" s="141"/>
      <c r="F427" s="141"/>
      <c r="G427" s="182"/>
      <c r="H427" s="141"/>
      <c r="I427" s="143"/>
      <c r="J427" s="144"/>
      <c r="K427" s="141"/>
      <c r="L427" s="449"/>
      <c r="M427" s="450"/>
      <c r="N427" s="450"/>
      <c r="O427" s="451"/>
      <c r="P427" s="376" t="str">
        <f t="shared" si="166"/>
        <v/>
      </c>
      <c r="Q427" s="376" t="str">
        <f t="shared" si="167"/>
        <v/>
      </c>
      <c r="R427" s="377" t="str">
        <f t="shared" si="168"/>
        <v/>
      </c>
      <c r="S427" s="377" t="str">
        <f t="shared" si="169"/>
        <v/>
      </c>
      <c r="T427" s="277"/>
      <c r="U427" s="37"/>
      <c r="V427" s="36" t="str">
        <f t="shared" si="170"/>
        <v/>
      </c>
      <c r="W427" s="36" t="e">
        <f>IF(#REF!="","",#REF!)</f>
        <v>#REF!</v>
      </c>
      <c r="X427" s="29" t="str">
        <f t="shared" si="171"/>
        <v/>
      </c>
      <c r="Y427" s="7" t="e">
        <f t="shared" si="172"/>
        <v>#N/A</v>
      </c>
      <c r="Z427" s="7" t="e">
        <f t="shared" si="173"/>
        <v>#N/A</v>
      </c>
      <c r="AA427" s="7" t="e">
        <f t="shared" si="174"/>
        <v>#N/A</v>
      </c>
      <c r="AB427" s="7" t="str">
        <f t="shared" si="175"/>
        <v/>
      </c>
      <c r="AC427" s="11">
        <f t="shared" si="176"/>
        <v>1</v>
      </c>
      <c r="AD427" s="7" t="e">
        <f t="shared" si="177"/>
        <v>#N/A</v>
      </c>
      <c r="AE427" s="7" t="e">
        <f t="shared" si="178"/>
        <v>#N/A</v>
      </c>
      <c r="AF427" s="7" t="e">
        <f t="shared" si="179"/>
        <v>#N/A</v>
      </c>
      <c r="AG427" s="7" t="e">
        <f>VLOOKUP(AI427,排出係数!$A$4:$I$1301,9,FALSE)</f>
        <v>#N/A</v>
      </c>
      <c r="AH427" s="12" t="str">
        <f t="shared" si="180"/>
        <v xml:space="preserve"> </v>
      </c>
      <c r="AI427" s="7" t="e">
        <f t="shared" si="191"/>
        <v>#N/A</v>
      </c>
      <c r="AJ427" s="7" t="e">
        <f t="shared" si="181"/>
        <v>#N/A</v>
      </c>
      <c r="AK427" s="7" t="e">
        <f>VLOOKUP(AI427,排出係数!$A$4:$I$1301,6,FALSE)</f>
        <v>#N/A</v>
      </c>
      <c r="AL427" s="7" t="e">
        <f t="shared" si="182"/>
        <v>#N/A</v>
      </c>
      <c r="AM427" s="7" t="e">
        <f t="shared" si="183"/>
        <v>#N/A</v>
      </c>
      <c r="AN427" s="7" t="e">
        <f>VLOOKUP(AI427,排出係数!$A$4:$I$1301,7,FALSE)</f>
        <v>#N/A</v>
      </c>
      <c r="AO427" s="7" t="e">
        <f t="shared" si="184"/>
        <v>#N/A</v>
      </c>
      <c r="AP427" s="7" t="e">
        <f t="shared" si="185"/>
        <v>#N/A</v>
      </c>
      <c r="AQ427" s="7" t="e">
        <f t="shared" si="192"/>
        <v>#N/A</v>
      </c>
      <c r="AR427" s="7">
        <f t="shared" si="186"/>
        <v>0</v>
      </c>
      <c r="AS427" s="7" t="e">
        <f>VLOOKUP(AI427,排出係数!$A$4:$I$1301,8,FALSE)</f>
        <v>#N/A</v>
      </c>
      <c r="AT427" s="7" t="str">
        <f t="shared" si="187"/>
        <v/>
      </c>
      <c r="AU427" s="7" t="str">
        <f t="shared" si="188"/>
        <v/>
      </c>
      <c r="AV427" s="7" t="str">
        <f t="shared" si="189"/>
        <v/>
      </c>
      <c r="AW427" s="7" t="str">
        <f t="shared" si="190"/>
        <v/>
      </c>
      <c r="AX427" s="88"/>
      <c r="BD427" s="3" t="s">
        <v>1539</v>
      </c>
    </row>
    <row r="428" spans="1:56" s="13" customFormat="1" ht="13.5" customHeight="1">
      <c r="A428" s="139">
        <v>413</v>
      </c>
      <c r="B428" s="140"/>
      <c r="C428" s="141"/>
      <c r="D428" s="142"/>
      <c r="E428" s="141"/>
      <c r="F428" s="141"/>
      <c r="G428" s="182"/>
      <c r="H428" s="141"/>
      <c r="I428" s="143"/>
      <c r="J428" s="144"/>
      <c r="K428" s="141"/>
      <c r="L428" s="449"/>
      <c r="M428" s="450"/>
      <c r="N428" s="450"/>
      <c r="O428" s="451"/>
      <c r="P428" s="376" t="str">
        <f t="shared" si="166"/>
        <v/>
      </c>
      <c r="Q428" s="376" t="str">
        <f t="shared" si="167"/>
        <v/>
      </c>
      <c r="R428" s="377" t="str">
        <f t="shared" si="168"/>
        <v/>
      </c>
      <c r="S428" s="377" t="str">
        <f t="shared" si="169"/>
        <v/>
      </c>
      <c r="T428" s="277"/>
      <c r="U428" s="37"/>
      <c r="V428" s="36" t="str">
        <f t="shared" si="170"/>
        <v/>
      </c>
      <c r="W428" s="36" t="e">
        <f>IF(#REF!="","",#REF!)</f>
        <v>#REF!</v>
      </c>
      <c r="X428" s="29" t="str">
        <f t="shared" si="171"/>
        <v/>
      </c>
      <c r="Y428" s="7" t="e">
        <f t="shared" si="172"/>
        <v>#N/A</v>
      </c>
      <c r="Z428" s="7" t="e">
        <f t="shared" si="173"/>
        <v>#N/A</v>
      </c>
      <c r="AA428" s="7" t="e">
        <f t="shared" si="174"/>
        <v>#N/A</v>
      </c>
      <c r="AB428" s="7" t="str">
        <f t="shared" si="175"/>
        <v/>
      </c>
      <c r="AC428" s="11">
        <f t="shared" si="176"/>
        <v>1</v>
      </c>
      <c r="AD428" s="7" t="e">
        <f t="shared" si="177"/>
        <v>#N/A</v>
      </c>
      <c r="AE428" s="7" t="e">
        <f t="shared" si="178"/>
        <v>#N/A</v>
      </c>
      <c r="AF428" s="7" t="e">
        <f t="shared" si="179"/>
        <v>#N/A</v>
      </c>
      <c r="AG428" s="7" t="e">
        <f>VLOOKUP(AI428,排出係数!$A$4:$I$1301,9,FALSE)</f>
        <v>#N/A</v>
      </c>
      <c r="AH428" s="12" t="str">
        <f t="shared" si="180"/>
        <v xml:space="preserve"> </v>
      </c>
      <c r="AI428" s="7" t="e">
        <f t="shared" si="191"/>
        <v>#N/A</v>
      </c>
      <c r="AJ428" s="7" t="e">
        <f t="shared" si="181"/>
        <v>#N/A</v>
      </c>
      <c r="AK428" s="7" t="e">
        <f>VLOOKUP(AI428,排出係数!$A$4:$I$1301,6,FALSE)</f>
        <v>#N/A</v>
      </c>
      <c r="AL428" s="7" t="e">
        <f t="shared" si="182"/>
        <v>#N/A</v>
      </c>
      <c r="AM428" s="7" t="e">
        <f t="shared" si="183"/>
        <v>#N/A</v>
      </c>
      <c r="AN428" s="7" t="e">
        <f>VLOOKUP(AI428,排出係数!$A$4:$I$1301,7,FALSE)</f>
        <v>#N/A</v>
      </c>
      <c r="AO428" s="7" t="e">
        <f t="shared" si="184"/>
        <v>#N/A</v>
      </c>
      <c r="AP428" s="7" t="e">
        <f t="shared" si="185"/>
        <v>#N/A</v>
      </c>
      <c r="AQ428" s="7" t="e">
        <f t="shared" si="192"/>
        <v>#N/A</v>
      </c>
      <c r="AR428" s="7">
        <f t="shared" si="186"/>
        <v>0</v>
      </c>
      <c r="AS428" s="7" t="e">
        <f>VLOOKUP(AI428,排出係数!$A$4:$I$1301,8,FALSE)</f>
        <v>#N/A</v>
      </c>
      <c r="AT428" s="7" t="str">
        <f t="shared" si="187"/>
        <v/>
      </c>
      <c r="AU428" s="7" t="str">
        <f t="shared" si="188"/>
        <v/>
      </c>
      <c r="AV428" s="7" t="str">
        <f t="shared" si="189"/>
        <v/>
      </c>
      <c r="AW428" s="7" t="str">
        <f t="shared" si="190"/>
        <v/>
      </c>
      <c r="AX428" s="88"/>
      <c r="BD428" s="520" t="s">
        <v>2606</v>
      </c>
    </row>
    <row r="429" spans="1:56" s="13" customFormat="1" ht="13.5" customHeight="1">
      <c r="A429" s="139">
        <v>414</v>
      </c>
      <c r="B429" s="140"/>
      <c r="C429" s="141"/>
      <c r="D429" s="142"/>
      <c r="E429" s="141"/>
      <c r="F429" s="141"/>
      <c r="G429" s="182"/>
      <c r="H429" s="141"/>
      <c r="I429" s="143"/>
      <c r="J429" s="144"/>
      <c r="K429" s="141"/>
      <c r="L429" s="449"/>
      <c r="M429" s="450"/>
      <c r="N429" s="450"/>
      <c r="O429" s="451"/>
      <c r="P429" s="376" t="str">
        <f t="shared" si="166"/>
        <v/>
      </c>
      <c r="Q429" s="376" t="str">
        <f t="shared" si="167"/>
        <v/>
      </c>
      <c r="R429" s="377" t="str">
        <f t="shared" si="168"/>
        <v/>
      </c>
      <c r="S429" s="377" t="str">
        <f t="shared" si="169"/>
        <v/>
      </c>
      <c r="T429" s="277"/>
      <c r="U429" s="37"/>
      <c r="V429" s="36" t="str">
        <f t="shared" si="170"/>
        <v/>
      </c>
      <c r="W429" s="36" t="e">
        <f>IF(#REF!="","",#REF!)</f>
        <v>#REF!</v>
      </c>
      <c r="X429" s="29" t="str">
        <f t="shared" si="171"/>
        <v/>
      </c>
      <c r="Y429" s="7" t="e">
        <f t="shared" si="172"/>
        <v>#N/A</v>
      </c>
      <c r="Z429" s="7" t="e">
        <f t="shared" si="173"/>
        <v>#N/A</v>
      </c>
      <c r="AA429" s="7" t="e">
        <f t="shared" si="174"/>
        <v>#N/A</v>
      </c>
      <c r="AB429" s="7" t="str">
        <f t="shared" si="175"/>
        <v/>
      </c>
      <c r="AC429" s="11">
        <f t="shared" si="176"/>
        <v>1</v>
      </c>
      <c r="AD429" s="7" t="e">
        <f t="shared" si="177"/>
        <v>#N/A</v>
      </c>
      <c r="AE429" s="7" t="e">
        <f t="shared" si="178"/>
        <v>#N/A</v>
      </c>
      <c r="AF429" s="7" t="e">
        <f t="shared" si="179"/>
        <v>#N/A</v>
      </c>
      <c r="AG429" s="7" t="e">
        <f>VLOOKUP(AI429,排出係数!$A$4:$I$1301,9,FALSE)</f>
        <v>#N/A</v>
      </c>
      <c r="AH429" s="12" t="str">
        <f t="shared" si="180"/>
        <v xml:space="preserve"> </v>
      </c>
      <c r="AI429" s="7" t="e">
        <f t="shared" si="191"/>
        <v>#N/A</v>
      </c>
      <c r="AJ429" s="7" t="e">
        <f t="shared" si="181"/>
        <v>#N/A</v>
      </c>
      <c r="AK429" s="7" t="e">
        <f>VLOOKUP(AI429,排出係数!$A$4:$I$1301,6,FALSE)</f>
        <v>#N/A</v>
      </c>
      <c r="AL429" s="7" t="e">
        <f t="shared" si="182"/>
        <v>#N/A</v>
      </c>
      <c r="AM429" s="7" t="e">
        <f t="shared" si="183"/>
        <v>#N/A</v>
      </c>
      <c r="AN429" s="7" t="e">
        <f>VLOOKUP(AI429,排出係数!$A$4:$I$1301,7,FALSE)</f>
        <v>#N/A</v>
      </c>
      <c r="AO429" s="7" t="e">
        <f t="shared" si="184"/>
        <v>#N/A</v>
      </c>
      <c r="AP429" s="7" t="e">
        <f t="shared" si="185"/>
        <v>#N/A</v>
      </c>
      <c r="AQ429" s="7" t="e">
        <f t="shared" si="192"/>
        <v>#N/A</v>
      </c>
      <c r="AR429" s="7">
        <f t="shared" si="186"/>
        <v>0</v>
      </c>
      <c r="AS429" s="7" t="e">
        <f>VLOOKUP(AI429,排出係数!$A$4:$I$1301,8,FALSE)</f>
        <v>#N/A</v>
      </c>
      <c r="AT429" s="7" t="str">
        <f t="shared" si="187"/>
        <v/>
      </c>
      <c r="AU429" s="7" t="str">
        <f t="shared" si="188"/>
        <v/>
      </c>
      <c r="AV429" s="7" t="str">
        <f t="shared" si="189"/>
        <v/>
      </c>
      <c r="AW429" s="7" t="str">
        <f t="shared" si="190"/>
        <v/>
      </c>
      <c r="AX429" s="88"/>
      <c r="BD429" s="3" t="s">
        <v>1573</v>
      </c>
    </row>
    <row r="430" spans="1:56" s="13" customFormat="1" ht="13.5" customHeight="1">
      <c r="A430" s="139">
        <v>415</v>
      </c>
      <c r="B430" s="140"/>
      <c r="C430" s="141"/>
      <c r="D430" s="142"/>
      <c r="E430" s="141"/>
      <c r="F430" s="141"/>
      <c r="G430" s="182"/>
      <c r="H430" s="141"/>
      <c r="I430" s="143"/>
      <c r="J430" s="144"/>
      <c r="K430" s="141"/>
      <c r="L430" s="449"/>
      <c r="M430" s="450"/>
      <c r="N430" s="450"/>
      <c r="O430" s="451"/>
      <c r="P430" s="376" t="str">
        <f t="shared" si="166"/>
        <v/>
      </c>
      <c r="Q430" s="376" t="str">
        <f t="shared" si="167"/>
        <v/>
      </c>
      <c r="R430" s="377" t="str">
        <f t="shared" si="168"/>
        <v/>
      </c>
      <c r="S430" s="377" t="str">
        <f t="shared" si="169"/>
        <v/>
      </c>
      <c r="T430" s="277"/>
      <c r="U430" s="37"/>
      <c r="V430" s="36" t="str">
        <f t="shared" si="170"/>
        <v/>
      </c>
      <c r="W430" s="36" t="e">
        <f>IF(#REF!="","",#REF!)</f>
        <v>#REF!</v>
      </c>
      <c r="X430" s="29" t="str">
        <f t="shared" si="171"/>
        <v/>
      </c>
      <c r="Y430" s="7" t="e">
        <f t="shared" si="172"/>
        <v>#N/A</v>
      </c>
      <c r="Z430" s="7" t="e">
        <f t="shared" si="173"/>
        <v>#N/A</v>
      </c>
      <c r="AA430" s="7" t="e">
        <f t="shared" si="174"/>
        <v>#N/A</v>
      </c>
      <c r="AB430" s="7" t="str">
        <f t="shared" si="175"/>
        <v/>
      </c>
      <c r="AC430" s="11">
        <f t="shared" si="176"/>
        <v>1</v>
      </c>
      <c r="AD430" s="7" t="e">
        <f t="shared" si="177"/>
        <v>#N/A</v>
      </c>
      <c r="AE430" s="7" t="e">
        <f t="shared" si="178"/>
        <v>#N/A</v>
      </c>
      <c r="AF430" s="7" t="e">
        <f t="shared" si="179"/>
        <v>#N/A</v>
      </c>
      <c r="AG430" s="7" t="e">
        <f>VLOOKUP(AI430,排出係数!$A$4:$I$1301,9,FALSE)</f>
        <v>#N/A</v>
      </c>
      <c r="AH430" s="12" t="str">
        <f t="shared" si="180"/>
        <v xml:space="preserve"> </v>
      </c>
      <c r="AI430" s="7" t="e">
        <f t="shared" si="191"/>
        <v>#N/A</v>
      </c>
      <c r="AJ430" s="7" t="e">
        <f t="shared" si="181"/>
        <v>#N/A</v>
      </c>
      <c r="AK430" s="7" t="e">
        <f>VLOOKUP(AI430,排出係数!$A$4:$I$1301,6,FALSE)</f>
        <v>#N/A</v>
      </c>
      <c r="AL430" s="7" t="e">
        <f t="shared" si="182"/>
        <v>#N/A</v>
      </c>
      <c r="AM430" s="7" t="e">
        <f t="shared" si="183"/>
        <v>#N/A</v>
      </c>
      <c r="AN430" s="7" t="e">
        <f>VLOOKUP(AI430,排出係数!$A$4:$I$1301,7,FALSE)</f>
        <v>#N/A</v>
      </c>
      <c r="AO430" s="7" t="e">
        <f t="shared" si="184"/>
        <v>#N/A</v>
      </c>
      <c r="AP430" s="7" t="e">
        <f t="shared" si="185"/>
        <v>#N/A</v>
      </c>
      <c r="AQ430" s="7" t="e">
        <f t="shared" si="192"/>
        <v>#N/A</v>
      </c>
      <c r="AR430" s="7">
        <f t="shared" si="186"/>
        <v>0</v>
      </c>
      <c r="AS430" s="7" t="e">
        <f>VLOOKUP(AI430,排出係数!$A$4:$I$1301,8,FALSE)</f>
        <v>#N/A</v>
      </c>
      <c r="AT430" s="7" t="str">
        <f t="shared" si="187"/>
        <v/>
      </c>
      <c r="AU430" s="7" t="str">
        <f t="shared" si="188"/>
        <v/>
      </c>
      <c r="AV430" s="7" t="str">
        <f t="shared" si="189"/>
        <v/>
      </c>
      <c r="AW430" s="7" t="str">
        <f t="shared" si="190"/>
        <v/>
      </c>
      <c r="AX430" s="88"/>
      <c r="BD430" s="520" t="s">
        <v>2610</v>
      </c>
    </row>
    <row r="431" spans="1:56" s="13" customFormat="1" ht="13.5" customHeight="1">
      <c r="A431" s="139">
        <v>416</v>
      </c>
      <c r="B431" s="140"/>
      <c r="C431" s="141"/>
      <c r="D431" s="142"/>
      <c r="E431" s="141"/>
      <c r="F431" s="141"/>
      <c r="G431" s="182"/>
      <c r="H431" s="141"/>
      <c r="I431" s="143"/>
      <c r="J431" s="144"/>
      <c r="K431" s="141"/>
      <c r="L431" s="449"/>
      <c r="M431" s="450"/>
      <c r="N431" s="450"/>
      <c r="O431" s="451"/>
      <c r="P431" s="376" t="str">
        <f t="shared" si="166"/>
        <v/>
      </c>
      <c r="Q431" s="376" t="str">
        <f t="shared" si="167"/>
        <v/>
      </c>
      <c r="R431" s="377" t="str">
        <f t="shared" si="168"/>
        <v/>
      </c>
      <c r="S431" s="377" t="str">
        <f t="shared" si="169"/>
        <v/>
      </c>
      <c r="T431" s="277"/>
      <c r="U431" s="37"/>
      <c r="V431" s="36" t="str">
        <f t="shared" si="170"/>
        <v/>
      </c>
      <c r="W431" s="36" t="e">
        <f>IF(#REF!="","",#REF!)</f>
        <v>#REF!</v>
      </c>
      <c r="X431" s="29" t="str">
        <f t="shared" si="171"/>
        <v/>
      </c>
      <c r="Y431" s="7" t="e">
        <f t="shared" si="172"/>
        <v>#N/A</v>
      </c>
      <c r="Z431" s="7" t="e">
        <f t="shared" si="173"/>
        <v>#N/A</v>
      </c>
      <c r="AA431" s="7" t="e">
        <f t="shared" si="174"/>
        <v>#N/A</v>
      </c>
      <c r="AB431" s="7" t="str">
        <f t="shared" si="175"/>
        <v/>
      </c>
      <c r="AC431" s="11">
        <f t="shared" si="176"/>
        <v>1</v>
      </c>
      <c r="AD431" s="7" t="e">
        <f t="shared" si="177"/>
        <v>#N/A</v>
      </c>
      <c r="AE431" s="7" t="e">
        <f t="shared" si="178"/>
        <v>#N/A</v>
      </c>
      <c r="AF431" s="7" t="e">
        <f t="shared" si="179"/>
        <v>#N/A</v>
      </c>
      <c r="AG431" s="7" t="e">
        <f>VLOOKUP(AI431,排出係数!$A$4:$I$1301,9,FALSE)</f>
        <v>#N/A</v>
      </c>
      <c r="AH431" s="12" t="str">
        <f t="shared" si="180"/>
        <v xml:space="preserve"> </v>
      </c>
      <c r="AI431" s="7" t="e">
        <f t="shared" si="191"/>
        <v>#N/A</v>
      </c>
      <c r="AJ431" s="7" t="e">
        <f t="shared" si="181"/>
        <v>#N/A</v>
      </c>
      <c r="AK431" s="7" t="e">
        <f>VLOOKUP(AI431,排出係数!$A$4:$I$1301,6,FALSE)</f>
        <v>#N/A</v>
      </c>
      <c r="AL431" s="7" t="e">
        <f t="shared" si="182"/>
        <v>#N/A</v>
      </c>
      <c r="AM431" s="7" t="e">
        <f t="shared" si="183"/>
        <v>#N/A</v>
      </c>
      <c r="AN431" s="7" t="e">
        <f>VLOOKUP(AI431,排出係数!$A$4:$I$1301,7,FALSE)</f>
        <v>#N/A</v>
      </c>
      <c r="AO431" s="7" t="e">
        <f t="shared" si="184"/>
        <v>#N/A</v>
      </c>
      <c r="AP431" s="7" t="e">
        <f t="shared" si="185"/>
        <v>#N/A</v>
      </c>
      <c r="AQ431" s="7" t="e">
        <f t="shared" si="192"/>
        <v>#N/A</v>
      </c>
      <c r="AR431" s="7">
        <f t="shared" si="186"/>
        <v>0</v>
      </c>
      <c r="AS431" s="7" t="e">
        <f>VLOOKUP(AI431,排出係数!$A$4:$I$1301,8,FALSE)</f>
        <v>#N/A</v>
      </c>
      <c r="AT431" s="7" t="str">
        <f t="shared" si="187"/>
        <v/>
      </c>
      <c r="AU431" s="7" t="str">
        <f t="shared" si="188"/>
        <v/>
      </c>
      <c r="AV431" s="7" t="str">
        <f t="shared" si="189"/>
        <v/>
      </c>
      <c r="AW431" s="7" t="str">
        <f t="shared" si="190"/>
        <v/>
      </c>
      <c r="AX431" s="88"/>
      <c r="BD431" s="3" t="s">
        <v>1574</v>
      </c>
    </row>
    <row r="432" spans="1:56" s="13" customFormat="1" ht="13.5" customHeight="1">
      <c r="A432" s="139">
        <v>417</v>
      </c>
      <c r="B432" s="140"/>
      <c r="C432" s="141"/>
      <c r="D432" s="142"/>
      <c r="E432" s="141"/>
      <c r="F432" s="141"/>
      <c r="G432" s="182"/>
      <c r="H432" s="141"/>
      <c r="I432" s="143"/>
      <c r="J432" s="144"/>
      <c r="K432" s="141"/>
      <c r="L432" s="449"/>
      <c r="M432" s="450"/>
      <c r="N432" s="450"/>
      <c r="O432" s="451"/>
      <c r="P432" s="376" t="str">
        <f t="shared" si="166"/>
        <v/>
      </c>
      <c r="Q432" s="376" t="str">
        <f t="shared" si="167"/>
        <v/>
      </c>
      <c r="R432" s="377" t="str">
        <f t="shared" si="168"/>
        <v/>
      </c>
      <c r="S432" s="377" t="str">
        <f t="shared" si="169"/>
        <v/>
      </c>
      <c r="T432" s="277"/>
      <c r="U432" s="37"/>
      <c r="V432" s="36" t="str">
        <f t="shared" si="170"/>
        <v/>
      </c>
      <c r="W432" s="36" t="e">
        <f>IF(#REF!="","",#REF!)</f>
        <v>#REF!</v>
      </c>
      <c r="X432" s="29" t="str">
        <f t="shared" si="171"/>
        <v/>
      </c>
      <c r="Y432" s="7" t="e">
        <f t="shared" si="172"/>
        <v>#N/A</v>
      </c>
      <c r="Z432" s="7" t="e">
        <f t="shared" si="173"/>
        <v>#N/A</v>
      </c>
      <c r="AA432" s="7" t="e">
        <f t="shared" si="174"/>
        <v>#N/A</v>
      </c>
      <c r="AB432" s="7" t="str">
        <f t="shared" si="175"/>
        <v/>
      </c>
      <c r="AC432" s="11">
        <f t="shared" si="176"/>
        <v>1</v>
      </c>
      <c r="AD432" s="7" t="e">
        <f t="shared" si="177"/>
        <v>#N/A</v>
      </c>
      <c r="AE432" s="7" t="e">
        <f t="shared" si="178"/>
        <v>#N/A</v>
      </c>
      <c r="AF432" s="7" t="e">
        <f t="shared" si="179"/>
        <v>#N/A</v>
      </c>
      <c r="AG432" s="7" t="e">
        <f>VLOOKUP(AI432,排出係数!$A$4:$I$1301,9,FALSE)</f>
        <v>#N/A</v>
      </c>
      <c r="AH432" s="12" t="str">
        <f t="shared" si="180"/>
        <v xml:space="preserve"> </v>
      </c>
      <c r="AI432" s="7" t="e">
        <f t="shared" si="191"/>
        <v>#N/A</v>
      </c>
      <c r="AJ432" s="7" t="e">
        <f t="shared" si="181"/>
        <v>#N/A</v>
      </c>
      <c r="AK432" s="7" t="e">
        <f>VLOOKUP(AI432,排出係数!$A$4:$I$1301,6,FALSE)</f>
        <v>#N/A</v>
      </c>
      <c r="AL432" s="7" t="e">
        <f t="shared" si="182"/>
        <v>#N/A</v>
      </c>
      <c r="AM432" s="7" t="e">
        <f t="shared" si="183"/>
        <v>#N/A</v>
      </c>
      <c r="AN432" s="7" t="e">
        <f>VLOOKUP(AI432,排出係数!$A$4:$I$1301,7,FALSE)</f>
        <v>#N/A</v>
      </c>
      <c r="AO432" s="7" t="e">
        <f t="shared" si="184"/>
        <v>#N/A</v>
      </c>
      <c r="AP432" s="7" t="e">
        <f t="shared" si="185"/>
        <v>#N/A</v>
      </c>
      <c r="AQ432" s="7" t="e">
        <f t="shared" si="192"/>
        <v>#N/A</v>
      </c>
      <c r="AR432" s="7">
        <f t="shared" si="186"/>
        <v>0</v>
      </c>
      <c r="AS432" s="7" t="e">
        <f>VLOOKUP(AI432,排出係数!$A$4:$I$1301,8,FALSE)</f>
        <v>#N/A</v>
      </c>
      <c r="AT432" s="7" t="str">
        <f t="shared" si="187"/>
        <v/>
      </c>
      <c r="AU432" s="7" t="str">
        <f t="shared" si="188"/>
        <v/>
      </c>
      <c r="AV432" s="7" t="str">
        <f t="shared" si="189"/>
        <v/>
      </c>
      <c r="AW432" s="7" t="str">
        <f t="shared" si="190"/>
        <v/>
      </c>
      <c r="AX432" s="88"/>
      <c r="BD432" s="465" t="s">
        <v>2776</v>
      </c>
    </row>
    <row r="433" spans="1:56" s="13" customFormat="1" ht="13.5" customHeight="1">
      <c r="A433" s="139">
        <v>418</v>
      </c>
      <c r="B433" s="140"/>
      <c r="C433" s="141"/>
      <c r="D433" s="142"/>
      <c r="E433" s="141"/>
      <c r="F433" s="141"/>
      <c r="G433" s="182"/>
      <c r="H433" s="141"/>
      <c r="I433" s="143"/>
      <c r="J433" s="144"/>
      <c r="K433" s="141"/>
      <c r="L433" s="449"/>
      <c r="M433" s="450"/>
      <c r="N433" s="450"/>
      <c r="O433" s="451"/>
      <c r="P433" s="376" t="str">
        <f t="shared" si="166"/>
        <v/>
      </c>
      <c r="Q433" s="376" t="str">
        <f t="shared" si="167"/>
        <v/>
      </c>
      <c r="R433" s="377" t="str">
        <f t="shared" si="168"/>
        <v/>
      </c>
      <c r="S433" s="377" t="str">
        <f t="shared" si="169"/>
        <v/>
      </c>
      <c r="T433" s="277"/>
      <c r="U433" s="37"/>
      <c r="V433" s="36" t="str">
        <f t="shared" si="170"/>
        <v/>
      </c>
      <c r="W433" s="36" t="e">
        <f>IF(#REF!="","",#REF!)</f>
        <v>#REF!</v>
      </c>
      <c r="X433" s="29" t="str">
        <f t="shared" si="171"/>
        <v/>
      </c>
      <c r="Y433" s="7" t="e">
        <f t="shared" si="172"/>
        <v>#N/A</v>
      </c>
      <c r="Z433" s="7" t="e">
        <f t="shared" si="173"/>
        <v>#N/A</v>
      </c>
      <c r="AA433" s="7" t="e">
        <f t="shared" si="174"/>
        <v>#N/A</v>
      </c>
      <c r="AB433" s="7" t="str">
        <f t="shared" si="175"/>
        <v/>
      </c>
      <c r="AC433" s="11">
        <f t="shared" si="176"/>
        <v>1</v>
      </c>
      <c r="AD433" s="7" t="e">
        <f t="shared" si="177"/>
        <v>#N/A</v>
      </c>
      <c r="AE433" s="7" t="e">
        <f t="shared" si="178"/>
        <v>#N/A</v>
      </c>
      <c r="AF433" s="7" t="e">
        <f t="shared" si="179"/>
        <v>#N/A</v>
      </c>
      <c r="AG433" s="7" t="e">
        <f>VLOOKUP(AI433,排出係数!$A$4:$I$1301,9,FALSE)</f>
        <v>#N/A</v>
      </c>
      <c r="AH433" s="12" t="str">
        <f t="shared" si="180"/>
        <v xml:space="preserve"> </v>
      </c>
      <c r="AI433" s="7" t="e">
        <f t="shared" si="191"/>
        <v>#N/A</v>
      </c>
      <c r="AJ433" s="7" t="e">
        <f t="shared" si="181"/>
        <v>#N/A</v>
      </c>
      <c r="AK433" s="7" t="e">
        <f>VLOOKUP(AI433,排出係数!$A$4:$I$1301,6,FALSE)</f>
        <v>#N/A</v>
      </c>
      <c r="AL433" s="7" t="e">
        <f t="shared" si="182"/>
        <v>#N/A</v>
      </c>
      <c r="AM433" s="7" t="e">
        <f t="shared" si="183"/>
        <v>#N/A</v>
      </c>
      <c r="AN433" s="7" t="e">
        <f>VLOOKUP(AI433,排出係数!$A$4:$I$1301,7,FALSE)</f>
        <v>#N/A</v>
      </c>
      <c r="AO433" s="7" t="e">
        <f t="shared" si="184"/>
        <v>#N/A</v>
      </c>
      <c r="AP433" s="7" t="e">
        <f t="shared" si="185"/>
        <v>#N/A</v>
      </c>
      <c r="AQ433" s="7" t="e">
        <f t="shared" si="192"/>
        <v>#N/A</v>
      </c>
      <c r="AR433" s="7">
        <f t="shared" si="186"/>
        <v>0</v>
      </c>
      <c r="AS433" s="7" t="e">
        <f>VLOOKUP(AI433,排出係数!$A$4:$I$1301,8,FALSE)</f>
        <v>#N/A</v>
      </c>
      <c r="AT433" s="7" t="str">
        <f t="shared" si="187"/>
        <v/>
      </c>
      <c r="AU433" s="7" t="str">
        <f t="shared" si="188"/>
        <v/>
      </c>
      <c r="AV433" s="7" t="str">
        <f t="shared" si="189"/>
        <v/>
      </c>
      <c r="AW433" s="7" t="str">
        <f t="shared" si="190"/>
        <v/>
      </c>
      <c r="AX433" s="88"/>
      <c r="BD433" s="3" t="s">
        <v>1583</v>
      </c>
    </row>
    <row r="434" spans="1:56" s="13" customFormat="1" ht="13.5" customHeight="1">
      <c r="A434" s="139">
        <v>419</v>
      </c>
      <c r="B434" s="140"/>
      <c r="C434" s="141"/>
      <c r="D434" s="142"/>
      <c r="E434" s="141"/>
      <c r="F434" s="141"/>
      <c r="G434" s="182"/>
      <c r="H434" s="141"/>
      <c r="I434" s="143"/>
      <c r="J434" s="144"/>
      <c r="K434" s="141"/>
      <c r="L434" s="449"/>
      <c r="M434" s="450"/>
      <c r="N434" s="450"/>
      <c r="O434" s="451"/>
      <c r="P434" s="376" t="str">
        <f t="shared" si="166"/>
        <v/>
      </c>
      <c r="Q434" s="376" t="str">
        <f t="shared" si="167"/>
        <v/>
      </c>
      <c r="R434" s="377" t="str">
        <f t="shared" si="168"/>
        <v/>
      </c>
      <c r="S434" s="377" t="str">
        <f t="shared" si="169"/>
        <v/>
      </c>
      <c r="T434" s="277"/>
      <c r="U434" s="37"/>
      <c r="V434" s="36" t="str">
        <f t="shared" si="170"/>
        <v/>
      </c>
      <c r="W434" s="36" t="e">
        <f>IF(#REF!="","",#REF!)</f>
        <v>#REF!</v>
      </c>
      <c r="X434" s="29" t="str">
        <f t="shared" si="171"/>
        <v/>
      </c>
      <c r="Y434" s="7" t="e">
        <f t="shared" si="172"/>
        <v>#N/A</v>
      </c>
      <c r="Z434" s="7" t="e">
        <f t="shared" si="173"/>
        <v>#N/A</v>
      </c>
      <c r="AA434" s="7" t="e">
        <f t="shared" si="174"/>
        <v>#N/A</v>
      </c>
      <c r="AB434" s="7" t="str">
        <f t="shared" si="175"/>
        <v/>
      </c>
      <c r="AC434" s="11">
        <f t="shared" si="176"/>
        <v>1</v>
      </c>
      <c r="AD434" s="7" t="e">
        <f t="shared" si="177"/>
        <v>#N/A</v>
      </c>
      <c r="AE434" s="7" t="e">
        <f t="shared" si="178"/>
        <v>#N/A</v>
      </c>
      <c r="AF434" s="7" t="e">
        <f t="shared" si="179"/>
        <v>#N/A</v>
      </c>
      <c r="AG434" s="7" t="e">
        <f>VLOOKUP(AI434,排出係数!$A$4:$I$1301,9,FALSE)</f>
        <v>#N/A</v>
      </c>
      <c r="AH434" s="12" t="str">
        <f t="shared" si="180"/>
        <v xml:space="preserve"> </v>
      </c>
      <c r="AI434" s="7" t="e">
        <f t="shared" si="191"/>
        <v>#N/A</v>
      </c>
      <c r="AJ434" s="7" t="e">
        <f t="shared" si="181"/>
        <v>#N/A</v>
      </c>
      <c r="AK434" s="7" t="e">
        <f>VLOOKUP(AI434,排出係数!$A$4:$I$1301,6,FALSE)</f>
        <v>#N/A</v>
      </c>
      <c r="AL434" s="7" t="e">
        <f t="shared" si="182"/>
        <v>#N/A</v>
      </c>
      <c r="AM434" s="7" t="e">
        <f t="shared" si="183"/>
        <v>#N/A</v>
      </c>
      <c r="AN434" s="7" t="e">
        <f>VLOOKUP(AI434,排出係数!$A$4:$I$1301,7,FALSE)</f>
        <v>#N/A</v>
      </c>
      <c r="AO434" s="7" t="e">
        <f t="shared" si="184"/>
        <v>#N/A</v>
      </c>
      <c r="AP434" s="7" t="e">
        <f t="shared" si="185"/>
        <v>#N/A</v>
      </c>
      <c r="AQ434" s="7" t="e">
        <f t="shared" si="192"/>
        <v>#N/A</v>
      </c>
      <c r="AR434" s="7">
        <f t="shared" si="186"/>
        <v>0</v>
      </c>
      <c r="AS434" s="7" t="e">
        <f>VLOOKUP(AI434,排出係数!$A$4:$I$1301,8,FALSE)</f>
        <v>#N/A</v>
      </c>
      <c r="AT434" s="7" t="str">
        <f t="shared" si="187"/>
        <v/>
      </c>
      <c r="AU434" s="7" t="str">
        <f t="shared" si="188"/>
        <v/>
      </c>
      <c r="AV434" s="7" t="str">
        <f t="shared" si="189"/>
        <v/>
      </c>
      <c r="AW434" s="7" t="str">
        <f t="shared" si="190"/>
        <v/>
      </c>
      <c r="AX434" s="88"/>
      <c r="BD434" s="520" t="s">
        <v>2778</v>
      </c>
    </row>
    <row r="435" spans="1:56" s="13" customFormat="1" ht="13.5" customHeight="1">
      <c r="A435" s="139">
        <v>420</v>
      </c>
      <c r="B435" s="140"/>
      <c r="C435" s="141"/>
      <c r="D435" s="142"/>
      <c r="E435" s="141"/>
      <c r="F435" s="141"/>
      <c r="G435" s="182"/>
      <c r="H435" s="141"/>
      <c r="I435" s="143"/>
      <c r="J435" s="144"/>
      <c r="K435" s="141"/>
      <c r="L435" s="449"/>
      <c r="M435" s="450"/>
      <c r="N435" s="450"/>
      <c r="O435" s="451"/>
      <c r="P435" s="376" t="str">
        <f t="shared" si="166"/>
        <v/>
      </c>
      <c r="Q435" s="376" t="str">
        <f t="shared" si="167"/>
        <v/>
      </c>
      <c r="R435" s="377" t="str">
        <f t="shared" si="168"/>
        <v/>
      </c>
      <c r="S435" s="377" t="str">
        <f t="shared" si="169"/>
        <v/>
      </c>
      <c r="T435" s="277"/>
      <c r="U435" s="37"/>
      <c r="V435" s="36" t="str">
        <f t="shared" si="170"/>
        <v/>
      </c>
      <c r="W435" s="36" t="e">
        <f>IF(#REF!="","",#REF!)</f>
        <v>#REF!</v>
      </c>
      <c r="X435" s="29" t="str">
        <f t="shared" si="171"/>
        <v/>
      </c>
      <c r="Y435" s="7" t="e">
        <f t="shared" si="172"/>
        <v>#N/A</v>
      </c>
      <c r="Z435" s="7" t="e">
        <f t="shared" si="173"/>
        <v>#N/A</v>
      </c>
      <c r="AA435" s="7" t="e">
        <f t="shared" si="174"/>
        <v>#N/A</v>
      </c>
      <c r="AB435" s="7" t="str">
        <f t="shared" si="175"/>
        <v/>
      </c>
      <c r="AC435" s="11">
        <f t="shared" si="176"/>
        <v>1</v>
      </c>
      <c r="AD435" s="7" t="e">
        <f t="shared" si="177"/>
        <v>#N/A</v>
      </c>
      <c r="AE435" s="7" t="e">
        <f t="shared" si="178"/>
        <v>#N/A</v>
      </c>
      <c r="AF435" s="7" t="e">
        <f t="shared" si="179"/>
        <v>#N/A</v>
      </c>
      <c r="AG435" s="7" t="e">
        <f>VLOOKUP(AI435,排出係数!$A$4:$I$1301,9,FALSE)</f>
        <v>#N/A</v>
      </c>
      <c r="AH435" s="12" t="str">
        <f t="shared" si="180"/>
        <v xml:space="preserve"> </v>
      </c>
      <c r="AI435" s="7" t="e">
        <f t="shared" si="191"/>
        <v>#N/A</v>
      </c>
      <c r="AJ435" s="7" t="e">
        <f t="shared" si="181"/>
        <v>#N/A</v>
      </c>
      <c r="AK435" s="7" t="e">
        <f>VLOOKUP(AI435,排出係数!$A$4:$I$1301,6,FALSE)</f>
        <v>#N/A</v>
      </c>
      <c r="AL435" s="7" t="e">
        <f t="shared" si="182"/>
        <v>#N/A</v>
      </c>
      <c r="AM435" s="7" t="e">
        <f t="shared" si="183"/>
        <v>#N/A</v>
      </c>
      <c r="AN435" s="7" t="e">
        <f>VLOOKUP(AI435,排出係数!$A$4:$I$1301,7,FALSE)</f>
        <v>#N/A</v>
      </c>
      <c r="AO435" s="7" t="e">
        <f t="shared" si="184"/>
        <v>#N/A</v>
      </c>
      <c r="AP435" s="7" t="e">
        <f t="shared" si="185"/>
        <v>#N/A</v>
      </c>
      <c r="AQ435" s="7" t="e">
        <f t="shared" si="192"/>
        <v>#N/A</v>
      </c>
      <c r="AR435" s="7">
        <f t="shared" si="186"/>
        <v>0</v>
      </c>
      <c r="AS435" s="7" t="e">
        <f>VLOOKUP(AI435,排出係数!$A$4:$I$1301,8,FALSE)</f>
        <v>#N/A</v>
      </c>
      <c r="AT435" s="7" t="str">
        <f t="shared" si="187"/>
        <v/>
      </c>
      <c r="AU435" s="7" t="str">
        <f t="shared" si="188"/>
        <v/>
      </c>
      <c r="AV435" s="7" t="str">
        <f t="shared" si="189"/>
        <v/>
      </c>
      <c r="AW435" s="7" t="str">
        <f t="shared" si="190"/>
        <v/>
      </c>
      <c r="AX435" s="88"/>
      <c r="BD435" s="3" t="s">
        <v>1584</v>
      </c>
    </row>
    <row r="436" spans="1:56" s="13" customFormat="1" ht="13.5" customHeight="1">
      <c r="A436" s="139">
        <v>421</v>
      </c>
      <c r="B436" s="140"/>
      <c r="C436" s="141"/>
      <c r="D436" s="142"/>
      <c r="E436" s="141"/>
      <c r="F436" s="141"/>
      <c r="G436" s="182"/>
      <c r="H436" s="141"/>
      <c r="I436" s="143"/>
      <c r="J436" s="144"/>
      <c r="K436" s="141"/>
      <c r="L436" s="449"/>
      <c r="M436" s="450"/>
      <c r="N436" s="450"/>
      <c r="O436" s="451"/>
      <c r="P436" s="376" t="str">
        <f t="shared" si="166"/>
        <v/>
      </c>
      <c r="Q436" s="376" t="str">
        <f t="shared" si="167"/>
        <v/>
      </c>
      <c r="R436" s="377" t="str">
        <f t="shared" si="168"/>
        <v/>
      </c>
      <c r="S436" s="377" t="str">
        <f t="shared" si="169"/>
        <v/>
      </c>
      <c r="T436" s="277"/>
      <c r="U436" s="37"/>
      <c r="V436" s="36" t="str">
        <f t="shared" si="170"/>
        <v/>
      </c>
      <c r="W436" s="36" t="e">
        <f>IF(#REF!="","",#REF!)</f>
        <v>#REF!</v>
      </c>
      <c r="X436" s="29" t="str">
        <f t="shared" si="171"/>
        <v/>
      </c>
      <c r="Y436" s="7" t="e">
        <f t="shared" si="172"/>
        <v>#N/A</v>
      </c>
      <c r="Z436" s="7" t="e">
        <f t="shared" si="173"/>
        <v>#N/A</v>
      </c>
      <c r="AA436" s="7" t="e">
        <f t="shared" si="174"/>
        <v>#N/A</v>
      </c>
      <c r="AB436" s="7" t="str">
        <f t="shared" si="175"/>
        <v/>
      </c>
      <c r="AC436" s="11">
        <f t="shared" si="176"/>
        <v>1</v>
      </c>
      <c r="AD436" s="7" t="e">
        <f t="shared" si="177"/>
        <v>#N/A</v>
      </c>
      <c r="AE436" s="7" t="e">
        <f t="shared" si="178"/>
        <v>#N/A</v>
      </c>
      <c r="AF436" s="7" t="e">
        <f t="shared" si="179"/>
        <v>#N/A</v>
      </c>
      <c r="AG436" s="7" t="e">
        <f>VLOOKUP(AI436,排出係数!$A$4:$I$1301,9,FALSE)</f>
        <v>#N/A</v>
      </c>
      <c r="AH436" s="12" t="str">
        <f t="shared" si="180"/>
        <v xml:space="preserve"> </v>
      </c>
      <c r="AI436" s="7" t="e">
        <f t="shared" si="191"/>
        <v>#N/A</v>
      </c>
      <c r="AJ436" s="7" t="e">
        <f t="shared" si="181"/>
        <v>#N/A</v>
      </c>
      <c r="AK436" s="7" t="e">
        <f>VLOOKUP(AI436,排出係数!$A$4:$I$1301,6,FALSE)</f>
        <v>#N/A</v>
      </c>
      <c r="AL436" s="7" t="e">
        <f t="shared" si="182"/>
        <v>#N/A</v>
      </c>
      <c r="AM436" s="7" t="e">
        <f t="shared" si="183"/>
        <v>#N/A</v>
      </c>
      <c r="AN436" s="7" t="e">
        <f>VLOOKUP(AI436,排出係数!$A$4:$I$1301,7,FALSE)</f>
        <v>#N/A</v>
      </c>
      <c r="AO436" s="7" t="e">
        <f t="shared" si="184"/>
        <v>#N/A</v>
      </c>
      <c r="AP436" s="7" t="e">
        <f t="shared" si="185"/>
        <v>#N/A</v>
      </c>
      <c r="AQ436" s="7" t="e">
        <f t="shared" si="192"/>
        <v>#N/A</v>
      </c>
      <c r="AR436" s="7">
        <f t="shared" si="186"/>
        <v>0</v>
      </c>
      <c r="AS436" s="7" t="e">
        <f>VLOOKUP(AI436,排出係数!$A$4:$I$1301,8,FALSE)</f>
        <v>#N/A</v>
      </c>
      <c r="AT436" s="7" t="str">
        <f t="shared" si="187"/>
        <v/>
      </c>
      <c r="AU436" s="7" t="str">
        <f t="shared" si="188"/>
        <v/>
      </c>
      <c r="AV436" s="7" t="str">
        <f t="shared" si="189"/>
        <v/>
      </c>
      <c r="AW436" s="7" t="str">
        <f t="shared" si="190"/>
        <v/>
      </c>
      <c r="AX436" s="88"/>
      <c r="BD436" s="465" t="s">
        <v>2788</v>
      </c>
    </row>
    <row r="437" spans="1:56" s="13" customFormat="1" ht="13.5" customHeight="1">
      <c r="A437" s="139">
        <v>422</v>
      </c>
      <c r="B437" s="140"/>
      <c r="C437" s="141"/>
      <c r="D437" s="142"/>
      <c r="E437" s="141"/>
      <c r="F437" s="141"/>
      <c r="G437" s="182"/>
      <c r="H437" s="141"/>
      <c r="I437" s="143"/>
      <c r="J437" s="144"/>
      <c r="K437" s="141"/>
      <c r="L437" s="449"/>
      <c r="M437" s="450"/>
      <c r="N437" s="450"/>
      <c r="O437" s="451"/>
      <c r="P437" s="376" t="str">
        <f t="shared" si="166"/>
        <v/>
      </c>
      <c r="Q437" s="376" t="str">
        <f t="shared" si="167"/>
        <v/>
      </c>
      <c r="R437" s="377" t="str">
        <f t="shared" si="168"/>
        <v/>
      </c>
      <c r="S437" s="377" t="str">
        <f t="shared" si="169"/>
        <v/>
      </c>
      <c r="T437" s="277"/>
      <c r="U437" s="37"/>
      <c r="V437" s="36" t="str">
        <f t="shared" si="170"/>
        <v/>
      </c>
      <c r="W437" s="36" t="e">
        <f>IF(#REF!="","",#REF!)</f>
        <v>#REF!</v>
      </c>
      <c r="X437" s="29" t="str">
        <f t="shared" si="171"/>
        <v/>
      </c>
      <c r="Y437" s="7" t="e">
        <f t="shared" si="172"/>
        <v>#N/A</v>
      </c>
      <c r="Z437" s="7" t="e">
        <f t="shared" si="173"/>
        <v>#N/A</v>
      </c>
      <c r="AA437" s="7" t="e">
        <f t="shared" si="174"/>
        <v>#N/A</v>
      </c>
      <c r="AB437" s="7" t="str">
        <f t="shared" si="175"/>
        <v/>
      </c>
      <c r="AC437" s="11">
        <f t="shared" si="176"/>
        <v>1</v>
      </c>
      <c r="AD437" s="7" t="e">
        <f t="shared" si="177"/>
        <v>#N/A</v>
      </c>
      <c r="AE437" s="7" t="e">
        <f t="shared" si="178"/>
        <v>#N/A</v>
      </c>
      <c r="AF437" s="7" t="e">
        <f t="shared" si="179"/>
        <v>#N/A</v>
      </c>
      <c r="AG437" s="7" t="e">
        <f>VLOOKUP(AI437,排出係数!$A$4:$I$1301,9,FALSE)</f>
        <v>#N/A</v>
      </c>
      <c r="AH437" s="12" t="str">
        <f t="shared" si="180"/>
        <v xml:space="preserve"> </v>
      </c>
      <c r="AI437" s="7" t="e">
        <f t="shared" si="191"/>
        <v>#N/A</v>
      </c>
      <c r="AJ437" s="7" t="e">
        <f t="shared" si="181"/>
        <v>#N/A</v>
      </c>
      <c r="AK437" s="7" t="e">
        <f>VLOOKUP(AI437,排出係数!$A$4:$I$1301,6,FALSE)</f>
        <v>#N/A</v>
      </c>
      <c r="AL437" s="7" t="e">
        <f t="shared" si="182"/>
        <v>#N/A</v>
      </c>
      <c r="AM437" s="7" t="e">
        <f t="shared" si="183"/>
        <v>#N/A</v>
      </c>
      <c r="AN437" s="7" t="e">
        <f>VLOOKUP(AI437,排出係数!$A$4:$I$1301,7,FALSE)</f>
        <v>#N/A</v>
      </c>
      <c r="AO437" s="7" t="e">
        <f t="shared" si="184"/>
        <v>#N/A</v>
      </c>
      <c r="AP437" s="7" t="e">
        <f t="shared" si="185"/>
        <v>#N/A</v>
      </c>
      <c r="AQ437" s="7" t="e">
        <f t="shared" si="192"/>
        <v>#N/A</v>
      </c>
      <c r="AR437" s="7">
        <f t="shared" si="186"/>
        <v>0</v>
      </c>
      <c r="AS437" s="7" t="e">
        <f>VLOOKUP(AI437,排出係数!$A$4:$I$1301,8,FALSE)</f>
        <v>#N/A</v>
      </c>
      <c r="AT437" s="7" t="str">
        <f t="shared" si="187"/>
        <v/>
      </c>
      <c r="AU437" s="7" t="str">
        <f t="shared" si="188"/>
        <v/>
      </c>
      <c r="AV437" s="7" t="str">
        <f t="shared" si="189"/>
        <v/>
      </c>
      <c r="AW437" s="7" t="str">
        <f t="shared" si="190"/>
        <v/>
      </c>
      <c r="AX437" s="88"/>
      <c r="BD437" s="3" t="s">
        <v>1033</v>
      </c>
    </row>
    <row r="438" spans="1:56" s="13" customFormat="1" ht="13.5" customHeight="1">
      <c r="A438" s="139">
        <v>423</v>
      </c>
      <c r="B438" s="140"/>
      <c r="C438" s="141"/>
      <c r="D438" s="142"/>
      <c r="E438" s="141"/>
      <c r="F438" s="141"/>
      <c r="G438" s="182"/>
      <c r="H438" s="141"/>
      <c r="I438" s="143"/>
      <c r="J438" s="144"/>
      <c r="K438" s="141"/>
      <c r="L438" s="449"/>
      <c r="M438" s="450"/>
      <c r="N438" s="450"/>
      <c r="O438" s="451"/>
      <c r="P438" s="376" t="str">
        <f t="shared" si="166"/>
        <v/>
      </c>
      <c r="Q438" s="376" t="str">
        <f t="shared" si="167"/>
        <v/>
      </c>
      <c r="R438" s="377" t="str">
        <f t="shared" si="168"/>
        <v/>
      </c>
      <c r="S438" s="377" t="str">
        <f t="shared" si="169"/>
        <v/>
      </c>
      <c r="T438" s="277"/>
      <c r="U438" s="37"/>
      <c r="V438" s="36" t="str">
        <f t="shared" si="170"/>
        <v/>
      </c>
      <c r="W438" s="36" t="e">
        <f>IF(#REF!="","",#REF!)</f>
        <v>#REF!</v>
      </c>
      <c r="X438" s="29" t="str">
        <f t="shared" si="171"/>
        <v/>
      </c>
      <c r="Y438" s="7" t="e">
        <f t="shared" si="172"/>
        <v>#N/A</v>
      </c>
      <c r="Z438" s="7" t="e">
        <f t="shared" si="173"/>
        <v>#N/A</v>
      </c>
      <c r="AA438" s="7" t="e">
        <f t="shared" si="174"/>
        <v>#N/A</v>
      </c>
      <c r="AB438" s="7" t="str">
        <f t="shared" si="175"/>
        <v/>
      </c>
      <c r="AC438" s="11">
        <f t="shared" si="176"/>
        <v>1</v>
      </c>
      <c r="AD438" s="7" t="e">
        <f t="shared" si="177"/>
        <v>#N/A</v>
      </c>
      <c r="AE438" s="7" t="e">
        <f t="shared" si="178"/>
        <v>#N/A</v>
      </c>
      <c r="AF438" s="7" t="e">
        <f t="shared" si="179"/>
        <v>#N/A</v>
      </c>
      <c r="AG438" s="7" t="e">
        <f>VLOOKUP(AI438,排出係数!$A$4:$I$1301,9,FALSE)</f>
        <v>#N/A</v>
      </c>
      <c r="AH438" s="12" t="str">
        <f t="shared" si="180"/>
        <v xml:space="preserve"> </v>
      </c>
      <c r="AI438" s="7" t="e">
        <f t="shared" si="191"/>
        <v>#N/A</v>
      </c>
      <c r="AJ438" s="7" t="e">
        <f t="shared" si="181"/>
        <v>#N/A</v>
      </c>
      <c r="AK438" s="7" t="e">
        <f>VLOOKUP(AI438,排出係数!$A$4:$I$1301,6,FALSE)</f>
        <v>#N/A</v>
      </c>
      <c r="AL438" s="7" t="e">
        <f t="shared" si="182"/>
        <v>#N/A</v>
      </c>
      <c r="AM438" s="7" t="e">
        <f t="shared" si="183"/>
        <v>#N/A</v>
      </c>
      <c r="AN438" s="7" t="e">
        <f>VLOOKUP(AI438,排出係数!$A$4:$I$1301,7,FALSE)</f>
        <v>#N/A</v>
      </c>
      <c r="AO438" s="7" t="e">
        <f t="shared" si="184"/>
        <v>#N/A</v>
      </c>
      <c r="AP438" s="7" t="e">
        <f t="shared" si="185"/>
        <v>#N/A</v>
      </c>
      <c r="AQ438" s="7" t="e">
        <f t="shared" si="192"/>
        <v>#N/A</v>
      </c>
      <c r="AR438" s="7">
        <f t="shared" si="186"/>
        <v>0</v>
      </c>
      <c r="AS438" s="7" t="e">
        <f>VLOOKUP(AI438,排出係数!$A$4:$I$1301,8,FALSE)</f>
        <v>#N/A</v>
      </c>
      <c r="AT438" s="7" t="str">
        <f t="shared" si="187"/>
        <v/>
      </c>
      <c r="AU438" s="7" t="str">
        <f t="shared" si="188"/>
        <v/>
      </c>
      <c r="AV438" s="7" t="str">
        <f t="shared" si="189"/>
        <v/>
      </c>
      <c r="AW438" s="7" t="str">
        <f t="shared" si="190"/>
        <v/>
      </c>
      <c r="AX438" s="88"/>
      <c r="BD438" s="465" t="s">
        <v>2790</v>
      </c>
    </row>
    <row r="439" spans="1:56" s="13" customFormat="1" ht="13.5" customHeight="1">
      <c r="A439" s="139">
        <v>424</v>
      </c>
      <c r="B439" s="140"/>
      <c r="C439" s="141"/>
      <c r="D439" s="142"/>
      <c r="E439" s="141"/>
      <c r="F439" s="141"/>
      <c r="G439" s="182"/>
      <c r="H439" s="141"/>
      <c r="I439" s="143"/>
      <c r="J439" s="144"/>
      <c r="K439" s="141"/>
      <c r="L439" s="449"/>
      <c r="M439" s="450"/>
      <c r="N439" s="450"/>
      <c r="O439" s="451"/>
      <c r="P439" s="376" t="str">
        <f t="shared" si="166"/>
        <v/>
      </c>
      <c r="Q439" s="376" t="str">
        <f t="shared" si="167"/>
        <v/>
      </c>
      <c r="R439" s="377" t="str">
        <f t="shared" si="168"/>
        <v/>
      </c>
      <c r="S439" s="377" t="str">
        <f t="shared" si="169"/>
        <v/>
      </c>
      <c r="T439" s="277"/>
      <c r="U439" s="37"/>
      <c r="V439" s="36" t="str">
        <f t="shared" si="170"/>
        <v/>
      </c>
      <c r="W439" s="36" t="e">
        <f>IF(#REF!="","",#REF!)</f>
        <v>#REF!</v>
      </c>
      <c r="X439" s="29" t="str">
        <f t="shared" si="171"/>
        <v/>
      </c>
      <c r="Y439" s="7" t="e">
        <f t="shared" si="172"/>
        <v>#N/A</v>
      </c>
      <c r="Z439" s="7" t="e">
        <f t="shared" si="173"/>
        <v>#N/A</v>
      </c>
      <c r="AA439" s="7" t="e">
        <f t="shared" si="174"/>
        <v>#N/A</v>
      </c>
      <c r="AB439" s="7" t="str">
        <f t="shared" si="175"/>
        <v/>
      </c>
      <c r="AC439" s="11">
        <f t="shared" si="176"/>
        <v>1</v>
      </c>
      <c r="AD439" s="7" t="e">
        <f t="shared" si="177"/>
        <v>#N/A</v>
      </c>
      <c r="AE439" s="7" t="e">
        <f t="shared" si="178"/>
        <v>#N/A</v>
      </c>
      <c r="AF439" s="7" t="e">
        <f t="shared" si="179"/>
        <v>#N/A</v>
      </c>
      <c r="AG439" s="7" t="e">
        <f>VLOOKUP(AI439,排出係数!$A$4:$I$1301,9,FALSE)</f>
        <v>#N/A</v>
      </c>
      <c r="AH439" s="12" t="str">
        <f t="shared" si="180"/>
        <v xml:space="preserve"> </v>
      </c>
      <c r="AI439" s="7" t="e">
        <f t="shared" si="191"/>
        <v>#N/A</v>
      </c>
      <c r="AJ439" s="7" t="e">
        <f t="shared" si="181"/>
        <v>#N/A</v>
      </c>
      <c r="AK439" s="7" t="e">
        <f>VLOOKUP(AI439,排出係数!$A$4:$I$1301,6,FALSE)</f>
        <v>#N/A</v>
      </c>
      <c r="AL439" s="7" t="e">
        <f t="shared" si="182"/>
        <v>#N/A</v>
      </c>
      <c r="AM439" s="7" t="e">
        <f t="shared" si="183"/>
        <v>#N/A</v>
      </c>
      <c r="AN439" s="7" t="e">
        <f>VLOOKUP(AI439,排出係数!$A$4:$I$1301,7,FALSE)</f>
        <v>#N/A</v>
      </c>
      <c r="AO439" s="7" t="e">
        <f t="shared" si="184"/>
        <v>#N/A</v>
      </c>
      <c r="AP439" s="7" t="e">
        <f t="shared" si="185"/>
        <v>#N/A</v>
      </c>
      <c r="AQ439" s="7" t="e">
        <f t="shared" si="192"/>
        <v>#N/A</v>
      </c>
      <c r="AR439" s="7">
        <f t="shared" si="186"/>
        <v>0</v>
      </c>
      <c r="AS439" s="7" t="e">
        <f>VLOOKUP(AI439,排出係数!$A$4:$I$1301,8,FALSE)</f>
        <v>#N/A</v>
      </c>
      <c r="AT439" s="7" t="str">
        <f t="shared" si="187"/>
        <v/>
      </c>
      <c r="AU439" s="7" t="str">
        <f t="shared" si="188"/>
        <v/>
      </c>
      <c r="AV439" s="7" t="str">
        <f t="shared" si="189"/>
        <v/>
      </c>
      <c r="AW439" s="7" t="str">
        <f t="shared" si="190"/>
        <v/>
      </c>
      <c r="AX439" s="88"/>
      <c r="BD439" s="3" t="s">
        <v>1035</v>
      </c>
    </row>
    <row r="440" spans="1:56" s="13" customFormat="1" ht="13.5" customHeight="1">
      <c r="A440" s="139">
        <v>425</v>
      </c>
      <c r="B440" s="140"/>
      <c r="C440" s="141"/>
      <c r="D440" s="142"/>
      <c r="E440" s="141"/>
      <c r="F440" s="141"/>
      <c r="G440" s="182"/>
      <c r="H440" s="141"/>
      <c r="I440" s="143"/>
      <c r="J440" s="144"/>
      <c r="K440" s="141"/>
      <c r="L440" s="449"/>
      <c r="M440" s="450"/>
      <c r="N440" s="450"/>
      <c r="O440" s="451"/>
      <c r="P440" s="376" t="str">
        <f t="shared" si="166"/>
        <v/>
      </c>
      <c r="Q440" s="376" t="str">
        <f t="shared" si="167"/>
        <v/>
      </c>
      <c r="R440" s="377" t="str">
        <f t="shared" si="168"/>
        <v/>
      </c>
      <c r="S440" s="377" t="str">
        <f t="shared" si="169"/>
        <v/>
      </c>
      <c r="T440" s="277"/>
      <c r="U440" s="37"/>
      <c r="V440" s="36" t="str">
        <f t="shared" si="170"/>
        <v/>
      </c>
      <c r="W440" s="36" t="e">
        <f>IF(#REF!="","",#REF!)</f>
        <v>#REF!</v>
      </c>
      <c r="X440" s="29" t="str">
        <f t="shared" si="171"/>
        <v/>
      </c>
      <c r="Y440" s="7" t="e">
        <f t="shared" si="172"/>
        <v>#N/A</v>
      </c>
      <c r="Z440" s="7" t="e">
        <f t="shared" si="173"/>
        <v>#N/A</v>
      </c>
      <c r="AA440" s="7" t="e">
        <f t="shared" si="174"/>
        <v>#N/A</v>
      </c>
      <c r="AB440" s="7" t="str">
        <f t="shared" si="175"/>
        <v/>
      </c>
      <c r="AC440" s="11">
        <f t="shared" si="176"/>
        <v>1</v>
      </c>
      <c r="AD440" s="7" t="e">
        <f t="shared" si="177"/>
        <v>#N/A</v>
      </c>
      <c r="AE440" s="7" t="e">
        <f t="shared" si="178"/>
        <v>#N/A</v>
      </c>
      <c r="AF440" s="7" t="e">
        <f t="shared" si="179"/>
        <v>#N/A</v>
      </c>
      <c r="AG440" s="7" t="e">
        <f>VLOOKUP(AI440,排出係数!$A$4:$I$1301,9,FALSE)</f>
        <v>#N/A</v>
      </c>
      <c r="AH440" s="12" t="str">
        <f t="shared" si="180"/>
        <v xml:space="preserve"> </v>
      </c>
      <c r="AI440" s="7" t="e">
        <f t="shared" si="191"/>
        <v>#N/A</v>
      </c>
      <c r="AJ440" s="7" t="e">
        <f t="shared" si="181"/>
        <v>#N/A</v>
      </c>
      <c r="AK440" s="7" t="e">
        <f>VLOOKUP(AI440,排出係数!$A$4:$I$1301,6,FALSE)</f>
        <v>#N/A</v>
      </c>
      <c r="AL440" s="7" t="e">
        <f t="shared" si="182"/>
        <v>#N/A</v>
      </c>
      <c r="AM440" s="7" t="e">
        <f t="shared" si="183"/>
        <v>#N/A</v>
      </c>
      <c r="AN440" s="7" t="e">
        <f>VLOOKUP(AI440,排出係数!$A$4:$I$1301,7,FALSE)</f>
        <v>#N/A</v>
      </c>
      <c r="AO440" s="7" t="e">
        <f t="shared" si="184"/>
        <v>#N/A</v>
      </c>
      <c r="AP440" s="7" t="e">
        <f t="shared" si="185"/>
        <v>#N/A</v>
      </c>
      <c r="AQ440" s="7" t="e">
        <f t="shared" si="192"/>
        <v>#N/A</v>
      </c>
      <c r="AR440" s="7">
        <f t="shared" si="186"/>
        <v>0</v>
      </c>
      <c r="AS440" s="7" t="e">
        <f>VLOOKUP(AI440,排出係数!$A$4:$I$1301,8,FALSE)</f>
        <v>#N/A</v>
      </c>
      <c r="AT440" s="7" t="str">
        <f t="shared" si="187"/>
        <v/>
      </c>
      <c r="AU440" s="7" t="str">
        <f t="shared" si="188"/>
        <v/>
      </c>
      <c r="AV440" s="7" t="str">
        <f t="shared" si="189"/>
        <v/>
      </c>
      <c r="AW440" s="7" t="str">
        <f t="shared" si="190"/>
        <v/>
      </c>
      <c r="AX440" s="88"/>
      <c r="BD440" s="520" t="s">
        <v>2608</v>
      </c>
    </row>
    <row r="441" spans="1:56" s="13" customFormat="1" ht="13.5" customHeight="1">
      <c r="A441" s="139">
        <v>426</v>
      </c>
      <c r="B441" s="140"/>
      <c r="C441" s="141"/>
      <c r="D441" s="142"/>
      <c r="E441" s="141"/>
      <c r="F441" s="141"/>
      <c r="G441" s="182"/>
      <c r="H441" s="141"/>
      <c r="I441" s="143"/>
      <c r="J441" s="144"/>
      <c r="K441" s="141"/>
      <c r="L441" s="449"/>
      <c r="M441" s="450"/>
      <c r="N441" s="450"/>
      <c r="O441" s="451"/>
      <c r="P441" s="376" t="str">
        <f t="shared" si="166"/>
        <v/>
      </c>
      <c r="Q441" s="376" t="str">
        <f t="shared" si="167"/>
        <v/>
      </c>
      <c r="R441" s="377" t="str">
        <f t="shared" si="168"/>
        <v/>
      </c>
      <c r="S441" s="377" t="str">
        <f t="shared" si="169"/>
        <v/>
      </c>
      <c r="T441" s="277"/>
      <c r="U441" s="37"/>
      <c r="V441" s="36" t="str">
        <f t="shared" si="170"/>
        <v/>
      </c>
      <c r="W441" s="36" t="e">
        <f>IF(#REF!="","",#REF!)</f>
        <v>#REF!</v>
      </c>
      <c r="X441" s="29" t="str">
        <f t="shared" si="171"/>
        <v/>
      </c>
      <c r="Y441" s="7" t="e">
        <f t="shared" si="172"/>
        <v>#N/A</v>
      </c>
      <c r="Z441" s="7" t="e">
        <f t="shared" si="173"/>
        <v>#N/A</v>
      </c>
      <c r="AA441" s="7" t="e">
        <f t="shared" si="174"/>
        <v>#N/A</v>
      </c>
      <c r="AB441" s="7" t="str">
        <f t="shared" si="175"/>
        <v/>
      </c>
      <c r="AC441" s="11">
        <f t="shared" si="176"/>
        <v>1</v>
      </c>
      <c r="AD441" s="7" t="e">
        <f t="shared" si="177"/>
        <v>#N/A</v>
      </c>
      <c r="AE441" s="7" t="e">
        <f t="shared" si="178"/>
        <v>#N/A</v>
      </c>
      <c r="AF441" s="7" t="e">
        <f t="shared" si="179"/>
        <v>#N/A</v>
      </c>
      <c r="AG441" s="7" t="e">
        <f>VLOOKUP(AI441,排出係数!$A$4:$I$1301,9,FALSE)</f>
        <v>#N/A</v>
      </c>
      <c r="AH441" s="12" t="str">
        <f t="shared" si="180"/>
        <v xml:space="preserve"> </v>
      </c>
      <c r="AI441" s="7" t="e">
        <f t="shared" si="191"/>
        <v>#N/A</v>
      </c>
      <c r="AJ441" s="7" t="e">
        <f t="shared" si="181"/>
        <v>#N/A</v>
      </c>
      <c r="AK441" s="7" t="e">
        <f>VLOOKUP(AI441,排出係数!$A$4:$I$1301,6,FALSE)</f>
        <v>#N/A</v>
      </c>
      <c r="AL441" s="7" t="e">
        <f t="shared" si="182"/>
        <v>#N/A</v>
      </c>
      <c r="AM441" s="7" t="e">
        <f t="shared" si="183"/>
        <v>#N/A</v>
      </c>
      <c r="AN441" s="7" t="e">
        <f>VLOOKUP(AI441,排出係数!$A$4:$I$1301,7,FALSE)</f>
        <v>#N/A</v>
      </c>
      <c r="AO441" s="7" t="e">
        <f t="shared" si="184"/>
        <v>#N/A</v>
      </c>
      <c r="AP441" s="7" t="e">
        <f t="shared" si="185"/>
        <v>#N/A</v>
      </c>
      <c r="AQ441" s="7" t="e">
        <f t="shared" si="192"/>
        <v>#N/A</v>
      </c>
      <c r="AR441" s="7">
        <f t="shared" si="186"/>
        <v>0</v>
      </c>
      <c r="AS441" s="7" t="e">
        <f>VLOOKUP(AI441,排出係数!$A$4:$I$1301,8,FALSE)</f>
        <v>#N/A</v>
      </c>
      <c r="AT441" s="7" t="str">
        <f t="shared" si="187"/>
        <v/>
      </c>
      <c r="AU441" s="7" t="str">
        <f t="shared" si="188"/>
        <v/>
      </c>
      <c r="AV441" s="7" t="str">
        <f t="shared" si="189"/>
        <v/>
      </c>
      <c r="AW441" s="7" t="str">
        <f t="shared" si="190"/>
        <v/>
      </c>
      <c r="AX441" s="88"/>
      <c r="BD441" s="3" t="s">
        <v>762</v>
      </c>
    </row>
    <row r="442" spans="1:56" s="13" customFormat="1" ht="13.5" customHeight="1">
      <c r="A442" s="139">
        <v>427</v>
      </c>
      <c r="B442" s="140"/>
      <c r="C442" s="141"/>
      <c r="D442" s="142"/>
      <c r="E442" s="141"/>
      <c r="F442" s="141"/>
      <c r="G442" s="182"/>
      <c r="H442" s="141"/>
      <c r="I442" s="143"/>
      <c r="J442" s="144"/>
      <c r="K442" s="141"/>
      <c r="L442" s="449"/>
      <c r="M442" s="450"/>
      <c r="N442" s="450"/>
      <c r="O442" s="451"/>
      <c r="P442" s="376" t="str">
        <f t="shared" si="166"/>
        <v/>
      </c>
      <c r="Q442" s="376" t="str">
        <f t="shared" si="167"/>
        <v/>
      </c>
      <c r="R442" s="377" t="str">
        <f t="shared" si="168"/>
        <v/>
      </c>
      <c r="S442" s="377" t="str">
        <f t="shared" si="169"/>
        <v/>
      </c>
      <c r="T442" s="277"/>
      <c r="U442" s="37"/>
      <c r="V442" s="36" t="str">
        <f t="shared" si="170"/>
        <v/>
      </c>
      <c r="W442" s="36" t="e">
        <f>IF(#REF!="","",#REF!)</f>
        <v>#REF!</v>
      </c>
      <c r="X442" s="29" t="str">
        <f t="shared" si="171"/>
        <v/>
      </c>
      <c r="Y442" s="7" t="e">
        <f t="shared" si="172"/>
        <v>#N/A</v>
      </c>
      <c r="Z442" s="7" t="e">
        <f t="shared" si="173"/>
        <v>#N/A</v>
      </c>
      <c r="AA442" s="7" t="e">
        <f t="shared" si="174"/>
        <v>#N/A</v>
      </c>
      <c r="AB442" s="7" t="str">
        <f t="shared" si="175"/>
        <v/>
      </c>
      <c r="AC442" s="11">
        <f t="shared" si="176"/>
        <v>1</v>
      </c>
      <c r="AD442" s="7" t="e">
        <f t="shared" si="177"/>
        <v>#N/A</v>
      </c>
      <c r="AE442" s="7" t="e">
        <f t="shared" si="178"/>
        <v>#N/A</v>
      </c>
      <c r="AF442" s="7" t="e">
        <f t="shared" si="179"/>
        <v>#N/A</v>
      </c>
      <c r="AG442" s="7" t="e">
        <f>VLOOKUP(AI442,排出係数!$A$4:$I$1301,9,FALSE)</f>
        <v>#N/A</v>
      </c>
      <c r="AH442" s="12" t="str">
        <f t="shared" si="180"/>
        <v xml:space="preserve"> </v>
      </c>
      <c r="AI442" s="7" t="e">
        <f t="shared" si="191"/>
        <v>#N/A</v>
      </c>
      <c r="AJ442" s="7" t="e">
        <f t="shared" si="181"/>
        <v>#N/A</v>
      </c>
      <c r="AK442" s="7" t="e">
        <f>VLOOKUP(AI442,排出係数!$A$4:$I$1301,6,FALSE)</f>
        <v>#N/A</v>
      </c>
      <c r="AL442" s="7" t="e">
        <f t="shared" si="182"/>
        <v>#N/A</v>
      </c>
      <c r="AM442" s="7" t="e">
        <f t="shared" si="183"/>
        <v>#N/A</v>
      </c>
      <c r="AN442" s="7" t="e">
        <f>VLOOKUP(AI442,排出係数!$A$4:$I$1301,7,FALSE)</f>
        <v>#N/A</v>
      </c>
      <c r="AO442" s="7" t="e">
        <f t="shared" si="184"/>
        <v>#N/A</v>
      </c>
      <c r="AP442" s="7" t="e">
        <f t="shared" si="185"/>
        <v>#N/A</v>
      </c>
      <c r="AQ442" s="7" t="e">
        <f t="shared" si="192"/>
        <v>#N/A</v>
      </c>
      <c r="AR442" s="7">
        <f t="shared" si="186"/>
        <v>0</v>
      </c>
      <c r="AS442" s="7" t="e">
        <f>VLOOKUP(AI442,排出係数!$A$4:$I$1301,8,FALSE)</f>
        <v>#N/A</v>
      </c>
      <c r="AT442" s="7" t="str">
        <f t="shared" si="187"/>
        <v/>
      </c>
      <c r="AU442" s="7" t="str">
        <f t="shared" si="188"/>
        <v/>
      </c>
      <c r="AV442" s="7" t="str">
        <f t="shared" si="189"/>
        <v/>
      </c>
      <c r="AW442" s="7" t="str">
        <f t="shared" si="190"/>
        <v/>
      </c>
      <c r="AX442" s="88"/>
      <c r="BD442" s="520" t="s">
        <v>2612</v>
      </c>
    </row>
    <row r="443" spans="1:56" s="13" customFormat="1" ht="13.5" customHeight="1">
      <c r="A443" s="139">
        <v>428</v>
      </c>
      <c r="B443" s="140"/>
      <c r="C443" s="141"/>
      <c r="D443" s="142"/>
      <c r="E443" s="141"/>
      <c r="F443" s="141"/>
      <c r="G443" s="182"/>
      <c r="H443" s="141"/>
      <c r="I443" s="143"/>
      <c r="J443" s="144"/>
      <c r="K443" s="141"/>
      <c r="L443" s="449"/>
      <c r="M443" s="450"/>
      <c r="N443" s="450"/>
      <c r="O443" s="451"/>
      <c r="P443" s="376" t="str">
        <f t="shared" si="166"/>
        <v/>
      </c>
      <c r="Q443" s="376" t="str">
        <f t="shared" si="167"/>
        <v/>
      </c>
      <c r="R443" s="377" t="str">
        <f t="shared" si="168"/>
        <v/>
      </c>
      <c r="S443" s="377" t="str">
        <f t="shared" si="169"/>
        <v/>
      </c>
      <c r="T443" s="277"/>
      <c r="U443" s="37"/>
      <c r="V443" s="36" t="str">
        <f t="shared" si="170"/>
        <v/>
      </c>
      <c r="W443" s="36" t="e">
        <f>IF(#REF!="","",#REF!)</f>
        <v>#REF!</v>
      </c>
      <c r="X443" s="29" t="str">
        <f t="shared" si="171"/>
        <v/>
      </c>
      <c r="Y443" s="7" t="e">
        <f t="shared" si="172"/>
        <v>#N/A</v>
      </c>
      <c r="Z443" s="7" t="e">
        <f t="shared" si="173"/>
        <v>#N/A</v>
      </c>
      <c r="AA443" s="7" t="e">
        <f t="shared" si="174"/>
        <v>#N/A</v>
      </c>
      <c r="AB443" s="7" t="str">
        <f t="shared" si="175"/>
        <v/>
      </c>
      <c r="AC443" s="11">
        <f t="shared" si="176"/>
        <v>1</v>
      </c>
      <c r="AD443" s="7" t="e">
        <f t="shared" si="177"/>
        <v>#N/A</v>
      </c>
      <c r="AE443" s="7" t="e">
        <f t="shared" si="178"/>
        <v>#N/A</v>
      </c>
      <c r="AF443" s="7" t="e">
        <f t="shared" si="179"/>
        <v>#N/A</v>
      </c>
      <c r="AG443" s="7" t="e">
        <f>VLOOKUP(AI443,排出係数!$A$4:$I$1301,9,FALSE)</f>
        <v>#N/A</v>
      </c>
      <c r="AH443" s="12" t="str">
        <f t="shared" si="180"/>
        <v xml:space="preserve"> </v>
      </c>
      <c r="AI443" s="7" t="e">
        <f t="shared" si="191"/>
        <v>#N/A</v>
      </c>
      <c r="AJ443" s="7" t="e">
        <f t="shared" si="181"/>
        <v>#N/A</v>
      </c>
      <c r="AK443" s="7" t="e">
        <f>VLOOKUP(AI443,排出係数!$A$4:$I$1301,6,FALSE)</f>
        <v>#N/A</v>
      </c>
      <c r="AL443" s="7" t="e">
        <f t="shared" si="182"/>
        <v>#N/A</v>
      </c>
      <c r="AM443" s="7" t="e">
        <f t="shared" si="183"/>
        <v>#N/A</v>
      </c>
      <c r="AN443" s="7" t="e">
        <f>VLOOKUP(AI443,排出係数!$A$4:$I$1301,7,FALSE)</f>
        <v>#N/A</v>
      </c>
      <c r="AO443" s="7" t="e">
        <f t="shared" si="184"/>
        <v>#N/A</v>
      </c>
      <c r="AP443" s="7" t="e">
        <f t="shared" si="185"/>
        <v>#N/A</v>
      </c>
      <c r="AQ443" s="7" t="e">
        <f t="shared" si="192"/>
        <v>#N/A</v>
      </c>
      <c r="AR443" s="7">
        <f t="shared" si="186"/>
        <v>0</v>
      </c>
      <c r="AS443" s="7" t="e">
        <f>VLOOKUP(AI443,排出係数!$A$4:$I$1301,8,FALSE)</f>
        <v>#N/A</v>
      </c>
      <c r="AT443" s="7" t="str">
        <f t="shared" si="187"/>
        <v/>
      </c>
      <c r="AU443" s="7" t="str">
        <f t="shared" si="188"/>
        <v/>
      </c>
      <c r="AV443" s="7" t="str">
        <f t="shared" si="189"/>
        <v/>
      </c>
      <c r="AW443" s="7" t="str">
        <f t="shared" si="190"/>
        <v/>
      </c>
      <c r="AX443" s="88"/>
      <c r="BD443" s="3" t="s">
        <v>765</v>
      </c>
    </row>
    <row r="444" spans="1:56" s="13" customFormat="1" ht="13.5" customHeight="1">
      <c r="A444" s="139">
        <v>429</v>
      </c>
      <c r="B444" s="140"/>
      <c r="C444" s="141"/>
      <c r="D444" s="142"/>
      <c r="E444" s="141"/>
      <c r="F444" s="141"/>
      <c r="G444" s="182"/>
      <c r="H444" s="141"/>
      <c r="I444" s="143"/>
      <c r="J444" s="144"/>
      <c r="K444" s="141"/>
      <c r="L444" s="449"/>
      <c r="M444" s="450"/>
      <c r="N444" s="450"/>
      <c r="O444" s="451"/>
      <c r="P444" s="376" t="str">
        <f t="shared" si="166"/>
        <v/>
      </c>
      <c r="Q444" s="376" t="str">
        <f t="shared" si="167"/>
        <v/>
      </c>
      <c r="R444" s="377" t="str">
        <f t="shared" si="168"/>
        <v/>
      </c>
      <c r="S444" s="377" t="str">
        <f t="shared" si="169"/>
        <v/>
      </c>
      <c r="T444" s="277"/>
      <c r="U444" s="37"/>
      <c r="V444" s="36" t="str">
        <f t="shared" si="170"/>
        <v/>
      </c>
      <c r="W444" s="36" t="e">
        <f>IF(#REF!="","",#REF!)</f>
        <v>#REF!</v>
      </c>
      <c r="X444" s="29" t="str">
        <f t="shared" si="171"/>
        <v/>
      </c>
      <c r="Y444" s="7" t="e">
        <f t="shared" si="172"/>
        <v>#N/A</v>
      </c>
      <c r="Z444" s="7" t="e">
        <f t="shared" si="173"/>
        <v>#N/A</v>
      </c>
      <c r="AA444" s="7" t="e">
        <f t="shared" si="174"/>
        <v>#N/A</v>
      </c>
      <c r="AB444" s="7" t="str">
        <f t="shared" si="175"/>
        <v/>
      </c>
      <c r="AC444" s="11">
        <f t="shared" si="176"/>
        <v>1</v>
      </c>
      <c r="AD444" s="7" t="e">
        <f t="shared" si="177"/>
        <v>#N/A</v>
      </c>
      <c r="AE444" s="7" t="e">
        <f t="shared" si="178"/>
        <v>#N/A</v>
      </c>
      <c r="AF444" s="7" t="e">
        <f t="shared" si="179"/>
        <v>#N/A</v>
      </c>
      <c r="AG444" s="7" t="e">
        <f>VLOOKUP(AI444,排出係数!$A$4:$I$1301,9,FALSE)</f>
        <v>#N/A</v>
      </c>
      <c r="AH444" s="12" t="str">
        <f t="shared" si="180"/>
        <v xml:space="preserve"> </v>
      </c>
      <c r="AI444" s="7" t="e">
        <f t="shared" si="191"/>
        <v>#N/A</v>
      </c>
      <c r="AJ444" s="7" t="e">
        <f t="shared" si="181"/>
        <v>#N/A</v>
      </c>
      <c r="AK444" s="7" t="e">
        <f>VLOOKUP(AI444,排出係数!$A$4:$I$1301,6,FALSE)</f>
        <v>#N/A</v>
      </c>
      <c r="AL444" s="7" t="e">
        <f t="shared" si="182"/>
        <v>#N/A</v>
      </c>
      <c r="AM444" s="7" t="e">
        <f t="shared" si="183"/>
        <v>#N/A</v>
      </c>
      <c r="AN444" s="7" t="e">
        <f>VLOOKUP(AI444,排出係数!$A$4:$I$1301,7,FALSE)</f>
        <v>#N/A</v>
      </c>
      <c r="AO444" s="7" t="e">
        <f t="shared" si="184"/>
        <v>#N/A</v>
      </c>
      <c r="AP444" s="7" t="e">
        <f t="shared" si="185"/>
        <v>#N/A</v>
      </c>
      <c r="AQ444" s="7" t="e">
        <f t="shared" si="192"/>
        <v>#N/A</v>
      </c>
      <c r="AR444" s="7">
        <f t="shared" si="186"/>
        <v>0</v>
      </c>
      <c r="AS444" s="7" t="e">
        <f>VLOOKUP(AI444,排出係数!$A$4:$I$1301,8,FALSE)</f>
        <v>#N/A</v>
      </c>
      <c r="AT444" s="7" t="str">
        <f t="shared" si="187"/>
        <v/>
      </c>
      <c r="AU444" s="7" t="str">
        <f t="shared" si="188"/>
        <v/>
      </c>
      <c r="AV444" s="7" t="str">
        <f t="shared" si="189"/>
        <v/>
      </c>
      <c r="AW444" s="7" t="str">
        <f t="shared" si="190"/>
        <v/>
      </c>
      <c r="AX444" s="88"/>
      <c r="BD444" s="3" t="s">
        <v>2351</v>
      </c>
    </row>
    <row r="445" spans="1:56" s="13" customFormat="1" ht="13.5" customHeight="1">
      <c r="A445" s="139">
        <v>430</v>
      </c>
      <c r="B445" s="140"/>
      <c r="C445" s="141"/>
      <c r="D445" s="142"/>
      <c r="E445" s="141"/>
      <c r="F445" s="141"/>
      <c r="G445" s="182"/>
      <c r="H445" s="141"/>
      <c r="I445" s="143"/>
      <c r="J445" s="144"/>
      <c r="K445" s="141"/>
      <c r="L445" s="449"/>
      <c r="M445" s="450"/>
      <c r="N445" s="450"/>
      <c r="O445" s="451"/>
      <c r="P445" s="376" t="str">
        <f t="shared" si="166"/>
        <v/>
      </c>
      <c r="Q445" s="376" t="str">
        <f t="shared" si="167"/>
        <v/>
      </c>
      <c r="R445" s="377" t="str">
        <f t="shared" si="168"/>
        <v/>
      </c>
      <c r="S445" s="377" t="str">
        <f t="shared" si="169"/>
        <v/>
      </c>
      <c r="T445" s="277"/>
      <c r="U445" s="37"/>
      <c r="V445" s="36" t="str">
        <f t="shared" si="170"/>
        <v/>
      </c>
      <c r="W445" s="36" t="e">
        <f>IF(#REF!="","",#REF!)</f>
        <v>#REF!</v>
      </c>
      <c r="X445" s="29" t="str">
        <f t="shared" si="171"/>
        <v/>
      </c>
      <c r="Y445" s="7" t="e">
        <f t="shared" si="172"/>
        <v>#N/A</v>
      </c>
      <c r="Z445" s="7" t="e">
        <f t="shared" si="173"/>
        <v>#N/A</v>
      </c>
      <c r="AA445" s="7" t="e">
        <f t="shared" si="174"/>
        <v>#N/A</v>
      </c>
      <c r="AB445" s="7" t="str">
        <f t="shared" si="175"/>
        <v/>
      </c>
      <c r="AC445" s="11">
        <f t="shared" si="176"/>
        <v>1</v>
      </c>
      <c r="AD445" s="7" t="e">
        <f t="shared" si="177"/>
        <v>#N/A</v>
      </c>
      <c r="AE445" s="7" t="e">
        <f t="shared" si="178"/>
        <v>#N/A</v>
      </c>
      <c r="AF445" s="7" t="e">
        <f t="shared" si="179"/>
        <v>#N/A</v>
      </c>
      <c r="AG445" s="7" t="e">
        <f>VLOOKUP(AI445,排出係数!$A$4:$I$1301,9,FALSE)</f>
        <v>#N/A</v>
      </c>
      <c r="AH445" s="12" t="str">
        <f t="shared" si="180"/>
        <v xml:space="preserve"> </v>
      </c>
      <c r="AI445" s="7" t="e">
        <f t="shared" si="191"/>
        <v>#N/A</v>
      </c>
      <c r="AJ445" s="7" t="e">
        <f t="shared" si="181"/>
        <v>#N/A</v>
      </c>
      <c r="AK445" s="7" t="e">
        <f>VLOOKUP(AI445,排出係数!$A$4:$I$1301,6,FALSE)</f>
        <v>#N/A</v>
      </c>
      <c r="AL445" s="7" t="e">
        <f t="shared" si="182"/>
        <v>#N/A</v>
      </c>
      <c r="AM445" s="7" t="e">
        <f t="shared" si="183"/>
        <v>#N/A</v>
      </c>
      <c r="AN445" s="7" t="e">
        <f>VLOOKUP(AI445,排出係数!$A$4:$I$1301,7,FALSE)</f>
        <v>#N/A</v>
      </c>
      <c r="AO445" s="7" t="e">
        <f t="shared" si="184"/>
        <v>#N/A</v>
      </c>
      <c r="AP445" s="7" t="e">
        <f t="shared" si="185"/>
        <v>#N/A</v>
      </c>
      <c r="AQ445" s="7" t="e">
        <f t="shared" si="192"/>
        <v>#N/A</v>
      </c>
      <c r="AR445" s="7">
        <f t="shared" si="186"/>
        <v>0</v>
      </c>
      <c r="AS445" s="7" t="e">
        <f>VLOOKUP(AI445,排出係数!$A$4:$I$1301,8,FALSE)</f>
        <v>#N/A</v>
      </c>
      <c r="AT445" s="7" t="str">
        <f t="shared" si="187"/>
        <v/>
      </c>
      <c r="AU445" s="7" t="str">
        <f t="shared" si="188"/>
        <v/>
      </c>
      <c r="AV445" s="7" t="str">
        <f t="shared" si="189"/>
        <v/>
      </c>
      <c r="AW445" s="7" t="str">
        <f t="shared" si="190"/>
        <v/>
      </c>
      <c r="AX445" s="88"/>
      <c r="BD445" s="3" t="s">
        <v>1928</v>
      </c>
    </row>
    <row r="446" spans="1:56" s="13" customFormat="1" ht="13.5" customHeight="1">
      <c r="A446" s="139">
        <v>431</v>
      </c>
      <c r="B446" s="140"/>
      <c r="C446" s="141"/>
      <c r="D446" s="142"/>
      <c r="E446" s="141"/>
      <c r="F446" s="141"/>
      <c r="G446" s="182"/>
      <c r="H446" s="141"/>
      <c r="I446" s="143"/>
      <c r="J446" s="144"/>
      <c r="K446" s="141"/>
      <c r="L446" s="449"/>
      <c r="M446" s="450"/>
      <c r="N446" s="450"/>
      <c r="O446" s="451"/>
      <c r="P446" s="376" t="str">
        <f t="shared" si="166"/>
        <v/>
      </c>
      <c r="Q446" s="376" t="str">
        <f t="shared" si="167"/>
        <v/>
      </c>
      <c r="R446" s="377" t="str">
        <f t="shared" si="168"/>
        <v/>
      </c>
      <c r="S446" s="377" t="str">
        <f t="shared" si="169"/>
        <v/>
      </c>
      <c r="T446" s="277"/>
      <c r="U446" s="37"/>
      <c r="V446" s="36" t="str">
        <f t="shared" si="170"/>
        <v/>
      </c>
      <c r="W446" s="36" t="e">
        <f>IF(#REF!="","",#REF!)</f>
        <v>#REF!</v>
      </c>
      <c r="X446" s="29" t="str">
        <f t="shared" si="171"/>
        <v/>
      </c>
      <c r="Y446" s="7" t="e">
        <f t="shared" si="172"/>
        <v>#N/A</v>
      </c>
      <c r="Z446" s="7" t="e">
        <f t="shared" si="173"/>
        <v>#N/A</v>
      </c>
      <c r="AA446" s="7" t="e">
        <f t="shared" si="174"/>
        <v>#N/A</v>
      </c>
      <c r="AB446" s="7" t="str">
        <f t="shared" si="175"/>
        <v/>
      </c>
      <c r="AC446" s="11">
        <f t="shared" si="176"/>
        <v>1</v>
      </c>
      <c r="AD446" s="7" t="e">
        <f t="shared" si="177"/>
        <v>#N/A</v>
      </c>
      <c r="AE446" s="7" t="e">
        <f t="shared" si="178"/>
        <v>#N/A</v>
      </c>
      <c r="AF446" s="7" t="e">
        <f t="shared" si="179"/>
        <v>#N/A</v>
      </c>
      <c r="AG446" s="7" t="e">
        <f>VLOOKUP(AI446,排出係数!$A$4:$I$1301,9,FALSE)</f>
        <v>#N/A</v>
      </c>
      <c r="AH446" s="12" t="str">
        <f t="shared" si="180"/>
        <v xml:space="preserve"> </v>
      </c>
      <c r="AI446" s="7" t="e">
        <f t="shared" si="191"/>
        <v>#N/A</v>
      </c>
      <c r="AJ446" s="7" t="e">
        <f t="shared" si="181"/>
        <v>#N/A</v>
      </c>
      <c r="AK446" s="7" t="e">
        <f>VLOOKUP(AI446,排出係数!$A$4:$I$1301,6,FALSE)</f>
        <v>#N/A</v>
      </c>
      <c r="AL446" s="7" t="e">
        <f t="shared" si="182"/>
        <v>#N/A</v>
      </c>
      <c r="AM446" s="7" t="e">
        <f t="shared" si="183"/>
        <v>#N/A</v>
      </c>
      <c r="AN446" s="7" t="e">
        <f>VLOOKUP(AI446,排出係数!$A$4:$I$1301,7,FALSE)</f>
        <v>#N/A</v>
      </c>
      <c r="AO446" s="7" t="e">
        <f t="shared" si="184"/>
        <v>#N/A</v>
      </c>
      <c r="AP446" s="7" t="e">
        <f t="shared" si="185"/>
        <v>#N/A</v>
      </c>
      <c r="AQ446" s="7" t="e">
        <f t="shared" si="192"/>
        <v>#N/A</v>
      </c>
      <c r="AR446" s="7">
        <f t="shared" si="186"/>
        <v>0</v>
      </c>
      <c r="AS446" s="7" t="e">
        <f>VLOOKUP(AI446,排出係数!$A$4:$I$1301,8,FALSE)</f>
        <v>#N/A</v>
      </c>
      <c r="AT446" s="7" t="str">
        <f t="shared" si="187"/>
        <v/>
      </c>
      <c r="AU446" s="7" t="str">
        <f t="shared" si="188"/>
        <v/>
      </c>
      <c r="AV446" s="7" t="str">
        <f t="shared" si="189"/>
        <v/>
      </c>
      <c r="AW446" s="7" t="str">
        <f t="shared" si="190"/>
        <v/>
      </c>
      <c r="AX446" s="88"/>
      <c r="BD446" s="3" t="s">
        <v>2106</v>
      </c>
    </row>
    <row r="447" spans="1:56" s="13" customFormat="1" ht="13.5" customHeight="1">
      <c r="A447" s="139">
        <v>432</v>
      </c>
      <c r="B447" s="140"/>
      <c r="C447" s="141"/>
      <c r="D447" s="142"/>
      <c r="E447" s="141"/>
      <c r="F447" s="141"/>
      <c r="G447" s="182"/>
      <c r="H447" s="141"/>
      <c r="I447" s="143"/>
      <c r="J447" s="144"/>
      <c r="K447" s="141"/>
      <c r="L447" s="449"/>
      <c r="M447" s="450"/>
      <c r="N447" s="450"/>
      <c r="O447" s="451"/>
      <c r="P447" s="376" t="str">
        <f t="shared" si="166"/>
        <v/>
      </c>
      <c r="Q447" s="376" t="str">
        <f t="shared" si="167"/>
        <v/>
      </c>
      <c r="R447" s="377" t="str">
        <f t="shared" si="168"/>
        <v/>
      </c>
      <c r="S447" s="377" t="str">
        <f t="shared" si="169"/>
        <v/>
      </c>
      <c r="T447" s="277"/>
      <c r="U447" s="37"/>
      <c r="V447" s="36" t="str">
        <f t="shared" si="170"/>
        <v/>
      </c>
      <c r="W447" s="36" t="e">
        <f>IF(#REF!="","",#REF!)</f>
        <v>#REF!</v>
      </c>
      <c r="X447" s="29" t="str">
        <f t="shared" si="171"/>
        <v/>
      </c>
      <c r="Y447" s="7" t="e">
        <f t="shared" si="172"/>
        <v>#N/A</v>
      </c>
      <c r="Z447" s="7" t="e">
        <f t="shared" si="173"/>
        <v>#N/A</v>
      </c>
      <c r="AA447" s="7" t="e">
        <f t="shared" si="174"/>
        <v>#N/A</v>
      </c>
      <c r="AB447" s="7" t="str">
        <f t="shared" si="175"/>
        <v/>
      </c>
      <c r="AC447" s="11">
        <f t="shared" si="176"/>
        <v>1</v>
      </c>
      <c r="AD447" s="7" t="e">
        <f t="shared" si="177"/>
        <v>#N/A</v>
      </c>
      <c r="AE447" s="7" t="e">
        <f t="shared" si="178"/>
        <v>#N/A</v>
      </c>
      <c r="AF447" s="7" t="e">
        <f t="shared" si="179"/>
        <v>#N/A</v>
      </c>
      <c r="AG447" s="7" t="e">
        <f>VLOOKUP(AI447,排出係数!$A$4:$I$1301,9,FALSE)</f>
        <v>#N/A</v>
      </c>
      <c r="AH447" s="12" t="str">
        <f t="shared" si="180"/>
        <v xml:space="preserve"> </v>
      </c>
      <c r="AI447" s="7" t="e">
        <f t="shared" si="191"/>
        <v>#N/A</v>
      </c>
      <c r="AJ447" s="7" t="e">
        <f t="shared" si="181"/>
        <v>#N/A</v>
      </c>
      <c r="AK447" s="7" t="e">
        <f>VLOOKUP(AI447,排出係数!$A$4:$I$1301,6,FALSE)</f>
        <v>#N/A</v>
      </c>
      <c r="AL447" s="7" t="e">
        <f t="shared" si="182"/>
        <v>#N/A</v>
      </c>
      <c r="AM447" s="7" t="e">
        <f t="shared" si="183"/>
        <v>#N/A</v>
      </c>
      <c r="AN447" s="7" t="e">
        <f>VLOOKUP(AI447,排出係数!$A$4:$I$1301,7,FALSE)</f>
        <v>#N/A</v>
      </c>
      <c r="AO447" s="7" t="e">
        <f t="shared" si="184"/>
        <v>#N/A</v>
      </c>
      <c r="AP447" s="7" t="e">
        <f t="shared" si="185"/>
        <v>#N/A</v>
      </c>
      <c r="AQ447" s="7" t="e">
        <f t="shared" si="192"/>
        <v>#N/A</v>
      </c>
      <c r="AR447" s="7">
        <f t="shared" si="186"/>
        <v>0</v>
      </c>
      <c r="AS447" s="7" t="e">
        <f>VLOOKUP(AI447,排出係数!$A$4:$I$1301,8,FALSE)</f>
        <v>#N/A</v>
      </c>
      <c r="AT447" s="7" t="str">
        <f t="shared" si="187"/>
        <v/>
      </c>
      <c r="AU447" s="7" t="str">
        <f t="shared" si="188"/>
        <v/>
      </c>
      <c r="AV447" s="7" t="str">
        <f t="shared" si="189"/>
        <v/>
      </c>
      <c r="AW447" s="7" t="str">
        <f t="shared" si="190"/>
        <v/>
      </c>
      <c r="AX447" s="88"/>
      <c r="BD447" s="3" t="s">
        <v>1585</v>
      </c>
    </row>
    <row r="448" spans="1:56" s="13" customFormat="1" ht="13.5" customHeight="1">
      <c r="A448" s="139">
        <v>433</v>
      </c>
      <c r="B448" s="140"/>
      <c r="C448" s="141"/>
      <c r="D448" s="142"/>
      <c r="E448" s="141"/>
      <c r="F448" s="141"/>
      <c r="G448" s="182"/>
      <c r="H448" s="141"/>
      <c r="I448" s="143"/>
      <c r="J448" s="144"/>
      <c r="K448" s="141"/>
      <c r="L448" s="449"/>
      <c r="M448" s="450"/>
      <c r="N448" s="450"/>
      <c r="O448" s="451"/>
      <c r="P448" s="376" t="str">
        <f t="shared" si="166"/>
        <v/>
      </c>
      <c r="Q448" s="376" t="str">
        <f t="shared" si="167"/>
        <v/>
      </c>
      <c r="R448" s="377" t="str">
        <f t="shared" si="168"/>
        <v/>
      </c>
      <c r="S448" s="377" t="str">
        <f t="shared" si="169"/>
        <v/>
      </c>
      <c r="T448" s="277"/>
      <c r="U448" s="37"/>
      <c r="V448" s="36" t="str">
        <f t="shared" si="170"/>
        <v/>
      </c>
      <c r="W448" s="36" t="e">
        <f>IF(#REF!="","",#REF!)</f>
        <v>#REF!</v>
      </c>
      <c r="X448" s="29" t="str">
        <f t="shared" si="171"/>
        <v/>
      </c>
      <c r="Y448" s="7" t="e">
        <f t="shared" si="172"/>
        <v>#N/A</v>
      </c>
      <c r="Z448" s="7" t="e">
        <f t="shared" si="173"/>
        <v>#N/A</v>
      </c>
      <c r="AA448" s="7" t="e">
        <f t="shared" si="174"/>
        <v>#N/A</v>
      </c>
      <c r="AB448" s="7" t="str">
        <f t="shared" si="175"/>
        <v/>
      </c>
      <c r="AC448" s="11">
        <f t="shared" si="176"/>
        <v>1</v>
      </c>
      <c r="AD448" s="7" t="e">
        <f t="shared" si="177"/>
        <v>#N/A</v>
      </c>
      <c r="AE448" s="7" t="e">
        <f t="shared" si="178"/>
        <v>#N/A</v>
      </c>
      <c r="AF448" s="7" t="e">
        <f t="shared" si="179"/>
        <v>#N/A</v>
      </c>
      <c r="AG448" s="7" t="e">
        <f>VLOOKUP(AI448,排出係数!$A$4:$I$1301,9,FALSE)</f>
        <v>#N/A</v>
      </c>
      <c r="AH448" s="12" t="str">
        <f t="shared" si="180"/>
        <v xml:space="preserve"> </v>
      </c>
      <c r="AI448" s="7" t="e">
        <f t="shared" si="191"/>
        <v>#N/A</v>
      </c>
      <c r="AJ448" s="7" t="e">
        <f t="shared" si="181"/>
        <v>#N/A</v>
      </c>
      <c r="AK448" s="7" t="e">
        <f>VLOOKUP(AI448,排出係数!$A$4:$I$1301,6,FALSE)</f>
        <v>#N/A</v>
      </c>
      <c r="AL448" s="7" t="e">
        <f t="shared" si="182"/>
        <v>#N/A</v>
      </c>
      <c r="AM448" s="7" t="e">
        <f t="shared" si="183"/>
        <v>#N/A</v>
      </c>
      <c r="AN448" s="7" t="e">
        <f>VLOOKUP(AI448,排出係数!$A$4:$I$1301,7,FALSE)</f>
        <v>#N/A</v>
      </c>
      <c r="AO448" s="7" t="e">
        <f t="shared" si="184"/>
        <v>#N/A</v>
      </c>
      <c r="AP448" s="7" t="e">
        <f t="shared" si="185"/>
        <v>#N/A</v>
      </c>
      <c r="AQ448" s="7" t="e">
        <f t="shared" si="192"/>
        <v>#N/A</v>
      </c>
      <c r="AR448" s="7">
        <f t="shared" si="186"/>
        <v>0</v>
      </c>
      <c r="AS448" s="7" t="e">
        <f>VLOOKUP(AI448,排出係数!$A$4:$I$1301,8,FALSE)</f>
        <v>#N/A</v>
      </c>
      <c r="AT448" s="7" t="str">
        <f t="shared" si="187"/>
        <v/>
      </c>
      <c r="AU448" s="7" t="str">
        <f t="shared" si="188"/>
        <v/>
      </c>
      <c r="AV448" s="7" t="str">
        <f t="shared" si="189"/>
        <v/>
      </c>
      <c r="AW448" s="7" t="str">
        <f t="shared" si="190"/>
        <v/>
      </c>
      <c r="AX448" s="88"/>
      <c r="BD448" s="3" t="s">
        <v>1527</v>
      </c>
    </row>
    <row r="449" spans="1:56" s="13" customFormat="1" ht="13.5" customHeight="1">
      <c r="A449" s="139">
        <v>434</v>
      </c>
      <c r="B449" s="140"/>
      <c r="C449" s="141"/>
      <c r="D449" s="142"/>
      <c r="E449" s="141"/>
      <c r="F449" s="141"/>
      <c r="G449" s="182"/>
      <c r="H449" s="141"/>
      <c r="I449" s="143"/>
      <c r="J449" s="144"/>
      <c r="K449" s="141"/>
      <c r="L449" s="449"/>
      <c r="M449" s="450"/>
      <c r="N449" s="450"/>
      <c r="O449" s="451"/>
      <c r="P449" s="376" t="str">
        <f t="shared" si="166"/>
        <v/>
      </c>
      <c r="Q449" s="376" t="str">
        <f t="shared" si="167"/>
        <v/>
      </c>
      <c r="R449" s="377" t="str">
        <f t="shared" si="168"/>
        <v/>
      </c>
      <c r="S449" s="377" t="str">
        <f t="shared" si="169"/>
        <v/>
      </c>
      <c r="T449" s="277"/>
      <c r="U449" s="37"/>
      <c r="V449" s="36" t="str">
        <f t="shared" si="170"/>
        <v/>
      </c>
      <c r="W449" s="36" t="e">
        <f>IF(#REF!="","",#REF!)</f>
        <v>#REF!</v>
      </c>
      <c r="X449" s="29" t="str">
        <f t="shared" si="171"/>
        <v/>
      </c>
      <c r="Y449" s="7" t="e">
        <f t="shared" si="172"/>
        <v>#N/A</v>
      </c>
      <c r="Z449" s="7" t="e">
        <f t="shared" si="173"/>
        <v>#N/A</v>
      </c>
      <c r="AA449" s="7" t="e">
        <f t="shared" si="174"/>
        <v>#N/A</v>
      </c>
      <c r="AB449" s="7" t="str">
        <f t="shared" si="175"/>
        <v/>
      </c>
      <c r="AC449" s="11">
        <f t="shared" si="176"/>
        <v>1</v>
      </c>
      <c r="AD449" s="7" t="e">
        <f t="shared" si="177"/>
        <v>#N/A</v>
      </c>
      <c r="AE449" s="7" t="e">
        <f t="shared" si="178"/>
        <v>#N/A</v>
      </c>
      <c r="AF449" s="7" t="e">
        <f t="shared" si="179"/>
        <v>#N/A</v>
      </c>
      <c r="AG449" s="7" t="e">
        <f>VLOOKUP(AI449,排出係数!$A$4:$I$1301,9,FALSE)</f>
        <v>#N/A</v>
      </c>
      <c r="AH449" s="12" t="str">
        <f t="shared" si="180"/>
        <v xml:space="preserve"> </v>
      </c>
      <c r="AI449" s="7" t="e">
        <f t="shared" si="191"/>
        <v>#N/A</v>
      </c>
      <c r="AJ449" s="7" t="e">
        <f t="shared" si="181"/>
        <v>#N/A</v>
      </c>
      <c r="AK449" s="7" t="e">
        <f>VLOOKUP(AI449,排出係数!$A$4:$I$1301,6,FALSE)</f>
        <v>#N/A</v>
      </c>
      <c r="AL449" s="7" t="e">
        <f t="shared" si="182"/>
        <v>#N/A</v>
      </c>
      <c r="AM449" s="7" t="e">
        <f t="shared" si="183"/>
        <v>#N/A</v>
      </c>
      <c r="AN449" s="7" t="e">
        <f>VLOOKUP(AI449,排出係数!$A$4:$I$1301,7,FALSE)</f>
        <v>#N/A</v>
      </c>
      <c r="AO449" s="7" t="e">
        <f t="shared" si="184"/>
        <v>#N/A</v>
      </c>
      <c r="AP449" s="7" t="e">
        <f t="shared" si="185"/>
        <v>#N/A</v>
      </c>
      <c r="AQ449" s="7" t="e">
        <f t="shared" si="192"/>
        <v>#N/A</v>
      </c>
      <c r="AR449" s="7">
        <f t="shared" si="186"/>
        <v>0</v>
      </c>
      <c r="AS449" s="7" t="e">
        <f>VLOOKUP(AI449,排出係数!$A$4:$I$1301,8,FALSE)</f>
        <v>#N/A</v>
      </c>
      <c r="AT449" s="7" t="str">
        <f t="shared" si="187"/>
        <v/>
      </c>
      <c r="AU449" s="7" t="str">
        <f t="shared" si="188"/>
        <v/>
      </c>
      <c r="AV449" s="7" t="str">
        <f t="shared" si="189"/>
        <v/>
      </c>
      <c r="AW449" s="7" t="str">
        <f t="shared" si="190"/>
        <v/>
      </c>
      <c r="AX449" s="88"/>
      <c r="BD449" s="3" t="s">
        <v>1531</v>
      </c>
    </row>
    <row r="450" spans="1:56" s="13" customFormat="1" ht="13.5" customHeight="1">
      <c r="A450" s="139">
        <v>435</v>
      </c>
      <c r="B450" s="140"/>
      <c r="C450" s="141"/>
      <c r="D450" s="142"/>
      <c r="E450" s="141"/>
      <c r="F450" s="141"/>
      <c r="G450" s="182"/>
      <c r="H450" s="141"/>
      <c r="I450" s="143"/>
      <c r="J450" s="144"/>
      <c r="K450" s="141"/>
      <c r="L450" s="449"/>
      <c r="M450" s="450"/>
      <c r="N450" s="450"/>
      <c r="O450" s="451"/>
      <c r="P450" s="376" t="str">
        <f t="shared" si="166"/>
        <v/>
      </c>
      <c r="Q450" s="376" t="str">
        <f t="shared" si="167"/>
        <v/>
      </c>
      <c r="R450" s="377" t="str">
        <f t="shared" si="168"/>
        <v/>
      </c>
      <c r="S450" s="377" t="str">
        <f t="shared" si="169"/>
        <v/>
      </c>
      <c r="T450" s="277"/>
      <c r="U450" s="37"/>
      <c r="V450" s="36" t="str">
        <f t="shared" si="170"/>
        <v/>
      </c>
      <c r="W450" s="36" t="e">
        <f>IF(#REF!="","",#REF!)</f>
        <v>#REF!</v>
      </c>
      <c r="X450" s="29" t="str">
        <f t="shared" si="171"/>
        <v/>
      </c>
      <c r="Y450" s="7" t="e">
        <f t="shared" si="172"/>
        <v>#N/A</v>
      </c>
      <c r="Z450" s="7" t="e">
        <f t="shared" si="173"/>
        <v>#N/A</v>
      </c>
      <c r="AA450" s="7" t="e">
        <f t="shared" si="174"/>
        <v>#N/A</v>
      </c>
      <c r="AB450" s="7" t="str">
        <f t="shared" si="175"/>
        <v/>
      </c>
      <c r="AC450" s="11">
        <f t="shared" si="176"/>
        <v>1</v>
      </c>
      <c r="AD450" s="7" t="e">
        <f t="shared" si="177"/>
        <v>#N/A</v>
      </c>
      <c r="AE450" s="7" t="e">
        <f t="shared" si="178"/>
        <v>#N/A</v>
      </c>
      <c r="AF450" s="7" t="e">
        <f t="shared" si="179"/>
        <v>#N/A</v>
      </c>
      <c r="AG450" s="7" t="e">
        <f>VLOOKUP(AI450,排出係数!$A$4:$I$1301,9,FALSE)</f>
        <v>#N/A</v>
      </c>
      <c r="AH450" s="12" t="str">
        <f t="shared" si="180"/>
        <v xml:space="preserve"> </v>
      </c>
      <c r="AI450" s="7" t="e">
        <f t="shared" si="191"/>
        <v>#N/A</v>
      </c>
      <c r="AJ450" s="7" t="e">
        <f t="shared" si="181"/>
        <v>#N/A</v>
      </c>
      <c r="AK450" s="7" t="e">
        <f>VLOOKUP(AI450,排出係数!$A$4:$I$1301,6,FALSE)</f>
        <v>#N/A</v>
      </c>
      <c r="AL450" s="7" t="e">
        <f t="shared" si="182"/>
        <v>#N/A</v>
      </c>
      <c r="AM450" s="7" t="e">
        <f t="shared" si="183"/>
        <v>#N/A</v>
      </c>
      <c r="AN450" s="7" t="e">
        <f>VLOOKUP(AI450,排出係数!$A$4:$I$1301,7,FALSE)</f>
        <v>#N/A</v>
      </c>
      <c r="AO450" s="7" t="e">
        <f t="shared" si="184"/>
        <v>#N/A</v>
      </c>
      <c r="AP450" s="7" t="e">
        <f t="shared" si="185"/>
        <v>#N/A</v>
      </c>
      <c r="AQ450" s="7" t="e">
        <f t="shared" si="192"/>
        <v>#N/A</v>
      </c>
      <c r="AR450" s="7">
        <f t="shared" si="186"/>
        <v>0</v>
      </c>
      <c r="AS450" s="7" t="e">
        <f>VLOOKUP(AI450,排出係数!$A$4:$I$1301,8,FALSE)</f>
        <v>#N/A</v>
      </c>
      <c r="AT450" s="7" t="str">
        <f t="shared" si="187"/>
        <v/>
      </c>
      <c r="AU450" s="7" t="str">
        <f t="shared" si="188"/>
        <v/>
      </c>
      <c r="AV450" s="7" t="str">
        <f t="shared" si="189"/>
        <v/>
      </c>
      <c r="AW450" s="7" t="str">
        <f t="shared" si="190"/>
        <v/>
      </c>
      <c r="AX450" s="88"/>
      <c r="BD450" s="3" t="s">
        <v>1586</v>
      </c>
    </row>
    <row r="451" spans="1:56" s="13" customFormat="1" ht="13.5" customHeight="1">
      <c r="A451" s="139">
        <v>436</v>
      </c>
      <c r="B451" s="140"/>
      <c r="C451" s="141"/>
      <c r="D451" s="142"/>
      <c r="E451" s="141"/>
      <c r="F451" s="141"/>
      <c r="G451" s="182"/>
      <c r="H451" s="141"/>
      <c r="I451" s="143"/>
      <c r="J451" s="144"/>
      <c r="K451" s="141"/>
      <c r="L451" s="449"/>
      <c r="M451" s="450"/>
      <c r="N451" s="450"/>
      <c r="O451" s="451"/>
      <c r="P451" s="376" t="str">
        <f t="shared" si="166"/>
        <v/>
      </c>
      <c r="Q451" s="376" t="str">
        <f t="shared" si="167"/>
        <v/>
      </c>
      <c r="R451" s="377" t="str">
        <f t="shared" si="168"/>
        <v/>
      </c>
      <c r="S451" s="377" t="str">
        <f t="shared" si="169"/>
        <v/>
      </c>
      <c r="T451" s="277"/>
      <c r="U451" s="37"/>
      <c r="V451" s="36" t="str">
        <f t="shared" si="170"/>
        <v/>
      </c>
      <c r="W451" s="36" t="e">
        <f>IF(#REF!="","",#REF!)</f>
        <v>#REF!</v>
      </c>
      <c r="X451" s="29" t="str">
        <f t="shared" si="171"/>
        <v/>
      </c>
      <c r="Y451" s="7" t="e">
        <f t="shared" si="172"/>
        <v>#N/A</v>
      </c>
      <c r="Z451" s="7" t="e">
        <f t="shared" si="173"/>
        <v>#N/A</v>
      </c>
      <c r="AA451" s="7" t="e">
        <f t="shared" si="174"/>
        <v>#N/A</v>
      </c>
      <c r="AB451" s="7" t="str">
        <f t="shared" si="175"/>
        <v/>
      </c>
      <c r="AC451" s="11">
        <f t="shared" si="176"/>
        <v>1</v>
      </c>
      <c r="AD451" s="7" t="e">
        <f t="shared" si="177"/>
        <v>#N/A</v>
      </c>
      <c r="AE451" s="7" t="e">
        <f t="shared" si="178"/>
        <v>#N/A</v>
      </c>
      <c r="AF451" s="7" t="e">
        <f t="shared" si="179"/>
        <v>#N/A</v>
      </c>
      <c r="AG451" s="7" t="e">
        <f>VLOOKUP(AI451,排出係数!$A$4:$I$1301,9,FALSE)</f>
        <v>#N/A</v>
      </c>
      <c r="AH451" s="12" t="str">
        <f t="shared" si="180"/>
        <v xml:space="preserve"> </v>
      </c>
      <c r="AI451" s="7" t="e">
        <f t="shared" si="191"/>
        <v>#N/A</v>
      </c>
      <c r="AJ451" s="7" t="e">
        <f t="shared" si="181"/>
        <v>#N/A</v>
      </c>
      <c r="AK451" s="7" t="e">
        <f>VLOOKUP(AI451,排出係数!$A$4:$I$1301,6,FALSE)</f>
        <v>#N/A</v>
      </c>
      <c r="AL451" s="7" t="e">
        <f t="shared" si="182"/>
        <v>#N/A</v>
      </c>
      <c r="AM451" s="7" t="e">
        <f t="shared" si="183"/>
        <v>#N/A</v>
      </c>
      <c r="AN451" s="7" t="e">
        <f>VLOOKUP(AI451,排出係数!$A$4:$I$1301,7,FALSE)</f>
        <v>#N/A</v>
      </c>
      <c r="AO451" s="7" t="e">
        <f t="shared" si="184"/>
        <v>#N/A</v>
      </c>
      <c r="AP451" s="7" t="e">
        <f t="shared" si="185"/>
        <v>#N/A</v>
      </c>
      <c r="AQ451" s="7" t="e">
        <f t="shared" si="192"/>
        <v>#N/A</v>
      </c>
      <c r="AR451" s="7">
        <f t="shared" si="186"/>
        <v>0</v>
      </c>
      <c r="AS451" s="7" t="e">
        <f>VLOOKUP(AI451,排出係数!$A$4:$I$1301,8,FALSE)</f>
        <v>#N/A</v>
      </c>
      <c r="AT451" s="7" t="str">
        <f t="shared" si="187"/>
        <v/>
      </c>
      <c r="AU451" s="7" t="str">
        <f t="shared" si="188"/>
        <v/>
      </c>
      <c r="AV451" s="7" t="str">
        <f t="shared" si="189"/>
        <v/>
      </c>
      <c r="AW451" s="7" t="str">
        <f t="shared" si="190"/>
        <v/>
      </c>
      <c r="AX451" s="88"/>
      <c r="BD451" s="3" t="s">
        <v>1528</v>
      </c>
    </row>
    <row r="452" spans="1:56" s="13" customFormat="1" ht="13.5" customHeight="1">
      <c r="A452" s="139">
        <v>437</v>
      </c>
      <c r="B452" s="140"/>
      <c r="C452" s="141"/>
      <c r="D452" s="142"/>
      <c r="E452" s="141"/>
      <c r="F452" s="141"/>
      <c r="G452" s="182"/>
      <c r="H452" s="141"/>
      <c r="I452" s="143"/>
      <c r="J452" s="144"/>
      <c r="K452" s="141"/>
      <c r="L452" s="449"/>
      <c r="M452" s="450"/>
      <c r="N452" s="450"/>
      <c r="O452" s="451"/>
      <c r="P452" s="376" t="str">
        <f t="shared" si="166"/>
        <v/>
      </c>
      <c r="Q452" s="376" t="str">
        <f t="shared" si="167"/>
        <v/>
      </c>
      <c r="R452" s="377" t="str">
        <f t="shared" si="168"/>
        <v/>
      </c>
      <c r="S452" s="377" t="str">
        <f t="shared" si="169"/>
        <v/>
      </c>
      <c r="T452" s="277"/>
      <c r="U452" s="37"/>
      <c r="V452" s="36" t="str">
        <f t="shared" si="170"/>
        <v/>
      </c>
      <c r="W452" s="36" t="e">
        <f>IF(#REF!="","",#REF!)</f>
        <v>#REF!</v>
      </c>
      <c r="X452" s="29" t="str">
        <f t="shared" si="171"/>
        <v/>
      </c>
      <c r="Y452" s="7" t="e">
        <f t="shared" si="172"/>
        <v>#N/A</v>
      </c>
      <c r="Z452" s="7" t="e">
        <f t="shared" si="173"/>
        <v>#N/A</v>
      </c>
      <c r="AA452" s="7" t="e">
        <f t="shared" si="174"/>
        <v>#N/A</v>
      </c>
      <c r="AB452" s="7" t="str">
        <f t="shared" si="175"/>
        <v/>
      </c>
      <c r="AC452" s="11">
        <f t="shared" si="176"/>
        <v>1</v>
      </c>
      <c r="AD452" s="7" t="e">
        <f t="shared" si="177"/>
        <v>#N/A</v>
      </c>
      <c r="AE452" s="7" t="e">
        <f t="shared" si="178"/>
        <v>#N/A</v>
      </c>
      <c r="AF452" s="7" t="e">
        <f t="shared" si="179"/>
        <v>#N/A</v>
      </c>
      <c r="AG452" s="7" t="e">
        <f>VLOOKUP(AI452,排出係数!$A$4:$I$1301,9,FALSE)</f>
        <v>#N/A</v>
      </c>
      <c r="AH452" s="12" t="str">
        <f t="shared" si="180"/>
        <v xml:space="preserve"> </v>
      </c>
      <c r="AI452" s="7" t="e">
        <f t="shared" si="191"/>
        <v>#N/A</v>
      </c>
      <c r="AJ452" s="7" t="e">
        <f t="shared" si="181"/>
        <v>#N/A</v>
      </c>
      <c r="AK452" s="7" t="e">
        <f>VLOOKUP(AI452,排出係数!$A$4:$I$1301,6,FALSE)</f>
        <v>#N/A</v>
      </c>
      <c r="AL452" s="7" t="e">
        <f t="shared" si="182"/>
        <v>#N/A</v>
      </c>
      <c r="AM452" s="7" t="e">
        <f t="shared" si="183"/>
        <v>#N/A</v>
      </c>
      <c r="AN452" s="7" t="e">
        <f>VLOOKUP(AI452,排出係数!$A$4:$I$1301,7,FALSE)</f>
        <v>#N/A</v>
      </c>
      <c r="AO452" s="7" t="e">
        <f t="shared" si="184"/>
        <v>#N/A</v>
      </c>
      <c r="AP452" s="7" t="e">
        <f t="shared" si="185"/>
        <v>#N/A</v>
      </c>
      <c r="AQ452" s="7" t="e">
        <f t="shared" si="192"/>
        <v>#N/A</v>
      </c>
      <c r="AR452" s="7">
        <f t="shared" si="186"/>
        <v>0</v>
      </c>
      <c r="AS452" s="7" t="e">
        <f>VLOOKUP(AI452,排出係数!$A$4:$I$1301,8,FALSE)</f>
        <v>#N/A</v>
      </c>
      <c r="AT452" s="7" t="str">
        <f t="shared" si="187"/>
        <v/>
      </c>
      <c r="AU452" s="7" t="str">
        <f t="shared" si="188"/>
        <v/>
      </c>
      <c r="AV452" s="7" t="str">
        <f t="shared" si="189"/>
        <v/>
      </c>
      <c r="AW452" s="7" t="str">
        <f t="shared" si="190"/>
        <v/>
      </c>
      <c r="AX452" s="88"/>
      <c r="BD452" s="3" t="s">
        <v>1532</v>
      </c>
    </row>
    <row r="453" spans="1:56" s="13" customFormat="1" ht="13.5" customHeight="1">
      <c r="A453" s="139">
        <v>438</v>
      </c>
      <c r="B453" s="140"/>
      <c r="C453" s="141"/>
      <c r="D453" s="142"/>
      <c r="E453" s="141"/>
      <c r="F453" s="141"/>
      <c r="G453" s="182"/>
      <c r="H453" s="141"/>
      <c r="I453" s="143"/>
      <c r="J453" s="144"/>
      <c r="K453" s="141"/>
      <c r="L453" s="449"/>
      <c r="M453" s="450"/>
      <c r="N453" s="450"/>
      <c r="O453" s="451"/>
      <c r="P453" s="376" t="str">
        <f t="shared" si="166"/>
        <v/>
      </c>
      <c r="Q453" s="376" t="str">
        <f t="shared" si="167"/>
        <v/>
      </c>
      <c r="R453" s="377" t="str">
        <f t="shared" si="168"/>
        <v/>
      </c>
      <c r="S453" s="377" t="str">
        <f t="shared" si="169"/>
        <v/>
      </c>
      <c r="T453" s="277"/>
      <c r="U453" s="37"/>
      <c r="V453" s="36" t="str">
        <f t="shared" si="170"/>
        <v/>
      </c>
      <c r="W453" s="36" t="e">
        <f>IF(#REF!="","",#REF!)</f>
        <v>#REF!</v>
      </c>
      <c r="X453" s="29" t="str">
        <f t="shared" si="171"/>
        <v/>
      </c>
      <c r="Y453" s="7" t="e">
        <f t="shared" si="172"/>
        <v>#N/A</v>
      </c>
      <c r="Z453" s="7" t="e">
        <f t="shared" si="173"/>
        <v>#N/A</v>
      </c>
      <c r="AA453" s="7" t="e">
        <f t="shared" si="174"/>
        <v>#N/A</v>
      </c>
      <c r="AB453" s="7" t="str">
        <f t="shared" si="175"/>
        <v/>
      </c>
      <c r="AC453" s="11">
        <f t="shared" si="176"/>
        <v>1</v>
      </c>
      <c r="AD453" s="7" t="e">
        <f t="shared" si="177"/>
        <v>#N/A</v>
      </c>
      <c r="AE453" s="7" t="e">
        <f t="shared" si="178"/>
        <v>#N/A</v>
      </c>
      <c r="AF453" s="7" t="e">
        <f t="shared" si="179"/>
        <v>#N/A</v>
      </c>
      <c r="AG453" s="7" t="e">
        <f>VLOOKUP(AI453,排出係数!$A$4:$I$1301,9,FALSE)</f>
        <v>#N/A</v>
      </c>
      <c r="AH453" s="12" t="str">
        <f t="shared" si="180"/>
        <v xml:space="preserve"> </v>
      </c>
      <c r="AI453" s="7" t="e">
        <f t="shared" si="191"/>
        <v>#N/A</v>
      </c>
      <c r="AJ453" s="7" t="e">
        <f t="shared" si="181"/>
        <v>#N/A</v>
      </c>
      <c r="AK453" s="7" t="e">
        <f>VLOOKUP(AI453,排出係数!$A$4:$I$1301,6,FALSE)</f>
        <v>#N/A</v>
      </c>
      <c r="AL453" s="7" t="e">
        <f t="shared" si="182"/>
        <v>#N/A</v>
      </c>
      <c r="AM453" s="7" t="e">
        <f t="shared" si="183"/>
        <v>#N/A</v>
      </c>
      <c r="AN453" s="7" t="e">
        <f>VLOOKUP(AI453,排出係数!$A$4:$I$1301,7,FALSE)</f>
        <v>#N/A</v>
      </c>
      <c r="AO453" s="7" t="e">
        <f t="shared" si="184"/>
        <v>#N/A</v>
      </c>
      <c r="AP453" s="7" t="e">
        <f t="shared" si="185"/>
        <v>#N/A</v>
      </c>
      <c r="AQ453" s="7" t="e">
        <f t="shared" si="192"/>
        <v>#N/A</v>
      </c>
      <c r="AR453" s="7">
        <f t="shared" si="186"/>
        <v>0</v>
      </c>
      <c r="AS453" s="7" t="e">
        <f>VLOOKUP(AI453,排出係数!$A$4:$I$1301,8,FALSE)</f>
        <v>#N/A</v>
      </c>
      <c r="AT453" s="7" t="str">
        <f t="shared" si="187"/>
        <v/>
      </c>
      <c r="AU453" s="7" t="str">
        <f t="shared" si="188"/>
        <v/>
      </c>
      <c r="AV453" s="7" t="str">
        <f t="shared" si="189"/>
        <v/>
      </c>
      <c r="AW453" s="7" t="str">
        <f t="shared" si="190"/>
        <v/>
      </c>
      <c r="AX453" s="88"/>
      <c r="BD453" s="3" t="s">
        <v>2869</v>
      </c>
    </row>
    <row r="454" spans="1:56" s="13" customFormat="1" ht="13.5" customHeight="1">
      <c r="A454" s="139">
        <v>439</v>
      </c>
      <c r="B454" s="140"/>
      <c r="C454" s="141"/>
      <c r="D454" s="142"/>
      <c r="E454" s="141"/>
      <c r="F454" s="141"/>
      <c r="G454" s="182"/>
      <c r="H454" s="141"/>
      <c r="I454" s="143"/>
      <c r="J454" s="144"/>
      <c r="K454" s="141"/>
      <c r="L454" s="449"/>
      <c r="M454" s="450"/>
      <c r="N454" s="450"/>
      <c r="O454" s="451"/>
      <c r="P454" s="376" t="str">
        <f t="shared" si="166"/>
        <v/>
      </c>
      <c r="Q454" s="376" t="str">
        <f t="shared" si="167"/>
        <v/>
      </c>
      <c r="R454" s="377" t="str">
        <f t="shared" si="168"/>
        <v/>
      </c>
      <c r="S454" s="377" t="str">
        <f t="shared" si="169"/>
        <v/>
      </c>
      <c r="T454" s="277"/>
      <c r="U454" s="37"/>
      <c r="V454" s="36" t="str">
        <f t="shared" si="170"/>
        <v/>
      </c>
      <c r="W454" s="36" t="e">
        <f>IF(#REF!="","",#REF!)</f>
        <v>#REF!</v>
      </c>
      <c r="X454" s="29" t="str">
        <f t="shared" si="171"/>
        <v/>
      </c>
      <c r="Y454" s="7" t="e">
        <f t="shared" si="172"/>
        <v>#N/A</v>
      </c>
      <c r="Z454" s="7" t="e">
        <f t="shared" si="173"/>
        <v>#N/A</v>
      </c>
      <c r="AA454" s="7" t="e">
        <f t="shared" si="174"/>
        <v>#N/A</v>
      </c>
      <c r="AB454" s="7" t="str">
        <f t="shared" si="175"/>
        <v/>
      </c>
      <c r="AC454" s="11">
        <f t="shared" si="176"/>
        <v>1</v>
      </c>
      <c r="AD454" s="7" t="e">
        <f t="shared" si="177"/>
        <v>#N/A</v>
      </c>
      <c r="AE454" s="7" t="e">
        <f t="shared" si="178"/>
        <v>#N/A</v>
      </c>
      <c r="AF454" s="7" t="e">
        <f t="shared" si="179"/>
        <v>#N/A</v>
      </c>
      <c r="AG454" s="7" t="e">
        <f>VLOOKUP(AI454,排出係数!$A$4:$I$1301,9,FALSE)</f>
        <v>#N/A</v>
      </c>
      <c r="AH454" s="12" t="str">
        <f t="shared" si="180"/>
        <v xml:space="preserve"> </v>
      </c>
      <c r="AI454" s="7" t="e">
        <f t="shared" si="191"/>
        <v>#N/A</v>
      </c>
      <c r="AJ454" s="7" t="e">
        <f t="shared" si="181"/>
        <v>#N/A</v>
      </c>
      <c r="AK454" s="7" t="e">
        <f>VLOOKUP(AI454,排出係数!$A$4:$I$1301,6,FALSE)</f>
        <v>#N/A</v>
      </c>
      <c r="AL454" s="7" t="e">
        <f t="shared" si="182"/>
        <v>#N/A</v>
      </c>
      <c r="AM454" s="7" t="e">
        <f t="shared" si="183"/>
        <v>#N/A</v>
      </c>
      <c r="AN454" s="7" t="e">
        <f>VLOOKUP(AI454,排出係数!$A$4:$I$1301,7,FALSE)</f>
        <v>#N/A</v>
      </c>
      <c r="AO454" s="7" t="e">
        <f t="shared" si="184"/>
        <v>#N/A</v>
      </c>
      <c r="AP454" s="7" t="e">
        <f t="shared" si="185"/>
        <v>#N/A</v>
      </c>
      <c r="AQ454" s="7" t="e">
        <f t="shared" si="192"/>
        <v>#N/A</v>
      </c>
      <c r="AR454" s="7">
        <f t="shared" si="186"/>
        <v>0</v>
      </c>
      <c r="AS454" s="7" t="e">
        <f>VLOOKUP(AI454,排出係数!$A$4:$I$1301,8,FALSE)</f>
        <v>#N/A</v>
      </c>
      <c r="AT454" s="7" t="str">
        <f t="shared" si="187"/>
        <v/>
      </c>
      <c r="AU454" s="7" t="str">
        <f t="shared" si="188"/>
        <v/>
      </c>
      <c r="AV454" s="7" t="str">
        <f t="shared" si="189"/>
        <v/>
      </c>
      <c r="AW454" s="7" t="str">
        <f t="shared" si="190"/>
        <v/>
      </c>
      <c r="AX454" s="88"/>
      <c r="BD454" s="3" t="s">
        <v>1589</v>
      </c>
    </row>
    <row r="455" spans="1:56" s="13" customFormat="1" ht="13.5" customHeight="1">
      <c r="A455" s="139">
        <v>440</v>
      </c>
      <c r="B455" s="140"/>
      <c r="C455" s="141"/>
      <c r="D455" s="142"/>
      <c r="E455" s="141"/>
      <c r="F455" s="141"/>
      <c r="G455" s="182"/>
      <c r="H455" s="141"/>
      <c r="I455" s="143"/>
      <c r="J455" s="144"/>
      <c r="K455" s="141"/>
      <c r="L455" s="449"/>
      <c r="M455" s="450"/>
      <c r="N455" s="450"/>
      <c r="O455" s="451"/>
      <c r="P455" s="376" t="str">
        <f t="shared" si="166"/>
        <v/>
      </c>
      <c r="Q455" s="376" t="str">
        <f t="shared" si="167"/>
        <v/>
      </c>
      <c r="R455" s="377" t="str">
        <f t="shared" si="168"/>
        <v/>
      </c>
      <c r="S455" s="377" t="str">
        <f t="shared" si="169"/>
        <v/>
      </c>
      <c r="T455" s="277"/>
      <c r="U455" s="37"/>
      <c r="V455" s="36" t="str">
        <f t="shared" si="170"/>
        <v/>
      </c>
      <c r="W455" s="36" t="e">
        <f>IF(#REF!="","",#REF!)</f>
        <v>#REF!</v>
      </c>
      <c r="X455" s="29" t="str">
        <f t="shared" si="171"/>
        <v/>
      </c>
      <c r="Y455" s="7" t="e">
        <f t="shared" si="172"/>
        <v>#N/A</v>
      </c>
      <c r="Z455" s="7" t="e">
        <f t="shared" si="173"/>
        <v>#N/A</v>
      </c>
      <c r="AA455" s="7" t="e">
        <f t="shared" si="174"/>
        <v>#N/A</v>
      </c>
      <c r="AB455" s="7" t="str">
        <f t="shared" si="175"/>
        <v/>
      </c>
      <c r="AC455" s="11">
        <f t="shared" si="176"/>
        <v>1</v>
      </c>
      <c r="AD455" s="7" t="e">
        <f t="shared" si="177"/>
        <v>#N/A</v>
      </c>
      <c r="AE455" s="7" t="e">
        <f t="shared" si="178"/>
        <v>#N/A</v>
      </c>
      <c r="AF455" s="7" t="e">
        <f t="shared" si="179"/>
        <v>#N/A</v>
      </c>
      <c r="AG455" s="7" t="e">
        <f>VLOOKUP(AI455,排出係数!$A$4:$I$1301,9,FALSE)</f>
        <v>#N/A</v>
      </c>
      <c r="AH455" s="12" t="str">
        <f t="shared" si="180"/>
        <v xml:space="preserve"> </v>
      </c>
      <c r="AI455" s="7" t="e">
        <f t="shared" si="191"/>
        <v>#N/A</v>
      </c>
      <c r="AJ455" s="7" t="e">
        <f t="shared" si="181"/>
        <v>#N/A</v>
      </c>
      <c r="AK455" s="7" t="e">
        <f>VLOOKUP(AI455,排出係数!$A$4:$I$1301,6,FALSE)</f>
        <v>#N/A</v>
      </c>
      <c r="AL455" s="7" t="e">
        <f t="shared" si="182"/>
        <v>#N/A</v>
      </c>
      <c r="AM455" s="7" t="e">
        <f t="shared" si="183"/>
        <v>#N/A</v>
      </c>
      <c r="AN455" s="7" t="e">
        <f>VLOOKUP(AI455,排出係数!$A$4:$I$1301,7,FALSE)</f>
        <v>#N/A</v>
      </c>
      <c r="AO455" s="7" t="e">
        <f t="shared" si="184"/>
        <v>#N/A</v>
      </c>
      <c r="AP455" s="7" t="e">
        <f t="shared" si="185"/>
        <v>#N/A</v>
      </c>
      <c r="AQ455" s="7" t="e">
        <f t="shared" si="192"/>
        <v>#N/A</v>
      </c>
      <c r="AR455" s="7">
        <f t="shared" si="186"/>
        <v>0</v>
      </c>
      <c r="AS455" s="7" t="e">
        <f>VLOOKUP(AI455,排出係数!$A$4:$I$1301,8,FALSE)</f>
        <v>#N/A</v>
      </c>
      <c r="AT455" s="7" t="str">
        <f t="shared" si="187"/>
        <v/>
      </c>
      <c r="AU455" s="7" t="str">
        <f t="shared" si="188"/>
        <v/>
      </c>
      <c r="AV455" s="7" t="str">
        <f t="shared" si="189"/>
        <v/>
      </c>
      <c r="AW455" s="7" t="str">
        <f t="shared" si="190"/>
        <v/>
      </c>
      <c r="AX455" s="88"/>
      <c r="BD455" s="3" t="s">
        <v>1590</v>
      </c>
    </row>
    <row r="456" spans="1:56" s="13" customFormat="1" ht="13.5" customHeight="1">
      <c r="A456" s="139">
        <v>441</v>
      </c>
      <c r="B456" s="140"/>
      <c r="C456" s="141"/>
      <c r="D456" s="142"/>
      <c r="E456" s="141"/>
      <c r="F456" s="141"/>
      <c r="G456" s="182"/>
      <c r="H456" s="141"/>
      <c r="I456" s="143"/>
      <c r="J456" s="144"/>
      <c r="K456" s="141"/>
      <c r="L456" s="449"/>
      <c r="M456" s="450"/>
      <c r="N456" s="450"/>
      <c r="O456" s="451"/>
      <c r="P456" s="376" t="str">
        <f t="shared" si="166"/>
        <v/>
      </c>
      <c r="Q456" s="376" t="str">
        <f t="shared" si="167"/>
        <v/>
      </c>
      <c r="R456" s="377" t="str">
        <f t="shared" si="168"/>
        <v/>
      </c>
      <c r="S456" s="377" t="str">
        <f t="shared" si="169"/>
        <v/>
      </c>
      <c r="T456" s="277"/>
      <c r="U456" s="37"/>
      <c r="V456" s="36" t="str">
        <f t="shared" si="170"/>
        <v/>
      </c>
      <c r="W456" s="36" t="e">
        <f>IF(#REF!="","",#REF!)</f>
        <v>#REF!</v>
      </c>
      <c r="X456" s="29" t="str">
        <f t="shared" si="171"/>
        <v/>
      </c>
      <c r="Y456" s="7" t="e">
        <f t="shared" si="172"/>
        <v>#N/A</v>
      </c>
      <c r="Z456" s="7" t="e">
        <f t="shared" si="173"/>
        <v>#N/A</v>
      </c>
      <c r="AA456" s="7" t="e">
        <f t="shared" si="174"/>
        <v>#N/A</v>
      </c>
      <c r="AB456" s="7" t="str">
        <f t="shared" si="175"/>
        <v/>
      </c>
      <c r="AC456" s="11">
        <f t="shared" si="176"/>
        <v>1</v>
      </c>
      <c r="AD456" s="7" t="e">
        <f t="shared" si="177"/>
        <v>#N/A</v>
      </c>
      <c r="AE456" s="7" t="e">
        <f t="shared" si="178"/>
        <v>#N/A</v>
      </c>
      <c r="AF456" s="7" t="e">
        <f t="shared" si="179"/>
        <v>#N/A</v>
      </c>
      <c r="AG456" s="7" t="e">
        <f>VLOOKUP(AI456,排出係数!$A$4:$I$1301,9,FALSE)</f>
        <v>#N/A</v>
      </c>
      <c r="AH456" s="12" t="str">
        <f t="shared" si="180"/>
        <v xml:space="preserve"> </v>
      </c>
      <c r="AI456" s="7" t="e">
        <f t="shared" si="191"/>
        <v>#N/A</v>
      </c>
      <c r="AJ456" s="7" t="e">
        <f t="shared" si="181"/>
        <v>#N/A</v>
      </c>
      <c r="AK456" s="7" t="e">
        <f>VLOOKUP(AI456,排出係数!$A$4:$I$1301,6,FALSE)</f>
        <v>#N/A</v>
      </c>
      <c r="AL456" s="7" t="e">
        <f t="shared" si="182"/>
        <v>#N/A</v>
      </c>
      <c r="AM456" s="7" t="e">
        <f t="shared" si="183"/>
        <v>#N/A</v>
      </c>
      <c r="AN456" s="7" t="e">
        <f>VLOOKUP(AI456,排出係数!$A$4:$I$1301,7,FALSE)</f>
        <v>#N/A</v>
      </c>
      <c r="AO456" s="7" t="e">
        <f t="shared" si="184"/>
        <v>#N/A</v>
      </c>
      <c r="AP456" s="7" t="e">
        <f t="shared" si="185"/>
        <v>#N/A</v>
      </c>
      <c r="AQ456" s="7" t="e">
        <f t="shared" si="192"/>
        <v>#N/A</v>
      </c>
      <c r="AR456" s="7">
        <f t="shared" si="186"/>
        <v>0</v>
      </c>
      <c r="AS456" s="7" t="e">
        <f>VLOOKUP(AI456,排出係数!$A$4:$I$1301,8,FALSE)</f>
        <v>#N/A</v>
      </c>
      <c r="AT456" s="7" t="str">
        <f t="shared" si="187"/>
        <v/>
      </c>
      <c r="AU456" s="7" t="str">
        <f t="shared" si="188"/>
        <v/>
      </c>
      <c r="AV456" s="7" t="str">
        <f t="shared" si="189"/>
        <v/>
      </c>
      <c r="AW456" s="7" t="str">
        <f t="shared" si="190"/>
        <v/>
      </c>
      <c r="AX456" s="88"/>
      <c r="BD456" s="3" t="s">
        <v>1564</v>
      </c>
    </row>
    <row r="457" spans="1:56" s="13" customFormat="1" ht="13.5" customHeight="1">
      <c r="A457" s="139">
        <v>442</v>
      </c>
      <c r="B457" s="140"/>
      <c r="C457" s="141"/>
      <c r="D457" s="142"/>
      <c r="E457" s="141"/>
      <c r="F457" s="141"/>
      <c r="G457" s="182"/>
      <c r="H457" s="141"/>
      <c r="I457" s="143"/>
      <c r="J457" s="144"/>
      <c r="K457" s="141"/>
      <c r="L457" s="449"/>
      <c r="M457" s="450"/>
      <c r="N457" s="450"/>
      <c r="O457" s="451"/>
      <c r="P457" s="376" t="str">
        <f t="shared" si="166"/>
        <v/>
      </c>
      <c r="Q457" s="376" t="str">
        <f t="shared" si="167"/>
        <v/>
      </c>
      <c r="R457" s="377" t="str">
        <f t="shared" si="168"/>
        <v/>
      </c>
      <c r="S457" s="377" t="str">
        <f t="shared" si="169"/>
        <v/>
      </c>
      <c r="T457" s="277"/>
      <c r="U457" s="37"/>
      <c r="V457" s="36" t="str">
        <f t="shared" si="170"/>
        <v/>
      </c>
      <c r="W457" s="36" t="e">
        <f>IF(#REF!="","",#REF!)</f>
        <v>#REF!</v>
      </c>
      <c r="X457" s="29" t="str">
        <f t="shared" si="171"/>
        <v/>
      </c>
      <c r="Y457" s="7" t="e">
        <f t="shared" si="172"/>
        <v>#N/A</v>
      </c>
      <c r="Z457" s="7" t="e">
        <f t="shared" si="173"/>
        <v>#N/A</v>
      </c>
      <c r="AA457" s="7" t="e">
        <f t="shared" si="174"/>
        <v>#N/A</v>
      </c>
      <c r="AB457" s="7" t="str">
        <f t="shared" si="175"/>
        <v/>
      </c>
      <c r="AC457" s="11">
        <f t="shared" si="176"/>
        <v>1</v>
      </c>
      <c r="AD457" s="7" t="e">
        <f t="shared" si="177"/>
        <v>#N/A</v>
      </c>
      <c r="AE457" s="7" t="e">
        <f t="shared" si="178"/>
        <v>#N/A</v>
      </c>
      <c r="AF457" s="7" t="e">
        <f t="shared" si="179"/>
        <v>#N/A</v>
      </c>
      <c r="AG457" s="7" t="e">
        <f>VLOOKUP(AI457,排出係数!$A$4:$I$1301,9,FALSE)</f>
        <v>#N/A</v>
      </c>
      <c r="AH457" s="12" t="str">
        <f t="shared" si="180"/>
        <v xml:space="preserve"> </v>
      </c>
      <c r="AI457" s="7" t="e">
        <f t="shared" si="191"/>
        <v>#N/A</v>
      </c>
      <c r="AJ457" s="7" t="e">
        <f t="shared" si="181"/>
        <v>#N/A</v>
      </c>
      <c r="AK457" s="7" t="e">
        <f>VLOOKUP(AI457,排出係数!$A$4:$I$1301,6,FALSE)</f>
        <v>#N/A</v>
      </c>
      <c r="AL457" s="7" t="e">
        <f t="shared" si="182"/>
        <v>#N/A</v>
      </c>
      <c r="AM457" s="7" t="e">
        <f t="shared" si="183"/>
        <v>#N/A</v>
      </c>
      <c r="AN457" s="7" t="e">
        <f>VLOOKUP(AI457,排出係数!$A$4:$I$1301,7,FALSE)</f>
        <v>#N/A</v>
      </c>
      <c r="AO457" s="7" t="e">
        <f t="shared" si="184"/>
        <v>#N/A</v>
      </c>
      <c r="AP457" s="7" t="e">
        <f t="shared" si="185"/>
        <v>#N/A</v>
      </c>
      <c r="AQ457" s="7" t="e">
        <f t="shared" si="192"/>
        <v>#N/A</v>
      </c>
      <c r="AR457" s="7">
        <f t="shared" si="186"/>
        <v>0</v>
      </c>
      <c r="AS457" s="7" t="e">
        <f>VLOOKUP(AI457,排出係数!$A$4:$I$1301,8,FALSE)</f>
        <v>#N/A</v>
      </c>
      <c r="AT457" s="7" t="str">
        <f t="shared" si="187"/>
        <v/>
      </c>
      <c r="AU457" s="7" t="str">
        <f t="shared" si="188"/>
        <v/>
      </c>
      <c r="AV457" s="7" t="str">
        <f t="shared" si="189"/>
        <v/>
      </c>
      <c r="AW457" s="7" t="str">
        <f t="shared" si="190"/>
        <v/>
      </c>
      <c r="AX457" s="88"/>
      <c r="BD457" s="3" t="s">
        <v>1569</v>
      </c>
    </row>
    <row r="458" spans="1:56" s="13" customFormat="1" ht="13.5" customHeight="1">
      <c r="A458" s="139">
        <v>443</v>
      </c>
      <c r="B458" s="140"/>
      <c r="C458" s="141"/>
      <c r="D458" s="142"/>
      <c r="E458" s="141"/>
      <c r="F458" s="141"/>
      <c r="G458" s="182"/>
      <c r="H458" s="141"/>
      <c r="I458" s="143"/>
      <c r="J458" s="144"/>
      <c r="K458" s="141"/>
      <c r="L458" s="449"/>
      <c r="M458" s="450"/>
      <c r="N458" s="450"/>
      <c r="O458" s="451"/>
      <c r="P458" s="376" t="str">
        <f t="shared" si="166"/>
        <v/>
      </c>
      <c r="Q458" s="376" t="str">
        <f t="shared" si="167"/>
        <v/>
      </c>
      <c r="R458" s="377" t="str">
        <f t="shared" si="168"/>
        <v/>
      </c>
      <c r="S458" s="377" t="str">
        <f t="shared" si="169"/>
        <v/>
      </c>
      <c r="T458" s="277"/>
      <c r="U458" s="37"/>
      <c r="V458" s="36" t="str">
        <f t="shared" si="170"/>
        <v/>
      </c>
      <c r="W458" s="36" t="e">
        <f>IF(#REF!="","",#REF!)</f>
        <v>#REF!</v>
      </c>
      <c r="X458" s="29" t="str">
        <f t="shared" si="171"/>
        <v/>
      </c>
      <c r="Y458" s="7" t="e">
        <f t="shared" si="172"/>
        <v>#N/A</v>
      </c>
      <c r="Z458" s="7" t="e">
        <f t="shared" si="173"/>
        <v>#N/A</v>
      </c>
      <c r="AA458" s="7" t="e">
        <f t="shared" si="174"/>
        <v>#N/A</v>
      </c>
      <c r="AB458" s="7" t="str">
        <f t="shared" si="175"/>
        <v/>
      </c>
      <c r="AC458" s="11">
        <f t="shared" si="176"/>
        <v>1</v>
      </c>
      <c r="AD458" s="7" t="e">
        <f t="shared" si="177"/>
        <v>#N/A</v>
      </c>
      <c r="AE458" s="7" t="e">
        <f t="shared" si="178"/>
        <v>#N/A</v>
      </c>
      <c r="AF458" s="7" t="e">
        <f t="shared" si="179"/>
        <v>#N/A</v>
      </c>
      <c r="AG458" s="7" t="e">
        <f>VLOOKUP(AI458,排出係数!$A$4:$I$1301,9,FALSE)</f>
        <v>#N/A</v>
      </c>
      <c r="AH458" s="12" t="str">
        <f t="shared" si="180"/>
        <v xml:space="preserve"> </v>
      </c>
      <c r="AI458" s="7" t="e">
        <f t="shared" si="191"/>
        <v>#N/A</v>
      </c>
      <c r="AJ458" s="7" t="e">
        <f t="shared" si="181"/>
        <v>#N/A</v>
      </c>
      <c r="AK458" s="7" t="e">
        <f>VLOOKUP(AI458,排出係数!$A$4:$I$1301,6,FALSE)</f>
        <v>#N/A</v>
      </c>
      <c r="AL458" s="7" t="e">
        <f t="shared" si="182"/>
        <v>#N/A</v>
      </c>
      <c r="AM458" s="7" t="e">
        <f t="shared" si="183"/>
        <v>#N/A</v>
      </c>
      <c r="AN458" s="7" t="e">
        <f>VLOOKUP(AI458,排出係数!$A$4:$I$1301,7,FALSE)</f>
        <v>#N/A</v>
      </c>
      <c r="AO458" s="7" t="e">
        <f t="shared" si="184"/>
        <v>#N/A</v>
      </c>
      <c r="AP458" s="7" t="e">
        <f t="shared" si="185"/>
        <v>#N/A</v>
      </c>
      <c r="AQ458" s="7" t="e">
        <f t="shared" si="192"/>
        <v>#N/A</v>
      </c>
      <c r="AR458" s="7">
        <f t="shared" si="186"/>
        <v>0</v>
      </c>
      <c r="AS458" s="7" t="e">
        <f>VLOOKUP(AI458,排出係数!$A$4:$I$1301,8,FALSE)</f>
        <v>#N/A</v>
      </c>
      <c r="AT458" s="7" t="str">
        <f t="shared" si="187"/>
        <v/>
      </c>
      <c r="AU458" s="7" t="str">
        <f t="shared" si="188"/>
        <v/>
      </c>
      <c r="AV458" s="7" t="str">
        <f t="shared" si="189"/>
        <v/>
      </c>
      <c r="AW458" s="7" t="str">
        <f t="shared" si="190"/>
        <v/>
      </c>
      <c r="AX458" s="88"/>
      <c r="BD458" s="465" t="s">
        <v>2759</v>
      </c>
    </row>
    <row r="459" spans="1:56" s="13" customFormat="1" ht="13.5" customHeight="1">
      <c r="A459" s="139">
        <v>444</v>
      </c>
      <c r="B459" s="140"/>
      <c r="C459" s="141"/>
      <c r="D459" s="142"/>
      <c r="E459" s="141"/>
      <c r="F459" s="141"/>
      <c r="G459" s="182"/>
      <c r="H459" s="141"/>
      <c r="I459" s="143"/>
      <c r="J459" s="144"/>
      <c r="K459" s="141"/>
      <c r="L459" s="449"/>
      <c r="M459" s="450"/>
      <c r="N459" s="450"/>
      <c r="O459" s="451"/>
      <c r="P459" s="376" t="str">
        <f t="shared" si="166"/>
        <v/>
      </c>
      <c r="Q459" s="376" t="str">
        <f t="shared" si="167"/>
        <v/>
      </c>
      <c r="R459" s="377" t="str">
        <f t="shared" si="168"/>
        <v/>
      </c>
      <c r="S459" s="377" t="str">
        <f t="shared" si="169"/>
        <v/>
      </c>
      <c r="T459" s="277"/>
      <c r="U459" s="37"/>
      <c r="V459" s="36" t="str">
        <f t="shared" si="170"/>
        <v/>
      </c>
      <c r="W459" s="36" t="e">
        <f>IF(#REF!="","",#REF!)</f>
        <v>#REF!</v>
      </c>
      <c r="X459" s="29" t="str">
        <f t="shared" si="171"/>
        <v/>
      </c>
      <c r="Y459" s="7" t="e">
        <f t="shared" si="172"/>
        <v>#N/A</v>
      </c>
      <c r="Z459" s="7" t="e">
        <f t="shared" si="173"/>
        <v>#N/A</v>
      </c>
      <c r="AA459" s="7" t="e">
        <f t="shared" si="174"/>
        <v>#N/A</v>
      </c>
      <c r="AB459" s="7" t="str">
        <f t="shared" si="175"/>
        <v/>
      </c>
      <c r="AC459" s="11">
        <f t="shared" si="176"/>
        <v>1</v>
      </c>
      <c r="AD459" s="7" t="e">
        <f t="shared" si="177"/>
        <v>#N/A</v>
      </c>
      <c r="AE459" s="7" t="e">
        <f t="shared" si="178"/>
        <v>#N/A</v>
      </c>
      <c r="AF459" s="7" t="e">
        <f t="shared" si="179"/>
        <v>#N/A</v>
      </c>
      <c r="AG459" s="7" t="e">
        <f>VLOOKUP(AI459,排出係数!$A$4:$I$1301,9,FALSE)</f>
        <v>#N/A</v>
      </c>
      <c r="AH459" s="12" t="str">
        <f t="shared" si="180"/>
        <v xml:space="preserve"> </v>
      </c>
      <c r="AI459" s="7" t="e">
        <f t="shared" si="191"/>
        <v>#N/A</v>
      </c>
      <c r="AJ459" s="7" t="e">
        <f t="shared" si="181"/>
        <v>#N/A</v>
      </c>
      <c r="AK459" s="7" t="e">
        <f>VLOOKUP(AI459,排出係数!$A$4:$I$1301,6,FALSE)</f>
        <v>#N/A</v>
      </c>
      <c r="AL459" s="7" t="e">
        <f t="shared" si="182"/>
        <v>#N/A</v>
      </c>
      <c r="AM459" s="7" t="e">
        <f t="shared" si="183"/>
        <v>#N/A</v>
      </c>
      <c r="AN459" s="7" t="e">
        <f>VLOOKUP(AI459,排出係数!$A$4:$I$1301,7,FALSE)</f>
        <v>#N/A</v>
      </c>
      <c r="AO459" s="7" t="e">
        <f t="shared" si="184"/>
        <v>#N/A</v>
      </c>
      <c r="AP459" s="7" t="e">
        <f t="shared" si="185"/>
        <v>#N/A</v>
      </c>
      <c r="AQ459" s="7" t="e">
        <f t="shared" si="192"/>
        <v>#N/A</v>
      </c>
      <c r="AR459" s="7">
        <f t="shared" si="186"/>
        <v>0</v>
      </c>
      <c r="AS459" s="7" t="e">
        <f>VLOOKUP(AI459,排出係数!$A$4:$I$1301,8,FALSE)</f>
        <v>#N/A</v>
      </c>
      <c r="AT459" s="7" t="str">
        <f t="shared" si="187"/>
        <v/>
      </c>
      <c r="AU459" s="7" t="str">
        <f t="shared" si="188"/>
        <v/>
      </c>
      <c r="AV459" s="7" t="str">
        <f t="shared" si="189"/>
        <v/>
      </c>
      <c r="AW459" s="7" t="str">
        <f t="shared" si="190"/>
        <v/>
      </c>
      <c r="AX459" s="88"/>
      <c r="BD459" s="3" t="s">
        <v>1591</v>
      </c>
    </row>
    <row r="460" spans="1:56" s="13" customFormat="1" ht="13.5" customHeight="1">
      <c r="A460" s="139">
        <v>445</v>
      </c>
      <c r="B460" s="140"/>
      <c r="C460" s="141"/>
      <c r="D460" s="142"/>
      <c r="E460" s="141"/>
      <c r="F460" s="141"/>
      <c r="G460" s="182"/>
      <c r="H460" s="141"/>
      <c r="I460" s="143"/>
      <c r="J460" s="144"/>
      <c r="K460" s="141"/>
      <c r="L460" s="449"/>
      <c r="M460" s="450"/>
      <c r="N460" s="450"/>
      <c r="O460" s="451"/>
      <c r="P460" s="376" t="str">
        <f t="shared" si="166"/>
        <v/>
      </c>
      <c r="Q460" s="376" t="str">
        <f t="shared" si="167"/>
        <v/>
      </c>
      <c r="R460" s="377" t="str">
        <f t="shared" si="168"/>
        <v/>
      </c>
      <c r="S460" s="377" t="str">
        <f t="shared" si="169"/>
        <v/>
      </c>
      <c r="T460" s="277"/>
      <c r="U460" s="37"/>
      <c r="V460" s="36" t="str">
        <f t="shared" si="170"/>
        <v/>
      </c>
      <c r="W460" s="36" t="e">
        <f>IF(#REF!="","",#REF!)</f>
        <v>#REF!</v>
      </c>
      <c r="X460" s="29" t="str">
        <f t="shared" si="171"/>
        <v/>
      </c>
      <c r="Y460" s="7" t="e">
        <f t="shared" si="172"/>
        <v>#N/A</v>
      </c>
      <c r="Z460" s="7" t="e">
        <f t="shared" si="173"/>
        <v>#N/A</v>
      </c>
      <c r="AA460" s="7" t="e">
        <f t="shared" si="174"/>
        <v>#N/A</v>
      </c>
      <c r="AB460" s="7" t="str">
        <f t="shared" si="175"/>
        <v/>
      </c>
      <c r="AC460" s="11">
        <f t="shared" si="176"/>
        <v>1</v>
      </c>
      <c r="AD460" s="7" t="e">
        <f t="shared" si="177"/>
        <v>#N/A</v>
      </c>
      <c r="AE460" s="7" t="e">
        <f t="shared" si="178"/>
        <v>#N/A</v>
      </c>
      <c r="AF460" s="7" t="e">
        <f t="shared" si="179"/>
        <v>#N/A</v>
      </c>
      <c r="AG460" s="7" t="e">
        <f>VLOOKUP(AI460,排出係数!$A$4:$I$1301,9,FALSE)</f>
        <v>#N/A</v>
      </c>
      <c r="AH460" s="12" t="str">
        <f t="shared" si="180"/>
        <v xml:space="preserve"> </v>
      </c>
      <c r="AI460" s="7" t="e">
        <f t="shared" si="191"/>
        <v>#N/A</v>
      </c>
      <c r="AJ460" s="7" t="e">
        <f t="shared" si="181"/>
        <v>#N/A</v>
      </c>
      <c r="AK460" s="7" t="e">
        <f>VLOOKUP(AI460,排出係数!$A$4:$I$1301,6,FALSE)</f>
        <v>#N/A</v>
      </c>
      <c r="AL460" s="7" t="e">
        <f t="shared" si="182"/>
        <v>#N/A</v>
      </c>
      <c r="AM460" s="7" t="e">
        <f t="shared" si="183"/>
        <v>#N/A</v>
      </c>
      <c r="AN460" s="7" t="e">
        <f>VLOOKUP(AI460,排出係数!$A$4:$I$1301,7,FALSE)</f>
        <v>#N/A</v>
      </c>
      <c r="AO460" s="7" t="e">
        <f t="shared" si="184"/>
        <v>#N/A</v>
      </c>
      <c r="AP460" s="7" t="e">
        <f t="shared" si="185"/>
        <v>#N/A</v>
      </c>
      <c r="AQ460" s="7" t="e">
        <f t="shared" si="192"/>
        <v>#N/A</v>
      </c>
      <c r="AR460" s="7">
        <f t="shared" si="186"/>
        <v>0</v>
      </c>
      <c r="AS460" s="7" t="e">
        <f>VLOOKUP(AI460,排出係数!$A$4:$I$1301,8,FALSE)</f>
        <v>#N/A</v>
      </c>
      <c r="AT460" s="7" t="str">
        <f t="shared" si="187"/>
        <v/>
      </c>
      <c r="AU460" s="7" t="str">
        <f t="shared" si="188"/>
        <v/>
      </c>
      <c r="AV460" s="7" t="str">
        <f t="shared" si="189"/>
        <v/>
      </c>
      <c r="AW460" s="7" t="str">
        <f t="shared" si="190"/>
        <v/>
      </c>
      <c r="AX460" s="88"/>
      <c r="BD460" s="3" t="s">
        <v>1592</v>
      </c>
    </row>
    <row r="461" spans="1:56" s="13" customFormat="1" ht="13.5" customHeight="1">
      <c r="A461" s="139">
        <v>446</v>
      </c>
      <c r="B461" s="140"/>
      <c r="C461" s="141"/>
      <c r="D461" s="142"/>
      <c r="E461" s="141"/>
      <c r="F461" s="141"/>
      <c r="G461" s="182"/>
      <c r="H461" s="141"/>
      <c r="I461" s="143"/>
      <c r="J461" s="144"/>
      <c r="K461" s="141"/>
      <c r="L461" s="449"/>
      <c r="M461" s="450"/>
      <c r="N461" s="450"/>
      <c r="O461" s="451"/>
      <c r="P461" s="376" t="str">
        <f t="shared" si="166"/>
        <v/>
      </c>
      <c r="Q461" s="376" t="str">
        <f t="shared" si="167"/>
        <v/>
      </c>
      <c r="R461" s="377" t="str">
        <f t="shared" si="168"/>
        <v/>
      </c>
      <c r="S461" s="377" t="str">
        <f t="shared" si="169"/>
        <v/>
      </c>
      <c r="T461" s="277"/>
      <c r="U461" s="37"/>
      <c r="V461" s="36" t="str">
        <f t="shared" si="170"/>
        <v/>
      </c>
      <c r="W461" s="36" t="e">
        <f>IF(#REF!="","",#REF!)</f>
        <v>#REF!</v>
      </c>
      <c r="X461" s="29" t="str">
        <f t="shared" si="171"/>
        <v/>
      </c>
      <c r="Y461" s="7" t="e">
        <f t="shared" si="172"/>
        <v>#N/A</v>
      </c>
      <c r="Z461" s="7" t="e">
        <f t="shared" si="173"/>
        <v>#N/A</v>
      </c>
      <c r="AA461" s="7" t="e">
        <f t="shared" si="174"/>
        <v>#N/A</v>
      </c>
      <c r="AB461" s="7" t="str">
        <f t="shared" si="175"/>
        <v/>
      </c>
      <c r="AC461" s="11">
        <f t="shared" si="176"/>
        <v>1</v>
      </c>
      <c r="AD461" s="7" t="e">
        <f t="shared" si="177"/>
        <v>#N/A</v>
      </c>
      <c r="AE461" s="7" t="e">
        <f t="shared" si="178"/>
        <v>#N/A</v>
      </c>
      <c r="AF461" s="7" t="e">
        <f t="shared" si="179"/>
        <v>#N/A</v>
      </c>
      <c r="AG461" s="7" t="e">
        <f>VLOOKUP(AI461,排出係数!$A$4:$I$1301,9,FALSE)</f>
        <v>#N/A</v>
      </c>
      <c r="AH461" s="12" t="str">
        <f t="shared" si="180"/>
        <v xml:space="preserve"> </v>
      </c>
      <c r="AI461" s="7" t="e">
        <f t="shared" si="191"/>
        <v>#N/A</v>
      </c>
      <c r="AJ461" s="7" t="e">
        <f t="shared" si="181"/>
        <v>#N/A</v>
      </c>
      <c r="AK461" s="7" t="e">
        <f>VLOOKUP(AI461,排出係数!$A$4:$I$1301,6,FALSE)</f>
        <v>#N/A</v>
      </c>
      <c r="AL461" s="7" t="e">
        <f t="shared" si="182"/>
        <v>#N/A</v>
      </c>
      <c r="AM461" s="7" t="e">
        <f t="shared" si="183"/>
        <v>#N/A</v>
      </c>
      <c r="AN461" s="7" t="e">
        <f>VLOOKUP(AI461,排出係数!$A$4:$I$1301,7,FALSE)</f>
        <v>#N/A</v>
      </c>
      <c r="AO461" s="7" t="e">
        <f t="shared" si="184"/>
        <v>#N/A</v>
      </c>
      <c r="AP461" s="7" t="e">
        <f t="shared" si="185"/>
        <v>#N/A</v>
      </c>
      <c r="AQ461" s="7" t="e">
        <f t="shared" si="192"/>
        <v>#N/A</v>
      </c>
      <c r="AR461" s="7">
        <f t="shared" si="186"/>
        <v>0</v>
      </c>
      <c r="AS461" s="7" t="e">
        <f>VLOOKUP(AI461,排出係数!$A$4:$I$1301,8,FALSE)</f>
        <v>#N/A</v>
      </c>
      <c r="AT461" s="7" t="str">
        <f t="shared" si="187"/>
        <v/>
      </c>
      <c r="AU461" s="7" t="str">
        <f t="shared" si="188"/>
        <v/>
      </c>
      <c r="AV461" s="7" t="str">
        <f t="shared" si="189"/>
        <v/>
      </c>
      <c r="AW461" s="7" t="str">
        <f t="shared" si="190"/>
        <v/>
      </c>
      <c r="AX461" s="88"/>
      <c r="BD461" s="3" t="s">
        <v>1565</v>
      </c>
    </row>
    <row r="462" spans="1:56" s="13" customFormat="1" ht="13.5" customHeight="1">
      <c r="A462" s="139">
        <v>447</v>
      </c>
      <c r="B462" s="140"/>
      <c r="C462" s="141"/>
      <c r="D462" s="142"/>
      <c r="E462" s="141"/>
      <c r="F462" s="141"/>
      <c r="G462" s="182"/>
      <c r="H462" s="141"/>
      <c r="I462" s="143"/>
      <c r="J462" s="144"/>
      <c r="K462" s="141"/>
      <c r="L462" s="449"/>
      <c r="M462" s="450"/>
      <c r="N462" s="450"/>
      <c r="O462" s="451"/>
      <c r="P462" s="376" t="str">
        <f t="shared" si="166"/>
        <v/>
      </c>
      <c r="Q462" s="376" t="str">
        <f t="shared" si="167"/>
        <v/>
      </c>
      <c r="R462" s="377" t="str">
        <f t="shared" si="168"/>
        <v/>
      </c>
      <c r="S462" s="377" t="str">
        <f t="shared" si="169"/>
        <v/>
      </c>
      <c r="T462" s="277"/>
      <c r="U462" s="37"/>
      <c r="V462" s="36" t="str">
        <f t="shared" si="170"/>
        <v/>
      </c>
      <c r="W462" s="36" t="e">
        <f>IF(#REF!="","",#REF!)</f>
        <v>#REF!</v>
      </c>
      <c r="X462" s="29" t="str">
        <f t="shared" si="171"/>
        <v/>
      </c>
      <c r="Y462" s="7" t="e">
        <f t="shared" si="172"/>
        <v>#N/A</v>
      </c>
      <c r="Z462" s="7" t="e">
        <f t="shared" si="173"/>
        <v>#N/A</v>
      </c>
      <c r="AA462" s="7" t="e">
        <f t="shared" si="174"/>
        <v>#N/A</v>
      </c>
      <c r="AB462" s="7" t="str">
        <f t="shared" si="175"/>
        <v/>
      </c>
      <c r="AC462" s="11">
        <f t="shared" si="176"/>
        <v>1</v>
      </c>
      <c r="AD462" s="7" t="e">
        <f t="shared" si="177"/>
        <v>#N/A</v>
      </c>
      <c r="AE462" s="7" t="e">
        <f t="shared" si="178"/>
        <v>#N/A</v>
      </c>
      <c r="AF462" s="7" t="e">
        <f t="shared" si="179"/>
        <v>#N/A</v>
      </c>
      <c r="AG462" s="7" t="e">
        <f>VLOOKUP(AI462,排出係数!$A$4:$I$1301,9,FALSE)</f>
        <v>#N/A</v>
      </c>
      <c r="AH462" s="12" t="str">
        <f t="shared" si="180"/>
        <v xml:space="preserve"> </v>
      </c>
      <c r="AI462" s="7" t="e">
        <f t="shared" si="191"/>
        <v>#N/A</v>
      </c>
      <c r="AJ462" s="7" t="e">
        <f t="shared" si="181"/>
        <v>#N/A</v>
      </c>
      <c r="AK462" s="7" t="e">
        <f>VLOOKUP(AI462,排出係数!$A$4:$I$1301,6,FALSE)</f>
        <v>#N/A</v>
      </c>
      <c r="AL462" s="7" t="e">
        <f t="shared" si="182"/>
        <v>#N/A</v>
      </c>
      <c r="AM462" s="7" t="e">
        <f t="shared" si="183"/>
        <v>#N/A</v>
      </c>
      <c r="AN462" s="7" t="e">
        <f>VLOOKUP(AI462,排出係数!$A$4:$I$1301,7,FALSE)</f>
        <v>#N/A</v>
      </c>
      <c r="AO462" s="7" t="e">
        <f t="shared" si="184"/>
        <v>#N/A</v>
      </c>
      <c r="AP462" s="7" t="e">
        <f t="shared" si="185"/>
        <v>#N/A</v>
      </c>
      <c r="AQ462" s="7" t="e">
        <f t="shared" si="192"/>
        <v>#N/A</v>
      </c>
      <c r="AR462" s="7">
        <f t="shared" si="186"/>
        <v>0</v>
      </c>
      <c r="AS462" s="7" t="e">
        <f>VLOOKUP(AI462,排出係数!$A$4:$I$1301,8,FALSE)</f>
        <v>#N/A</v>
      </c>
      <c r="AT462" s="7" t="str">
        <f t="shared" si="187"/>
        <v/>
      </c>
      <c r="AU462" s="7" t="str">
        <f t="shared" si="188"/>
        <v/>
      </c>
      <c r="AV462" s="7" t="str">
        <f t="shared" si="189"/>
        <v/>
      </c>
      <c r="AW462" s="7" t="str">
        <f t="shared" si="190"/>
        <v/>
      </c>
      <c r="AX462" s="88"/>
      <c r="BD462" s="3" t="s">
        <v>1570</v>
      </c>
    </row>
    <row r="463" spans="1:56" s="13" customFormat="1" ht="13.5" customHeight="1">
      <c r="A463" s="139">
        <v>448</v>
      </c>
      <c r="B463" s="140"/>
      <c r="C463" s="141"/>
      <c r="D463" s="142"/>
      <c r="E463" s="141"/>
      <c r="F463" s="141"/>
      <c r="G463" s="182"/>
      <c r="H463" s="141"/>
      <c r="I463" s="143"/>
      <c r="J463" s="144"/>
      <c r="K463" s="141"/>
      <c r="L463" s="449"/>
      <c r="M463" s="450"/>
      <c r="N463" s="450"/>
      <c r="O463" s="451"/>
      <c r="P463" s="376" t="str">
        <f t="shared" si="166"/>
        <v/>
      </c>
      <c r="Q463" s="376" t="str">
        <f t="shared" si="167"/>
        <v/>
      </c>
      <c r="R463" s="377" t="str">
        <f t="shared" si="168"/>
        <v/>
      </c>
      <c r="S463" s="377" t="str">
        <f t="shared" si="169"/>
        <v/>
      </c>
      <c r="T463" s="277"/>
      <c r="U463" s="37"/>
      <c r="V463" s="36" t="str">
        <f t="shared" si="170"/>
        <v/>
      </c>
      <c r="W463" s="36" t="e">
        <f>IF(#REF!="","",#REF!)</f>
        <v>#REF!</v>
      </c>
      <c r="X463" s="29" t="str">
        <f t="shared" si="171"/>
        <v/>
      </c>
      <c r="Y463" s="7" t="e">
        <f t="shared" si="172"/>
        <v>#N/A</v>
      </c>
      <c r="Z463" s="7" t="e">
        <f t="shared" si="173"/>
        <v>#N/A</v>
      </c>
      <c r="AA463" s="7" t="e">
        <f t="shared" si="174"/>
        <v>#N/A</v>
      </c>
      <c r="AB463" s="7" t="str">
        <f t="shared" si="175"/>
        <v/>
      </c>
      <c r="AC463" s="11">
        <f t="shared" si="176"/>
        <v>1</v>
      </c>
      <c r="AD463" s="7" t="e">
        <f t="shared" si="177"/>
        <v>#N/A</v>
      </c>
      <c r="AE463" s="7" t="e">
        <f t="shared" si="178"/>
        <v>#N/A</v>
      </c>
      <c r="AF463" s="7" t="e">
        <f t="shared" si="179"/>
        <v>#N/A</v>
      </c>
      <c r="AG463" s="7" t="e">
        <f>VLOOKUP(AI463,排出係数!$A$4:$I$1301,9,FALSE)</f>
        <v>#N/A</v>
      </c>
      <c r="AH463" s="12" t="str">
        <f t="shared" si="180"/>
        <v xml:space="preserve"> </v>
      </c>
      <c r="AI463" s="7" t="e">
        <f t="shared" si="191"/>
        <v>#N/A</v>
      </c>
      <c r="AJ463" s="7" t="e">
        <f t="shared" si="181"/>
        <v>#N/A</v>
      </c>
      <c r="AK463" s="7" t="e">
        <f>VLOOKUP(AI463,排出係数!$A$4:$I$1301,6,FALSE)</f>
        <v>#N/A</v>
      </c>
      <c r="AL463" s="7" t="e">
        <f t="shared" si="182"/>
        <v>#N/A</v>
      </c>
      <c r="AM463" s="7" t="e">
        <f t="shared" si="183"/>
        <v>#N/A</v>
      </c>
      <c r="AN463" s="7" t="e">
        <f>VLOOKUP(AI463,排出係数!$A$4:$I$1301,7,FALSE)</f>
        <v>#N/A</v>
      </c>
      <c r="AO463" s="7" t="e">
        <f t="shared" si="184"/>
        <v>#N/A</v>
      </c>
      <c r="AP463" s="7" t="e">
        <f t="shared" si="185"/>
        <v>#N/A</v>
      </c>
      <c r="AQ463" s="7" t="e">
        <f t="shared" si="192"/>
        <v>#N/A</v>
      </c>
      <c r="AR463" s="7">
        <f t="shared" si="186"/>
        <v>0</v>
      </c>
      <c r="AS463" s="7" t="e">
        <f>VLOOKUP(AI463,排出係数!$A$4:$I$1301,8,FALSE)</f>
        <v>#N/A</v>
      </c>
      <c r="AT463" s="7" t="str">
        <f t="shared" si="187"/>
        <v/>
      </c>
      <c r="AU463" s="7" t="str">
        <f t="shared" si="188"/>
        <v/>
      </c>
      <c r="AV463" s="7" t="str">
        <f t="shared" si="189"/>
        <v/>
      </c>
      <c r="AW463" s="7" t="str">
        <f t="shared" si="190"/>
        <v/>
      </c>
      <c r="AX463" s="88"/>
      <c r="BD463" s="465" t="s">
        <v>2763</v>
      </c>
    </row>
    <row r="464" spans="1:56" s="13" customFormat="1" ht="13.5" customHeight="1">
      <c r="A464" s="139">
        <v>449</v>
      </c>
      <c r="B464" s="140"/>
      <c r="C464" s="141"/>
      <c r="D464" s="142"/>
      <c r="E464" s="141"/>
      <c r="F464" s="141"/>
      <c r="G464" s="182"/>
      <c r="H464" s="141"/>
      <c r="I464" s="143"/>
      <c r="J464" s="144"/>
      <c r="K464" s="141"/>
      <c r="L464" s="449"/>
      <c r="M464" s="450"/>
      <c r="N464" s="450"/>
      <c r="O464" s="451"/>
      <c r="P464" s="376" t="str">
        <f t="shared" ref="P464:P515" si="193">IF(ISBLANK(K464)=TRUE,"",IF(ISNUMBER(AJ464)=TRUE,AJ464,"エラー"))</f>
        <v/>
      </c>
      <c r="Q464" s="376" t="str">
        <f t="shared" ref="Q464:Q515" si="194">IF(ISBLANK(K464)=TRUE,"",IF(ISNUMBER(AM464)=TRUE,AM464,"エラー"))</f>
        <v/>
      </c>
      <c r="R464" s="377" t="str">
        <f t="shared" ref="R464:R515" si="195">IF(P464="","",IF(ISERROR(P464*V464*AC464),"エラー",IF(ISBLANK(V464)=TRUE,"エラー",IF(ISBLANK(P464)=TRUE,"エラー",IF(AV464=1,"エラー",P464*AC464*V464/1000)))))</f>
        <v/>
      </c>
      <c r="S464" s="377" t="str">
        <f t="shared" ref="S464:S515" si="196">IF(Q464="","",IF(ISERROR(Q464*V464*AC464),"エラー",IF(ISBLANK(V464)=TRUE,"エラー",IF(ISBLANK(Q464)=TRUE,"エラー",IF(AV464=1,"エラー",Q464*AC464*V464/1000)))))</f>
        <v/>
      </c>
      <c r="T464" s="277"/>
      <c r="U464" s="37"/>
      <c r="V464" s="36" t="str">
        <f t="shared" ref="V464:V515" si="197">IF(O464="","",O464)</f>
        <v/>
      </c>
      <c r="W464" s="36" t="e">
        <f>IF(#REF!="","",#REF!)</f>
        <v>#REF!</v>
      </c>
      <c r="X464" s="29" t="str">
        <f t="shared" ref="X464:X515" si="198">IF(ISBLANK(H464)=TRUE,"",IF(OR(ISBLANK(B464)=TRUE),1,""))</f>
        <v/>
      </c>
      <c r="Y464" s="7" t="e">
        <f t="shared" ref="Y464:Y515" si="199">VLOOKUP(H464,$AY$17:$BB$23,2,FALSE)</f>
        <v>#N/A</v>
      </c>
      <c r="Z464" s="7" t="e">
        <f t="shared" ref="Z464:Z515" si="200">VLOOKUP(H464,$AY$17:$BB$23,3,FALSE)</f>
        <v>#N/A</v>
      </c>
      <c r="AA464" s="7" t="e">
        <f t="shared" ref="AA464:AA515" si="201">VLOOKUP(H464,$AY$17:$BB$23,4,FALSE)</f>
        <v>#N/A</v>
      </c>
      <c r="AB464" s="7" t="str">
        <f t="shared" ref="AB464:AB515" si="202">IF(ISERROR(SEARCH("-",I464,1))=TRUE,ASC(UPPER(I464)),ASC(UPPER(LEFT(I464,SEARCH("-",I464,1)-1))))</f>
        <v/>
      </c>
      <c r="AC464" s="11">
        <f t="shared" ref="AC464:AC515" si="203">IF(J464&gt;3500,J464/1000,1)</f>
        <v>1</v>
      </c>
      <c r="AD464" s="7" t="e">
        <f t="shared" ref="AD464:AD515" si="204">IF(AA464=9,0,IF(J464&lt;=1700,1,IF(J464&lt;=2500,2,IF(J464&lt;=3500,3,4))))</f>
        <v>#N/A</v>
      </c>
      <c r="AE464" s="7" t="e">
        <f t="shared" ref="AE464:AE515" si="205">IF(AA464=5,0,IF(AA464=9,0,IF(J464&lt;=1700,1,IF(J464&lt;=2500,2,IF(J464&lt;=3500,3,4)))))</f>
        <v>#N/A</v>
      </c>
      <c r="AF464" s="7" t="e">
        <f t="shared" ref="AF464:AF515" si="206">VLOOKUP(K464,$BG$17:$BH$25,2,FALSE)</f>
        <v>#N/A</v>
      </c>
      <c r="AG464" s="7" t="e">
        <f>VLOOKUP(AI464,排出係数!$A$4:$I$1301,9,FALSE)</f>
        <v>#N/A</v>
      </c>
      <c r="AH464" s="12" t="str">
        <f t="shared" ref="AH464:AH515" si="207">IF(OR(ISBLANK(K464)=TRUE,ISBLANK(B464)=TRUE)," ",CONCATENATE(B464,AA464,AD464))</f>
        <v xml:space="preserve"> </v>
      </c>
      <c r="AI464" s="7" t="e">
        <f t="shared" si="191"/>
        <v>#N/A</v>
      </c>
      <c r="AJ464" s="7" t="e">
        <f t="shared" ref="AJ464:AJ515" si="208">IF(AND(L464="あり",AF464="軽"),AL464,AK464)</f>
        <v>#N/A</v>
      </c>
      <c r="AK464" s="7" t="e">
        <f>VLOOKUP(AI464,排出係数!$A$4:$I$1301,6,FALSE)</f>
        <v>#N/A</v>
      </c>
      <c r="AL464" s="7" t="e">
        <f t="shared" ref="AL464:AL515" si="209">VLOOKUP(AE464,$BU$17:$BY$21,2,FALSE)</f>
        <v>#N/A</v>
      </c>
      <c r="AM464" s="7" t="e">
        <f t="shared" ref="AM464:AM515" si="210">IF(AND(L464="あり",M464="なし",AF464="軽"),AO464,IF(AND(L464="あり",M464="あり(H17なし)",AF464="軽"),AO464,IF(AND(L464="あり",M464="",AF464="軽"),AO464,IF(AND(L464="なし",M464="あり(H17なし)",AF464="軽"),AP464,IF(AND(L464="",M464="あり(H17なし)",AF464="軽"),AP464,IF(AND(M464="あり(H17あり)",AF464="軽"),AQ464,AN464))))))</f>
        <v>#N/A</v>
      </c>
      <c r="AN464" s="7" t="e">
        <f>VLOOKUP(AI464,排出係数!$A$4:$I$1301,7,FALSE)</f>
        <v>#N/A</v>
      </c>
      <c r="AO464" s="7" t="e">
        <f t="shared" ref="AO464:AO515" si="211">VLOOKUP(AE464,$BU$17:$BY$21,3,FALSE)</f>
        <v>#N/A</v>
      </c>
      <c r="AP464" s="7" t="e">
        <f t="shared" ref="AP464:AP515" si="212">VLOOKUP(AE464,$BU$17:$BY$21,4,FALSE)</f>
        <v>#N/A</v>
      </c>
      <c r="AQ464" s="7" t="e">
        <f t="shared" si="192"/>
        <v>#N/A</v>
      </c>
      <c r="AR464" s="7">
        <f t="shared" ref="AR464:AR515" si="213">IF(AND(L464="なし",M464="なし"),0,IF(AND(L464="",M464=""),0,IF(AND(L464="",M464="なし"),0,IF(AND(L464="なし",M464=""),0,1))))</f>
        <v>0</v>
      </c>
      <c r="AS464" s="7" t="e">
        <f>VLOOKUP(AI464,排出係数!$A$4:$I$1301,8,FALSE)</f>
        <v>#N/A</v>
      </c>
      <c r="AT464" s="7" t="str">
        <f t="shared" ref="AT464:AT515" si="214">IF(H464="","",VLOOKUP(H464,$AY$17:$BC$25,5,FALSE))</f>
        <v/>
      </c>
      <c r="AU464" s="7" t="str">
        <f t="shared" ref="AU464:AU515" si="215">IF(D464="","",VLOOKUP(CONCATENATE("A",LEFT(D464)),$BR$17:$BS$26,2,FALSE))</f>
        <v/>
      </c>
      <c r="AV464" s="7" t="str">
        <f t="shared" ref="AV464:AV515" si="216">IF(AT464=AU464,"",1)</f>
        <v/>
      </c>
      <c r="AW464" s="7" t="str">
        <f t="shared" ref="AW464:AW515" si="217">CONCATENATE(C464,D464,E464,F464)</f>
        <v/>
      </c>
      <c r="AX464" s="88"/>
      <c r="BD464" s="3" t="s">
        <v>1597</v>
      </c>
    </row>
    <row r="465" spans="1:56" s="13" customFormat="1" ht="13.5" customHeight="1">
      <c r="A465" s="139">
        <v>450</v>
      </c>
      <c r="B465" s="140"/>
      <c r="C465" s="141"/>
      <c r="D465" s="142"/>
      <c r="E465" s="141"/>
      <c r="F465" s="141"/>
      <c r="G465" s="182"/>
      <c r="H465" s="141"/>
      <c r="I465" s="143"/>
      <c r="J465" s="144"/>
      <c r="K465" s="141"/>
      <c r="L465" s="449"/>
      <c r="M465" s="450"/>
      <c r="N465" s="450"/>
      <c r="O465" s="451"/>
      <c r="P465" s="376" t="str">
        <f t="shared" si="193"/>
        <v/>
      </c>
      <c r="Q465" s="376" t="str">
        <f t="shared" si="194"/>
        <v/>
      </c>
      <c r="R465" s="377" t="str">
        <f t="shared" si="195"/>
        <v/>
      </c>
      <c r="S465" s="377" t="str">
        <f t="shared" si="196"/>
        <v/>
      </c>
      <c r="T465" s="277"/>
      <c r="U465" s="37"/>
      <c r="V465" s="36" t="str">
        <f t="shared" si="197"/>
        <v/>
      </c>
      <c r="W465" s="36" t="e">
        <f>IF(#REF!="","",#REF!)</f>
        <v>#REF!</v>
      </c>
      <c r="X465" s="29" t="str">
        <f t="shared" si="198"/>
        <v/>
      </c>
      <c r="Y465" s="7" t="e">
        <f t="shared" si="199"/>
        <v>#N/A</v>
      </c>
      <c r="Z465" s="7" t="e">
        <f t="shared" si="200"/>
        <v>#N/A</v>
      </c>
      <c r="AA465" s="7" t="e">
        <f t="shared" si="201"/>
        <v>#N/A</v>
      </c>
      <c r="AB465" s="7" t="str">
        <f t="shared" si="202"/>
        <v/>
      </c>
      <c r="AC465" s="11">
        <f t="shared" si="203"/>
        <v>1</v>
      </c>
      <c r="AD465" s="7" t="e">
        <f t="shared" si="204"/>
        <v>#N/A</v>
      </c>
      <c r="AE465" s="7" t="e">
        <f t="shared" si="205"/>
        <v>#N/A</v>
      </c>
      <c r="AF465" s="7" t="e">
        <f t="shared" si="206"/>
        <v>#N/A</v>
      </c>
      <c r="AG465" s="7" t="e">
        <f>VLOOKUP(AI465,排出係数!$A$4:$I$1301,9,FALSE)</f>
        <v>#N/A</v>
      </c>
      <c r="AH465" s="12" t="str">
        <f t="shared" si="207"/>
        <v xml:space="preserve"> </v>
      </c>
      <c r="AI465" s="7" t="e">
        <f t="shared" ref="AI465:AI515" si="218">CONCATENATE(Y465,AE465,AF465,AB465)</f>
        <v>#N/A</v>
      </c>
      <c r="AJ465" s="7" t="e">
        <f t="shared" si="208"/>
        <v>#N/A</v>
      </c>
      <c r="AK465" s="7" t="e">
        <f>VLOOKUP(AI465,排出係数!$A$4:$I$1301,6,FALSE)</f>
        <v>#N/A</v>
      </c>
      <c r="AL465" s="7" t="e">
        <f t="shared" si="209"/>
        <v>#N/A</v>
      </c>
      <c r="AM465" s="7" t="e">
        <f t="shared" si="210"/>
        <v>#N/A</v>
      </c>
      <c r="AN465" s="7" t="e">
        <f>VLOOKUP(AI465,排出係数!$A$4:$I$1301,7,FALSE)</f>
        <v>#N/A</v>
      </c>
      <c r="AO465" s="7" t="e">
        <f t="shared" si="211"/>
        <v>#N/A</v>
      </c>
      <c r="AP465" s="7" t="e">
        <f t="shared" si="212"/>
        <v>#N/A</v>
      </c>
      <c r="AQ465" s="7" t="e">
        <f t="shared" ref="AQ465:AQ515" si="219">VLOOKUP(AE465,$BU$17:$BY$21,5,FALSE)</f>
        <v>#N/A</v>
      </c>
      <c r="AR465" s="7">
        <f t="shared" si="213"/>
        <v>0</v>
      </c>
      <c r="AS465" s="7" t="e">
        <f>VLOOKUP(AI465,排出係数!$A$4:$I$1301,8,FALSE)</f>
        <v>#N/A</v>
      </c>
      <c r="AT465" s="7" t="str">
        <f t="shared" si="214"/>
        <v/>
      </c>
      <c r="AU465" s="7" t="str">
        <f t="shared" si="215"/>
        <v/>
      </c>
      <c r="AV465" s="7" t="str">
        <f t="shared" si="216"/>
        <v/>
      </c>
      <c r="AW465" s="7" t="str">
        <f t="shared" si="217"/>
        <v/>
      </c>
      <c r="AX465" s="88"/>
      <c r="BD465" s="3" t="s">
        <v>1575</v>
      </c>
    </row>
    <row r="466" spans="1:56" s="13" customFormat="1" ht="13.5" customHeight="1">
      <c r="A466" s="139">
        <v>451</v>
      </c>
      <c r="B466" s="140"/>
      <c r="C466" s="141"/>
      <c r="D466" s="142"/>
      <c r="E466" s="141"/>
      <c r="F466" s="141"/>
      <c r="G466" s="182"/>
      <c r="H466" s="141"/>
      <c r="I466" s="143"/>
      <c r="J466" s="144"/>
      <c r="K466" s="141"/>
      <c r="L466" s="449"/>
      <c r="M466" s="450"/>
      <c r="N466" s="450"/>
      <c r="O466" s="451"/>
      <c r="P466" s="376" t="str">
        <f t="shared" si="193"/>
        <v/>
      </c>
      <c r="Q466" s="376" t="str">
        <f t="shared" si="194"/>
        <v/>
      </c>
      <c r="R466" s="377" t="str">
        <f t="shared" si="195"/>
        <v/>
      </c>
      <c r="S466" s="377" t="str">
        <f t="shared" si="196"/>
        <v/>
      </c>
      <c r="T466" s="277"/>
      <c r="U466" s="37"/>
      <c r="V466" s="36" t="str">
        <f t="shared" si="197"/>
        <v/>
      </c>
      <c r="W466" s="36" t="e">
        <f>IF(#REF!="","",#REF!)</f>
        <v>#REF!</v>
      </c>
      <c r="X466" s="29" t="str">
        <f t="shared" si="198"/>
        <v/>
      </c>
      <c r="Y466" s="7" t="e">
        <f t="shared" si="199"/>
        <v>#N/A</v>
      </c>
      <c r="Z466" s="7" t="e">
        <f t="shared" si="200"/>
        <v>#N/A</v>
      </c>
      <c r="AA466" s="7" t="e">
        <f t="shared" si="201"/>
        <v>#N/A</v>
      </c>
      <c r="AB466" s="7" t="str">
        <f t="shared" si="202"/>
        <v/>
      </c>
      <c r="AC466" s="11">
        <f t="shared" si="203"/>
        <v>1</v>
      </c>
      <c r="AD466" s="7" t="e">
        <f t="shared" si="204"/>
        <v>#N/A</v>
      </c>
      <c r="AE466" s="7" t="e">
        <f t="shared" si="205"/>
        <v>#N/A</v>
      </c>
      <c r="AF466" s="7" t="e">
        <f t="shared" si="206"/>
        <v>#N/A</v>
      </c>
      <c r="AG466" s="7" t="e">
        <f>VLOOKUP(AI466,排出係数!$A$4:$I$1301,9,FALSE)</f>
        <v>#N/A</v>
      </c>
      <c r="AH466" s="12" t="str">
        <f t="shared" si="207"/>
        <v xml:space="preserve"> </v>
      </c>
      <c r="AI466" s="7" t="e">
        <f t="shared" si="218"/>
        <v>#N/A</v>
      </c>
      <c r="AJ466" s="7" t="e">
        <f t="shared" si="208"/>
        <v>#N/A</v>
      </c>
      <c r="AK466" s="7" t="e">
        <f>VLOOKUP(AI466,排出係数!$A$4:$I$1301,6,FALSE)</f>
        <v>#N/A</v>
      </c>
      <c r="AL466" s="7" t="e">
        <f t="shared" si="209"/>
        <v>#N/A</v>
      </c>
      <c r="AM466" s="7" t="e">
        <f t="shared" si="210"/>
        <v>#N/A</v>
      </c>
      <c r="AN466" s="7" t="e">
        <f>VLOOKUP(AI466,排出係数!$A$4:$I$1301,7,FALSE)</f>
        <v>#N/A</v>
      </c>
      <c r="AO466" s="7" t="e">
        <f t="shared" si="211"/>
        <v>#N/A</v>
      </c>
      <c r="AP466" s="7" t="e">
        <f t="shared" si="212"/>
        <v>#N/A</v>
      </c>
      <c r="AQ466" s="7" t="e">
        <f t="shared" si="219"/>
        <v>#N/A</v>
      </c>
      <c r="AR466" s="7">
        <f t="shared" si="213"/>
        <v>0</v>
      </c>
      <c r="AS466" s="7" t="e">
        <f>VLOOKUP(AI466,排出係数!$A$4:$I$1301,8,FALSE)</f>
        <v>#N/A</v>
      </c>
      <c r="AT466" s="7" t="str">
        <f t="shared" si="214"/>
        <v/>
      </c>
      <c r="AU466" s="7" t="str">
        <f t="shared" si="215"/>
        <v/>
      </c>
      <c r="AV466" s="7" t="str">
        <f t="shared" si="216"/>
        <v/>
      </c>
      <c r="AW466" s="7" t="str">
        <f t="shared" si="217"/>
        <v/>
      </c>
      <c r="AX466" s="88"/>
      <c r="BD466" s="3" t="s">
        <v>1579</v>
      </c>
    </row>
    <row r="467" spans="1:56" s="13" customFormat="1" ht="13.5" customHeight="1">
      <c r="A467" s="139">
        <v>452</v>
      </c>
      <c r="B467" s="140"/>
      <c r="C467" s="141"/>
      <c r="D467" s="142"/>
      <c r="E467" s="141"/>
      <c r="F467" s="141"/>
      <c r="G467" s="182"/>
      <c r="H467" s="141"/>
      <c r="I467" s="143"/>
      <c r="J467" s="144"/>
      <c r="K467" s="141"/>
      <c r="L467" s="449"/>
      <c r="M467" s="450"/>
      <c r="N467" s="450"/>
      <c r="O467" s="451"/>
      <c r="P467" s="376" t="str">
        <f t="shared" si="193"/>
        <v/>
      </c>
      <c r="Q467" s="376" t="str">
        <f t="shared" si="194"/>
        <v/>
      </c>
      <c r="R467" s="377" t="str">
        <f t="shared" si="195"/>
        <v/>
      </c>
      <c r="S467" s="377" t="str">
        <f t="shared" si="196"/>
        <v/>
      </c>
      <c r="T467" s="277"/>
      <c r="U467" s="37"/>
      <c r="V467" s="36" t="str">
        <f t="shared" si="197"/>
        <v/>
      </c>
      <c r="W467" s="36" t="e">
        <f>IF(#REF!="","",#REF!)</f>
        <v>#REF!</v>
      </c>
      <c r="X467" s="29" t="str">
        <f t="shared" si="198"/>
        <v/>
      </c>
      <c r="Y467" s="7" t="e">
        <f t="shared" si="199"/>
        <v>#N/A</v>
      </c>
      <c r="Z467" s="7" t="e">
        <f t="shared" si="200"/>
        <v>#N/A</v>
      </c>
      <c r="AA467" s="7" t="e">
        <f t="shared" si="201"/>
        <v>#N/A</v>
      </c>
      <c r="AB467" s="7" t="str">
        <f t="shared" si="202"/>
        <v/>
      </c>
      <c r="AC467" s="11">
        <f t="shared" si="203"/>
        <v>1</v>
      </c>
      <c r="AD467" s="7" t="e">
        <f t="shared" si="204"/>
        <v>#N/A</v>
      </c>
      <c r="AE467" s="7" t="e">
        <f t="shared" si="205"/>
        <v>#N/A</v>
      </c>
      <c r="AF467" s="7" t="e">
        <f t="shared" si="206"/>
        <v>#N/A</v>
      </c>
      <c r="AG467" s="7" t="e">
        <f>VLOOKUP(AI467,排出係数!$A$4:$I$1301,9,FALSE)</f>
        <v>#N/A</v>
      </c>
      <c r="AH467" s="12" t="str">
        <f t="shared" si="207"/>
        <v xml:space="preserve"> </v>
      </c>
      <c r="AI467" s="7" t="e">
        <f t="shared" si="218"/>
        <v>#N/A</v>
      </c>
      <c r="AJ467" s="7" t="e">
        <f t="shared" si="208"/>
        <v>#N/A</v>
      </c>
      <c r="AK467" s="7" t="e">
        <f>VLOOKUP(AI467,排出係数!$A$4:$I$1301,6,FALSE)</f>
        <v>#N/A</v>
      </c>
      <c r="AL467" s="7" t="e">
        <f t="shared" si="209"/>
        <v>#N/A</v>
      </c>
      <c r="AM467" s="7" t="e">
        <f t="shared" si="210"/>
        <v>#N/A</v>
      </c>
      <c r="AN467" s="7" t="e">
        <f>VLOOKUP(AI467,排出係数!$A$4:$I$1301,7,FALSE)</f>
        <v>#N/A</v>
      </c>
      <c r="AO467" s="7" t="e">
        <f t="shared" si="211"/>
        <v>#N/A</v>
      </c>
      <c r="AP467" s="7" t="e">
        <f t="shared" si="212"/>
        <v>#N/A</v>
      </c>
      <c r="AQ467" s="7" t="e">
        <f t="shared" si="219"/>
        <v>#N/A</v>
      </c>
      <c r="AR467" s="7">
        <f t="shared" si="213"/>
        <v>0</v>
      </c>
      <c r="AS467" s="7" t="e">
        <f>VLOOKUP(AI467,排出係数!$A$4:$I$1301,8,FALSE)</f>
        <v>#N/A</v>
      </c>
      <c r="AT467" s="7" t="str">
        <f t="shared" si="214"/>
        <v/>
      </c>
      <c r="AU467" s="7" t="str">
        <f t="shared" si="215"/>
        <v/>
      </c>
      <c r="AV467" s="7" t="str">
        <f t="shared" si="216"/>
        <v/>
      </c>
      <c r="AW467" s="7" t="str">
        <f t="shared" si="217"/>
        <v/>
      </c>
      <c r="AX467" s="88"/>
      <c r="BD467" s="520" t="s">
        <v>2780</v>
      </c>
    </row>
    <row r="468" spans="1:56" s="13" customFormat="1" ht="13.5" customHeight="1">
      <c r="A468" s="139">
        <v>453</v>
      </c>
      <c r="B468" s="140"/>
      <c r="C468" s="141"/>
      <c r="D468" s="142"/>
      <c r="E468" s="141"/>
      <c r="F468" s="141"/>
      <c r="G468" s="182"/>
      <c r="H468" s="141"/>
      <c r="I468" s="143"/>
      <c r="J468" s="144"/>
      <c r="K468" s="141"/>
      <c r="L468" s="449"/>
      <c r="M468" s="450"/>
      <c r="N468" s="450"/>
      <c r="O468" s="451"/>
      <c r="P468" s="376" t="str">
        <f t="shared" si="193"/>
        <v/>
      </c>
      <c r="Q468" s="376" t="str">
        <f t="shared" si="194"/>
        <v/>
      </c>
      <c r="R468" s="377" t="str">
        <f t="shared" si="195"/>
        <v/>
      </c>
      <c r="S468" s="377" t="str">
        <f t="shared" si="196"/>
        <v/>
      </c>
      <c r="T468" s="277"/>
      <c r="U468" s="37"/>
      <c r="V468" s="36" t="str">
        <f t="shared" si="197"/>
        <v/>
      </c>
      <c r="W468" s="36" t="e">
        <f>IF(#REF!="","",#REF!)</f>
        <v>#REF!</v>
      </c>
      <c r="X468" s="29" t="str">
        <f t="shared" si="198"/>
        <v/>
      </c>
      <c r="Y468" s="7" t="e">
        <f t="shared" si="199"/>
        <v>#N/A</v>
      </c>
      <c r="Z468" s="7" t="e">
        <f t="shared" si="200"/>
        <v>#N/A</v>
      </c>
      <c r="AA468" s="7" t="e">
        <f t="shared" si="201"/>
        <v>#N/A</v>
      </c>
      <c r="AB468" s="7" t="str">
        <f t="shared" si="202"/>
        <v/>
      </c>
      <c r="AC468" s="11">
        <f t="shared" si="203"/>
        <v>1</v>
      </c>
      <c r="AD468" s="7" t="e">
        <f t="shared" si="204"/>
        <v>#N/A</v>
      </c>
      <c r="AE468" s="7" t="e">
        <f t="shared" si="205"/>
        <v>#N/A</v>
      </c>
      <c r="AF468" s="7" t="e">
        <f t="shared" si="206"/>
        <v>#N/A</v>
      </c>
      <c r="AG468" s="7" t="e">
        <f>VLOOKUP(AI468,排出係数!$A$4:$I$1301,9,FALSE)</f>
        <v>#N/A</v>
      </c>
      <c r="AH468" s="12" t="str">
        <f t="shared" si="207"/>
        <v xml:space="preserve"> </v>
      </c>
      <c r="AI468" s="7" t="e">
        <f t="shared" si="218"/>
        <v>#N/A</v>
      </c>
      <c r="AJ468" s="7" t="e">
        <f t="shared" si="208"/>
        <v>#N/A</v>
      </c>
      <c r="AK468" s="7" t="e">
        <f>VLOOKUP(AI468,排出係数!$A$4:$I$1301,6,FALSE)</f>
        <v>#N/A</v>
      </c>
      <c r="AL468" s="7" t="e">
        <f t="shared" si="209"/>
        <v>#N/A</v>
      </c>
      <c r="AM468" s="7" t="e">
        <f t="shared" si="210"/>
        <v>#N/A</v>
      </c>
      <c r="AN468" s="7" t="e">
        <f>VLOOKUP(AI468,排出係数!$A$4:$I$1301,7,FALSE)</f>
        <v>#N/A</v>
      </c>
      <c r="AO468" s="7" t="e">
        <f t="shared" si="211"/>
        <v>#N/A</v>
      </c>
      <c r="AP468" s="7" t="e">
        <f t="shared" si="212"/>
        <v>#N/A</v>
      </c>
      <c r="AQ468" s="7" t="e">
        <f t="shared" si="219"/>
        <v>#N/A</v>
      </c>
      <c r="AR468" s="7">
        <f t="shared" si="213"/>
        <v>0</v>
      </c>
      <c r="AS468" s="7" t="e">
        <f>VLOOKUP(AI468,排出係数!$A$4:$I$1301,8,FALSE)</f>
        <v>#N/A</v>
      </c>
      <c r="AT468" s="7" t="str">
        <f t="shared" si="214"/>
        <v/>
      </c>
      <c r="AU468" s="7" t="str">
        <f t="shared" si="215"/>
        <v/>
      </c>
      <c r="AV468" s="7" t="str">
        <f t="shared" si="216"/>
        <v/>
      </c>
      <c r="AW468" s="7" t="str">
        <f t="shared" si="217"/>
        <v/>
      </c>
      <c r="AX468" s="88"/>
      <c r="BD468" s="3" t="s">
        <v>1598</v>
      </c>
    </row>
    <row r="469" spans="1:56" s="13" customFormat="1" ht="13.5" customHeight="1">
      <c r="A469" s="139">
        <v>454</v>
      </c>
      <c r="B469" s="140"/>
      <c r="C469" s="141"/>
      <c r="D469" s="142"/>
      <c r="E469" s="141"/>
      <c r="F469" s="141"/>
      <c r="G469" s="182"/>
      <c r="H469" s="141"/>
      <c r="I469" s="143"/>
      <c r="J469" s="144"/>
      <c r="K469" s="141"/>
      <c r="L469" s="449"/>
      <c r="M469" s="450"/>
      <c r="N469" s="450"/>
      <c r="O469" s="451"/>
      <c r="P469" s="376" t="str">
        <f t="shared" si="193"/>
        <v/>
      </c>
      <c r="Q469" s="376" t="str">
        <f t="shared" si="194"/>
        <v/>
      </c>
      <c r="R469" s="377" t="str">
        <f t="shared" si="195"/>
        <v/>
      </c>
      <c r="S469" s="377" t="str">
        <f t="shared" si="196"/>
        <v/>
      </c>
      <c r="T469" s="277"/>
      <c r="U469" s="37"/>
      <c r="V469" s="36" t="str">
        <f t="shared" si="197"/>
        <v/>
      </c>
      <c r="W469" s="36" t="e">
        <f>IF(#REF!="","",#REF!)</f>
        <v>#REF!</v>
      </c>
      <c r="X469" s="29" t="str">
        <f t="shared" si="198"/>
        <v/>
      </c>
      <c r="Y469" s="7" t="e">
        <f t="shared" si="199"/>
        <v>#N/A</v>
      </c>
      <c r="Z469" s="7" t="e">
        <f t="shared" si="200"/>
        <v>#N/A</v>
      </c>
      <c r="AA469" s="7" t="e">
        <f t="shared" si="201"/>
        <v>#N/A</v>
      </c>
      <c r="AB469" s="7" t="str">
        <f t="shared" si="202"/>
        <v/>
      </c>
      <c r="AC469" s="11">
        <f t="shared" si="203"/>
        <v>1</v>
      </c>
      <c r="AD469" s="7" t="e">
        <f t="shared" si="204"/>
        <v>#N/A</v>
      </c>
      <c r="AE469" s="7" t="e">
        <f t="shared" si="205"/>
        <v>#N/A</v>
      </c>
      <c r="AF469" s="7" t="e">
        <f t="shared" si="206"/>
        <v>#N/A</v>
      </c>
      <c r="AG469" s="7" t="e">
        <f>VLOOKUP(AI469,排出係数!$A$4:$I$1301,9,FALSE)</f>
        <v>#N/A</v>
      </c>
      <c r="AH469" s="12" t="str">
        <f t="shared" si="207"/>
        <v xml:space="preserve"> </v>
      </c>
      <c r="AI469" s="7" t="e">
        <f t="shared" si="218"/>
        <v>#N/A</v>
      </c>
      <c r="AJ469" s="7" t="e">
        <f t="shared" si="208"/>
        <v>#N/A</v>
      </c>
      <c r="AK469" s="7" t="e">
        <f>VLOOKUP(AI469,排出係数!$A$4:$I$1301,6,FALSE)</f>
        <v>#N/A</v>
      </c>
      <c r="AL469" s="7" t="e">
        <f t="shared" si="209"/>
        <v>#N/A</v>
      </c>
      <c r="AM469" s="7" t="e">
        <f t="shared" si="210"/>
        <v>#N/A</v>
      </c>
      <c r="AN469" s="7" t="e">
        <f>VLOOKUP(AI469,排出係数!$A$4:$I$1301,7,FALSE)</f>
        <v>#N/A</v>
      </c>
      <c r="AO469" s="7" t="e">
        <f t="shared" si="211"/>
        <v>#N/A</v>
      </c>
      <c r="AP469" s="7" t="e">
        <f t="shared" si="212"/>
        <v>#N/A</v>
      </c>
      <c r="AQ469" s="7" t="e">
        <f t="shared" si="219"/>
        <v>#N/A</v>
      </c>
      <c r="AR469" s="7">
        <f t="shared" si="213"/>
        <v>0</v>
      </c>
      <c r="AS469" s="7" t="e">
        <f>VLOOKUP(AI469,排出係数!$A$4:$I$1301,8,FALSE)</f>
        <v>#N/A</v>
      </c>
      <c r="AT469" s="7" t="str">
        <f t="shared" si="214"/>
        <v/>
      </c>
      <c r="AU469" s="7" t="str">
        <f t="shared" si="215"/>
        <v/>
      </c>
      <c r="AV469" s="7" t="str">
        <f t="shared" si="216"/>
        <v/>
      </c>
      <c r="AW469" s="7" t="str">
        <f t="shared" si="217"/>
        <v/>
      </c>
      <c r="AX469" s="88"/>
      <c r="BD469" s="3" t="s">
        <v>1576</v>
      </c>
    </row>
    <row r="470" spans="1:56" s="13" customFormat="1" ht="13.5" customHeight="1">
      <c r="A470" s="139">
        <v>455</v>
      </c>
      <c r="B470" s="140"/>
      <c r="C470" s="141"/>
      <c r="D470" s="142"/>
      <c r="E470" s="141"/>
      <c r="F470" s="141"/>
      <c r="G470" s="182"/>
      <c r="H470" s="141"/>
      <c r="I470" s="143"/>
      <c r="J470" s="144"/>
      <c r="K470" s="141"/>
      <c r="L470" s="449"/>
      <c r="M470" s="450"/>
      <c r="N470" s="450"/>
      <c r="O470" s="451"/>
      <c r="P470" s="376" t="str">
        <f t="shared" si="193"/>
        <v/>
      </c>
      <c r="Q470" s="376" t="str">
        <f t="shared" si="194"/>
        <v/>
      </c>
      <c r="R470" s="377" t="str">
        <f t="shared" si="195"/>
        <v/>
      </c>
      <c r="S470" s="377" t="str">
        <f t="shared" si="196"/>
        <v/>
      </c>
      <c r="T470" s="277"/>
      <c r="U470" s="37"/>
      <c r="V470" s="36" t="str">
        <f t="shared" si="197"/>
        <v/>
      </c>
      <c r="W470" s="36" t="e">
        <f>IF(#REF!="","",#REF!)</f>
        <v>#REF!</v>
      </c>
      <c r="X470" s="29" t="str">
        <f t="shared" si="198"/>
        <v/>
      </c>
      <c r="Y470" s="7" t="e">
        <f t="shared" si="199"/>
        <v>#N/A</v>
      </c>
      <c r="Z470" s="7" t="e">
        <f t="shared" si="200"/>
        <v>#N/A</v>
      </c>
      <c r="AA470" s="7" t="e">
        <f t="shared" si="201"/>
        <v>#N/A</v>
      </c>
      <c r="AB470" s="7" t="str">
        <f t="shared" si="202"/>
        <v/>
      </c>
      <c r="AC470" s="11">
        <f t="shared" si="203"/>
        <v>1</v>
      </c>
      <c r="AD470" s="7" t="e">
        <f t="shared" si="204"/>
        <v>#N/A</v>
      </c>
      <c r="AE470" s="7" t="e">
        <f t="shared" si="205"/>
        <v>#N/A</v>
      </c>
      <c r="AF470" s="7" t="e">
        <f t="shared" si="206"/>
        <v>#N/A</v>
      </c>
      <c r="AG470" s="7" t="e">
        <f>VLOOKUP(AI470,排出係数!$A$4:$I$1301,9,FALSE)</f>
        <v>#N/A</v>
      </c>
      <c r="AH470" s="12" t="str">
        <f t="shared" si="207"/>
        <v xml:space="preserve"> </v>
      </c>
      <c r="AI470" s="7" t="e">
        <f t="shared" si="218"/>
        <v>#N/A</v>
      </c>
      <c r="AJ470" s="7" t="e">
        <f t="shared" si="208"/>
        <v>#N/A</v>
      </c>
      <c r="AK470" s="7" t="e">
        <f>VLOOKUP(AI470,排出係数!$A$4:$I$1301,6,FALSE)</f>
        <v>#N/A</v>
      </c>
      <c r="AL470" s="7" t="e">
        <f t="shared" si="209"/>
        <v>#N/A</v>
      </c>
      <c r="AM470" s="7" t="e">
        <f t="shared" si="210"/>
        <v>#N/A</v>
      </c>
      <c r="AN470" s="7" t="e">
        <f>VLOOKUP(AI470,排出係数!$A$4:$I$1301,7,FALSE)</f>
        <v>#N/A</v>
      </c>
      <c r="AO470" s="7" t="e">
        <f t="shared" si="211"/>
        <v>#N/A</v>
      </c>
      <c r="AP470" s="7" t="e">
        <f t="shared" si="212"/>
        <v>#N/A</v>
      </c>
      <c r="AQ470" s="7" t="e">
        <f t="shared" si="219"/>
        <v>#N/A</v>
      </c>
      <c r="AR470" s="7">
        <f t="shared" si="213"/>
        <v>0</v>
      </c>
      <c r="AS470" s="7" t="e">
        <f>VLOOKUP(AI470,排出係数!$A$4:$I$1301,8,FALSE)</f>
        <v>#N/A</v>
      </c>
      <c r="AT470" s="7" t="str">
        <f t="shared" si="214"/>
        <v/>
      </c>
      <c r="AU470" s="7" t="str">
        <f t="shared" si="215"/>
        <v/>
      </c>
      <c r="AV470" s="7" t="str">
        <f t="shared" si="216"/>
        <v/>
      </c>
      <c r="AW470" s="7" t="str">
        <f t="shared" si="217"/>
        <v/>
      </c>
      <c r="AX470" s="88"/>
      <c r="BD470" s="3" t="s">
        <v>1580</v>
      </c>
    </row>
    <row r="471" spans="1:56" s="13" customFormat="1" ht="13.5" customHeight="1">
      <c r="A471" s="139">
        <v>456</v>
      </c>
      <c r="B471" s="140"/>
      <c r="C471" s="141"/>
      <c r="D471" s="142"/>
      <c r="E471" s="141"/>
      <c r="F471" s="141"/>
      <c r="G471" s="182"/>
      <c r="H471" s="141"/>
      <c r="I471" s="143"/>
      <c r="J471" s="144"/>
      <c r="K471" s="141"/>
      <c r="L471" s="449"/>
      <c r="M471" s="450"/>
      <c r="N471" s="450"/>
      <c r="O471" s="451"/>
      <c r="P471" s="376" t="str">
        <f t="shared" si="193"/>
        <v/>
      </c>
      <c r="Q471" s="376" t="str">
        <f t="shared" si="194"/>
        <v/>
      </c>
      <c r="R471" s="377" t="str">
        <f t="shared" si="195"/>
        <v/>
      </c>
      <c r="S471" s="377" t="str">
        <f t="shared" si="196"/>
        <v/>
      </c>
      <c r="T471" s="277"/>
      <c r="U471" s="37"/>
      <c r="V471" s="36" t="str">
        <f t="shared" si="197"/>
        <v/>
      </c>
      <c r="W471" s="36" t="e">
        <f>IF(#REF!="","",#REF!)</f>
        <v>#REF!</v>
      </c>
      <c r="X471" s="29" t="str">
        <f t="shared" si="198"/>
        <v/>
      </c>
      <c r="Y471" s="7" t="e">
        <f t="shared" si="199"/>
        <v>#N/A</v>
      </c>
      <c r="Z471" s="7" t="e">
        <f t="shared" si="200"/>
        <v>#N/A</v>
      </c>
      <c r="AA471" s="7" t="e">
        <f t="shared" si="201"/>
        <v>#N/A</v>
      </c>
      <c r="AB471" s="7" t="str">
        <f t="shared" si="202"/>
        <v/>
      </c>
      <c r="AC471" s="11">
        <f t="shared" si="203"/>
        <v>1</v>
      </c>
      <c r="AD471" s="7" t="e">
        <f t="shared" si="204"/>
        <v>#N/A</v>
      </c>
      <c r="AE471" s="7" t="e">
        <f t="shared" si="205"/>
        <v>#N/A</v>
      </c>
      <c r="AF471" s="7" t="e">
        <f t="shared" si="206"/>
        <v>#N/A</v>
      </c>
      <c r="AG471" s="7" t="e">
        <f>VLOOKUP(AI471,排出係数!$A$4:$I$1301,9,FALSE)</f>
        <v>#N/A</v>
      </c>
      <c r="AH471" s="12" t="str">
        <f t="shared" si="207"/>
        <v xml:space="preserve"> </v>
      </c>
      <c r="AI471" s="7" t="e">
        <f t="shared" si="218"/>
        <v>#N/A</v>
      </c>
      <c r="AJ471" s="7" t="e">
        <f t="shared" si="208"/>
        <v>#N/A</v>
      </c>
      <c r="AK471" s="7" t="e">
        <f>VLOOKUP(AI471,排出係数!$A$4:$I$1301,6,FALSE)</f>
        <v>#N/A</v>
      </c>
      <c r="AL471" s="7" t="e">
        <f t="shared" si="209"/>
        <v>#N/A</v>
      </c>
      <c r="AM471" s="7" t="e">
        <f t="shared" si="210"/>
        <v>#N/A</v>
      </c>
      <c r="AN471" s="7" t="e">
        <f>VLOOKUP(AI471,排出係数!$A$4:$I$1301,7,FALSE)</f>
        <v>#N/A</v>
      </c>
      <c r="AO471" s="7" t="e">
        <f t="shared" si="211"/>
        <v>#N/A</v>
      </c>
      <c r="AP471" s="7" t="e">
        <f t="shared" si="212"/>
        <v>#N/A</v>
      </c>
      <c r="AQ471" s="7" t="e">
        <f t="shared" si="219"/>
        <v>#N/A</v>
      </c>
      <c r="AR471" s="7">
        <f t="shared" si="213"/>
        <v>0</v>
      </c>
      <c r="AS471" s="7" t="e">
        <f>VLOOKUP(AI471,排出係数!$A$4:$I$1301,8,FALSE)</f>
        <v>#N/A</v>
      </c>
      <c r="AT471" s="7" t="str">
        <f t="shared" si="214"/>
        <v/>
      </c>
      <c r="AU471" s="7" t="str">
        <f t="shared" si="215"/>
        <v/>
      </c>
      <c r="AV471" s="7" t="str">
        <f t="shared" si="216"/>
        <v/>
      </c>
      <c r="AW471" s="7" t="str">
        <f t="shared" si="217"/>
        <v/>
      </c>
      <c r="AX471" s="88"/>
      <c r="BD471" s="465" t="s">
        <v>2782</v>
      </c>
    </row>
    <row r="472" spans="1:56" s="13" customFormat="1" ht="13.5" customHeight="1">
      <c r="A472" s="139">
        <v>457</v>
      </c>
      <c r="B472" s="140"/>
      <c r="C472" s="141"/>
      <c r="D472" s="142"/>
      <c r="E472" s="141"/>
      <c r="F472" s="141"/>
      <c r="G472" s="182"/>
      <c r="H472" s="141"/>
      <c r="I472" s="143"/>
      <c r="J472" s="144"/>
      <c r="K472" s="141"/>
      <c r="L472" s="449"/>
      <c r="M472" s="450"/>
      <c r="N472" s="450"/>
      <c r="O472" s="451"/>
      <c r="P472" s="376" t="str">
        <f t="shared" si="193"/>
        <v/>
      </c>
      <c r="Q472" s="376" t="str">
        <f t="shared" si="194"/>
        <v/>
      </c>
      <c r="R472" s="377" t="str">
        <f t="shared" si="195"/>
        <v/>
      </c>
      <c r="S472" s="377" t="str">
        <f t="shared" si="196"/>
        <v/>
      </c>
      <c r="T472" s="277"/>
      <c r="U472" s="37"/>
      <c r="V472" s="36" t="str">
        <f t="shared" si="197"/>
        <v/>
      </c>
      <c r="W472" s="36" t="e">
        <f>IF(#REF!="","",#REF!)</f>
        <v>#REF!</v>
      </c>
      <c r="X472" s="29" t="str">
        <f t="shared" si="198"/>
        <v/>
      </c>
      <c r="Y472" s="7" t="e">
        <f t="shared" si="199"/>
        <v>#N/A</v>
      </c>
      <c r="Z472" s="7" t="e">
        <f t="shared" si="200"/>
        <v>#N/A</v>
      </c>
      <c r="AA472" s="7" t="e">
        <f t="shared" si="201"/>
        <v>#N/A</v>
      </c>
      <c r="AB472" s="7" t="str">
        <f t="shared" si="202"/>
        <v/>
      </c>
      <c r="AC472" s="11">
        <f t="shared" si="203"/>
        <v>1</v>
      </c>
      <c r="AD472" s="7" t="e">
        <f t="shared" si="204"/>
        <v>#N/A</v>
      </c>
      <c r="AE472" s="7" t="e">
        <f t="shared" si="205"/>
        <v>#N/A</v>
      </c>
      <c r="AF472" s="7" t="e">
        <f t="shared" si="206"/>
        <v>#N/A</v>
      </c>
      <c r="AG472" s="7" t="e">
        <f>VLOOKUP(AI472,排出係数!$A$4:$I$1301,9,FALSE)</f>
        <v>#N/A</v>
      </c>
      <c r="AH472" s="12" t="str">
        <f t="shared" si="207"/>
        <v xml:space="preserve"> </v>
      </c>
      <c r="AI472" s="7" t="e">
        <f t="shared" si="218"/>
        <v>#N/A</v>
      </c>
      <c r="AJ472" s="7" t="e">
        <f t="shared" si="208"/>
        <v>#N/A</v>
      </c>
      <c r="AK472" s="7" t="e">
        <f>VLOOKUP(AI472,排出係数!$A$4:$I$1301,6,FALSE)</f>
        <v>#N/A</v>
      </c>
      <c r="AL472" s="7" t="e">
        <f t="shared" si="209"/>
        <v>#N/A</v>
      </c>
      <c r="AM472" s="7" t="e">
        <f t="shared" si="210"/>
        <v>#N/A</v>
      </c>
      <c r="AN472" s="7" t="e">
        <f>VLOOKUP(AI472,排出係数!$A$4:$I$1301,7,FALSE)</f>
        <v>#N/A</v>
      </c>
      <c r="AO472" s="7" t="e">
        <f t="shared" si="211"/>
        <v>#N/A</v>
      </c>
      <c r="AP472" s="7" t="e">
        <f t="shared" si="212"/>
        <v>#N/A</v>
      </c>
      <c r="AQ472" s="7" t="e">
        <f t="shared" si="219"/>
        <v>#N/A</v>
      </c>
      <c r="AR472" s="7">
        <f t="shared" si="213"/>
        <v>0</v>
      </c>
      <c r="AS472" s="7" t="e">
        <f>VLOOKUP(AI472,排出係数!$A$4:$I$1301,8,FALSE)</f>
        <v>#N/A</v>
      </c>
      <c r="AT472" s="7" t="str">
        <f t="shared" si="214"/>
        <v/>
      </c>
      <c r="AU472" s="7" t="str">
        <f t="shared" si="215"/>
        <v/>
      </c>
      <c r="AV472" s="7" t="str">
        <f t="shared" si="216"/>
        <v/>
      </c>
      <c r="AW472" s="7" t="str">
        <f t="shared" si="217"/>
        <v/>
      </c>
      <c r="AX472" s="88"/>
      <c r="BD472" s="3" t="s">
        <v>1487</v>
      </c>
    </row>
    <row r="473" spans="1:56" s="13" customFormat="1" ht="13.5" customHeight="1">
      <c r="A473" s="139">
        <v>458</v>
      </c>
      <c r="B473" s="140"/>
      <c r="C473" s="141"/>
      <c r="D473" s="142"/>
      <c r="E473" s="141"/>
      <c r="F473" s="141"/>
      <c r="G473" s="182"/>
      <c r="H473" s="141"/>
      <c r="I473" s="143"/>
      <c r="J473" s="144"/>
      <c r="K473" s="141"/>
      <c r="L473" s="449"/>
      <c r="M473" s="450"/>
      <c r="N473" s="450"/>
      <c r="O473" s="451"/>
      <c r="P473" s="376" t="str">
        <f t="shared" si="193"/>
        <v/>
      </c>
      <c r="Q473" s="376" t="str">
        <f t="shared" si="194"/>
        <v/>
      </c>
      <c r="R473" s="377" t="str">
        <f t="shared" si="195"/>
        <v/>
      </c>
      <c r="S473" s="377" t="str">
        <f t="shared" si="196"/>
        <v/>
      </c>
      <c r="T473" s="277"/>
      <c r="U473" s="37"/>
      <c r="V473" s="36" t="str">
        <f t="shared" si="197"/>
        <v/>
      </c>
      <c r="W473" s="36" t="e">
        <f>IF(#REF!="","",#REF!)</f>
        <v>#REF!</v>
      </c>
      <c r="X473" s="29" t="str">
        <f t="shared" si="198"/>
        <v/>
      </c>
      <c r="Y473" s="7" t="e">
        <f t="shared" si="199"/>
        <v>#N/A</v>
      </c>
      <c r="Z473" s="7" t="e">
        <f t="shared" si="200"/>
        <v>#N/A</v>
      </c>
      <c r="AA473" s="7" t="e">
        <f t="shared" si="201"/>
        <v>#N/A</v>
      </c>
      <c r="AB473" s="7" t="str">
        <f t="shared" si="202"/>
        <v/>
      </c>
      <c r="AC473" s="11">
        <f t="shared" si="203"/>
        <v>1</v>
      </c>
      <c r="AD473" s="7" t="e">
        <f t="shared" si="204"/>
        <v>#N/A</v>
      </c>
      <c r="AE473" s="7" t="e">
        <f t="shared" si="205"/>
        <v>#N/A</v>
      </c>
      <c r="AF473" s="7" t="e">
        <f t="shared" si="206"/>
        <v>#N/A</v>
      </c>
      <c r="AG473" s="7" t="e">
        <f>VLOOKUP(AI473,排出係数!$A$4:$I$1301,9,FALSE)</f>
        <v>#N/A</v>
      </c>
      <c r="AH473" s="12" t="str">
        <f t="shared" si="207"/>
        <v xml:space="preserve"> </v>
      </c>
      <c r="AI473" s="7" t="e">
        <f t="shared" si="218"/>
        <v>#N/A</v>
      </c>
      <c r="AJ473" s="7" t="e">
        <f t="shared" si="208"/>
        <v>#N/A</v>
      </c>
      <c r="AK473" s="7" t="e">
        <f>VLOOKUP(AI473,排出係数!$A$4:$I$1301,6,FALSE)</f>
        <v>#N/A</v>
      </c>
      <c r="AL473" s="7" t="e">
        <f t="shared" si="209"/>
        <v>#N/A</v>
      </c>
      <c r="AM473" s="7" t="e">
        <f t="shared" si="210"/>
        <v>#N/A</v>
      </c>
      <c r="AN473" s="7" t="e">
        <f>VLOOKUP(AI473,排出係数!$A$4:$I$1301,7,FALSE)</f>
        <v>#N/A</v>
      </c>
      <c r="AO473" s="7" t="e">
        <f t="shared" si="211"/>
        <v>#N/A</v>
      </c>
      <c r="AP473" s="7" t="e">
        <f t="shared" si="212"/>
        <v>#N/A</v>
      </c>
      <c r="AQ473" s="7" t="e">
        <f t="shared" si="219"/>
        <v>#N/A</v>
      </c>
      <c r="AR473" s="7">
        <f t="shared" si="213"/>
        <v>0</v>
      </c>
      <c r="AS473" s="7" t="e">
        <f>VLOOKUP(AI473,排出係数!$A$4:$I$1301,8,FALSE)</f>
        <v>#N/A</v>
      </c>
      <c r="AT473" s="7" t="str">
        <f t="shared" si="214"/>
        <v/>
      </c>
      <c r="AU473" s="7" t="str">
        <f t="shared" si="215"/>
        <v/>
      </c>
      <c r="AV473" s="7" t="str">
        <f t="shared" si="216"/>
        <v/>
      </c>
      <c r="AW473" s="7" t="str">
        <f t="shared" si="217"/>
        <v/>
      </c>
      <c r="AX473" s="88"/>
      <c r="BD473" s="3" t="s">
        <v>1488</v>
      </c>
    </row>
    <row r="474" spans="1:56" s="13" customFormat="1" ht="13.5" customHeight="1">
      <c r="A474" s="139">
        <v>459</v>
      </c>
      <c r="B474" s="140"/>
      <c r="C474" s="141"/>
      <c r="D474" s="142"/>
      <c r="E474" s="141"/>
      <c r="F474" s="141"/>
      <c r="G474" s="182"/>
      <c r="H474" s="141"/>
      <c r="I474" s="143"/>
      <c r="J474" s="144"/>
      <c r="K474" s="141"/>
      <c r="L474" s="449"/>
      <c r="M474" s="450"/>
      <c r="N474" s="450"/>
      <c r="O474" s="451"/>
      <c r="P474" s="376" t="str">
        <f t="shared" si="193"/>
        <v/>
      </c>
      <c r="Q474" s="376" t="str">
        <f t="shared" si="194"/>
        <v/>
      </c>
      <c r="R474" s="377" t="str">
        <f t="shared" si="195"/>
        <v/>
      </c>
      <c r="S474" s="377" t="str">
        <f t="shared" si="196"/>
        <v/>
      </c>
      <c r="T474" s="277"/>
      <c r="U474" s="37"/>
      <c r="V474" s="36" t="str">
        <f t="shared" si="197"/>
        <v/>
      </c>
      <c r="W474" s="36" t="e">
        <f>IF(#REF!="","",#REF!)</f>
        <v>#REF!</v>
      </c>
      <c r="X474" s="29" t="str">
        <f t="shared" si="198"/>
        <v/>
      </c>
      <c r="Y474" s="7" t="e">
        <f t="shared" si="199"/>
        <v>#N/A</v>
      </c>
      <c r="Z474" s="7" t="e">
        <f t="shared" si="200"/>
        <v>#N/A</v>
      </c>
      <c r="AA474" s="7" t="e">
        <f t="shared" si="201"/>
        <v>#N/A</v>
      </c>
      <c r="AB474" s="7" t="str">
        <f t="shared" si="202"/>
        <v/>
      </c>
      <c r="AC474" s="11">
        <f t="shared" si="203"/>
        <v>1</v>
      </c>
      <c r="AD474" s="7" t="e">
        <f t="shared" si="204"/>
        <v>#N/A</v>
      </c>
      <c r="AE474" s="7" t="e">
        <f t="shared" si="205"/>
        <v>#N/A</v>
      </c>
      <c r="AF474" s="7" t="e">
        <f t="shared" si="206"/>
        <v>#N/A</v>
      </c>
      <c r="AG474" s="7" t="e">
        <f>VLOOKUP(AI474,排出係数!$A$4:$I$1301,9,FALSE)</f>
        <v>#N/A</v>
      </c>
      <c r="AH474" s="12" t="str">
        <f t="shared" si="207"/>
        <v xml:space="preserve"> </v>
      </c>
      <c r="AI474" s="7" t="e">
        <f t="shared" si="218"/>
        <v>#N/A</v>
      </c>
      <c r="AJ474" s="7" t="e">
        <f t="shared" si="208"/>
        <v>#N/A</v>
      </c>
      <c r="AK474" s="7" t="e">
        <f>VLOOKUP(AI474,排出係数!$A$4:$I$1301,6,FALSE)</f>
        <v>#N/A</v>
      </c>
      <c r="AL474" s="7" t="e">
        <f t="shared" si="209"/>
        <v>#N/A</v>
      </c>
      <c r="AM474" s="7" t="e">
        <f t="shared" si="210"/>
        <v>#N/A</v>
      </c>
      <c r="AN474" s="7" t="e">
        <f>VLOOKUP(AI474,排出係数!$A$4:$I$1301,7,FALSE)</f>
        <v>#N/A</v>
      </c>
      <c r="AO474" s="7" t="e">
        <f t="shared" si="211"/>
        <v>#N/A</v>
      </c>
      <c r="AP474" s="7" t="e">
        <f t="shared" si="212"/>
        <v>#N/A</v>
      </c>
      <c r="AQ474" s="7" t="e">
        <f t="shared" si="219"/>
        <v>#N/A</v>
      </c>
      <c r="AR474" s="7">
        <f t="shared" si="213"/>
        <v>0</v>
      </c>
      <c r="AS474" s="7" t="e">
        <f>VLOOKUP(AI474,排出係数!$A$4:$I$1301,8,FALSE)</f>
        <v>#N/A</v>
      </c>
      <c r="AT474" s="7" t="str">
        <f t="shared" si="214"/>
        <v/>
      </c>
      <c r="AU474" s="7" t="str">
        <f t="shared" si="215"/>
        <v/>
      </c>
      <c r="AV474" s="7" t="str">
        <f t="shared" si="216"/>
        <v/>
      </c>
      <c r="AW474" s="7" t="str">
        <f t="shared" si="217"/>
        <v/>
      </c>
      <c r="AX474" s="88"/>
      <c r="BD474" s="3" t="s">
        <v>1489</v>
      </c>
    </row>
    <row r="475" spans="1:56" s="13" customFormat="1" ht="13.5" customHeight="1">
      <c r="A475" s="139">
        <v>460</v>
      </c>
      <c r="B475" s="140"/>
      <c r="C475" s="141"/>
      <c r="D475" s="142"/>
      <c r="E475" s="141"/>
      <c r="F475" s="141"/>
      <c r="G475" s="182"/>
      <c r="H475" s="141"/>
      <c r="I475" s="143"/>
      <c r="J475" s="144"/>
      <c r="K475" s="141"/>
      <c r="L475" s="449"/>
      <c r="M475" s="450"/>
      <c r="N475" s="450"/>
      <c r="O475" s="451"/>
      <c r="P475" s="376" t="str">
        <f t="shared" si="193"/>
        <v/>
      </c>
      <c r="Q475" s="376" t="str">
        <f t="shared" si="194"/>
        <v/>
      </c>
      <c r="R475" s="377" t="str">
        <f t="shared" si="195"/>
        <v/>
      </c>
      <c r="S475" s="377" t="str">
        <f t="shared" si="196"/>
        <v/>
      </c>
      <c r="T475" s="277"/>
      <c r="U475" s="37"/>
      <c r="V475" s="36" t="str">
        <f t="shared" si="197"/>
        <v/>
      </c>
      <c r="W475" s="36" t="e">
        <f>IF(#REF!="","",#REF!)</f>
        <v>#REF!</v>
      </c>
      <c r="X475" s="29" t="str">
        <f t="shared" si="198"/>
        <v/>
      </c>
      <c r="Y475" s="7" t="e">
        <f t="shared" si="199"/>
        <v>#N/A</v>
      </c>
      <c r="Z475" s="7" t="e">
        <f t="shared" si="200"/>
        <v>#N/A</v>
      </c>
      <c r="AA475" s="7" t="e">
        <f t="shared" si="201"/>
        <v>#N/A</v>
      </c>
      <c r="AB475" s="7" t="str">
        <f t="shared" si="202"/>
        <v/>
      </c>
      <c r="AC475" s="11">
        <f t="shared" si="203"/>
        <v>1</v>
      </c>
      <c r="AD475" s="7" t="e">
        <f t="shared" si="204"/>
        <v>#N/A</v>
      </c>
      <c r="AE475" s="7" t="e">
        <f t="shared" si="205"/>
        <v>#N/A</v>
      </c>
      <c r="AF475" s="7" t="e">
        <f t="shared" si="206"/>
        <v>#N/A</v>
      </c>
      <c r="AG475" s="7" t="e">
        <f>VLOOKUP(AI475,排出係数!$A$4:$I$1301,9,FALSE)</f>
        <v>#N/A</v>
      </c>
      <c r="AH475" s="12" t="str">
        <f t="shared" si="207"/>
        <v xml:space="preserve"> </v>
      </c>
      <c r="AI475" s="7" t="e">
        <f t="shared" si="218"/>
        <v>#N/A</v>
      </c>
      <c r="AJ475" s="7" t="e">
        <f t="shared" si="208"/>
        <v>#N/A</v>
      </c>
      <c r="AK475" s="7" t="e">
        <f>VLOOKUP(AI475,排出係数!$A$4:$I$1301,6,FALSE)</f>
        <v>#N/A</v>
      </c>
      <c r="AL475" s="7" t="e">
        <f t="shared" si="209"/>
        <v>#N/A</v>
      </c>
      <c r="AM475" s="7" t="e">
        <f t="shared" si="210"/>
        <v>#N/A</v>
      </c>
      <c r="AN475" s="7" t="e">
        <f>VLOOKUP(AI475,排出係数!$A$4:$I$1301,7,FALSE)</f>
        <v>#N/A</v>
      </c>
      <c r="AO475" s="7" t="e">
        <f t="shared" si="211"/>
        <v>#N/A</v>
      </c>
      <c r="AP475" s="7" t="e">
        <f t="shared" si="212"/>
        <v>#N/A</v>
      </c>
      <c r="AQ475" s="7" t="e">
        <f t="shared" si="219"/>
        <v>#N/A</v>
      </c>
      <c r="AR475" s="7">
        <f t="shared" si="213"/>
        <v>0</v>
      </c>
      <c r="AS475" s="7" t="e">
        <f>VLOOKUP(AI475,排出係数!$A$4:$I$1301,8,FALSE)</f>
        <v>#N/A</v>
      </c>
      <c r="AT475" s="7" t="str">
        <f t="shared" si="214"/>
        <v/>
      </c>
      <c r="AU475" s="7" t="str">
        <f t="shared" si="215"/>
        <v/>
      </c>
      <c r="AV475" s="7" t="str">
        <f t="shared" si="216"/>
        <v/>
      </c>
      <c r="AW475" s="7" t="str">
        <f t="shared" si="217"/>
        <v/>
      </c>
      <c r="AX475" s="88"/>
      <c r="BD475" s="465" t="s">
        <v>2792</v>
      </c>
    </row>
    <row r="476" spans="1:56" s="13" customFormat="1" ht="13.5" customHeight="1">
      <c r="A476" s="139">
        <v>461</v>
      </c>
      <c r="B476" s="140"/>
      <c r="C476" s="141"/>
      <c r="D476" s="142"/>
      <c r="E476" s="141"/>
      <c r="F476" s="141"/>
      <c r="G476" s="182"/>
      <c r="H476" s="141"/>
      <c r="I476" s="143"/>
      <c r="J476" s="144"/>
      <c r="K476" s="141"/>
      <c r="L476" s="449"/>
      <c r="M476" s="450"/>
      <c r="N476" s="450"/>
      <c r="O476" s="451"/>
      <c r="P476" s="376" t="str">
        <f t="shared" si="193"/>
        <v/>
      </c>
      <c r="Q476" s="376" t="str">
        <f t="shared" si="194"/>
        <v/>
      </c>
      <c r="R476" s="377" t="str">
        <f t="shared" si="195"/>
        <v/>
      </c>
      <c r="S476" s="377" t="str">
        <f t="shared" si="196"/>
        <v/>
      </c>
      <c r="T476" s="277"/>
      <c r="U476" s="37"/>
      <c r="V476" s="36" t="str">
        <f t="shared" si="197"/>
        <v/>
      </c>
      <c r="W476" s="36" t="e">
        <f>IF(#REF!="","",#REF!)</f>
        <v>#REF!</v>
      </c>
      <c r="X476" s="29" t="str">
        <f t="shared" si="198"/>
        <v/>
      </c>
      <c r="Y476" s="7" t="e">
        <f t="shared" si="199"/>
        <v>#N/A</v>
      </c>
      <c r="Z476" s="7" t="e">
        <f t="shared" si="200"/>
        <v>#N/A</v>
      </c>
      <c r="AA476" s="7" t="e">
        <f t="shared" si="201"/>
        <v>#N/A</v>
      </c>
      <c r="AB476" s="7" t="str">
        <f t="shared" si="202"/>
        <v/>
      </c>
      <c r="AC476" s="11">
        <f t="shared" si="203"/>
        <v>1</v>
      </c>
      <c r="AD476" s="7" t="e">
        <f t="shared" si="204"/>
        <v>#N/A</v>
      </c>
      <c r="AE476" s="7" t="e">
        <f t="shared" si="205"/>
        <v>#N/A</v>
      </c>
      <c r="AF476" s="7" t="e">
        <f t="shared" si="206"/>
        <v>#N/A</v>
      </c>
      <c r="AG476" s="7" t="e">
        <f>VLOOKUP(AI476,排出係数!$A$4:$I$1301,9,FALSE)</f>
        <v>#N/A</v>
      </c>
      <c r="AH476" s="12" t="str">
        <f t="shared" si="207"/>
        <v xml:space="preserve"> </v>
      </c>
      <c r="AI476" s="7" t="e">
        <f t="shared" si="218"/>
        <v>#N/A</v>
      </c>
      <c r="AJ476" s="7" t="e">
        <f t="shared" si="208"/>
        <v>#N/A</v>
      </c>
      <c r="AK476" s="7" t="e">
        <f>VLOOKUP(AI476,排出係数!$A$4:$I$1301,6,FALSE)</f>
        <v>#N/A</v>
      </c>
      <c r="AL476" s="7" t="e">
        <f t="shared" si="209"/>
        <v>#N/A</v>
      </c>
      <c r="AM476" s="7" t="e">
        <f t="shared" si="210"/>
        <v>#N/A</v>
      </c>
      <c r="AN476" s="7" t="e">
        <f>VLOOKUP(AI476,排出係数!$A$4:$I$1301,7,FALSE)</f>
        <v>#N/A</v>
      </c>
      <c r="AO476" s="7" t="e">
        <f t="shared" si="211"/>
        <v>#N/A</v>
      </c>
      <c r="AP476" s="7" t="e">
        <f t="shared" si="212"/>
        <v>#N/A</v>
      </c>
      <c r="AQ476" s="7" t="e">
        <f t="shared" si="219"/>
        <v>#N/A</v>
      </c>
      <c r="AR476" s="7">
        <f t="shared" si="213"/>
        <v>0</v>
      </c>
      <c r="AS476" s="7" t="e">
        <f>VLOOKUP(AI476,排出係数!$A$4:$I$1301,8,FALSE)</f>
        <v>#N/A</v>
      </c>
      <c r="AT476" s="7" t="str">
        <f t="shared" si="214"/>
        <v/>
      </c>
      <c r="AU476" s="7" t="str">
        <f t="shared" si="215"/>
        <v/>
      </c>
      <c r="AV476" s="7" t="str">
        <f t="shared" si="216"/>
        <v/>
      </c>
      <c r="AW476" s="7" t="str">
        <f t="shared" si="217"/>
        <v/>
      </c>
      <c r="AX476" s="88"/>
      <c r="BD476" s="3" t="s">
        <v>1490</v>
      </c>
    </row>
    <row r="477" spans="1:56" s="13" customFormat="1" ht="13.5" customHeight="1">
      <c r="A477" s="139">
        <v>462</v>
      </c>
      <c r="B477" s="140"/>
      <c r="C477" s="141"/>
      <c r="D477" s="142"/>
      <c r="E477" s="141"/>
      <c r="F477" s="141"/>
      <c r="G477" s="182"/>
      <c r="H477" s="141"/>
      <c r="I477" s="143"/>
      <c r="J477" s="144"/>
      <c r="K477" s="141"/>
      <c r="L477" s="449"/>
      <c r="M477" s="450"/>
      <c r="N477" s="450"/>
      <c r="O477" s="451"/>
      <c r="P477" s="376" t="str">
        <f t="shared" si="193"/>
        <v/>
      </c>
      <c r="Q477" s="376" t="str">
        <f t="shared" si="194"/>
        <v/>
      </c>
      <c r="R477" s="377" t="str">
        <f t="shared" si="195"/>
        <v/>
      </c>
      <c r="S477" s="377" t="str">
        <f t="shared" si="196"/>
        <v/>
      </c>
      <c r="T477" s="277"/>
      <c r="U477" s="37"/>
      <c r="V477" s="36" t="str">
        <f t="shared" si="197"/>
        <v/>
      </c>
      <c r="W477" s="36" t="e">
        <f>IF(#REF!="","",#REF!)</f>
        <v>#REF!</v>
      </c>
      <c r="X477" s="29" t="str">
        <f t="shared" si="198"/>
        <v/>
      </c>
      <c r="Y477" s="7" t="e">
        <f t="shared" si="199"/>
        <v>#N/A</v>
      </c>
      <c r="Z477" s="7" t="e">
        <f t="shared" si="200"/>
        <v>#N/A</v>
      </c>
      <c r="AA477" s="7" t="e">
        <f t="shared" si="201"/>
        <v>#N/A</v>
      </c>
      <c r="AB477" s="7" t="str">
        <f t="shared" si="202"/>
        <v/>
      </c>
      <c r="AC477" s="11">
        <f t="shared" si="203"/>
        <v>1</v>
      </c>
      <c r="AD477" s="7" t="e">
        <f t="shared" si="204"/>
        <v>#N/A</v>
      </c>
      <c r="AE477" s="7" t="e">
        <f t="shared" si="205"/>
        <v>#N/A</v>
      </c>
      <c r="AF477" s="7" t="e">
        <f t="shared" si="206"/>
        <v>#N/A</v>
      </c>
      <c r="AG477" s="7" t="e">
        <f>VLOOKUP(AI477,排出係数!$A$4:$I$1301,9,FALSE)</f>
        <v>#N/A</v>
      </c>
      <c r="AH477" s="12" t="str">
        <f t="shared" si="207"/>
        <v xml:space="preserve"> </v>
      </c>
      <c r="AI477" s="7" t="e">
        <f t="shared" si="218"/>
        <v>#N/A</v>
      </c>
      <c r="AJ477" s="7" t="e">
        <f t="shared" si="208"/>
        <v>#N/A</v>
      </c>
      <c r="AK477" s="7" t="e">
        <f>VLOOKUP(AI477,排出係数!$A$4:$I$1301,6,FALSE)</f>
        <v>#N/A</v>
      </c>
      <c r="AL477" s="7" t="e">
        <f t="shared" si="209"/>
        <v>#N/A</v>
      </c>
      <c r="AM477" s="7" t="e">
        <f t="shared" si="210"/>
        <v>#N/A</v>
      </c>
      <c r="AN477" s="7" t="e">
        <f>VLOOKUP(AI477,排出係数!$A$4:$I$1301,7,FALSE)</f>
        <v>#N/A</v>
      </c>
      <c r="AO477" s="7" t="e">
        <f t="shared" si="211"/>
        <v>#N/A</v>
      </c>
      <c r="AP477" s="7" t="e">
        <f t="shared" si="212"/>
        <v>#N/A</v>
      </c>
      <c r="AQ477" s="7" t="e">
        <f t="shared" si="219"/>
        <v>#N/A</v>
      </c>
      <c r="AR477" s="7">
        <f t="shared" si="213"/>
        <v>0</v>
      </c>
      <c r="AS477" s="7" t="e">
        <f>VLOOKUP(AI477,排出係数!$A$4:$I$1301,8,FALSE)</f>
        <v>#N/A</v>
      </c>
      <c r="AT477" s="7" t="str">
        <f t="shared" si="214"/>
        <v/>
      </c>
      <c r="AU477" s="7" t="str">
        <f t="shared" si="215"/>
        <v/>
      </c>
      <c r="AV477" s="7" t="str">
        <f t="shared" si="216"/>
        <v/>
      </c>
      <c r="AW477" s="7" t="str">
        <f t="shared" si="217"/>
        <v/>
      </c>
      <c r="AX477" s="88"/>
      <c r="BD477" s="3" t="s">
        <v>1491</v>
      </c>
    </row>
    <row r="478" spans="1:56" s="13" customFormat="1" ht="13.5" customHeight="1">
      <c r="A478" s="139">
        <v>463</v>
      </c>
      <c r="B478" s="140"/>
      <c r="C478" s="141"/>
      <c r="D478" s="142"/>
      <c r="E478" s="141"/>
      <c r="F478" s="141"/>
      <c r="G478" s="182"/>
      <c r="H478" s="141"/>
      <c r="I478" s="143"/>
      <c r="J478" s="144"/>
      <c r="K478" s="141"/>
      <c r="L478" s="449"/>
      <c r="M478" s="450"/>
      <c r="N478" s="450"/>
      <c r="O478" s="451"/>
      <c r="P478" s="376" t="str">
        <f t="shared" si="193"/>
        <v/>
      </c>
      <c r="Q478" s="376" t="str">
        <f t="shared" si="194"/>
        <v/>
      </c>
      <c r="R478" s="377" t="str">
        <f t="shared" si="195"/>
        <v/>
      </c>
      <c r="S478" s="377" t="str">
        <f t="shared" si="196"/>
        <v/>
      </c>
      <c r="T478" s="277"/>
      <c r="U478" s="37"/>
      <c r="V478" s="36" t="str">
        <f t="shared" si="197"/>
        <v/>
      </c>
      <c r="W478" s="36" t="e">
        <f>IF(#REF!="","",#REF!)</f>
        <v>#REF!</v>
      </c>
      <c r="X478" s="29" t="str">
        <f t="shared" si="198"/>
        <v/>
      </c>
      <c r="Y478" s="7" t="e">
        <f t="shared" si="199"/>
        <v>#N/A</v>
      </c>
      <c r="Z478" s="7" t="e">
        <f t="shared" si="200"/>
        <v>#N/A</v>
      </c>
      <c r="AA478" s="7" t="e">
        <f t="shared" si="201"/>
        <v>#N/A</v>
      </c>
      <c r="AB478" s="7" t="str">
        <f t="shared" si="202"/>
        <v/>
      </c>
      <c r="AC478" s="11">
        <f t="shared" si="203"/>
        <v>1</v>
      </c>
      <c r="AD478" s="7" t="e">
        <f t="shared" si="204"/>
        <v>#N/A</v>
      </c>
      <c r="AE478" s="7" t="e">
        <f t="shared" si="205"/>
        <v>#N/A</v>
      </c>
      <c r="AF478" s="7" t="e">
        <f t="shared" si="206"/>
        <v>#N/A</v>
      </c>
      <c r="AG478" s="7" t="e">
        <f>VLOOKUP(AI478,排出係数!$A$4:$I$1301,9,FALSE)</f>
        <v>#N/A</v>
      </c>
      <c r="AH478" s="12" t="str">
        <f t="shared" si="207"/>
        <v xml:space="preserve"> </v>
      </c>
      <c r="AI478" s="7" t="e">
        <f t="shared" si="218"/>
        <v>#N/A</v>
      </c>
      <c r="AJ478" s="7" t="e">
        <f t="shared" si="208"/>
        <v>#N/A</v>
      </c>
      <c r="AK478" s="7" t="e">
        <f>VLOOKUP(AI478,排出係数!$A$4:$I$1301,6,FALSE)</f>
        <v>#N/A</v>
      </c>
      <c r="AL478" s="7" t="e">
        <f t="shared" si="209"/>
        <v>#N/A</v>
      </c>
      <c r="AM478" s="7" t="e">
        <f t="shared" si="210"/>
        <v>#N/A</v>
      </c>
      <c r="AN478" s="7" t="e">
        <f>VLOOKUP(AI478,排出係数!$A$4:$I$1301,7,FALSE)</f>
        <v>#N/A</v>
      </c>
      <c r="AO478" s="7" t="e">
        <f t="shared" si="211"/>
        <v>#N/A</v>
      </c>
      <c r="AP478" s="7" t="e">
        <f t="shared" si="212"/>
        <v>#N/A</v>
      </c>
      <c r="AQ478" s="7" t="e">
        <f t="shared" si="219"/>
        <v>#N/A</v>
      </c>
      <c r="AR478" s="7">
        <f t="shared" si="213"/>
        <v>0</v>
      </c>
      <c r="AS478" s="7" t="e">
        <f>VLOOKUP(AI478,排出係数!$A$4:$I$1301,8,FALSE)</f>
        <v>#N/A</v>
      </c>
      <c r="AT478" s="7" t="str">
        <f t="shared" si="214"/>
        <v/>
      </c>
      <c r="AU478" s="7" t="str">
        <f t="shared" si="215"/>
        <v/>
      </c>
      <c r="AV478" s="7" t="str">
        <f t="shared" si="216"/>
        <v/>
      </c>
      <c r="AW478" s="7" t="str">
        <f t="shared" si="217"/>
        <v/>
      </c>
      <c r="AX478" s="88"/>
      <c r="BD478" s="3" t="s">
        <v>1492</v>
      </c>
    </row>
    <row r="479" spans="1:56" s="13" customFormat="1" ht="13.5" customHeight="1">
      <c r="A479" s="139">
        <v>464</v>
      </c>
      <c r="B479" s="140"/>
      <c r="C479" s="141"/>
      <c r="D479" s="142"/>
      <c r="E479" s="141"/>
      <c r="F479" s="141"/>
      <c r="G479" s="182"/>
      <c r="H479" s="141"/>
      <c r="I479" s="143"/>
      <c r="J479" s="144"/>
      <c r="K479" s="141"/>
      <c r="L479" s="449"/>
      <c r="M479" s="450"/>
      <c r="N479" s="450"/>
      <c r="O479" s="451"/>
      <c r="P479" s="376" t="str">
        <f t="shared" si="193"/>
        <v/>
      </c>
      <c r="Q479" s="376" t="str">
        <f t="shared" si="194"/>
        <v/>
      </c>
      <c r="R479" s="377" t="str">
        <f t="shared" si="195"/>
        <v/>
      </c>
      <c r="S479" s="377" t="str">
        <f t="shared" si="196"/>
        <v/>
      </c>
      <c r="T479" s="277"/>
      <c r="U479" s="37"/>
      <c r="V479" s="36" t="str">
        <f t="shared" si="197"/>
        <v/>
      </c>
      <c r="W479" s="36" t="e">
        <f>IF(#REF!="","",#REF!)</f>
        <v>#REF!</v>
      </c>
      <c r="X479" s="29" t="str">
        <f t="shared" si="198"/>
        <v/>
      </c>
      <c r="Y479" s="7" t="e">
        <f t="shared" si="199"/>
        <v>#N/A</v>
      </c>
      <c r="Z479" s="7" t="e">
        <f t="shared" si="200"/>
        <v>#N/A</v>
      </c>
      <c r="AA479" s="7" t="e">
        <f t="shared" si="201"/>
        <v>#N/A</v>
      </c>
      <c r="AB479" s="7" t="str">
        <f t="shared" si="202"/>
        <v/>
      </c>
      <c r="AC479" s="11">
        <f t="shared" si="203"/>
        <v>1</v>
      </c>
      <c r="AD479" s="7" t="e">
        <f t="shared" si="204"/>
        <v>#N/A</v>
      </c>
      <c r="AE479" s="7" t="e">
        <f t="shared" si="205"/>
        <v>#N/A</v>
      </c>
      <c r="AF479" s="7" t="e">
        <f t="shared" si="206"/>
        <v>#N/A</v>
      </c>
      <c r="AG479" s="7" t="e">
        <f>VLOOKUP(AI479,排出係数!$A$4:$I$1301,9,FALSE)</f>
        <v>#N/A</v>
      </c>
      <c r="AH479" s="12" t="str">
        <f t="shared" si="207"/>
        <v xml:space="preserve"> </v>
      </c>
      <c r="AI479" s="7" t="e">
        <f t="shared" si="218"/>
        <v>#N/A</v>
      </c>
      <c r="AJ479" s="7" t="e">
        <f t="shared" si="208"/>
        <v>#N/A</v>
      </c>
      <c r="AK479" s="7" t="e">
        <f>VLOOKUP(AI479,排出係数!$A$4:$I$1301,6,FALSE)</f>
        <v>#N/A</v>
      </c>
      <c r="AL479" s="7" t="e">
        <f t="shared" si="209"/>
        <v>#N/A</v>
      </c>
      <c r="AM479" s="7" t="e">
        <f t="shared" si="210"/>
        <v>#N/A</v>
      </c>
      <c r="AN479" s="7" t="e">
        <f>VLOOKUP(AI479,排出係数!$A$4:$I$1301,7,FALSE)</f>
        <v>#N/A</v>
      </c>
      <c r="AO479" s="7" t="e">
        <f t="shared" si="211"/>
        <v>#N/A</v>
      </c>
      <c r="AP479" s="7" t="e">
        <f t="shared" si="212"/>
        <v>#N/A</v>
      </c>
      <c r="AQ479" s="7" t="e">
        <f t="shared" si="219"/>
        <v>#N/A</v>
      </c>
      <c r="AR479" s="7">
        <f t="shared" si="213"/>
        <v>0</v>
      </c>
      <c r="AS479" s="7" t="e">
        <f>VLOOKUP(AI479,排出係数!$A$4:$I$1301,8,FALSE)</f>
        <v>#N/A</v>
      </c>
      <c r="AT479" s="7" t="str">
        <f t="shared" si="214"/>
        <v/>
      </c>
      <c r="AU479" s="7" t="str">
        <f t="shared" si="215"/>
        <v/>
      </c>
      <c r="AV479" s="7" t="str">
        <f t="shared" si="216"/>
        <v/>
      </c>
      <c r="AW479" s="7" t="str">
        <f t="shared" si="217"/>
        <v/>
      </c>
      <c r="AX479" s="88"/>
      <c r="BD479" s="465" t="s">
        <v>2794</v>
      </c>
    </row>
    <row r="480" spans="1:56" s="13" customFormat="1" ht="13.5" customHeight="1">
      <c r="A480" s="139">
        <v>465</v>
      </c>
      <c r="B480" s="140"/>
      <c r="C480" s="141"/>
      <c r="D480" s="142"/>
      <c r="E480" s="141"/>
      <c r="F480" s="141"/>
      <c r="G480" s="182"/>
      <c r="H480" s="141"/>
      <c r="I480" s="143"/>
      <c r="J480" s="144"/>
      <c r="K480" s="141"/>
      <c r="L480" s="449"/>
      <c r="M480" s="450"/>
      <c r="N480" s="450"/>
      <c r="O480" s="451"/>
      <c r="P480" s="376" t="str">
        <f t="shared" si="193"/>
        <v/>
      </c>
      <c r="Q480" s="376" t="str">
        <f t="shared" si="194"/>
        <v/>
      </c>
      <c r="R480" s="377" t="str">
        <f t="shared" si="195"/>
        <v/>
      </c>
      <c r="S480" s="377" t="str">
        <f t="shared" si="196"/>
        <v/>
      </c>
      <c r="T480" s="277"/>
      <c r="U480" s="37"/>
      <c r="V480" s="36" t="str">
        <f t="shared" si="197"/>
        <v/>
      </c>
      <c r="W480" s="36" t="e">
        <f>IF(#REF!="","",#REF!)</f>
        <v>#REF!</v>
      </c>
      <c r="X480" s="29" t="str">
        <f t="shared" si="198"/>
        <v/>
      </c>
      <c r="Y480" s="7" t="e">
        <f t="shared" si="199"/>
        <v>#N/A</v>
      </c>
      <c r="Z480" s="7" t="e">
        <f t="shared" si="200"/>
        <v>#N/A</v>
      </c>
      <c r="AA480" s="7" t="e">
        <f t="shared" si="201"/>
        <v>#N/A</v>
      </c>
      <c r="AB480" s="7" t="str">
        <f t="shared" si="202"/>
        <v/>
      </c>
      <c r="AC480" s="11">
        <f t="shared" si="203"/>
        <v>1</v>
      </c>
      <c r="AD480" s="7" t="e">
        <f t="shared" si="204"/>
        <v>#N/A</v>
      </c>
      <c r="AE480" s="7" t="e">
        <f t="shared" si="205"/>
        <v>#N/A</v>
      </c>
      <c r="AF480" s="7" t="e">
        <f t="shared" si="206"/>
        <v>#N/A</v>
      </c>
      <c r="AG480" s="7" t="e">
        <f>VLOOKUP(AI480,排出係数!$A$4:$I$1301,9,FALSE)</f>
        <v>#N/A</v>
      </c>
      <c r="AH480" s="12" t="str">
        <f t="shared" si="207"/>
        <v xml:space="preserve"> </v>
      </c>
      <c r="AI480" s="7" t="e">
        <f t="shared" si="218"/>
        <v>#N/A</v>
      </c>
      <c r="AJ480" s="7" t="e">
        <f t="shared" si="208"/>
        <v>#N/A</v>
      </c>
      <c r="AK480" s="7" t="e">
        <f>VLOOKUP(AI480,排出係数!$A$4:$I$1301,6,FALSE)</f>
        <v>#N/A</v>
      </c>
      <c r="AL480" s="7" t="e">
        <f t="shared" si="209"/>
        <v>#N/A</v>
      </c>
      <c r="AM480" s="7" t="e">
        <f t="shared" si="210"/>
        <v>#N/A</v>
      </c>
      <c r="AN480" s="7" t="e">
        <f>VLOOKUP(AI480,排出係数!$A$4:$I$1301,7,FALSE)</f>
        <v>#N/A</v>
      </c>
      <c r="AO480" s="7" t="e">
        <f t="shared" si="211"/>
        <v>#N/A</v>
      </c>
      <c r="AP480" s="7" t="e">
        <f t="shared" si="212"/>
        <v>#N/A</v>
      </c>
      <c r="AQ480" s="7" t="e">
        <f t="shared" si="219"/>
        <v>#N/A</v>
      </c>
      <c r="AR480" s="7">
        <f t="shared" si="213"/>
        <v>0</v>
      </c>
      <c r="AS480" s="7" t="e">
        <f>VLOOKUP(AI480,排出係数!$A$4:$I$1301,8,FALSE)</f>
        <v>#N/A</v>
      </c>
      <c r="AT480" s="7" t="str">
        <f t="shared" si="214"/>
        <v/>
      </c>
      <c r="AU480" s="7" t="str">
        <f t="shared" si="215"/>
        <v/>
      </c>
      <c r="AV480" s="7" t="str">
        <f t="shared" si="216"/>
        <v/>
      </c>
      <c r="AW480" s="7" t="str">
        <f t="shared" si="217"/>
        <v/>
      </c>
      <c r="AX480" s="88"/>
      <c r="BD480" s="520" t="s">
        <v>2614</v>
      </c>
    </row>
    <row r="481" spans="1:56" s="13" customFormat="1" ht="13.5" customHeight="1">
      <c r="A481" s="139">
        <v>466</v>
      </c>
      <c r="B481" s="140"/>
      <c r="C481" s="141"/>
      <c r="D481" s="142"/>
      <c r="E481" s="141"/>
      <c r="F481" s="141"/>
      <c r="G481" s="182"/>
      <c r="H481" s="141"/>
      <c r="I481" s="143"/>
      <c r="J481" s="144"/>
      <c r="K481" s="141"/>
      <c r="L481" s="449"/>
      <c r="M481" s="450"/>
      <c r="N481" s="450"/>
      <c r="O481" s="451"/>
      <c r="P481" s="376" t="str">
        <f t="shared" si="193"/>
        <v/>
      </c>
      <c r="Q481" s="376" t="str">
        <f t="shared" si="194"/>
        <v/>
      </c>
      <c r="R481" s="377" t="str">
        <f t="shared" si="195"/>
        <v/>
      </c>
      <c r="S481" s="377" t="str">
        <f t="shared" si="196"/>
        <v/>
      </c>
      <c r="T481" s="277"/>
      <c r="U481" s="37"/>
      <c r="V481" s="36" t="str">
        <f t="shared" si="197"/>
        <v/>
      </c>
      <c r="W481" s="36" t="e">
        <f>IF(#REF!="","",#REF!)</f>
        <v>#REF!</v>
      </c>
      <c r="X481" s="29" t="str">
        <f t="shared" si="198"/>
        <v/>
      </c>
      <c r="Y481" s="7" t="e">
        <f t="shared" si="199"/>
        <v>#N/A</v>
      </c>
      <c r="Z481" s="7" t="e">
        <f t="shared" si="200"/>
        <v>#N/A</v>
      </c>
      <c r="AA481" s="7" t="e">
        <f t="shared" si="201"/>
        <v>#N/A</v>
      </c>
      <c r="AB481" s="7" t="str">
        <f t="shared" si="202"/>
        <v/>
      </c>
      <c r="AC481" s="11">
        <f t="shared" si="203"/>
        <v>1</v>
      </c>
      <c r="AD481" s="7" t="e">
        <f t="shared" si="204"/>
        <v>#N/A</v>
      </c>
      <c r="AE481" s="7" t="e">
        <f t="shared" si="205"/>
        <v>#N/A</v>
      </c>
      <c r="AF481" s="7" t="e">
        <f t="shared" si="206"/>
        <v>#N/A</v>
      </c>
      <c r="AG481" s="7" t="e">
        <f>VLOOKUP(AI481,排出係数!$A$4:$I$1301,9,FALSE)</f>
        <v>#N/A</v>
      </c>
      <c r="AH481" s="12" t="str">
        <f t="shared" si="207"/>
        <v xml:space="preserve"> </v>
      </c>
      <c r="AI481" s="7" t="e">
        <f t="shared" si="218"/>
        <v>#N/A</v>
      </c>
      <c r="AJ481" s="7" t="e">
        <f t="shared" si="208"/>
        <v>#N/A</v>
      </c>
      <c r="AK481" s="7" t="e">
        <f>VLOOKUP(AI481,排出係数!$A$4:$I$1301,6,FALSE)</f>
        <v>#N/A</v>
      </c>
      <c r="AL481" s="7" t="e">
        <f t="shared" si="209"/>
        <v>#N/A</v>
      </c>
      <c r="AM481" s="7" t="e">
        <f t="shared" si="210"/>
        <v>#N/A</v>
      </c>
      <c r="AN481" s="7" t="e">
        <f>VLOOKUP(AI481,排出係数!$A$4:$I$1301,7,FALSE)</f>
        <v>#N/A</v>
      </c>
      <c r="AO481" s="7" t="e">
        <f t="shared" si="211"/>
        <v>#N/A</v>
      </c>
      <c r="AP481" s="7" t="e">
        <f t="shared" si="212"/>
        <v>#N/A</v>
      </c>
      <c r="AQ481" s="7" t="e">
        <f t="shared" si="219"/>
        <v>#N/A</v>
      </c>
      <c r="AR481" s="7">
        <f t="shared" si="213"/>
        <v>0</v>
      </c>
      <c r="AS481" s="7" t="e">
        <f>VLOOKUP(AI481,排出係数!$A$4:$I$1301,8,FALSE)</f>
        <v>#N/A</v>
      </c>
      <c r="AT481" s="7" t="str">
        <f t="shared" si="214"/>
        <v/>
      </c>
      <c r="AU481" s="7" t="str">
        <f t="shared" si="215"/>
        <v/>
      </c>
      <c r="AV481" s="7" t="str">
        <f t="shared" si="216"/>
        <v/>
      </c>
      <c r="AW481" s="7" t="str">
        <f t="shared" si="217"/>
        <v/>
      </c>
      <c r="AX481" s="88"/>
      <c r="BD481" s="465" t="s">
        <v>2761</v>
      </c>
    </row>
    <row r="482" spans="1:56" s="13" customFormat="1" ht="13.5" customHeight="1">
      <c r="A482" s="139">
        <v>467</v>
      </c>
      <c r="B482" s="140"/>
      <c r="C482" s="141"/>
      <c r="D482" s="142"/>
      <c r="E482" s="141"/>
      <c r="F482" s="141"/>
      <c r="G482" s="182"/>
      <c r="H482" s="141"/>
      <c r="I482" s="143"/>
      <c r="J482" s="144"/>
      <c r="K482" s="141"/>
      <c r="L482" s="449"/>
      <c r="M482" s="450"/>
      <c r="N482" s="450"/>
      <c r="O482" s="451"/>
      <c r="P482" s="376" t="str">
        <f t="shared" si="193"/>
        <v/>
      </c>
      <c r="Q482" s="376" t="str">
        <f t="shared" si="194"/>
        <v/>
      </c>
      <c r="R482" s="377" t="str">
        <f t="shared" si="195"/>
        <v/>
      </c>
      <c r="S482" s="377" t="str">
        <f t="shared" si="196"/>
        <v/>
      </c>
      <c r="T482" s="277"/>
      <c r="U482" s="37"/>
      <c r="V482" s="36" t="str">
        <f t="shared" si="197"/>
        <v/>
      </c>
      <c r="W482" s="36" t="e">
        <f>IF(#REF!="","",#REF!)</f>
        <v>#REF!</v>
      </c>
      <c r="X482" s="29" t="str">
        <f t="shared" si="198"/>
        <v/>
      </c>
      <c r="Y482" s="7" t="e">
        <f t="shared" si="199"/>
        <v>#N/A</v>
      </c>
      <c r="Z482" s="7" t="e">
        <f t="shared" si="200"/>
        <v>#N/A</v>
      </c>
      <c r="AA482" s="7" t="e">
        <f t="shared" si="201"/>
        <v>#N/A</v>
      </c>
      <c r="AB482" s="7" t="str">
        <f t="shared" si="202"/>
        <v/>
      </c>
      <c r="AC482" s="11">
        <f t="shared" si="203"/>
        <v>1</v>
      </c>
      <c r="AD482" s="7" t="e">
        <f t="shared" si="204"/>
        <v>#N/A</v>
      </c>
      <c r="AE482" s="7" t="e">
        <f t="shared" si="205"/>
        <v>#N/A</v>
      </c>
      <c r="AF482" s="7" t="e">
        <f t="shared" si="206"/>
        <v>#N/A</v>
      </c>
      <c r="AG482" s="7" t="e">
        <f>VLOOKUP(AI482,排出係数!$A$4:$I$1301,9,FALSE)</f>
        <v>#N/A</v>
      </c>
      <c r="AH482" s="12" t="str">
        <f t="shared" si="207"/>
        <v xml:space="preserve"> </v>
      </c>
      <c r="AI482" s="7" t="e">
        <f t="shared" si="218"/>
        <v>#N/A</v>
      </c>
      <c r="AJ482" s="7" t="e">
        <f t="shared" si="208"/>
        <v>#N/A</v>
      </c>
      <c r="AK482" s="7" t="e">
        <f>VLOOKUP(AI482,排出係数!$A$4:$I$1301,6,FALSE)</f>
        <v>#N/A</v>
      </c>
      <c r="AL482" s="7" t="e">
        <f t="shared" si="209"/>
        <v>#N/A</v>
      </c>
      <c r="AM482" s="7" t="e">
        <f t="shared" si="210"/>
        <v>#N/A</v>
      </c>
      <c r="AN482" s="7" t="e">
        <f>VLOOKUP(AI482,排出係数!$A$4:$I$1301,7,FALSE)</f>
        <v>#N/A</v>
      </c>
      <c r="AO482" s="7" t="e">
        <f t="shared" si="211"/>
        <v>#N/A</v>
      </c>
      <c r="AP482" s="7" t="e">
        <f t="shared" si="212"/>
        <v>#N/A</v>
      </c>
      <c r="AQ482" s="7" t="e">
        <f t="shared" si="219"/>
        <v>#N/A</v>
      </c>
      <c r="AR482" s="7">
        <f t="shared" si="213"/>
        <v>0</v>
      </c>
      <c r="AS482" s="7" t="e">
        <f>VLOOKUP(AI482,排出係数!$A$4:$I$1301,8,FALSE)</f>
        <v>#N/A</v>
      </c>
      <c r="AT482" s="7" t="str">
        <f t="shared" si="214"/>
        <v/>
      </c>
      <c r="AU482" s="7" t="str">
        <f t="shared" si="215"/>
        <v/>
      </c>
      <c r="AV482" s="7" t="str">
        <f t="shared" si="216"/>
        <v/>
      </c>
      <c r="AW482" s="7" t="str">
        <f t="shared" si="217"/>
        <v/>
      </c>
      <c r="AX482" s="88"/>
      <c r="BD482" s="520" t="s">
        <v>2617</v>
      </c>
    </row>
    <row r="483" spans="1:56" s="13" customFormat="1" ht="13.5" customHeight="1">
      <c r="A483" s="139">
        <v>468</v>
      </c>
      <c r="B483" s="140"/>
      <c r="C483" s="141"/>
      <c r="D483" s="142"/>
      <c r="E483" s="141"/>
      <c r="F483" s="141"/>
      <c r="G483" s="182"/>
      <c r="H483" s="141"/>
      <c r="I483" s="143"/>
      <c r="J483" s="144"/>
      <c r="K483" s="141"/>
      <c r="L483" s="449"/>
      <c r="M483" s="450"/>
      <c r="N483" s="450"/>
      <c r="O483" s="451"/>
      <c r="P483" s="376" t="str">
        <f t="shared" si="193"/>
        <v/>
      </c>
      <c r="Q483" s="376" t="str">
        <f t="shared" si="194"/>
        <v/>
      </c>
      <c r="R483" s="377" t="str">
        <f t="shared" si="195"/>
        <v/>
      </c>
      <c r="S483" s="377" t="str">
        <f t="shared" si="196"/>
        <v/>
      </c>
      <c r="T483" s="277"/>
      <c r="U483" s="37"/>
      <c r="V483" s="36" t="str">
        <f t="shared" si="197"/>
        <v/>
      </c>
      <c r="W483" s="36" t="e">
        <f>IF(#REF!="","",#REF!)</f>
        <v>#REF!</v>
      </c>
      <c r="X483" s="29" t="str">
        <f t="shared" si="198"/>
        <v/>
      </c>
      <c r="Y483" s="7" t="e">
        <f t="shared" si="199"/>
        <v>#N/A</v>
      </c>
      <c r="Z483" s="7" t="e">
        <f t="shared" si="200"/>
        <v>#N/A</v>
      </c>
      <c r="AA483" s="7" t="e">
        <f t="shared" si="201"/>
        <v>#N/A</v>
      </c>
      <c r="AB483" s="7" t="str">
        <f t="shared" si="202"/>
        <v/>
      </c>
      <c r="AC483" s="11">
        <f t="shared" si="203"/>
        <v>1</v>
      </c>
      <c r="AD483" s="7" t="e">
        <f t="shared" si="204"/>
        <v>#N/A</v>
      </c>
      <c r="AE483" s="7" t="e">
        <f t="shared" si="205"/>
        <v>#N/A</v>
      </c>
      <c r="AF483" s="7" t="e">
        <f t="shared" si="206"/>
        <v>#N/A</v>
      </c>
      <c r="AG483" s="7" t="e">
        <f>VLOOKUP(AI483,排出係数!$A$4:$I$1301,9,FALSE)</f>
        <v>#N/A</v>
      </c>
      <c r="AH483" s="12" t="str">
        <f t="shared" si="207"/>
        <v xml:space="preserve"> </v>
      </c>
      <c r="AI483" s="7" t="e">
        <f t="shared" si="218"/>
        <v>#N/A</v>
      </c>
      <c r="AJ483" s="7" t="e">
        <f t="shared" si="208"/>
        <v>#N/A</v>
      </c>
      <c r="AK483" s="7" t="e">
        <f>VLOOKUP(AI483,排出係数!$A$4:$I$1301,6,FALSE)</f>
        <v>#N/A</v>
      </c>
      <c r="AL483" s="7" t="e">
        <f t="shared" si="209"/>
        <v>#N/A</v>
      </c>
      <c r="AM483" s="7" t="e">
        <f t="shared" si="210"/>
        <v>#N/A</v>
      </c>
      <c r="AN483" s="7" t="e">
        <f>VLOOKUP(AI483,排出係数!$A$4:$I$1301,7,FALSE)</f>
        <v>#N/A</v>
      </c>
      <c r="AO483" s="7" t="e">
        <f t="shared" si="211"/>
        <v>#N/A</v>
      </c>
      <c r="AP483" s="7" t="e">
        <f t="shared" si="212"/>
        <v>#N/A</v>
      </c>
      <c r="AQ483" s="7" t="e">
        <f t="shared" si="219"/>
        <v>#N/A</v>
      </c>
      <c r="AR483" s="7">
        <f t="shared" si="213"/>
        <v>0</v>
      </c>
      <c r="AS483" s="7" t="e">
        <f>VLOOKUP(AI483,排出係数!$A$4:$I$1301,8,FALSE)</f>
        <v>#N/A</v>
      </c>
      <c r="AT483" s="7" t="str">
        <f t="shared" si="214"/>
        <v/>
      </c>
      <c r="AU483" s="7" t="str">
        <f t="shared" si="215"/>
        <v/>
      </c>
      <c r="AV483" s="7" t="str">
        <f t="shared" si="216"/>
        <v/>
      </c>
      <c r="AW483" s="7" t="str">
        <f t="shared" si="217"/>
        <v/>
      </c>
      <c r="AX483" s="88"/>
      <c r="BD483" s="465" t="s">
        <v>2765</v>
      </c>
    </row>
    <row r="484" spans="1:56" s="13" customFormat="1" ht="13.5" customHeight="1">
      <c r="A484" s="139">
        <v>469</v>
      </c>
      <c r="B484" s="140"/>
      <c r="C484" s="141"/>
      <c r="D484" s="142"/>
      <c r="E484" s="141"/>
      <c r="F484" s="141"/>
      <c r="G484" s="182"/>
      <c r="H484" s="141"/>
      <c r="I484" s="143"/>
      <c r="J484" s="144"/>
      <c r="K484" s="141"/>
      <c r="L484" s="449"/>
      <c r="M484" s="450"/>
      <c r="N484" s="450"/>
      <c r="O484" s="451"/>
      <c r="P484" s="376" t="str">
        <f t="shared" si="193"/>
        <v/>
      </c>
      <c r="Q484" s="376" t="str">
        <f t="shared" si="194"/>
        <v/>
      </c>
      <c r="R484" s="377" t="str">
        <f t="shared" si="195"/>
        <v/>
      </c>
      <c r="S484" s="377" t="str">
        <f t="shared" si="196"/>
        <v/>
      </c>
      <c r="T484" s="277"/>
      <c r="U484" s="37"/>
      <c r="V484" s="36" t="str">
        <f t="shared" si="197"/>
        <v/>
      </c>
      <c r="W484" s="36" t="e">
        <f>IF(#REF!="","",#REF!)</f>
        <v>#REF!</v>
      </c>
      <c r="X484" s="29" t="str">
        <f t="shared" si="198"/>
        <v/>
      </c>
      <c r="Y484" s="7" t="e">
        <f t="shared" si="199"/>
        <v>#N/A</v>
      </c>
      <c r="Z484" s="7" t="e">
        <f t="shared" si="200"/>
        <v>#N/A</v>
      </c>
      <c r="AA484" s="7" t="e">
        <f t="shared" si="201"/>
        <v>#N/A</v>
      </c>
      <c r="AB484" s="7" t="str">
        <f t="shared" si="202"/>
        <v/>
      </c>
      <c r="AC484" s="11">
        <f t="shared" si="203"/>
        <v>1</v>
      </c>
      <c r="AD484" s="7" t="e">
        <f t="shared" si="204"/>
        <v>#N/A</v>
      </c>
      <c r="AE484" s="7" t="e">
        <f t="shared" si="205"/>
        <v>#N/A</v>
      </c>
      <c r="AF484" s="7" t="e">
        <f t="shared" si="206"/>
        <v>#N/A</v>
      </c>
      <c r="AG484" s="7" t="e">
        <f>VLOOKUP(AI484,排出係数!$A$4:$I$1301,9,FALSE)</f>
        <v>#N/A</v>
      </c>
      <c r="AH484" s="12" t="str">
        <f t="shared" si="207"/>
        <v xml:space="preserve"> </v>
      </c>
      <c r="AI484" s="7" t="e">
        <f t="shared" si="218"/>
        <v>#N/A</v>
      </c>
      <c r="AJ484" s="7" t="e">
        <f t="shared" si="208"/>
        <v>#N/A</v>
      </c>
      <c r="AK484" s="7" t="e">
        <f>VLOOKUP(AI484,排出係数!$A$4:$I$1301,6,FALSE)</f>
        <v>#N/A</v>
      </c>
      <c r="AL484" s="7" t="e">
        <f t="shared" si="209"/>
        <v>#N/A</v>
      </c>
      <c r="AM484" s="7" t="e">
        <f t="shared" si="210"/>
        <v>#N/A</v>
      </c>
      <c r="AN484" s="7" t="e">
        <f>VLOOKUP(AI484,排出係数!$A$4:$I$1301,7,FALSE)</f>
        <v>#N/A</v>
      </c>
      <c r="AO484" s="7" t="e">
        <f t="shared" si="211"/>
        <v>#N/A</v>
      </c>
      <c r="AP484" s="7" t="e">
        <f t="shared" si="212"/>
        <v>#N/A</v>
      </c>
      <c r="AQ484" s="7" t="e">
        <f t="shared" si="219"/>
        <v>#N/A</v>
      </c>
      <c r="AR484" s="7">
        <f t="shared" si="213"/>
        <v>0</v>
      </c>
      <c r="AS484" s="7" t="e">
        <f>VLOOKUP(AI484,排出係数!$A$4:$I$1301,8,FALSE)</f>
        <v>#N/A</v>
      </c>
      <c r="AT484" s="7" t="str">
        <f t="shared" si="214"/>
        <v/>
      </c>
      <c r="AU484" s="7" t="str">
        <f t="shared" si="215"/>
        <v/>
      </c>
      <c r="AV484" s="7" t="str">
        <f t="shared" si="216"/>
        <v/>
      </c>
      <c r="AW484" s="7" t="str">
        <f t="shared" si="217"/>
        <v/>
      </c>
      <c r="AX484" s="88"/>
      <c r="BD484" s="3" t="s">
        <v>1086</v>
      </c>
    </row>
    <row r="485" spans="1:56" s="13" customFormat="1" ht="13.5" customHeight="1">
      <c r="A485" s="139">
        <v>470</v>
      </c>
      <c r="B485" s="140"/>
      <c r="C485" s="141"/>
      <c r="D485" s="142"/>
      <c r="E485" s="141"/>
      <c r="F485" s="141"/>
      <c r="G485" s="182"/>
      <c r="H485" s="141"/>
      <c r="I485" s="143"/>
      <c r="J485" s="144"/>
      <c r="K485" s="141"/>
      <c r="L485" s="449"/>
      <c r="M485" s="450"/>
      <c r="N485" s="450"/>
      <c r="O485" s="451"/>
      <c r="P485" s="376" t="str">
        <f t="shared" si="193"/>
        <v/>
      </c>
      <c r="Q485" s="376" t="str">
        <f t="shared" si="194"/>
        <v/>
      </c>
      <c r="R485" s="377" t="str">
        <f t="shared" si="195"/>
        <v/>
      </c>
      <c r="S485" s="377" t="str">
        <f t="shared" si="196"/>
        <v/>
      </c>
      <c r="T485" s="277"/>
      <c r="U485" s="37"/>
      <c r="V485" s="36" t="str">
        <f t="shared" si="197"/>
        <v/>
      </c>
      <c r="W485" s="36" t="e">
        <f>IF(#REF!="","",#REF!)</f>
        <v>#REF!</v>
      </c>
      <c r="X485" s="29" t="str">
        <f t="shared" si="198"/>
        <v/>
      </c>
      <c r="Y485" s="7" t="e">
        <f t="shared" si="199"/>
        <v>#N/A</v>
      </c>
      <c r="Z485" s="7" t="e">
        <f t="shared" si="200"/>
        <v>#N/A</v>
      </c>
      <c r="AA485" s="7" t="e">
        <f t="shared" si="201"/>
        <v>#N/A</v>
      </c>
      <c r="AB485" s="7" t="str">
        <f t="shared" si="202"/>
        <v/>
      </c>
      <c r="AC485" s="11">
        <f t="shared" si="203"/>
        <v>1</v>
      </c>
      <c r="AD485" s="7" t="e">
        <f t="shared" si="204"/>
        <v>#N/A</v>
      </c>
      <c r="AE485" s="7" t="e">
        <f t="shared" si="205"/>
        <v>#N/A</v>
      </c>
      <c r="AF485" s="7" t="e">
        <f t="shared" si="206"/>
        <v>#N/A</v>
      </c>
      <c r="AG485" s="7" t="e">
        <f>VLOOKUP(AI485,排出係数!$A$4:$I$1301,9,FALSE)</f>
        <v>#N/A</v>
      </c>
      <c r="AH485" s="12" t="str">
        <f t="shared" si="207"/>
        <v xml:space="preserve"> </v>
      </c>
      <c r="AI485" s="7" t="e">
        <f t="shared" si="218"/>
        <v>#N/A</v>
      </c>
      <c r="AJ485" s="7" t="e">
        <f t="shared" si="208"/>
        <v>#N/A</v>
      </c>
      <c r="AK485" s="7" t="e">
        <f>VLOOKUP(AI485,排出係数!$A$4:$I$1301,6,FALSE)</f>
        <v>#N/A</v>
      </c>
      <c r="AL485" s="7" t="e">
        <f t="shared" si="209"/>
        <v>#N/A</v>
      </c>
      <c r="AM485" s="7" t="e">
        <f t="shared" si="210"/>
        <v>#N/A</v>
      </c>
      <c r="AN485" s="7" t="e">
        <f>VLOOKUP(AI485,排出係数!$A$4:$I$1301,7,FALSE)</f>
        <v>#N/A</v>
      </c>
      <c r="AO485" s="7" t="e">
        <f t="shared" si="211"/>
        <v>#N/A</v>
      </c>
      <c r="AP485" s="7" t="e">
        <f t="shared" si="212"/>
        <v>#N/A</v>
      </c>
      <c r="AQ485" s="7" t="e">
        <f t="shared" si="219"/>
        <v>#N/A</v>
      </c>
      <c r="AR485" s="7">
        <f t="shared" si="213"/>
        <v>0</v>
      </c>
      <c r="AS485" s="7" t="e">
        <f>VLOOKUP(AI485,排出係数!$A$4:$I$1301,8,FALSE)</f>
        <v>#N/A</v>
      </c>
      <c r="AT485" s="7" t="str">
        <f t="shared" si="214"/>
        <v/>
      </c>
      <c r="AU485" s="7" t="str">
        <f t="shared" si="215"/>
        <v/>
      </c>
      <c r="AV485" s="7" t="str">
        <f t="shared" si="216"/>
        <v/>
      </c>
      <c r="AW485" s="7" t="str">
        <f t="shared" si="217"/>
        <v/>
      </c>
      <c r="AX485" s="88"/>
      <c r="BD485" s="3" t="s">
        <v>1827</v>
      </c>
    </row>
    <row r="486" spans="1:56" s="13" customFormat="1" ht="13.5" customHeight="1">
      <c r="A486" s="139">
        <v>471</v>
      </c>
      <c r="B486" s="140"/>
      <c r="C486" s="141"/>
      <c r="D486" s="142"/>
      <c r="E486" s="141"/>
      <c r="F486" s="141"/>
      <c r="G486" s="182"/>
      <c r="H486" s="141"/>
      <c r="I486" s="143"/>
      <c r="J486" s="144"/>
      <c r="K486" s="141"/>
      <c r="L486" s="449"/>
      <c r="M486" s="450"/>
      <c r="N486" s="450"/>
      <c r="O486" s="451"/>
      <c r="P486" s="376" t="str">
        <f t="shared" si="193"/>
        <v/>
      </c>
      <c r="Q486" s="376" t="str">
        <f t="shared" si="194"/>
        <v/>
      </c>
      <c r="R486" s="377" t="str">
        <f t="shared" si="195"/>
        <v/>
      </c>
      <c r="S486" s="377" t="str">
        <f t="shared" si="196"/>
        <v/>
      </c>
      <c r="T486" s="277"/>
      <c r="U486" s="37"/>
      <c r="V486" s="36" t="str">
        <f t="shared" si="197"/>
        <v/>
      </c>
      <c r="W486" s="36" t="e">
        <f>IF(#REF!="","",#REF!)</f>
        <v>#REF!</v>
      </c>
      <c r="X486" s="29" t="str">
        <f t="shared" si="198"/>
        <v/>
      </c>
      <c r="Y486" s="7" t="e">
        <f t="shared" si="199"/>
        <v>#N/A</v>
      </c>
      <c r="Z486" s="7" t="e">
        <f t="shared" si="200"/>
        <v>#N/A</v>
      </c>
      <c r="AA486" s="7" t="e">
        <f t="shared" si="201"/>
        <v>#N/A</v>
      </c>
      <c r="AB486" s="7" t="str">
        <f t="shared" si="202"/>
        <v/>
      </c>
      <c r="AC486" s="11">
        <f t="shared" si="203"/>
        <v>1</v>
      </c>
      <c r="AD486" s="7" t="e">
        <f t="shared" si="204"/>
        <v>#N/A</v>
      </c>
      <c r="AE486" s="7" t="e">
        <f t="shared" si="205"/>
        <v>#N/A</v>
      </c>
      <c r="AF486" s="7" t="e">
        <f t="shared" si="206"/>
        <v>#N/A</v>
      </c>
      <c r="AG486" s="7" t="e">
        <f>VLOOKUP(AI486,排出係数!$A$4:$I$1301,9,FALSE)</f>
        <v>#N/A</v>
      </c>
      <c r="AH486" s="12" t="str">
        <f t="shared" si="207"/>
        <v xml:space="preserve"> </v>
      </c>
      <c r="AI486" s="7" t="e">
        <f t="shared" si="218"/>
        <v>#N/A</v>
      </c>
      <c r="AJ486" s="7" t="e">
        <f t="shared" si="208"/>
        <v>#N/A</v>
      </c>
      <c r="AK486" s="7" t="e">
        <f>VLOOKUP(AI486,排出係数!$A$4:$I$1301,6,FALSE)</f>
        <v>#N/A</v>
      </c>
      <c r="AL486" s="7" t="e">
        <f t="shared" si="209"/>
        <v>#N/A</v>
      </c>
      <c r="AM486" s="7" t="e">
        <f t="shared" si="210"/>
        <v>#N/A</v>
      </c>
      <c r="AN486" s="7" t="e">
        <f>VLOOKUP(AI486,排出係数!$A$4:$I$1301,7,FALSE)</f>
        <v>#N/A</v>
      </c>
      <c r="AO486" s="7" t="e">
        <f t="shared" si="211"/>
        <v>#N/A</v>
      </c>
      <c r="AP486" s="7" t="e">
        <f t="shared" si="212"/>
        <v>#N/A</v>
      </c>
      <c r="AQ486" s="7" t="e">
        <f t="shared" si="219"/>
        <v>#N/A</v>
      </c>
      <c r="AR486" s="7">
        <f t="shared" si="213"/>
        <v>0</v>
      </c>
      <c r="AS486" s="7" t="e">
        <f>VLOOKUP(AI486,排出係数!$A$4:$I$1301,8,FALSE)</f>
        <v>#N/A</v>
      </c>
      <c r="AT486" s="7" t="str">
        <f t="shared" si="214"/>
        <v/>
      </c>
      <c r="AU486" s="7" t="str">
        <f t="shared" si="215"/>
        <v/>
      </c>
      <c r="AV486" s="7" t="str">
        <f t="shared" si="216"/>
        <v/>
      </c>
      <c r="AW486" s="7" t="str">
        <f t="shared" si="217"/>
        <v/>
      </c>
      <c r="AX486" s="88"/>
      <c r="BD486" s="3" t="s">
        <v>1868</v>
      </c>
    </row>
    <row r="487" spans="1:56" s="13" customFormat="1" ht="13.5" customHeight="1">
      <c r="A487" s="139">
        <v>472</v>
      </c>
      <c r="B487" s="140"/>
      <c r="C487" s="141"/>
      <c r="D487" s="142"/>
      <c r="E487" s="141"/>
      <c r="F487" s="141"/>
      <c r="G487" s="182"/>
      <c r="H487" s="141"/>
      <c r="I487" s="143"/>
      <c r="J487" s="144"/>
      <c r="K487" s="141"/>
      <c r="L487" s="449"/>
      <c r="M487" s="450"/>
      <c r="N487" s="450"/>
      <c r="O487" s="451"/>
      <c r="P487" s="376" t="str">
        <f t="shared" si="193"/>
        <v/>
      </c>
      <c r="Q487" s="376" t="str">
        <f t="shared" si="194"/>
        <v/>
      </c>
      <c r="R487" s="377" t="str">
        <f t="shared" si="195"/>
        <v/>
      </c>
      <c r="S487" s="377" t="str">
        <f t="shared" si="196"/>
        <v/>
      </c>
      <c r="T487" s="277"/>
      <c r="U487" s="37"/>
      <c r="V487" s="36" t="str">
        <f t="shared" si="197"/>
        <v/>
      </c>
      <c r="W487" s="36" t="e">
        <f>IF(#REF!="","",#REF!)</f>
        <v>#REF!</v>
      </c>
      <c r="X487" s="29" t="str">
        <f t="shared" si="198"/>
        <v/>
      </c>
      <c r="Y487" s="7" t="e">
        <f t="shared" si="199"/>
        <v>#N/A</v>
      </c>
      <c r="Z487" s="7" t="e">
        <f t="shared" si="200"/>
        <v>#N/A</v>
      </c>
      <c r="AA487" s="7" t="e">
        <f t="shared" si="201"/>
        <v>#N/A</v>
      </c>
      <c r="AB487" s="7" t="str">
        <f t="shared" si="202"/>
        <v/>
      </c>
      <c r="AC487" s="11">
        <f t="shared" si="203"/>
        <v>1</v>
      </c>
      <c r="AD487" s="7" t="e">
        <f t="shared" si="204"/>
        <v>#N/A</v>
      </c>
      <c r="AE487" s="7" t="e">
        <f t="shared" si="205"/>
        <v>#N/A</v>
      </c>
      <c r="AF487" s="7" t="e">
        <f t="shared" si="206"/>
        <v>#N/A</v>
      </c>
      <c r="AG487" s="7" t="e">
        <f>VLOOKUP(AI487,排出係数!$A$4:$I$1301,9,FALSE)</f>
        <v>#N/A</v>
      </c>
      <c r="AH487" s="12" t="str">
        <f t="shared" si="207"/>
        <v xml:space="preserve"> </v>
      </c>
      <c r="AI487" s="7" t="e">
        <f t="shared" si="218"/>
        <v>#N/A</v>
      </c>
      <c r="AJ487" s="7" t="e">
        <f t="shared" si="208"/>
        <v>#N/A</v>
      </c>
      <c r="AK487" s="7" t="e">
        <f>VLOOKUP(AI487,排出係数!$A$4:$I$1301,6,FALSE)</f>
        <v>#N/A</v>
      </c>
      <c r="AL487" s="7" t="e">
        <f t="shared" si="209"/>
        <v>#N/A</v>
      </c>
      <c r="AM487" s="7" t="e">
        <f t="shared" si="210"/>
        <v>#N/A</v>
      </c>
      <c r="AN487" s="7" t="e">
        <f>VLOOKUP(AI487,排出係数!$A$4:$I$1301,7,FALSE)</f>
        <v>#N/A</v>
      </c>
      <c r="AO487" s="7" t="e">
        <f t="shared" si="211"/>
        <v>#N/A</v>
      </c>
      <c r="AP487" s="7" t="e">
        <f t="shared" si="212"/>
        <v>#N/A</v>
      </c>
      <c r="AQ487" s="7" t="e">
        <f t="shared" si="219"/>
        <v>#N/A</v>
      </c>
      <c r="AR487" s="7">
        <f t="shared" si="213"/>
        <v>0</v>
      </c>
      <c r="AS487" s="7" t="e">
        <f>VLOOKUP(AI487,排出係数!$A$4:$I$1301,8,FALSE)</f>
        <v>#N/A</v>
      </c>
      <c r="AT487" s="7" t="str">
        <f t="shared" si="214"/>
        <v/>
      </c>
      <c r="AU487" s="7" t="str">
        <f t="shared" si="215"/>
        <v/>
      </c>
      <c r="AV487" s="7" t="str">
        <f t="shared" si="216"/>
        <v/>
      </c>
      <c r="AW487" s="7" t="str">
        <f t="shared" si="217"/>
        <v/>
      </c>
      <c r="AX487" s="88"/>
      <c r="BD487" s="3" t="s">
        <v>1232</v>
      </c>
    </row>
    <row r="488" spans="1:56" s="13" customFormat="1" ht="13.5" customHeight="1">
      <c r="A488" s="139">
        <v>473</v>
      </c>
      <c r="B488" s="140"/>
      <c r="C488" s="141"/>
      <c r="D488" s="142"/>
      <c r="E488" s="141"/>
      <c r="F488" s="141"/>
      <c r="G488" s="182"/>
      <c r="H488" s="141"/>
      <c r="I488" s="143"/>
      <c r="J488" s="144"/>
      <c r="K488" s="141"/>
      <c r="L488" s="449"/>
      <c r="M488" s="450"/>
      <c r="N488" s="450"/>
      <c r="O488" s="451"/>
      <c r="P488" s="376" t="str">
        <f t="shared" si="193"/>
        <v/>
      </c>
      <c r="Q488" s="376" t="str">
        <f t="shared" si="194"/>
        <v/>
      </c>
      <c r="R488" s="377" t="str">
        <f t="shared" si="195"/>
        <v/>
      </c>
      <c r="S488" s="377" t="str">
        <f t="shared" si="196"/>
        <v/>
      </c>
      <c r="T488" s="277"/>
      <c r="U488" s="37"/>
      <c r="V488" s="36" t="str">
        <f t="shared" si="197"/>
        <v/>
      </c>
      <c r="W488" s="36" t="e">
        <f>IF(#REF!="","",#REF!)</f>
        <v>#REF!</v>
      </c>
      <c r="X488" s="29" t="str">
        <f t="shared" si="198"/>
        <v/>
      </c>
      <c r="Y488" s="7" t="e">
        <f t="shared" si="199"/>
        <v>#N/A</v>
      </c>
      <c r="Z488" s="7" t="e">
        <f t="shared" si="200"/>
        <v>#N/A</v>
      </c>
      <c r="AA488" s="7" t="e">
        <f t="shared" si="201"/>
        <v>#N/A</v>
      </c>
      <c r="AB488" s="7" t="str">
        <f t="shared" si="202"/>
        <v/>
      </c>
      <c r="AC488" s="11">
        <f t="shared" si="203"/>
        <v>1</v>
      </c>
      <c r="AD488" s="7" t="e">
        <f t="shared" si="204"/>
        <v>#N/A</v>
      </c>
      <c r="AE488" s="7" t="e">
        <f t="shared" si="205"/>
        <v>#N/A</v>
      </c>
      <c r="AF488" s="7" t="e">
        <f t="shared" si="206"/>
        <v>#N/A</v>
      </c>
      <c r="AG488" s="7" t="e">
        <f>VLOOKUP(AI488,排出係数!$A$4:$I$1301,9,FALSE)</f>
        <v>#N/A</v>
      </c>
      <c r="AH488" s="12" t="str">
        <f t="shared" si="207"/>
        <v xml:space="preserve"> </v>
      </c>
      <c r="AI488" s="7" t="e">
        <f t="shared" si="218"/>
        <v>#N/A</v>
      </c>
      <c r="AJ488" s="7" t="e">
        <f t="shared" si="208"/>
        <v>#N/A</v>
      </c>
      <c r="AK488" s="7" t="e">
        <f>VLOOKUP(AI488,排出係数!$A$4:$I$1301,6,FALSE)</f>
        <v>#N/A</v>
      </c>
      <c r="AL488" s="7" t="e">
        <f t="shared" si="209"/>
        <v>#N/A</v>
      </c>
      <c r="AM488" s="7" t="e">
        <f t="shared" si="210"/>
        <v>#N/A</v>
      </c>
      <c r="AN488" s="7" t="e">
        <f>VLOOKUP(AI488,排出係数!$A$4:$I$1301,7,FALSE)</f>
        <v>#N/A</v>
      </c>
      <c r="AO488" s="7" t="e">
        <f t="shared" si="211"/>
        <v>#N/A</v>
      </c>
      <c r="AP488" s="7" t="e">
        <f t="shared" si="212"/>
        <v>#N/A</v>
      </c>
      <c r="AQ488" s="7" t="e">
        <f t="shared" si="219"/>
        <v>#N/A</v>
      </c>
      <c r="AR488" s="7">
        <f t="shared" si="213"/>
        <v>0</v>
      </c>
      <c r="AS488" s="7" t="e">
        <f>VLOOKUP(AI488,排出係数!$A$4:$I$1301,8,FALSE)</f>
        <v>#N/A</v>
      </c>
      <c r="AT488" s="7" t="str">
        <f t="shared" si="214"/>
        <v/>
      </c>
      <c r="AU488" s="7" t="str">
        <f t="shared" si="215"/>
        <v/>
      </c>
      <c r="AV488" s="7" t="str">
        <f t="shared" si="216"/>
        <v/>
      </c>
      <c r="AW488" s="7" t="str">
        <f t="shared" si="217"/>
        <v/>
      </c>
      <c r="AX488" s="88"/>
      <c r="BD488" s="3" t="s">
        <v>1234</v>
      </c>
    </row>
    <row r="489" spans="1:56" s="13" customFormat="1" ht="13.5" customHeight="1">
      <c r="A489" s="139">
        <v>474</v>
      </c>
      <c r="B489" s="140"/>
      <c r="C489" s="141"/>
      <c r="D489" s="142"/>
      <c r="E489" s="141"/>
      <c r="F489" s="141"/>
      <c r="G489" s="182"/>
      <c r="H489" s="141"/>
      <c r="I489" s="143"/>
      <c r="J489" s="144"/>
      <c r="K489" s="141"/>
      <c r="L489" s="449"/>
      <c r="M489" s="450"/>
      <c r="N489" s="450"/>
      <c r="O489" s="451"/>
      <c r="P489" s="376" t="str">
        <f t="shared" si="193"/>
        <v/>
      </c>
      <c r="Q489" s="376" t="str">
        <f t="shared" si="194"/>
        <v/>
      </c>
      <c r="R489" s="377" t="str">
        <f t="shared" si="195"/>
        <v/>
      </c>
      <c r="S489" s="377" t="str">
        <f t="shared" si="196"/>
        <v/>
      </c>
      <c r="T489" s="277"/>
      <c r="U489" s="37"/>
      <c r="V489" s="36" t="str">
        <f t="shared" si="197"/>
        <v/>
      </c>
      <c r="W489" s="36" t="e">
        <f>IF(#REF!="","",#REF!)</f>
        <v>#REF!</v>
      </c>
      <c r="X489" s="29" t="str">
        <f t="shared" si="198"/>
        <v/>
      </c>
      <c r="Y489" s="7" t="e">
        <f t="shared" si="199"/>
        <v>#N/A</v>
      </c>
      <c r="Z489" s="7" t="e">
        <f t="shared" si="200"/>
        <v>#N/A</v>
      </c>
      <c r="AA489" s="7" t="e">
        <f t="shared" si="201"/>
        <v>#N/A</v>
      </c>
      <c r="AB489" s="7" t="str">
        <f t="shared" si="202"/>
        <v/>
      </c>
      <c r="AC489" s="11">
        <f t="shared" si="203"/>
        <v>1</v>
      </c>
      <c r="AD489" s="7" t="e">
        <f t="shared" si="204"/>
        <v>#N/A</v>
      </c>
      <c r="AE489" s="7" t="e">
        <f t="shared" si="205"/>
        <v>#N/A</v>
      </c>
      <c r="AF489" s="7" t="e">
        <f t="shared" si="206"/>
        <v>#N/A</v>
      </c>
      <c r="AG489" s="7" t="e">
        <f>VLOOKUP(AI489,排出係数!$A$4:$I$1301,9,FALSE)</f>
        <v>#N/A</v>
      </c>
      <c r="AH489" s="12" t="str">
        <f t="shared" si="207"/>
        <v xml:space="preserve"> </v>
      </c>
      <c r="AI489" s="7" t="e">
        <f t="shared" si="218"/>
        <v>#N/A</v>
      </c>
      <c r="AJ489" s="7" t="e">
        <f t="shared" si="208"/>
        <v>#N/A</v>
      </c>
      <c r="AK489" s="7" t="e">
        <f>VLOOKUP(AI489,排出係数!$A$4:$I$1301,6,FALSE)</f>
        <v>#N/A</v>
      </c>
      <c r="AL489" s="7" t="e">
        <f t="shared" si="209"/>
        <v>#N/A</v>
      </c>
      <c r="AM489" s="7" t="e">
        <f t="shared" si="210"/>
        <v>#N/A</v>
      </c>
      <c r="AN489" s="7" t="e">
        <f>VLOOKUP(AI489,排出係数!$A$4:$I$1301,7,FALSE)</f>
        <v>#N/A</v>
      </c>
      <c r="AO489" s="7" t="e">
        <f t="shared" si="211"/>
        <v>#N/A</v>
      </c>
      <c r="AP489" s="7" t="e">
        <f t="shared" si="212"/>
        <v>#N/A</v>
      </c>
      <c r="AQ489" s="7" t="e">
        <f t="shared" si="219"/>
        <v>#N/A</v>
      </c>
      <c r="AR489" s="7">
        <f t="shared" si="213"/>
        <v>0</v>
      </c>
      <c r="AS489" s="7" t="e">
        <f>VLOOKUP(AI489,排出係数!$A$4:$I$1301,8,FALSE)</f>
        <v>#N/A</v>
      </c>
      <c r="AT489" s="7" t="str">
        <f t="shared" si="214"/>
        <v/>
      </c>
      <c r="AU489" s="7" t="str">
        <f t="shared" si="215"/>
        <v/>
      </c>
      <c r="AV489" s="7" t="str">
        <f t="shared" si="216"/>
        <v/>
      </c>
      <c r="AW489" s="7" t="str">
        <f t="shared" si="217"/>
        <v/>
      </c>
      <c r="AX489" s="88"/>
      <c r="BD489" s="3" t="s">
        <v>2009</v>
      </c>
    </row>
    <row r="490" spans="1:56" s="13" customFormat="1" ht="13.5" customHeight="1">
      <c r="A490" s="139">
        <v>475</v>
      </c>
      <c r="B490" s="140"/>
      <c r="C490" s="141"/>
      <c r="D490" s="142"/>
      <c r="E490" s="141"/>
      <c r="F490" s="141"/>
      <c r="G490" s="182"/>
      <c r="H490" s="141"/>
      <c r="I490" s="143"/>
      <c r="J490" s="144"/>
      <c r="K490" s="141"/>
      <c r="L490" s="449"/>
      <c r="M490" s="450"/>
      <c r="N490" s="450"/>
      <c r="O490" s="451"/>
      <c r="P490" s="376" t="str">
        <f t="shared" si="193"/>
        <v/>
      </c>
      <c r="Q490" s="376" t="str">
        <f t="shared" si="194"/>
        <v/>
      </c>
      <c r="R490" s="377" t="str">
        <f t="shared" si="195"/>
        <v/>
      </c>
      <c r="S490" s="377" t="str">
        <f t="shared" si="196"/>
        <v/>
      </c>
      <c r="T490" s="277"/>
      <c r="U490" s="37"/>
      <c r="V490" s="36" t="str">
        <f t="shared" si="197"/>
        <v/>
      </c>
      <c r="W490" s="36" t="e">
        <f>IF(#REF!="","",#REF!)</f>
        <v>#REF!</v>
      </c>
      <c r="X490" s="29" t="str">
        <f t="shared" si="198"/>
        <v/>
      </c>
      <c r="Y490" s="7" t="e">
        <f t="shared" si="199"/>
        <v>#N/A</v>
      </c>
      <c r="Z490" s="7" t="e">
        <f t="shared" si="200"/>
        <v>#N/A</v>
      </c>
      <c r="AA490" s="7" t="e">
        <f t="shared" si="201"/>
        <v>#N/A</v>
      </c>
      <c r="AB490" s="7" t="str">
        <f t="shared" si="202"/>
        <v/>
      </c>
      <c r="AC490" s="11">
        <f t="shared" si="203"/>
        <v>1</v>
      </c>
      <c r="AD490" s="7" t="e">
        <f t="shared" si="204"/>
        <v>#N/A</v>
      </c>
      <c r="AE490" s="7" t="e">
        <f t="shared" si="205"/>
        <v>#N/A</v>
      </c>
      <c r="AF490" s="7" t="e">
        <f t="shared" si="206"/>
        <v>#N/A</v>
      </c>
      <c r="AG490" s="7" t="e">
        <f>VLOOKUP(AI490,排出係数!$A$4:$I$1301,9,FALSE)</f>
        <v>#N/A</v>
      </c>
      <c r="AH490" s="12" t="str">
        <f t="shared" si="207"/>
        <v xml:space="preserve"> </v>
      </c>
      <c r="AI490" s="7" t="e">
        <f t="shared" si="218"/>
        <v>#N/A</v>
      </c>
      <c r="AJ490" s="7" t="e">
        <f t="shared" si="208"/>
        <v>#N/A</v>
      </c>
      <c r="AK490" s="7" t="e">
        <f>VLOOKUP(AI490,排出係数!$A$4:$I$1301,6,FALSE)</f>
        <v>#N/A</v>
      </c>
      <c r="AL490" s="7" t="e">
        <f t="shared" si="209"/>
        <v>#N/A</v>
      </c>
      <c r="AM490" s="7" t="e">
        <f t="shared" si="210"/>
        <v>#N/A</v>
      </c>
      <c r="AN490" s="7" t="e">
        <f>VLOOKUP(AI490,排出係数!$A$4:$I$1301,7,FALSE)</f>
        <v>#N/A</v>
      </c>
      <c r="AO490" s="7" t="e">
        <f t="shared" si="211"/>
        <v>#N/A</v>
      </c>
      <c r="AP490" s="7" t="e">
        <f t="shared" si="212"/>
        <v>#N/A</v>
      </c>
      <c r="AQ490" s="7" t="e">
        <f t="shared" si="219"/>
        <v>#N/A</v>
      </c>
      <c r="AR490" s="7">
        <f t="shared" si="213"/>
        <v>0</v>
      </c>
      <c r="AS490" s="7" t="e">
        <f>VLOOKUP(AI490,排出係数!$A$4:$I$1301,8,FALSE)</f>
        <v>#N/A</v>
      </c>
      <c r="AT490" s="7" t="str">
        <f t="shared" si="214"/>
        <v/>
      </c>
      <c r="AU490" s="7" t="str">
        <f t="shared" si="215"/>
        <v/>
      </c>
      <c r="AV490" s="7" t="str">
        <f t="shared" si="216"/>
        <v/>
      </c>
      <c r="AW490" s="7" t="str">
        <f t="shared" si="217"/>
        <v/>
      </c>
      <c r="AX490" s="88"/>
      <c r="BD490" s="3" t="s">
        <v>2048</v>
      </c>
    </row>
    <row r="491" spans="1:56" s="13" customFormat="1" ht="13.5" customHeight="1">
      <c r="A491" s="139">
        <v>476</v>
      </c>
      <c r="B491" s="140"/>
      <c r="C491" s="141"/>
      <c r="D491" s="142"/>
      <c r="E491" s="141"/>
      <c r="F491" s="141"/>
      <c r="G491" s="182"/>
      <c r="H491" s="141"/>
      <c r="I491" s="143"/>
      <c r="J491" s="144"/>
      <c r="K491" s="141"/>
      <c r="L491" s="449"/>
      <c r="M491" s="450"/>
      <c r="N491" s="450"/>
      <c r="O491" s="451"/>
      <c r="P491" s="376" t="str">
        <f t="shared" si="193"/>
        <v/>
      </c>
      <c r="Q491" s="376" t="str">
        <f t="shared" si="194"/>
        <v/>
      </c>
      <c r="R491" s="377" t="str">
        <f t="shared" si="195"/>
        <v/>
      </c>
      <c r="S491" s="377" t="str">
        <f t="shared" si="196"/>
        <v/>
      </c>
      <c r="T491" s="277"/>
      <c r="U491" s="37"/>
      <c r="V491" s="36" t="str">
        <f t="shared" si="197"/>
        <v/>
      </c>
      <c r="W491" s="36" t="e">
        <f>IF(#REF!="","",#REF!)</f>
        <v>#REF!</v>
      </c>
      <c r="X491" s="29" t="str">
        <f t="shared" si="198"/>
        <v/>
      </c>
      <c r="Y491" s="7" t="e">
        <f t="shared" si="199"/>
        <v>#N/A</v>
      </c>
      <c r="Z491" s="7" t="e">
        <f t="shared" si="200"/>
        <v>#N/A</v>
      </c>
      <c r="AA491" s="7" t="e">
        <f t="shared" si="201"/>
        <v>#N/A</v>
      </c>
      <c r="AB491" s="7" t="str">
        <f t="shared" si="202"/>
        <v/>
      </c>
      <c r="AC491" s="11">
        <f t="shared" si="203"/>
        <v>1</v>
      </c>
      <c r="AD491" s="7" t="e">
        <f t="shared" si="204"/>
        <v>#N/A</v>
      </c>
      <c r="AE491" s="7" t="e">
        <f t="shared" si="205"/>
        <v>#N/A</v>
      </c>
      <c r="AF491" s="7" t="e">
        <f t="shared" si="206"/>
        <v>#N/A</v>
      </c>
      <c r="AG491" s="7" t="e">
        <f>VLOOKUP(AI491,排出係数!$A$4:$I$1301,9,FALSE)</f>
        <v>#N/A</v>
      </c>
      <c r="AH491" s="12" t="str">
        <f t="shared" si="207"/>
        <v xml:space="preserve"> </v>
      </c>
      <c r="AI491" s="7" t="e">
        <f t="shared" si="218"/>
        <v>#N/A</v>
      </c>
      <c r="AJ491" s="7" t="e">
        <f t="shared" si="208"/>
        <v>#N/A</v>
      </c>
      <c r="AK491" s="7" t="e">
        <f>VLOOKUP(AI491,排出係数!$A$4:$I$1301,6,FALSE)</f>
        <v>#N/A</v>
      </c>
      <c r="AL491" s="7" t="e">
        <f t="shared" si="209"/>
        <v>#N/A</v>
      </c>
      <c r="AM491" s="7" t="e">
        <f t="shared" si="210"/>
        <v>#N/A</v>
      </c>
      <c r="AN491" s="7" t="e">
        <f>VLOOKUP(AI491,排出係数!$A$4:$I$1301,7,FALSE)</f>
        <v>#N/A</v>
      </c>
      <c r="AO491" s="7" t="e">
        <f t="shared" si="211"/>
        <v>#N/A</v>
      </c>
      <c r="AP491" s="7" t="e">
        <f t="shared" si="212"/>
        <v>#N/A</v>
      </c>
      <c r="AQ491" s="7" t="e">
        <f t="shared" si="219"/>
        <v>#N/A</v>
      </c>
      <c r="AR491" s="7">
        <f t="shared" si="213"/>
        <v>0</v>
      </c>
      <c r="AS491" s="7" t="e">
        <f>VLOOKUP(AI491,排出係数!$A$4:$I$1301,8,FALSE)</f>
        <v>#N/A</v>
      </c>
      <c r="AT491" s="7" t="str">
        <f t="shared" si="214"/>
        <v/>
      </c>
      <c r="AU491" s="7" t="str">
        <f t="shared" si="215"/>
        <v/>
      </c>
      <c r="AV491" s="7" t="str">
        <f t="shared" si="216"/>
        <v/>
      </c>
      <c r="AW491" s="7" t="str">
        <f t="shared" si="217"/>
        <v/>
      </c>
      <c r="AX491" s="88"/>
      <c r="BD491" s="3" t="s">
        <v>1587</v>
      </c>
    </row>
    <row r="492" spans="1:56" s="13" customFormat="1" ht="13.5" customHeight="1">
      <c r="A492" s="139">
        <v>477</v>
      </c>
      <c r="B492" s="140"/>
      <c r="C492" s="141"/>
      <c r="D492" s="142"/>
      <c r="E492" s="141"/>
      <c r="F492" s="141"/>
      <c r="G492" s="182"/>
      <c r="H492" s="141"/>
      <c r="I492" s="143"/>
      <c r="J492" s="144"/>
      <c r="K492" s="141"/>
      <c r="L492" s="449"/>
      <c r="M492" s="450"/>
      <c r="N492" s="450"/>
      <c r="O492" s="451"/>
      <c r="P492" s="376" t="str">
        <f t="shared" si="193"/>
        <v/>
      </c>
      <c r="Q492" s="376" t="str">
        <f t="shared" si="194"/>
        <v/>
      </c>
      <c r="R492" s="377" t="str">
        <f t="shared" si="195"/>
        <v/>
      </c>
      <c r="S492" s="377" t="str">
        <f t="shared" si="196"/>
        <v/>
      </c>
      <c r="T492" s="277"/>
      <c r="U492" s="37"/>
      <c r="V492" s="36" t="str">
        <f t="shared" si="197"/>
        <v/>
      </c>
      <c r="W492" s="36" t="e">
        <f>IF(#REF!="","",#REF!)</f>
        <v>#REF!</v>
      </c>
      <c r="X492" s="29" t="str">
        <f t="shared" si="198"/>
        <v/>
      </c>
      <c r="Y492" s="7" t="e">
        <f t="shared" si="199"/>
        <v>#N/A</v>
      </c>
      <c r="Z492" s="7" t="e">
        <f t="shared" si="200"/>
        <v>#N/A</v>
      </c>
      <c r="AA492" s="7" t="e">
        <f t="shared" si="201"/>
        <v>#N/A</v>
      </c>
      <c r="AB492" s="7" t="str">
        <f t="shared" si="202"/>
        <v/>
      </c>
      <c r="AC492" s="11">
        <f t="shared" si="203"/>
        <v>1</v>
      </c>
      <c r="AD492" s="7" t="e">
        <f t="shared" si="204"/>
        <v>#N/A</v>
      </c>
      <c r="AE492" s="7" t="e">
        <f t="shared" si="205"/>
        <v>#N/A</v>
      </c>
      <c r="AF492" s="7" t="e">
        <f t="shared" si="206"/>
        <v>#N/A</v>
      </c>
      <c r="AG492" s="7" t="e">
        <f>VLOOKUP(AI492,排出係数!$A$4:$I$1301,9,FALSE)</f>
        <v>#N/A</v>
      </c>
      <c r="AH492" s="12" t="str">
        <f t="shared" si="207"/>
        <v xml:space="preserve"> </v>
      </c>
      <c r="AI492" s="7" t="e">
        <f t="shared" si="218"/>
        <v>#N/A</v>
      </c>
      <c r="AJ492" s="7" t="e">
        <f t="shared" si="208"/>
        <v>#N/A</v>
      </c>
      <c r="AK492" s="7" t="e">
        <f>VLOOKUP(AI492,排出係数!$A$4:$I$1301,6,FALSE)</f>
        <v>#N/A</v>
      </c>
      <c r="AL492" s="7" t="e">
        <f t="shared" si="209"/>
        <v>#N/A</v>
      </c>
      <c r="AM492" s="7" t="e">
        <f t="shared" si="210"/>
        <v>#N/A</v>
      </c>
      <c r="AN492" s="7" t="e">
        <f>VLOOKUP(AI492,排出係数!$A$4:$I$1301,7,FALSE)</f>
        <v>#N/A</v>
      </c>
      <c r="AO492" s="7" t="e">
        <f t="shared" si="211"/>
        <v>#N/A</v>
      </c>
      <c r="AP492" s="7" t="e">
        <f t="shared" si="212"/>
        <v>#N/A</v>
      </c>
      <c r="AQ492" s="7" t="e">
        <f t="shared" si="219"/>
        <v>#N/A</v>
      </c>
      <c r="AR492" s="7">
        <f t="shared" si="213"/>
        <v>0</v>
      </c>
      <c r="AS492" s="7" t="e">
        <f>VLOOKUP(AI492,排出係数!$A$4:$I$1301,8,FALSE)</f>
        <v>#N/A</v>
      </c>
      <c r="AT492" s="7" t="str">
        <f t="shared" si="214"/>
        <v/>
      </c>
      <c r="AU492" s="7" t="str">
        <f t="shared" si="215"/>
        <v/>
      </c>
      <c r="AV492" s="7" t="str">
        <f t="shared" si="216"/>
        <v/>
      </c>
      <c r="AW492" s="7" t="str">
        <f t="shared" si="217"/>
        <v/>
      </c>
      <c r="AX492" s="88"/>
      <c r="BD492" s="3" t="s">
        <v>1529</v>
      </c>
    </row>
    <row r="493" spans="1:56" s="13" customFormat="1" ht="13.5" customHeight="1">
      <c r="A493" s="139">
        <v>478</v>
      </c>
      <c r="B493" s="140"/>
      <c r="C493" s="141"/>
      <c r="D493" s="142"/>
      <c r="E493" s="141"/>
      <c r="F493" s="141"/>
      <c r="G493" s="182"/>
      <c r="H493" s="141"/>
      <c r="I493" s="143"/>
      <c r="J493" s="144"/>
      <c r="K493" s="141"/>
      <c r="L493" s="449"/>
      <c r="M493" s="450"/>
      <c r="N493" s="450"/>
      <c r="O493" s="451"/>
      <c r="P493" s="376" t="str">
        <f t="shared" si="193"/>
        <v/>
      </c>
      <c r="Q493" s="376" t="str">
        <f t="shared" si="194"/>
        <v/>
      </c>
      <c r="R493" s="377" t="str">
        <f t="shared" si="195"/>
        <v/>
      </c>
      <c r="S493" s="377" t="str">
        <f t="shared" si="196"/>
        <v/>
      </c>
      <c r="T493" s="277"/>
      <c r="U493" s="37"/>
      <c r="V493" s="36" t="str">
        <f t="shared" si="197"/>
        <v/>
      </c>
      <c r="W493" s="36" t="e">
        <f>IF(#REF!="","",#REF!)</f>
        <v>#REF!</v>
      </c>
      <c r="X493" s="29" t="str">
        <f t="shared" si="198"/>
        <v/>
      </c>
      <c r="Y493" s="7" t="e">
        <f t="shared" si="199"/>
        <v>#N/A</v>
      </c>
      <c r="Z493" s="7" t="e">
        <f t="shared" si="200"/>
        <v>#N/A</v>
      </c>
      <c r="AA493" s="7" t="e">
        <f t="shared" si="201"/>
        <v>#N/A</v>
      </c>
      <c r="AB493" s="7" t="str">
        <f t="shared" si="202"/>
        <v/>
      </c>
      <c r="AC493" s="11">
        <f t="shared" si="203"/>
        <v>1</v>
      </c>
      <c r="AD493" s="7" t="e">
        <f t="shared" si="204"/>
        <v>#N/A</v>
      </c>
      <c r="AE493" s="7" t="e">
        <f t="shared" si="205"/>
        <v>#N/A</v>
      </c>
      <c r="AF493" s="7" t="e">
        <f t="shared" si="206"/>
        <v>#N/A</v>
      </c>
      <c r="AG493" s="7" t="e">
        <f>VLOOKUP(AI493,排出係数!$A$4:$I$1301,9,FALSE)</f>
        <v>#N/A</v>
      </c>
      <c r="AH493" s="12" t="str">
        <f t="shared" si="207"/>
        <v xml:space="preserve"> </v>
      </c>
      <c r="AI493" s="7" t="e">
        <f t="shared" si="218"/>
        <v>#N/A</v>
      </c>
      <c r="AJ493" s="7" t="e">
        <f t="shared" si="208"/>
        <v>#N/A</v>
      </c>
      <c r="AK493" s="7" t="e">
        <f>VLOOKUP(AI493,排出係数!$A$4:$I$1301,6,FALSE)</f>
        <v>#N/A</v>
      </c>
      <c r="AL493" s="7" t="e">
        <f t="shared" si="209"/>
        <v>#N/A</v>
      </c>
      <c r="AM493" s="7" t="e">
        <f t="shared" si="210"/>
        <v>#N/A</v>
      </c>
      <c r="AN493" s="7" t="e">
        <f>VLOOKUP(AI493,排出係数!$A$4:$I$1301,7,FALSE)</f>
        <v>#N/A</v>
      </c>
      <c r="AO493" s="7" t="e">
        <f t="shared" si="211"/>
        <v>#N/A</v>
      </c>
      <c r="AP493" s="7" t="e">
        <f t="shared" si="212"/>
        <v>#N/A</v>
      </c>
      <c r="AQ493" s="7" t="e">
        <f t="shared" si="219"/>
        <v>#N/A</v>
      </c>
      <c r="AR493" s="7">
        <f t="shared" si="213"/>
        <v>0</v>
      </c>
      <c r="AS493" s="7" t="e">
        <f>VLOOKUP(AI493,排出係数!$A$4:$I$1301,8,FALSE)</f>
        <v>#N/A</v>
      </c>
      <c r="AT493" s="7" t="str">
        <f t="shared" si="214"/>
        <v/>
      </c>
      <c r="AU493" s="7" t="str">
        <f t="shared" si="215"/>
        <v/>
      </c>
      <c r="AV493" s="7" t="str">
        <f t="shared" si="216"/>
        <v/>
      </c>
      <c r="AW493" s="7" t="str">
        <f t="shared" si="217"/>
        <v/>
      </c>
      <c r="AX493" s="88"/>
      <c r="BD493" s="3" t="s">
        <v>1533</v>
      </c>
    </row>
    <row r="494" spans="1:56" s="13" customFormat="1" ht="13.5" customHeight="1">
      <c r="A494" s="139">
        <v>479</v>
      </c>
      <c r="B494" s="140"/>
      <c r="C494" s="141"/>
      <c r="D494" s="142"/>
      <c r="E494" s="141"/>
      <c r="F494" s="141"/>
      <c r="G494" s="182"/>
      <c r="H494" s="141"/>
      <c r="I494" s="143"/>
      <c r="J494" s="144"/>
      <c r="K494" s="141"/>
      <c r="L494" s="449"/>
      <c r="M494" s="450"/>
      <c r="N494" s="450"/>
      <c r="O494" s="451"/>
      <c r="P494" s="376" t="str">
        <f t="shared" si="193"/>
        <v/>
      </c>
      <c r="Q494" s="376" t="str">
        <f t="shared" si="194"/>
        <v/>
      </c>
      <c r="R494" s="377" t="str">
        <f t="shared" si="195"/>
        <v/>
      </c>
      <c r="S494" s="377" t="str">
        <f t="shared" si="196"/>
        <v/>
      </c>
      <c r="T494" s="277"/>
      <c r="U494" s="37"/>
      <c r="V494" s="36" t="str">
        <f t="shared" si="197"/>
        <v/>
      </c>
      <c r="W494" s="36" t="e">
        <f>IF(#REF!="","",#REF!)</f>
        <v>#REF!</v>
      </c>
      <c r="X494" s="29" t="str">
        <f t="shared" si="198"/>
        <v/>
      </c>
      <c r="Y494" s="7" t="e">
        <f t="shared" si="199"/>
        <v>#N/A</v>
      </c>
      <c r="Z494" s="7" t="e">
        <f t="shared" si="200"/>
        <v>#N/A</v>
      </c>
      <c r="AA494" s="7" t="e">
        <f t="shared" si="201"/>
        <v>#N/A</v>
      </c>
      <c r="AB494" s="7" t="str">
        <f t="shared" si="202"/>
        <v/>
      </c>
      <c r="AC494" s="11">
        <f t="shared" si="203"/>
        <v>1</v>
      </c>
      <c r="AD494" s="7" t="e">
        <f t="shared" si="204"/>
        <v>#N/A</v>
      </c>
      <c r="AE494" s="7" t="e">
        <f t="shared" si="205"/>
        <v>#N/A</v>
      </c>
      <c r="AF494" s="7" t="e">
        <f t="shared" si="206"/>
        <v>#N/A</v>
      </c>
      <c r="AG494" s="7" t="e">
        <f>VLOOKUP(AI494,排出係数!$A$4:$I$1301,9,FALSE)</f>
        <v>#N/A</v>
      </c>
      <c r="AH494" s="12" t="str">
        <f t="shared" si="207"/>
        <v xml:space="preserve"> </v>
      </c>
      <c r="AI494" s="7" t="e">
        <f t="shared" si="218"/>
        <v>#N/A</v>
      </c>
      <c r="AJ494" s="7" t="e">
        <f t="shared" si="208"/>
        <v>#N/A</v>
      </c>
      <c r="AK494" s="7" t="e">
        <f>VLOOKUP(AI494,排出係数!$A$4:$I$1301,6,FALSE)</f>
        <v>#N/A</v>
      </c>
      <c r="AL494" s="7" t="e">
        <f t="shared" si="209"/>
        <v>#N/A</v>
      </c>
      <c r="AM494" s="7" t="e">
        <f t="shared" si="210"/>
        <v>#N/A</v>
      </c>
      <c r="AN494" s="7" t="e">
        <f>VLOOKUP(AI494,排出係数!$A$4:$I$1301,7,FALSE)</f>
        <v>#N/A</v>
      </c>
      <c r="AO494" s="7" t="e">
        <f t="shared" si="211"/>
        <v>#N/A</v>
      </c>
      <c r="AP494" s="7" t="e">
        <f t="shared" si="212"/>
        <v>#N/A</v>
      </c>
      <c r="AQ494" s="7" t="e">
        <f t="shared" si="219"/>
        <v>#N/A</v>
      </c>
      <c r="AR494" s="7">
        <f t="shared" si="213"/>
        <v>0</v>
      </c>
      <c r="AS494" s="7" t="e">
        <f>VLOOKUP(AI494,排出係数!$A$4:$I$1301,8,FALSE)</f>
        <v>#N/A</v>
      </c>
      <c r="AT494" s="7" t="str">
        <f t="shared" si="214"/>
        <v/>
      </c>
      <c r="AU494" s="7" t="str">
        <f t="shared" si="215"/>
        <v/>
      </c>
      <c r="AV494" s="7" t="str">
        <f t="shared" si="216"/>
        <v/>
      </c>
      <c r="AW494" s="7" t="str">
        <f t="shared" si="217"/>
        <v/>
      </c>
      <c r="AX494" s="88"/>
      <c r="BD494" s="3" t="s">
        <v>1588</v>
      </c>
    </row>
    <row r="495" spans="1:56" s="13" customFormat="1" ht="13.5" customHeight="1">
      <c r="A495" s="139">
        <v>480</v>
      </c>
      <c r="B495" s="140"/>
      <c r="C495" s="141"/>
      <c r="D495" s="142"/>
      <c r="E495" s="141"/>
      <c r="F495" s="141"/>
      <c r="G495" s="182"/>
      <c r="H495" s="141"/>
      <c r="I495" s="143"/>
      <c r="J495" s="144"/>
      <c r="K495" s="141"/>
      <c r="L495" s="449"/>
      <c r="M495" s="450"/>
      <c r="N495" s="450"/>
      <c r="O495" s="451"/>
      <c r="P495" s="376" t="str">
        <f t="shared" si="193"/>
        <v/>
      </c>
      <c r="Q495" s="376" t="str">
        <f t="shared" si="194"/>
        <v/>
      </c>
      <c r="R495" s="377" t="str">
        <f t="shared" si="195"/>
        <v/>
      </c>
      <c r="S495" s="377" t="str">
        <f t="shared" si="196"/>
        <v/>
      </c>
      <c r="T495" s="277"/>
      <c r="U495" s="37"/>
      <c r="V495" s="36" t="str">
        <f t="shared" si="197"/>
        <v/>
      </c>
      <c r="W495" s="36" t="e">
        <f>IF(#REF!="","",#REF!)</f>
        <v>#REF!</v>
      </c>
      <c r="X495" s="29" t="str">
        <f t="shared" si="198"/>
        <v/>
      </c>
      <c r="Y495" s="7" t="e">
        <f t="shared" si="199"/>
        <v>#N/A</v>
      </c>
      <c r="Z495" s="7" t="e">
        <f t="shared" si="200"/>
        <v>#N/A</v>
      </c>
      <c r="AA495" s="7" t="e">
        <f t="shared" si="201"/>
        <v>#N/A</v>
      </c>
      <c r="AB495" s="7" t="str">
        <f t="shared" si="202"/>
        <v/>
      </c>
      <c r="AC495" s="11">
        <f t="shared" si="203"/>
        <v>1</v>
      </c>
      <c r="AD495" s="7" t="e">
        <f t="shared" si="204"/>
        <v>#N/A</v>
      </c>
      <c r="AE495" s="7" t="e">
        <f t="shared" si="205"/>
        <v>#N/A</v>
      </c>
      <c r="AF495" s="7" t="e">
        <f t="shared" si="206"/>
        <v>#N/A</v>
      </c>
      <c r="AG495" s="7" t="e">
        <f>VLOOKUP(AI495,排出係数!$A$4:$I$1301,9,FALSE)</f>
        <v>#N/A</v>
      </c>
      <c r="AH495" s="12" t="str">
        <f t="shared" si="207"/>
        <v xml:space="preserve"> </v>
      </c>
      <c r="AI495" s="7" t="e">
        <f t="shared" si="218"/>
        <v>#N/A</v>
      </c>
      <c r="AJ495" s="7" t="e">
        <f t="shared" si="208"/>
        <v>#N/A</v>
      </c>
      <c r="AK495" s="7" t="e">
        <f>VLOOKUP(AI495,排出係数!$A$4:$I$1301,6,FALSE)</f>
        <v>#N/A</v>
      </c>
      <c r="AL495" s="7" t="e">
        <f t="shared" si="209"/>
        <v>#N/A</v>
      </c>
      <c r="AM495" s="7" t="e">
        <f t="shared" si="210"/>
        <v>#N/A</v>
      </c>
      <c r="AN495" s="7" t="e">
        <f>VLOOKUP(AI495,排出係数!$A$4:$I$1301,7,FALSE)</f>
        <v>#N/A</v>
      </c>
      <c r="AO495" s="7" t="e">
        <f t="shared" si="211"/>
        <v>#N/A</v>
      </c>
      <c r="AP495" s="7" t="e">
        <f t="shared" si="212"/>
        <v>#N/A</v>
      </c>
      <c r="AQ495" s="7" t="e">
        <f t="shared" si="219"/>
        <v>#N/A</v>
      </c>
      <c r="AR495" s="7">
        <f t="shared" si="213"/>
        <v>0</v>
      </c>
      <c r="AS495" s="7" t="e">
        <f>VLOOKUP(AI495,排出係数!$A$4:$I$1301,8,FALSE)</f>
        <v>#N/A</v>
      </c>
      <c r="AT495" s="7" t="str">
        <f t="shared" si="214"/>
        <v/>
      </c>
      <c r="AU495" s="7" t="str">
        <f t="shared" si="215"/>
        <v/>
      </c>
      <c r="AV495" s="7" t="str">
        <f t="shared" si="216"/>
        <v/>
      </c>
      <c r="AW495" s="7" t="str">
        <f t="shared" si="217"/>
        <v/>
      </c>
      <c r="AX495" s="88"/>
      <c r="BD495" s="3" t="s">
        <v>1530</v>
      </c>
    </row>
    <row r="496" spans="1:56" s="13" customFormat="1" ht="13.5" customHeight="1">
      <c r="A496" s="139">
        <v>481</v>
      </c>
      <c r="B496" s="140"/>
      <c r="C496" s="141"/>
      <c r="D496" s="142"/>
      <c r="E496" s="141"/>
      <c r="F496" s="141"/>
      <c r="G496" s="182"/>
      <c r="H496" s="141"/>
      <c r="I496" s="143"/>
      <c r="J496" s="144"/>
      <c r="K496" s="141"/>
      <c r="L496" s="449"/>
      <c r="M496" s="450"/>
      <c r="N496" s="450"/>
      <c r="O496" s="451"/>
      <c r="P496" s="376" t="str">
        <f t="shared" si="193"/>
        <v/>
      </c>
      <c r="Q496" s="376" t="str">
        <f t="shared" si="194"/>
        <v/>
      </c>
      <c r="R496" s="377" t="str">
        <f t="shared" si="195"/>
        <v/>
      </c>
      <c r="S496" s="377" t="str">
        <f t="shared" si="196"/>
        <v/>
      </c>
      <c r="T496" s="277"/>
      <c r="U496" s="37"/>
      <c r="V496" s="36" t="str">
        <f t="shared" si="197"/>
        <v/>
      </c>
      <c r="W496" s="36" t="e">
        <f>IF(#REF!="","",#REF!)</f>
        <v>#REF!</v>
      </c>
      <c r="X496" s="29" t="str">
        <f t="shared" si="198"/>
        <v/>
      </c>
      <c r="Y496" s="7" t="e">
        <f t="shared" si="199"/>
        <v>#N/A</v>
      </c>
      <c r="Z496" s="7" t="e">
        <f t="shared" si="200"/>
        <v>#N/A</v>
      </c>
      <c r="AA496" s="7" t="e">
        <f t="shared" si="201"/>
        <v>#N/A</v>
      </c>
      <c r="AB496" s="7" t="str">
        <f t="shared" si="202"/>
        <v/>
      </c>
      <c r="AC496" s="11">
        <f t="shared" si="203"/>
        <v>1</v>
      </c>
      <c r="AD496" s="7" t="e">
        <f t="shared" si="204"/>
        <v>#N/A</v>
      </c>
      <c r="AE496" s="7" t="e">
        <f t="shared" si="205"/>
        <v>#N/A</v>
      </c>
      <c r="AF496" s="7" t="e">
        <f t="shared" si="206"/>
        <v>#N/A</v>
      </c>
      <c r="AG496" s="7" t="e">
        <f>VLOOKUP(AI496,排出係数!$A$4:$I$1301,9,FALSE)</f>
        <v>#N/A</v>
      </c>
      <c r="AH496" s="12" t="str">
        <f t="shared" si="207"/>
        <v xml:space="preserve"> </v>
      </c>
      <c r="AI496" s="7" t="e">
        <f t="shared" si="218"/>
        <v>#N/A</v>
      </c>
      <c r="AJ496" s="7" t="e">
        <f t="shared" si="208"/>
        <v>#N/A</v>
      </c>
      <c r="AK496" s="7" t="e">
        <f>VLOOKUP(AI496,排出係数!$A$4:$I$1301,6,FALSE)</f>
        <v>#N/A</v>
      </c>
      <c r="AL496" s="7" t="e">
        <f t="shared" si="209"/>
        <v>#N/A</v>
      </c>
      <c r="AM496" s="7" t="e">
        <f t="shared" si="210"/>
        <v>#N/A</v>
      </c>
      <c r="AN496" s="7" t="e">
        <f>VLOOKUP(AI496,排出係数!$A$4:$I$1301,7,FALSE)</f>
        <v>#N/A</v>
      </c>
      <c r="AO496" s="7" t="e">
        <f t="shared" si="211"/>
        <v>#N/A</v>
      </c>
      <c r="AP496" s="7" t="e">
        <f t="shared" si="212"/>
        <v>#N/A</v>
      </c>
      <c r="AQ496" s="7" t="e">
        <f t="shared" si="219"/>
        <v>#N/A</v>
      </c>
      <c r="AR496" s="7">
        <f t="shared" si="213"/>
        <v>0</v>
      </c>
      <c r="AS496" s="7" t="e">
        <f>VLOOKUP(AI496,排出係数!$A$4:$I$1301,8,FALSE)</f>
        <v>#N/A</v>
      </c>
      <c r="AT496" s="7" t="str">
        <f t="shared" si="214"/>
        <v/>
      </c>
      <c r="AU496" s="7" t="str">
        <f t="shared" si="215"/>
        <v/>
      </c>
      <c r="AV496" s="7" t="str">
        <f t="shared" si="216"/>
        <v/>
      </c>
      <c r="AW496" s="7" t="str">
        <f t="shared" si="217"/>
        <v/>
      </c>
      <c r="AX496" s="88"/>
      <c r="BD496" s="3" t="s">
        <v>1534</v>
      </c>
    </row>
    <row r="497" spans="1:56" s="13" customFormat="1" ht="13.5" customHeight="1">
      <c r="A497" s="139">
        <v>482</v>
      </c>
      <c r="B497" s="140"/>
      <c r="C497" s="141"/>
      <c r="D497" s="142"/>
      <c r="E497" s="141"/>
      <c r="F497" s="141"/>
      <c r="G497" s="182"/>
      <c r="H497" s="141"/>
      <c r="I497" s="143"/>
      <c r="J497" s="144"/>
      <c r="K497" s="141"/>
      <c r="L497" s="449"/>
      <c r="M497" s="450"/>
      <c r="N497" s="450"/>
      <c r="O497" s="451"/>
      <c r="P497" s="376" t="str">
        <f t="shared" si="193"/>
        <v/>
      </c>
      <c r="Q497" s="376" t="str">
        <f t="shared" si="194"/>
        <v/>
      </c>
      <c r="R497" s="377" t="str">
        <f t="shared" si="195"/>
        <v/>
      </c>
      <c r="S497" s="377" t="str">
        <f t="shared" si="196"/>
        <v/>
      </c>
      <c r="T497" s="277"/>
      <c r="U497" s="37"/>
      <c r="V497" s="36" t="str">
        <f t="shared" si="197"/>
        <v/>
      </c>
      <c r="W497" s="36" t="e">
        <f>IF(#REF!="","",#REF!)</f>
        <v>#REF!</v>
      </c>
      <c r="X497" s="29" t="str">
        <f t="shared" si="198"/>
        <v/>
      </c>
      <c r="Y497" s="7" t="e">
        <f t="shared" si="199"/>
        <v>#N/A</v>
      </c>
      <c r="Z497" s="7" t="e">
        <f t="shared" si="200"/>
        <v>#N/A</v>
      </c>
      <c r="AA497" s="7" t="e">
        <f t="shared" si="201"/>
        <v>#N/A</v>
      </c>
      <c r="AB497" s="7" t="str">
        <f t="shared" si="202"/>
        <v/>
      </c>
      <c r="AC497" s="11">
        <f t="shared" si="203"/>
        <v>1</v>
      </c>
      <c r="AD497" s="7" t="e">
        <f t="shared" si="204"/>
        <v>#N/A</v>
      </c>
      <c r="AE497" s="7" t="e">
        <f t="shared" si="205"/>
        <v>#N/A</v>
      </c>
      <c r="AF497" s="7" t="e">
        <f t="shared" si="206"/>
        <v>#N/A</v>
      </c>
      <c r="AG497" s="7" t="e">
        <f>VLOOKUP(AI497,排出係数!$A$4:$I$1301,9,FALSE)</f>
        <v>#N/A</v>
      </c>
      <c r="AH497" s="12" t="str">
        <f t="shared" si="207"/>
        <v xml:space="preserve"> </v>
      </c>
      <c r="AI497" s="7" t="e">
        <f t="shared" si="218"/>
        <v>#N/A</v>
      </c>
      <c r="AJ497" s="7" t="e">
        <f t="shared" si="208"/>
        <v>#N/A</v>
      </c>
      <c r="AK497" s="7" t="e">
        <f>VLOOKUP(AI497,排出係数!$A$4:$I$1301,6,FALSE)</f>
        <v>#N/A</v>
      </c>
      <c r="AL497" s="7" t="e">
        <f t="shared" si="209"/>
        <v>#N/A</v>
      </c>
      <c r="AM497" s="7" t="e">
        <f t="shared" si="210"/>
        <v>#N/A</v>
      </c>
      <c r="AN497" s="7" t="e">
        <f>VLOOKUP(AI497,排出係数!$A$4:$I$1301,7,FALSE)</f>
        <v>#N/A</v>
      </c>
      <c r="AO497" s="7" t="e">
        <f t="shared" si="211"/>
        <v>#N/A</v>
      </c>
      <c r="AP497" s="7" t="e">
        <f t="shared" si="212"/>
        <v>#N/A</v>
      </c>
      <c r="AQ497" s="7" t="e">
        <f t="shared" si="219"/>
        <v>#N/A</v>
      </c>
      <c r="AR497" s="7">
        <f t="shared" si="213"/>
        <v>0</v>
      </c>
      <c r="AS497" s="7" t="e">
        <f>VLOOKUP(AI497,排出係数!$A$4:$I$1301,8,FALSE)</f>
        <v>#N/A</v>
      </c>
      <c r="AT497" s="7" t="str">
        <f t="shared" si="214"/>
        <v/>
      </c>
      <c r="AU497" s="7" t="str">
        <f t="shared" si="215"/>
        <v/>
      </c>
      <c r="AV497" s="7" t="str">
        <f t="shared" si="216"/>
        <v/>
      </c>
      <c r="AW497" s="7" t="str">
        <f t="shared" si="217"/>
        <v/>
      </c>
      <c r="AX497" s="88"/>
      <c r="BD497" s="3" t="s">
        <v>1593</v>
      </c>
    </row>
    <row r="498" spans="1:56" s="13" customFormat="1" ht="13.5" customHeight="1">
      <c r="A498" s="139">
        <v>483</v>
      </c>
      <c r="B498" s="140"/>
      <c r="C498" s="141"/>
      <c r="D498" s="142"/>
      <c r="E498" s="141"/>
      <c r="F498" s="141"/>
      <c r="G498" s="182"/>
      <c r="H498" s="141"/>
      <c r="I498" s="143"/>
      <c r="J498" s="144"/>
      <c r="K498" s="141"/>
      <c r="L498" s="449"/>
      <c r="M498" s="450"/>
      <c r="N498" s="450"/>
      <c r="O498" s="451"/>
      <c r="P498" s="376" t="str">
        <f t="shared" si="193"/>
        <v/>
      </c>
      <c r="Q498" s="376" t="str">
        <f t="shared" si="194"/>
        <v/>
      </c>
      <c r="R498" s="377" t="str">
        <f t="shared" si="195"/>
        <v/>
      </c>
      <c r="S498" s="377" t="str">
        <f t="shared" si="196"/>
        <v/>
      </c>
      <c r="T498" s="277"/>
      <c r="U498" s="37"/>
      <c r="V498" s="36" t="str">
        <f t="shared" si="197"/>
        <v/>
      </c>
      <c r="W498" s="36" t="e">
        <f>IF(#REF!="","",#REF!)</f>
        <v>#REF!</v>
      </c>
      <c r="X498" s="29" t="str">
        <f t="shared" si="198"/>
        <v/>
      </c>
      <c r="Y498" s="7" t="e">
        <f t="shared" si="199"/>
        <v>#N/A</v>
      </c>
      <c r="Z498" s="7" t="e">
        <f t="shared" si="200"/>
        <v>#N/A</v>
      </c>
      <c r="AA498" s="7" t="e">
        <f t="shared" si="201"/>
        <v>#N/A</v>
      </c>
      <c r="AB498" s="7" t="str">
        <f t="shared" si="202"/>
        <v/>
      </c>
      <c r="AC498" s="11">
        <f t="shared" si="203"/>
        <v>1</v>
      </c>
      <c r="AD498" s="7" t="e">
        <f t="shared" si="204"/>
        <v>#N/A</v>
      </c>
      <c r="AE498" s="7" t="e">
        <f t="shared" si="205"/>
        <v>#N/A</v>
      </c>
      <c r="AF498" s="7" t="e">
        <f t="shared" si="206"/>
        <v>#N/A</v>
      </c>
      <c r="AG498" s="7" t="e">
        <f>VLOOKUP(AI498,排出係数!$A$4:$I$1301,9,FALSE)</f>
        <v>#N/A</v>
      </c>
      <c r="AH498" s="12" t="str">
        <f t="shared" si="207"/>
        <v xml:space="preserve"> </v>
      </c>
      <c r="AI498" s="7" t="e">
        <f t="shared" si="218"/>
        <v>#N/A</v>
      </c>
      <c r="AJ498" s="7" t="e">
        <f t="shared" si="208"/>
        <v>#N/A</v>
      </c>
      <c r="AK498" s="7" t="e">
        <f>VLOOKUP(AI498,排出係数!$A$4:$I$1301,6,FALSE)</f>
        <v>#N/A</v>
      </c>
      <c r="AL498" s="7" t="e">
        <f t="shared" si="209"/>
        <v>#N/A</v>
      </c>
      <c r="AM498" s="7" t="e">
        <f t="shared" si="210"/>
        <v>#N/A</v>
      </c>
      <c r="AN498" s="7" t="e">
        <f>VLOOKUP(AI498,排出係数!$A$4:$I$1301,7,FALSE)</f>
        <v>#N/A</v>
      </c>
      <c r="AO498" s="7" t="e">
        <f t="shared" si="211"/>
        <v>#N/A</v>
      </c>
      <c r="AP498" s="7" t="e">
        <f t="shared" si="212"/>
        <v>#N/A</v>
      </c>
      <c r="AQ498" s="7" t="e">
        <f t="shared" si="219"/>
        <v>#N/A</v>
      </c>
      <c r="AR498" s="7">
        <f t="shared" si="213"/>
        <v>0</v>
      </c>
      <c r="AS498" s="7" t="e">
        <f>VLOOKUP(AI498,排出係数!$A$4:$I$1301,8,FALSE)</f>
        <v>#N/A</v>
      </c>
      <c r="AT498" s="7" t="str">
        <f t="shared" si="214"/>
        <v/>
      </c>
      <c r="AU498" s="7" t="str">
        <f t="shared" si="215"/>
        <v/>
      </c>
      <c r="AV498" s="7" t="str">
        <f t="shared" si="216"/>
        <v/>
      </c>
      <c r="AW498" s="7" t="str">
        <f t="shared" si="217"/>
        <v/>
      </c>
      <c r="AX498" s="88"/>
      <c r="BD498" s="3" t="s">
        <v>1594</v>
      </c>
    </row>
    <row r="499" spans="1:56" s="13" customFormat="1" ht="13.5" customHeight="1">
      <c r="A499" s="139">
        <v>484</v>
      </c>
      <c r="B499" s="140"/>
      <c r="C499" s="141"/>
      <c r="D499" s="142"/>
      <c r="E499" s="141"/>
      <c r="F499" s="141"/>
      <c r="G499" s="182"/>
      <c r="H499" s="141"/>
      <c r="I499" s="143"/>
      <c r="J499" s="144"/>
      <c r="K499" s="141"/>
      <c r="L499" s="449"/>
      <c r="M499" s="450"/>
      <c r="N499" s="450"/>
      <c r="O499" s="451"/>
      <c r="P499" s="376" t="str">
        <f t="shared" si="193"/>
        <v/>
      </c>
      <c r="Q499" s="376" t="str">
        <f t="shared" si="194"/>
        <v/>
      </c>
      <c r="R499" s="377" t="str">
        <f t="shared" si="195"/>
        <v/>
      </c>
      <c r="S499" s="377" t="str">
        <f t="shared" si="196"/>
        <v/>
      </c>
      <c r="T499" s="277"/>
      <c r="U499" s="37"/>
      <c r="V499" s="36" t="str">
        <f t="shared" si="197"/>
        <v/>
      </c>
      <c r="W499" s="36" t="e">
        <f>IF(#REF!="","",#REF!)</f>
        <v>#REF!</v>
      </c>
      <c r="X499" s="29" t="str">
        <f t="shared" si="198"/>
        <v/>
      </c>
      <c r="Y499" s="7" t="e">
        <f t="shared" si="199"/>
        <v>#N/A</v>
      </c>
      <c r="Z499" s="7" t="e">
        <f t="shared" si="200"/>
        <v>#N/A</v>
      </c>
      <c r="AA499" s="7" t="e">
        <f t="shared" si="201"/>
        <v>#N/A</v>
      </c>
      <c r="AB499" s="7" t="str">
        <f t="shared" si="202"/>
        <v/>
      </c>
      <c r="AC499" s="11">
        <f t="shared" si="203"/>
        <v>1</v>
      </c>
      <c r="AD499" s="7" t="e">
        <f t="shared" si="204"/>
        <v>#N/A</v>
      </c>
      <c r="AE499" s="7" t="e">
        <f t="shared" si="205"/>
        <v>#N/A</v>
      </c>
      <c r="AF499" s="7" t="e">
        <f t="shared" si="206"/>
        <v>#N/A</v>
      </c>
      <c r="AG499" s="7" t="e">
        <f>VLOOKUP(AI499,排出係数!$A$4:$I$1301,9,FALSE)</f>
        <v>#N/A</v>
      </c>
      <c r="AH499" s="12" t="str">
        <f t="shared" si="207"/>
        <v xml:space="preserve"> </v>
      </c>
      <c r="AI499" s="7" t="e">
        <f t="shared" si="218"/>
        <v>#N/A</v>
      </c>
      <c r="AJ499" s="7" t="e">
        <f t="shared" si="208"/>
        <v>#N/A</v>
      </c>
      <c r="AK499" s="7" t="e">
        <f>VLOOKUP(AI499,排出係数!$A$4:$I$1301,6,FALSE)</f>
        <v>#N/A</v>
      </c>
      <c r="AL499" s="7" t="e">
        <f t="shared" si="209"/>
        <v>#N/A</v>
      </c>
      <c r="AM499" s="7" t="e">
        <f t="shared" si="210"/>
        <v>#N/A</v>
      </c>
      <c r="AN499" s="7" t="e">
        <f>VLOOKUP(AI499,排出係数!$A$4:$I$1301,7,FALSE)</f>
        <v>#N/A</v>
      </c>
      <c r="AO499" s="7" t="e">
        <f t="shared" si="211"/>
        <v>#N/A</v>
      </c>
      <c r="AP499" s="7" t="e">
        <f t="shared" si="212"/>
        <v>#N/A</v>
      </c>
      <c r="AQ499" s="7" t="e">
        <f t="shared" si="219"/>
        <v>#N/A</v>
      </c>
      <c r="AR499" s="7">
        <f t="shared" si="213"/>
        <v>0</v>
      </c>
      <c r="AS499" s="7" t="e">
        <f>VLOOKUP(AI499,排出係数!$A$4:$I$1301,8,FALSE)</f>
        <v>#N/A</v>
      </c>
      <c r="AT499" s="7" t="str">
        <f t="shared" si="214"/>
        <v/>
      </c>
      <c r="AU499" s="7" t="str">
        <f t="shared" si="215"/>
        <v/>
      </c>
      <c r="AV499" s="7" t="str">
        <f t="shared" si="216"/>
        <v/>
      </c>
      <c r="AW499" s="7" t="str">
        <f t="shared" si="217"/>
        <v/>
      </c>
      <c r="AX499" s="88"/>
      <c r="BD499" s="3" t="s">
        <v>1566</v>
      </c>
    </row>
    <row r="500" spans="1:56" s="13" customFormat="1" ht="13.5" customHeight="1">
      <c r="A500" s="139">
        <v>485</v>
      </c>
      <c r="B500" s="140"/>
      <c r="C500" s="141"/>
      <c r="D500" s="142"/>
      <c r="E500" s="141"/>
      <c r="F500" s="141"/>
      <c r="G500" s="182"/>
      <c r="H500" s="141"/>
      <c r="I500" s="143"/>
      <c r="J500" s="144"/>
      <c r="K500" s="141"/>
      <c r="L500" s="449"/>
      <c r="M500" s="450"/>
      <c r="N500" s="450"/>
      <c r="O500" s="451"/>
      <c r="P500" s="376" t="str">
        <f t="shared" si="193"/>
        <v/>
      </c>
      <c r="Q500" s="376" t="str">
        <f t="shared" si="194"/>
        <v/>
      </c>
      <c r="R500" s="377" t="str">
        <f t="shared" si="195"/>
        <v/>
      </c>
      <c r="S500" s="377" t="str">
        <f t="shared" si="196"/>
        <v/>
      </c>
      <c r="T500" s="277"/>
      <c r="U500" s="37"/>
      <c r="V500" s="36" t="str">
        <f t="shared" si="197"/>
        <v/>
      </c>
      <c r="W500" s="36" t="e">
        <f>IF(#REF!="","",#REF!)</f>
        <v>#REF!</v>
      </c>
      <c r="X500" s="29" t="str">
        <f t="shared" si="198"/>
        <v/>
      </c>
      <c r="Y500" s="7" t="e">
        <f t="shared" si="199"/>
        <v>#N/A</v>
      </c>
      <c r="Z500" s="7" t="e">
        <f t="shared" si="200"/>
        <v>#N/A</v>
      </c>
      <c r="AA500" s="7" t="e">
        <f t="shared" si="201"/>
        <v>#N/A</v>
      </c>
      <c r="AB500" s="7" t="str">
        <f t="shared" si="202"/>
        <v/>
      </c>
      <c r="AC500" s="11">
        <f t="shared" si="203"/>
        <v>1</v>
      </c>
      <c r="AD500" s="7" t="e">
        <f t="shared" si="204"/>
        <v>#N/A</v>
      </c>
      <c r="AE500" s="7" t="e">
        <f t="shared" si="205"/>
        <v>#N/A</v>
      </c>
      <c r="AF500" s="7" t="e">
        <f t="shared" si="206"/>
        <v>#N/A</v>
      </c>
      <c r="AG500" s="7" t="e">
        <f>VLOOKUP(AI500,排出係数!$A$4:$I$1301,9,FALSE)</f>
        <v>#N/A</v>
      </c>
      <c r="AH500" s="12" t="str">
        <f t="shared" si="207"/>
        <v xml:space="preserve"> </v>
      </c>
      <c r="AI500" s="7" t="e">
        <f t="shared" si="218"/>
        <v>#N/A</v>
      </c>
      <c r="AJ500" s="7" t="e">
        <f t="shared" si="208"/>
        <v>#N/A</v>
      </c>
      <c r="AK500" s="7" t="e">
        <f>VLOOKUP(AI500,排出係数!$A$4:$I$1301,6,FALSE)</f>
        <v>#N/A</v>
      </c>
      <c r="AL500" s="7" t="e">
        <f t="shared" si="209"/>
        <v>#N/A</v>
      </c>
      <c r="AM500" s="7" t="e">
        <f t="shared" si="210"/>
        <v>#N/A</v>
      </c>
      <c r="AN500" s="7" t="e">
        <f>VLOOKUP(AI500,排出係数!$A$4:$I$1301,7,FALSE)</f>
        <v>#N/A</v>
      </c>
      <c r="AO500" s="7" t="e">
        <f t="shared" si="211"/>
        <v>#N/A</v>
      </c>
      <c r="AP500" s="7" t="e">
        <f t="shared" si="212"/>
        <v>#N/A</v>
      </c>
      <c r="AQ500" s="7" t="e">
        <f t="shared" si="219"/>
        <v>#N/A</v>
      </c>
      <c r="AR500" s="7">
        <f t="shared" si="213"/>
        <v>0</v>
      </c>
      <c r="AS500" s="7" t="e">
        <f>VLOOKUP(AI500,排出係数!$A$4:$I$1301,8,FALSE)</f>
        <v>#N/A</v>
      </c>
      <c r="AT500" s="7" t="str">
        <f t="shared" si="214"/>
        <v/>
      </c>
      <c r="AU500" s="7" t="str">
        <f t="shared" si="215"/>
        <v/>
      </c>
      <c r="AV500" s="7" t="str">
        <f t="shared" si="216"/>
        <v/>
      </c>
      <c r="AW500" s="7" t="str">
        <f t="shared" si="217"/>
        <v/>
      </c>
      <c r="AX500" s="88"/>
      <c r="BD500" s="465" t="s">
        <v>2767</v>
      </c>
    </row>
    <row r="501" spans="1:56" s="13" customFormat="1" ht="13.5" customHeight="1">
      <c r="A501" s="139">
        <v>486</v>
      </c>
      <c r="B501" s="140"/>
      <c r="C501" s="141"/>
      <c r="D501" s="142"/>
      <c r="E501" s="141"/>
      <c r="F501" s="141"/>
      <c r="G501" s="182"/>
      <c r="H501" s="141"/>
      <c r="I501" s="143"/>
      <c r="J501" s="144"/>
      <c r="K501" s="141"/>
      <c r="L501" s="449"/>
      <c r="M501" s="450"/>
      <c r="N501" s="450"/>
      <c r="O501" s="451"/>
      <c r="P501" s="376" t="str">
        <f t="shared" si="193"/>
        <v/>
      </c>
      <c r="Q501" s="376" t="str">
        <f t="shared" si="194"/>
        <v/>
      </c>
      <c r="R501" s="377" t="str">
        <f t="shared" si="195"/>
        <v/>
      </c>
      <c r="S501" s="377" t="str">
        <f t="shared" si="196"/>
        <v/>
      </c>
      <c r="T501" s="277"/>
      <c r="U501" s="37"/>
      <c r="V501" s="36" t="str">
        <f t="shared" si="197"/>
        <v/>
      </c>
      <c r="W501" s="36" t="e">
        <f>IF(#REF!="","",#REF!)</f>
        <v>#REF!</v>
      </c>
      <c r="X501" s="29" t="str">
        <f t="shared" si="198"/>
        <v/>
      </c>
      <c r="Y501" s="7" t="e">
        <f t="shared" si="199"/>
        <v>#N/A</v>
      </c>
      <c r="Z501" s="7" t="e">
        <f t="shared" si="200"/>
        <v>#N/A</v>
      </c>
      <c r="AA501" s="7" t="e">
        <f t="shared" si="201"/>
        <v>#N/A</v>
      </c>
      <c r="AB501" s="7" t="str">
        <f t="shared" si="202"/>
        <v/>
      </c>
      <c r="AC501" s="11">
        <f t="shared" si="203"/>
        <v>1</v>
      </c>
      <c r="AD501" s="7" t="e">
        <f t="shared" si="204"/>
        <v>#N/A</v>
      </c>
      <c r="AE501" s="7" t="e">
        <f t="shared" si="205"/>
        <v>#N/A</v>
      </c>
      <c r="AF501" s="7" t="e">
        <f t="shared" si="206"/>
        <v>#N/A</v>
      </c>
      <c r="AG501" s="7" t="e">
        <f>VLOOKUP(AI501,排出係数!$A$4:$I$1301,9,FALSE)</f>
        <v>#N/A</v>
      </c>
      <c r="AH501" s="12" t="str">
        <f t="shared" si="207"/>
        <v xml:space="preserve"> </v>
      </c>
      <c r="AI501" s="7" t="e">
        <f t="shared" si="218"/>
        <v>#N/A</v>
      </c>
      <c r="AJ501" s="7" t="e">
        <f t="shared" si="208"/>
        <v>#N/A</v>
      </c>
      <c r="AK501" s="7" t="e">
        <f>VLOOKUP(AI501,排出係数!$A$4:$I$1301,6,FALSE)</f>
        <v>#N/A</v>
      </c>
      <c r="AL501" s="7" t="e">
        <f t="shared" si="209"/>
        <v>#N/A</v>
      </c>
      <c r="AM501" s="7" t="e">
        <f t="shared" si="210"/>
        <v>#N/A</v>
      </c>
      <c r="AN501" s="7" t="e">
        <f>VLOOKUP(AI501,排出係数!$A$4:$I$1301,7,FALSE)</f>
        <v>#N/A</v>
      </c>
      <c r="AO501" s="7" t="e">
        <f t="shared" si="211"/>
        <v>#N/A</v>
      </c>
      <c r="AP501" s="7" t="e">
        <f t="shared" si="212"/>
        <v>#N/A</v>
      </c>
      <c r="AQ501" s="7" t="e">
        <f t="shared" si="219"/>
        <v>#N/A</v>
      </c>
      <c r="AR501" s="7">
        <f t="shared" si="213"/>
        <v>0</v>
      </c>
      <c r="AS501" s="7" t="e">
        <f>VLOOKUP(AI501,排出係数!$A$4:$I$1301,8,FALSE)</f>
        <v>#N/A</v>
      </c>
      <c r="AT501" s="7" t="str">
        <f t="shared" si="214"/>
        <v/>
      </c>
      <c r="AU501" s="7" t="str">
        <f t="shared" si="215"/>
        <v/>
      </c>
      <c r="AV501" s="7" t="str">
        <f t="shared" si="216"/>
        <v/>
      </c>
      <c r="AW501" s="7" t="str">
        <f t="shared" si="217"/>
        <v/>
      </c>
      <c r="AX501" s="88"/>
      <c r="BD501" s="3" t="s">
        <v>1571</v>
      </c>
    </row>
    <row r="502" spans="1:56" s="13" customFormat="1" ht="13.5" customHeight="1">
      <c r="A502" s="139">
        <v>487</v>
      </c>
      <c r="B502" s="140"/>
      <c r="C502" s="141"/>
      <c r="D502" s="142"/>
      <c r="E502" s="141"/>
      <c r="F502" s="141"/>
      <c r="G502" s="182"/>
      <c r="H502" s="141"/>
      <c r="I502" s="143"/>
      <c r="J502" s="144"/>
      <c r="K502" s="141"/>
      <c r="L502" s="449"/>
      <c r="M502" s="450"/>
      <c r="N502" s="450"/>
      <c r="O502" s="451"/>
      <c r="P502" s="376" t="str">
        <f t="shared" si="193"/>
        <v/>
      </c>
      <c r="Q502" s="376" t="str">
        <f t="shared" si="194"/>
        <v/>
      </c>
      <c r="R502" s="377" t="str">
        <f t="shared" si="195"/>
        <v/>
      </c>
      <c r="S502" s="377" t="str">
        <f t="shared" si="196"/>
        <v/>
      </c>
      <c r="T502" s="277"/>
      <c r="U502" s="37"/>
      <c r="V502" s="36" t="str">
        <f t="shared" si="197"/>
        <v/>
      </c>
      <c r="W502" s="36" t="e">
        <f>IF(#REF!="","",#REF!)</f>
        <v>#REF!</v>
      </c>
      <c r="X502" s="29" t="str">
        <f t="shared" si="198"/>
        <v/>
      </c>
      <c r="Y502" s="7" t="e">
        <f t="shared" si="199"/>
        <v>#N/A</v>
      </c>
      <c r="Z502" s="7" t="e">
        <f t="shared" si="200"/>
        <v>#N/A</v>
      </c>
      <c r="AA502" s="7" t="e">
        <f t="shared" si="201"/>
        <v>#N/A</v>
      </c>
      <c r="AB502" s="7" t="str">
        <f t="shared" si="202"/>
        <v/>
      </c>
      <c r="AC502" s="11">
        <f t="shared" si="203"/>
        <v>1</v>
      </c>
      <c r="AD502" s="7" t="e">
        <f t="shared" si="204"/>
        <v>#N/A</v>
      </c>
      <c r="AE502" s="7" t="e">
        <f t="shared" si="205"/>
        <v>#N/A</v>
      </c>
      <c r="AF502" s="7" t="e">
        <f t="shared" si="206"/>
        <v>#N/A</v>
      </c>
      <c r="AG502" s="7" t="e">
        <f>VLOOKUP(AI502,排出係数!$A$4:$I$1301,9,FALSE)</f>
        <v>#N/A</v>
      </c>
      <c r="AH502" s="12" t="str">
        <f t="shared" si="207"/>
        <v xml:space="preserve"> </v>
      </c>
      <c r="AI502" s="7" t="e">
        <f t="shared" si="218"/>
        <v>#N/A</v>
      </c>
      <c r="AJ502" s="7" t="e">
        <f t="shared" si="208"/>
        <v>#N/A</v>
      </c>
      <c r="AK502" s="7" t="e">
        <f>VLOOKUP(AI502,排出係数!$A$4:$I$1301,6,FALSE)</f>
        <v>#N/A</v>
      </c>
      <c r="AL502" s="7" t="e">
        <f t="shared" si="209"/>
        <v>#N/A</v>
      </c>
      <c r="AM502" s="7" t="e">
        <f t="shared" si="210"/>
        <v>#N/A</v>
      </c>
      <c r="AN502" s="7" t="e">
        <f>VLOOKUP(AI502,排出係数!$A$4:$I$1301,7,FALSE)</f>
        <v>#N/A</v>
      </c>
      <c r="AO502" s="7" t="e">
        <f t="shared" si="211"/>
        <v>#N/A</v>
      </c>
      <c r="AP502" s="7" t="e">
        <f t="shared" si="212"/>
        <v>#N/A</v>
      </c>
      <c r="AQ502" s="7" t="e">
        <f t="shared" si="219"/>
        <v>#N/A</v>
      </c>
      <c r="AR502" s="7">
        <f t="shared" si="213"/>
        <v>0</v>
      </c>
      <c r="AS502" s="7" t="e">
        <f>VLOOKUP(AI502,排出係数!$A$4:$I$1301,8,FALSE)</f>
        <v>#N/A</v>
      </c>
      <c r="AT502" s="7" t="str">
        <f t="shared" si="214"/>
        <v/>
      </c>
      <c r="AU502" s="7" t="str">
        <f t="shared" si="215"/>
        <v/>
      </c>
      <c r="AV502" s="7" t="str">
        <f t="shared" si="216"/>
        <v/>
      </c>
      <c r="AW502" s="7" t="str">
        <f t="shared" si="217"/>
        <v/>
      </c>
      <c r="AX502" s="88"/>
      <c r="BD502" s="3" t="s">
        <v>1595</v>
      </c>
    </row>
    <row r="503" spans="1:56" s="13" customFormat="1" ht="13.5" customHeight="1">
      <c r="A503" s="139">
        <v>488</v>
      </c>
      <c r="B503" s="140"/>
      <c r="C503" s="141"/>
      <c r="D503" s="142"/>
      <c r="E503" s="141"/>
      <c r="F503" s="141"/>
      <c r="G503" s="182"/>
      <c r="H503" s="141"/>
      <c r="I503" s="143"/>
      <c r="J503" s="144"/>
      <c r="K503" s="141"/>
      <c r="L503" s="449"/>
      <c r="M503" s="450"/>
      <c r="N503" s="450"/>
      <c r="O503" s="451"/>
      <c r="P503" s="376" t="str">
        <f t="shared" si="193"/>
        <v/>
      </c>
      <c r="Q503" s="376" t="str">
        <f t="shared" si="194"/>
        <v/>
      </c>
      <c r="R503" s="377" t="str">
        <f t="shared" si="195"/>
        <v/>
      </c>
      <c r="S503" s="377" t="str">
        <f t="shared" si="196"/>
        <v/>
      </c>
      <c r="T503" s="277"/>
      <c r="U503" s="37"/>
      <c r="V503" s="36" t="str">
        <f t="shared" si="197"/>
        <v/>
      </c>
      <c r="W503" s="36" t="e">
        <f>IF(#REF!="","",#REF!)</f>
        <v>#REF!</v>
      </c>
      <c r="X503" s="29" t="str">
        <f t="shared" si="198"/>
        <v/>
      </c>
      <c r="Y503" s="7" t="e">
        <f t="shared" si="199"/>
        <v>#N/A</v>
      </c>
      <c r="Z503" s="7" t="e">
        <f t="shared" si="200"/>
        <v>#N/A</v>
      </c>
      <c r="AA503" s="7" t="e">
        <f t="shared" si="201"/>
        <v>#N/A</v>
      </c>
      <c r="AB503" s="7" t="str">
        <f t="shared" si="202"/>
        <v/>
      </c>
      <c r="AC503" s="11">
        <f t="shared" si="203"/>
        <v>1</v>
      </c>
      <c r="AD503" s="7" t="e">
        <f t="shared" si="204"/>
        <v>#N/A</v>
      </c>
      <c r="AE503" s="7" t="e">
        <f t="shared" si="205"/>
        <v>#N/A</v>
      </c>
      <c r="AF503" s="7" t="e">
        <f t="shared" si="206"/>
        <v>#N/A</v>
      </c>
      <c r="AG503" s="7" t="e">
        <f>VLOOKUP(AI503,排出係数!$A$4:$I$1301,9,FALSE)</f>
        <v>#N/A</v>
      </c>
      <c r="AH503" s="12" t="str">
        <f t="shared" si="207"/>
        <v xml:space="preserve"> </v>
      </c>
      <c r="AI503" s="7" t="e">
        <f t="shared" si="218"/>
        <v>#N/A</v>
      </c>
      <c r="AJ503" s="7" t="e">
        <f t="shared" si="208"/>
        <v>#N/A</v>
      </c>
      <c r="AK503" s="7" t="e">
        <f>VLOOKUP(AI503,排出係数!$A$4:$I$1301,6,FALSE)</f>
        <v>#N/A</v>
      </c>
      <c r="AL503" s="7" t="e">
        <f t="shared" si="209"/>
        <v>#N/A</v>
      </c>
      <c r="AM503" s="7" t="e">
        <f t="shared" si="210"/>
        <v>#N/A</v>
      </c>
      <c r="AN503" s="7" t="e">
        <f>VLOOKUP(AI503,排出係数!$A$4:$I$1301,7,FALSE)</f>
        <v>#N/A</v>
      </c>
      <c r="AO503" s="7" t="e">
        <f t="shared" si="211"/>
        <v>#N/A</v>
      </c>
      <c r="AP503" s="7" t="e">
        <f t="shared" si="212"/>
        <v>#N/A</v>
      </c>
      <c r="AQ503" s="7" t="e">
        <f t="shared" si="219"/>
        <v>#N/A</v>
      </c>
      <c r="AR503" s="7">
        <f t="shared" si="213"/>
        <v>0</v>
      </c>
      <c r="AS503" s="7" t="e">
        <f>VLOOKUP(AI503,排出係数!$A$4:$I$1301,8,FALSE)</f>
        <v>#N/A</v>
      </c>
      <c r="AT503" s="7" t="str">
        <f t="shared" si="214"/>
        <v/>
      </c>
      <c r="AU503" s="7" t="str">
        <f t="shared" si="215"/>
        <v/>
      </c>
      <c r="AV503" s="7" t="str">
        <f t="shared" si="216"/>
        <v/>
      </c>
      <c r="AW503" s="7" t="str">
        <f t="shared" si="217"/>
        <v/>
      </c>
      <c r="AX503" s="88"/>
      <c r="BD503" s="3" t="s">
        <v>1596</v>
      </c>
    </row>
    <row r="504" spans="1:56" s="13" customFormat="1" ht="13.5" customHeight="1">
      <c r="A504" s="139">
        <v>489</v>
      </c>
      <c r="B504" s="140"/>
      <c r="C504" s="141"/>
      <c r="D504" s="142"/>
      <c r="E504" s="141"/>
      <c r="F504" s="141"/>
      <c r="G504" s="182"/>
      <c r="H504" s="141"/>
      <c r="I504" s="143"/>
      <c r="J504" s="144"/>
      <c r="K504" s="141"/>
      <c r="L504" s="449"/>
      <c r="M504" s="450"/>
      <c r="N504" s="450"/>
      <c r="O504" s="451"/>
      <c r="P504" s="376" t="str">
        <f t="shared" si="193"/>
        <v/>
      </c>
      <c r="Q504" s="376" t="str">
        <f t="shared" si="194"/>
        <v/>
      </c>
      <c r="R504" s="377" t="str">
        <f t="shared" si="195"/>
        <v/>
      </c>
      <c r="S504" s="377" t="str">
        <f t="shared" si="196"/>
        <v/>
      </c>
      <c r="T504" s="277"/>
      <c r="U504" s="37"/>
      <c r="V504" s="36" t="str">
        <f t="shared" si="197"/>
        <v/>
      </c>
      <c r="W504" s="36" t="e">
        <f>IF(#REF!="","",#REF!)</f>
        <v>#REF!</v>
      </c>
      <c r="X504" s="29" t="str">
        <f t="shared" si="198"/>
        <v/>
      </c>
      <c r="Y504" s="7" t="e">
        <f t="shared" si="199"/>
        <v>#N/A</v>
      </c>
      <c r="Z504" s="7" t="e">
        <f t="shared" si="200"/>
        <v>#N/A</v>
      </c>
      <c r="AA504" s="7" t="e">
        <f t="shared" si="201"/>
        <v>#N/A</v>
      </c>
      <c r="AB504" s="7" t="str">
        <f t="shared" si="202"/>
        <v/>
      </c>
      <c r="AC504" s="11">
        <f t="shared" si="203"/>
        <v>1</v>
      </c>
      <c r="AD504" s="7" t="e">
        <f t="shared" si="204"/>
        <v>#N/A</v>
      </c>
      <c r="AE504" s="7" t="e">
        <f t="shared" si="205"/>
        <v>#N/A</v>
      </c>
      <c r="AF504" s="7" t="e">
        <f t="shared" si="206"/>
        <v>#N/A</v>
      </c>
      <c r="AG504" s="7" t="e">
        <f>VLOOKUP(AI504,排出係数!$A$4:$I$1301,9,FALSE)</f>
        <v>#N/A</v>
      </c>
      <c r="AH504" s="12" t="str">
        <f t="shared" si="207"/>
        <v xml:space="preserve"> </v>
      </c>
      <c r="AI504" s="7" t="e">
        <f t="shared" si="218"/>
        <v>#N/A</v>
      </c>
      <c r="AJ504" s="7" t="e">
        <f t="shared" si="208"/>
        <v>#N/A</v>
      </c>
      <c r="AK504" s="7" t="e">
        <f>VLOOKUP(AI504,排出係数!$A$4:$I$1301,6,FALSE)</f>
        <v>#N/A</v>
      </c>
      <c r="AL504" s="7" t="e">
        <f t="shared" si="209"/>
        <v>#N/A</v>
      </c>
      <c r="AM504" s="7" t="e">
        <f t="shared" si="210"/>
        <v>#N/A</v>
      </c>
      <c r="AN504" s="7" t="e">
        <f>VLOOKUP(AI504,排出係数!$A$4:$I$1301,7,FALSE)</f>
        <v>#N/A</v>
      </c>
      <c r="AO504" s="7" t="e">
        <f t="shared" si="211"/>
        <v>#N/A</v>
      </c>
      <c r="AP504" s="7" t="e">
        <f t="shared" si="212"/>
        <v>#N/A</v>
      </c>
      <c r="AQ504" s="7" t="e">
        <f t="shared" si="219"/>
        <v>#N/A</v>
      </c>
      <c r="AR504" s="7">
        <f t="shared" si="213"/>
        <v>0</v>
      </c>
      <c r="AS504" s="7" t="e">
        <f>VLOOKUP(AI504,排出係数!$A$4:$I$1301,8,FALSE)</f>
        <v>#N/A</v>
      </c>
      <c r="AT504" s="7" t="str">
        <f t="shared" si="214"/>
        <v/>
      </c>
      <c r="AU504" s="7" t="str">
        <f t="shared" si="215"/>
        <v/>
      </c>
      <c r="AV504" s="7" t="str">
        <f t="shared" si="216"/>
        <v/>
      </c>
      <c r="AW504" s="7" t="str">
        <f t="shared" si="217"/>
        <v/>
      </c>
      <c r="AX504" s="88"/>
      <c r="BD504" s="3" t="s">
        <v>1567</v>
      </c>
    </row>
    <row r="505" spans="1:56" s="13" customFormat="1" ht="13.5" customHeight="1">
      <c r="A505" s="139">
        <v>490</v>
      </c>
      <c r="B505" s="140"/>
      <c r="C505" s="141"/>
      <c r="D505" s="142"/>
      <c r="E505" s="141"/>
      <c r="F505" s="141"/>
      <c r="G505" s="182"/>
      <c r="H505" s="141"/>
      <c r="I505" s="143"/>
      <c r="J505" s="144"/>
      <c r="K505" s="141"/>
      <c r="L505" s="449"/>
      <c r="M505" s="450"/>
      <c r="N505" s="450"/>
      <c r="O505" s="451"/>
      <c r="P505" s="376" t="str">
        <f t="shared" si="193"/>
        <v/>
      </c>
      <c r="Q505" s="376" t="str">
        <f t="shared" si="194"/>
        <v/>
      </c>
      <c r="R505" s="377" t="str">
        <f t="shared" si="195"/>
        <v/>
      </c>
      <c r="S505" s="377" t="str">
        <f t="shared" si="196"/>
        <v/>
      </c>
      <c r="T505" s="277"/>
      <c r="U505" s="37"/>
      <c r="V505" s="36" t="str">
        <f t="shared" si="197"/>
        <v/>
      </c>
      <c r="W505" s="36" t="e">
        <f>IF(#REF!="","",#REF!)</f>
        <v>#REF!</v>
      </c>
      <c r="X505" s="29" t="str">
        <f t="shared" si="198"/>
        <v/>
      </c>
      <c r="Y505" s="7" t="e">
        <f t="shared" si="199"/>
        <v>#N/A</v>
      </c>
      <c r="Z505" s="7" t="e">
        <f t="shared" si="200"/>
        <v>#N/A</v>
      </c>
      <c r="AA505" s="7" t="e">
        <f t="shared" si="201"/>
        <v>#N/A</v>
      </c>
      <c r="AB505" s="7" t="str">
        <f t="shared" si="202"/>
        <v/>
      </c>
      <c r="AC505" s="11">
        <f t="shared" si="203"/>
        <v>1</v>
      </c>
      <c r="AD505" s="7" t="e">
        <f t="shared" si="204"/>
        <v>#N/A</v>
      </c>
      <c r="AE505" s="7" t="e">
        <f t="shared" si="205"/>
        <v>#N/A</v>
      </c>
      <c r="AF505" s="7" t="e">
        <f t="shared" si="206"/>
        <v>#N/A</v>
      </c>
      <c r="AG505" s="7" t="e">
        <f>VLOOKUP(AI505,排出係数!$A$4:$I$1301,9,FALSE)</f>
        <v>#N/A</v>
      </c>
      <c r="AH505" s="12" t="str">
        <f t="shared" si="207"/>
        <v xml:space="preserve"> </v>
      </c>
      <c r="AI505" s="7" t="e">
        <f t="shared" si="218"/>
        <v>#N/A</v>
      </c>
      <c r="AJ505" s="7" t="e">
        <f t="shared" si="208"/>
        <v>#N/A</v>
      </c>
      <c r="AK505" s="7" t="e">
        <f>VLOOKUP(AI505,排出係数!$A$4:$I$1301,6,FALSE)</f>
        <v>#N/A</v>
      </c>
      <c r="AL505" s="7" t="e">
        <f t="shared" si="209"/>
        <v>#N/A</v>
      </c>
      <c r="AM505" s="7" t="e">
        <f t="shared" si="210"/>
        <v>#N/A</v>
      </c>
      <c r="AN505" s="7" t="e">
        <f>VLOOKUP(AI505,排出係数!$A$4:$I$1301,7,FALSE)</f>
        <v>#N/A</v>
      </c>
      <c r="AO505" s="7" t="e">
        <f t="shared" si="211"/>
        <v>#N/A</v>
      </c>
      <c r="AP505" s="7" t="e">
        <f t="shared" si="212"/>
        <v>#N/A</v>
      </c>
      <c r="AQ505" s="7" t="e">
        <f t="shared" si="219"/>
        <v>#N/A</v>
      </c>
      <c r="AR505" s="7">
        <f t="shared" si="213"/>
        <v>0</v>
      </c>
      <c r="AS505" s="7" t="e">
        <f>VLOOKUP(AI505,排出係数!$A$4:$I$1301,8,FALSE)</f>
        <v>#N/A</v>
      </c>
      <c r="AT505" s="7" t="str">
        <f t="shared" si="214"/>
        <v/>
      </c>
      <c r="AU505" s="7" t="str">
        <f t="shared" si="215"/>
        <v/>
      </c>
      <c r="AV505" s="7" t="str">
        <f t="shared" si="216"/>
        <v/>
      </c>
      <c r="AW505" s="7" t="str">
        <f t="shared" si="217"/>
        <v/>
      </c>
      <c r="AX505" s="88"/>
      <c r="BD505" s="3" t="s">
        <v>1572</v>
      </c>
    </row>
    <row r="506" spans="1:56" s="13" customFormat="1" ht="13.5" customHeight="1">
      <c r="A506" s="139">
        <v>491</v>
      </c>
      <c r="B506" s="140"/>
      <c r="C506" s="141"/>
      <c r="D506" s="142"/>
      <c r="E506" s="141"/>
      <c r="F506" s="141"/>
      <c r="G506" s="182"/>
      <c r="H506" s="141"/>
      <c r="I506" s="143"/>
      <c r="J506" s="144"/>
      <c r="K506" s="141"/>
      <c r="L506" s="449"/>
      <c r="M506" s="450"/>
      <c r="N506" s="450"/>
      <c r="O506" s="451"/>
      <c r="P506" s="376" t="str">
        <f t="shared" si="193"/>
        <v/>
      </c>
      <c r="Q506" s="376" t="str">
        <f t="shared" si="194"/>
        <v/>
      </c>
      <c r="R506" s="377" t="str">
        <f t="shared" si="195"/>
        <v/>
      </c>
      <c r="S506" s="377" t="str">
        <f t="shared" si="196"/>
        <v/>
      </c>
      <c r="T506" s="277"/>
      <c r="U506" s="37"/>
      <c r="V506" s="36" t="str">
        <f t="shared" si="197"/>
        <v/>
      </c>
      <c r="W506" s="36" t="e">
        <f>IF(#REF!="","",#REF!)</f>
        <v>#REF!</v>
      </c>
      <c r="X506" s="29" t="str">
        <f t="shared" si="198"/>
        <v/>
      </c>
      <c r="Y506" s="7" t="e">
        <f t="shared" si="199"/>
        <v>#N/A</v>
      </c>
      <c r="Z506" s="7" t="e">
        <f t="shared" si="200"/>
        <v>#N/A</v>
      </c>
      <c r="AA506" s="7" t="e">
        <f t="shared" si="201"/>
        <v>#N/A</v>
      </c>
      <c r="AB506" s="7" t="str">
        <f t="shared" si="202"/>
        <v/>
      </c>
      <c r="AC506" s="11">
        <f t="shared" si="203"/>
        <v>1</v>
      </c>
      <c r="AD506" s="7" t="e">
        <f t="shared" si="204"/>
        <v>#N/A</v>
      </c>
      <c r="AE506" s="7" t="e">
        <f t="shared" si="205"/>
        <v>#N/A</v>
      </c>
      <c r="AF506" s="7" t="e">
        <f t="shared" si="206"/>
        <v>#N/A</v>
      </c>
      <c r="AG506" s="7" t="e">
        <f>VLOOKUP(AI506,排出係数!$A$4:$I$1301,9,FALSE)</f>
        <v>#N/A</v>
      </c>
      <c r="AH506" s="12" t="str">
        <f t="shared" si="207"/>
        <v xml:space="preserve"> </v>
      </c>
      <c r="AI506" s="7" t="e">
        <f t="shared" si="218"/>
        <v>#N/A</v>
      </c>
      <c r="AJ506" s="7" t="e">
        <f t="shared" si="208"/>
        <v>#N/A</v>
      </c>
      <c r="AK506" s="7" t="e">
        <f>VLOOKUP(AI506,排出係数!$A$4:$I$1301,6,FALSE)</f>
        <v>#N/A</v>
      </c>
      <c r="AL506" s="7" t="e">
        <f t="shared" si="209"/>
        <v>#N/A</v>
      </c>
      <c r="AM506" s="7" t="e">
        <f t="shared" si="210"/>
        <v>#N/A</v>
      </c>
      <c r="AN506" s="7" t="e">
        <f>VLOOKUP(AI506,排出係数!$A$4:$I$1301,7,FALSE)</f>
        <v>#N/A</v>
      </c>
      <c r="AO506" s="7" t="e">
        <f t="shared" si="211"/>
        <v>#N/A</v>
      </c>
      <c r="AP506" s="7" t="e">
        <f t="shared" si="212"/>
        <v>#N/A</v>
      </c>
      <c r="AQ506" s="7" t="e">
        <f t="shared" si="219"/>
        <v>#N/A</v>
      </c>
      <c r="AR506" s="7">
        <f t="shared" si="213"/>
        <v>0</v>
      </c>
      <c r="AS506" s="7" t="e">
        <f>VLOOKUP(AI506,排出係数!$A$4:$I$1301,8,FALSE)</f>
        <v>#N/A</v>
      </c>
      <c r="AT506" s="7" t="str">
        <f t="shared" si="214"/>
        <v/>
      </c>
      <c r="AU506" s="7" t="str">
        <f t="shared" si="215"/>
        <v/>
      </c>
      <c r="AV506" s="7" t="str">
        <f t="shared" si="216"/>
        <v/>
      </c>
      <c r="AW506" s="7" t="str">
        <f t="shared" si="217"/>
        <v/>
      </c>
      <c r="AX506" s="88"/>
      <c r="BD506" s="465" t="s">
        <v>2772</v>
      </c>
    </row>
    <row r="507" spans="1:56" s="13" customFormat="1" ht="13.5" customHeight="1">
      <c r="A507" s="139">
        <v>492</v>
      </c>
      <c r="B507" s="140"/>
      <c r="C507" s="141"/>
      <c r="D507" s="142"/>
      <c r="E507" s="141"/>
      <c r="F507" s="141"/>
      <c r="G507" s="182"/>
      <c r="H507" s="141"/>
      <c r="I507" s="143"/>
      <c r="J507" s="144"/>
      <c r="K507" s="141"/>
      <c r="L507" s="449"/>
      <c r="M507" s="450"/>
      <c r="N507" s="450"/>
      <c r="O507" s="451"/>
      <c r="P507" s="376" t="str">
        <f t="shared" si="193"/>
        <v/>
      </c>
      <c r="Q507" s="376" t="str">
        <f t="shared" si="194"/>
        <v/>
      </c>
      <c r="R507" s="377" t="str">
        <f t="shared" si="195"/>
        <v/>
      </c>
      <c r="S507" s="377" t="str">
        <f t="shared" si="196"/>
        <v/>
      </c>
      <c r="T507" s="277"/>
      <c r="U507" s="37"/>
      <c r="V507" s="36" t="str">
        <f t="shared" si="197"/>
        <v/>
      </c>
      <c r="W507" s="36" t="e">
        <f>IF(#REF!="","",#REF!)</f>
        <v>#REF!</v>
      </c>
      <c r="X507" s="29" t="str">
        <f t="shared" si="198"/>
        <v/>
      </c>
      <c r="Y507" s="7" t="e">
        <f t="shared" si="199"/>
        <v>#N/A</v>
      </c>
      <c r="Z507" s="7" t="e">
        <f t="shared" si="200"/>
        <v>#N/A</v>
      </c>
      <c r="AA507" s="7" t="e">
        <f t="shared" si="201"/>
        <v>#N/A</v>
      </c>
      <c r="AB507" s="7" t="str">
        <f t="shared" si="202"/>
        <v/>
      </c>
      <c r="AC507" s="11">
        <f t="shared" si="203"/>
        <v>1</v>
      </c>
      <c r="AD507" s="7" t="e">
        <f t="shared" si="204"/>
        <v>#N/A</v>
      </c>
      <c r="AE507" s="7" t="e">
        <f t="shared" si="205"/>
        <v>#N/A</v>
      </c>
      <c r="AF507" s="7" t="e">
        <f t="shared" si="206"/>
        <v>#N/A</v>
      </c>
      <c r="AG507" s="7" t="e">
        <f>VLOOKUP(AI507,排出係数!$A$4:$I$1301,9,FALSE)</f>
        <v>#N/A</v>
      </c>
      <c r="AH507" s="12" t="str">
        <f t="shared" si="207"/>
        <v xml:space="preserve"> </v>
      </c>
      <c r="AI507" s="7" t="e">
        <f t="shared" si="218"/>
        <v>#N/A</v>
      </c>
      <c r="AJ507" s="7" t="e">
        <f t="shared" si="208"/>
        <v>#N/A</v>
      </c>
      <c r="AK507" s="7" t="e">
        <f>VLOOKUP(AI507,排出係数!$A$4:$I$1301,6,FALSE)</f>
        <v>#N/A</v>
      </c>
      <c r="AL507" s="7" t="e">
        <f t="shared" si="209"/>
        <v>#N/A</v>
      </c>
      <c r="AM507" s="7" t="e">
        <f t="shared" si="210"/>
        <v>#N/A</v>
      </c>
      <c r="AN507" s="7" t="e">
        <f>VLOOKUP(AI507,排出係数!$A$4:$I$1301,7,FALSE)</f>
        <v>#N/A</v>
      </c>
      <c r="AO507" s="7" t="e">
        <f t="shared" si="211"/>
        <v>#N/A</v>
      </c>
      <c r="AP507" s="7" t="e">
        <f t="shared" si="212"/>
        <v>#N/A</v>
      </c>
      <c r="AQ507" s="7" t="e">
        <f t="shared" si="219"/>
        <v>#N/A</v>
      </c>
      <c r="AR507" s="7">
        <f t="shared" si="213"/>
        <v>0</v>
      </c>
      <c r="AS507" s="7" t="e">
        <f>VLOOKUP(AI507,排出係数!$A$4:$I$1301,8,FALSE)</f>
        <v>#N/A</v>
      </c>
      <c r="AT507" s="7" t="str">
        <f t="shared" si="214"/>
        <v/>
      </c>
      <c r="AU507" s="7" t="str">
        <f t="shared" si="215"/>
        <v/>
      </c>
      <c r="AV507" s="7" t="str">
        <f t="shared" si="216"/>
        <v/>
      </c>
      <c r="AW507" s="7" t="str">
        <f t="shared" si="217"/>
        <v/>
      </c>
      <c r="AX507" s="88"/>
      <c r="BD507" s="3" t="s">
        <v>1599</v>
      </c>
    </row>
    <row r="508" spans="1:56" s="13" customFormat="1" ht="13.5" customHeight="1">
      <c r="A508" s="139">
        <v>493</v>
      </c>
      <c r="B508" s="140"/>
      <c r="C508" s="141"/>
      <c r="D508" s="142"/>
      <c r="E508" s="141"/>
      <c r="F508" s="141"/>
      <c r="G508" s="182"/>
      <c r="H508" s="141"/>
      <c r="I508" s="143"/>
      <c r="J508" s="144"/>
      <c r="K508" s="141"/>
      <c r="L508" s="449"/>
      <c r="M508" s="450"/>
      <c r="N508" s="450"/>
      <c r="O508" s="451"/>
      <c r="P508" s="376" t="str">
        <f t="shared" si="193"/>
        <v/>
      </c>
      <c r="Q508" s="376" t="str">
        <f t="shared" si="194"/>
        <v/>
      </c>
      <c r="R508" s="377" t="str">
        <f t="shared" si="195"/>
        <v/>
      </c>
      <c r="S508" s="377" t="str">
        <f t="shared" si="196"/>
        <v/>
      </c>
      <c r="T508" s="277"/>
      <c r="U508" s="37"/>
      <c r="V508" s="36" t="str">
        <f t="shared" si="197"/>
        <v/>
      </c>
      <c r="W508" s="36" t="e">
        <f>IF(#REF!="","",#REF!)</f>
        <v>#REF!</v>
      </c>
      <c r="X508" s="29" t="str">
        <f t="shared" si="198"/>
        <v/>
      </c>
      <c r="Y508" s="7" t="e">
        <f t="shared" si="199"/>
        <v>#N/A</v>
      </c>
      <c r="Z508" s="7" t="e">
        <f t="shared" si="200"/>
        <v>#N/A</v>
      </c>
      <c r="AA508" s="7" t="e">
        <f t="shared" si="201"/>
        <v>#N/A</v>
      </c>
      <c r="AB508" s="7" t="str">
        <f t="shared" si="202"/>
        <v/>
      </c>
      <c r="AC508" s="11">
        <f t="shared" si="203"/>
        <v>1</v>
      </c>
      <c r="AD508" s="7" t="e">
        <f t="shared" si="204"/>
        <v>#N/A</v>
      </c>
      <c r="AE508" s="7" t="e">
        <f t="shared" si="205"/>
        <v>#N/A</v>
      </c>
      <c r="AF508" s="7" t="e">
        <f t="shared" si="206"/>
        <v>#N/A</v>
      </c>
      <c r="AG508" s="7" t="e">
        <f>VLOOKUP(AI508,排出係数!$A$4:$I$1301,9,FALSE)</f>
        <v>#N/A</v>
      </c>
      <c r="AH508" s="12" t="str">
        <f t="shared" si="207"/>
        <v xml:space="preserve"> </v>
      </c>
      <c r="AI508" s="7" t="e">
        <f t="shared" si="218"/>
        <v>#N/A</v>
      </c>
      <c r="AJ508" s="7" t="e">
        <f t="shared" si="208"/>
        <v>#N/A</v>
      </c>
      <c r="AK508" s="7" t="e">
        <f>VLOOKUP(AI508,排出係数!$A$4:$I$1301,6,FALSE)</f>
        <v>#N/A</v>
      </c>
      <c r="AL508" s="7" t="e">
        <f t="shared" si="209"/>
        <v>#N/A</v>
      </c>
      <c r="AM508" s="7" t="e">
        <f t="shared" si="210"/>
        <v>#N/A</v>
      </c>
      <c r="AN508" s="7" t="e">
        <f>VLOOKUP(AI508,排出係数!$A$4:$I$1301,7,FALSE)</f>
        <v>#N/A</v>
      </c>
      <c r="AO508" s="7" t="e">
        <f t="shared" si="211"/>
        <v>#N/A</v>
      </c>
      <c r="AP508" s="7" t="e">
        <f t="shared" si="212"/>
        <v>#N/A</v>
      </c>
      <c r="AQ508" s="7" t="e">
        <f t="shared" si="219"/>
        <v>#N/A</v>
      </c>
      <c r="AR508" s="7">
        <f t="shared" si="213"/>
        <v>0</v>
      </c>
      <c r="AS508" s="7" t="e">
        <f>VLOOKUP(AI508,排出係数!$A$4:$I$1301,8,FALSE)</f>
        <v>#N/A</v>
      </c>
      <c r="AT508" s="7" t="str">
        <f t="shared" si="214"/>
        <v/>
      </c>
      <c r="AU508" s="7" t="str">
        <f t="shared" si="215"/>
        <v/>
      </c>
      <c r="AV508" s="7" t="str">
        <f t="shared" si="216"/>
        <v/>
      </c>
      <c r="AW508" s="7" t="str">
        <f t="shared" si="217"/>
        <v/>
      </c>
      <c r="AX508" s="88"/>
      <c r="BD508" s="3" t="s">
        <v>1577</v>
      </c>
    </row>
    <row r="509" spans="1:56" s="13" customFormat="1" ht="13.5" customHeight="1">
      <c r="A509" s="139">
        <v>494</v>
      </c>
      <c r="B509" s="140"/>
      <c r="C509" s="141"/>
      <c r="D509" s="142"/>
      <c r="E509" s="141"/>
      <c r="F509" s="141"/>
      <c r="G509" s="182"/>
      <c r="H509" s="141"/>
      <c r="I509" s="143"/>
      <c r="J509" s="144"/>
      <c r="K509" s="141"/>
      <c r="L509" s="449"/>
      <c r="M509" s="450"/>
      <c r="N509" s="450"/>
      <c r="O509" s="451"/>
      <c r="P509" s="376" t="str">
        <f t="shared" si="193"/>
        <v/>
      </c>
      <c r="Q509" s="376" t="str">
        <f t="shared" si="194"/>
        <v/>
      </c>
      <c r="R509" s="377" t="str">
        <f t="shared" si="195"/>
        <v/>
      </c>
      <c r="S509" s="377" t="str">
        <f t="shared" si="196"/>
        <v/>
      </c>
      <c r="T509" s="277"/>
      <c r="U509" s="37"/>
      <c r="V509" s="36" t="str">
        <f t="shared" si="197"/>
        <v/>
      </c>
      <c r="W509" s="36" t="e">
        <f>IF(#REF!="","",#REF!)</f>
        <v>#REF!</v>
      </c>
      <c r="X509" s="29" t="str">
        <f t="shared" si="198"/>
        <v/>
      </c>
      <c r="Y509" s="7" t="e">
        <f t="shared" si="199"/>
        <v>#N/A</v>
      </c>
      <c r="Z509" s="7" t="e">
        <f t="shared" si="200"/>
        <v>#N/A</v>
      </c>
      <c r="AA509" s="7" t="e">
        <f t="shared" si="201"/>
        <v>#N/A</v>
      </c>
      <c r="AB509" s="7" t="str">
        <f t="shared" si="202"/>
        <v/>
      </c>
      <c r="AC509" s="11">
        <f t="shared" si="203"/>
        <v>1</v>
      </c>
      <c r="AD509" s="7" t="e">
        <f t="shared" si="204"/>
        <v>#N/A</v>
      </c>
      <c r="AE509" s="7" t="e">
        <f t="shared" si="205"/>
        <v>#N/A</v>
      </c>
      <c r="AF509" s="7" t="e">
        <f t="shared" si="206"/>
        <v>#N/A</v>
      </c>
      <c r="AG509" s="7" t="e">
        <f>VLOOKUP(AI509,排出係数!$A$4:$I$1301,9,FALSE)</f>
        <v>#N/A</v>
      </c>
      <c r="AH509" s="12" t="str">
        <f t="shared" si="207"/>
        <v xml:space="preserve"> </v>
      </c>
      <c r="AI509" s="7" t="e">
        <f t="shared" si="218"/>
        <v>#N/A</v>
      </c>
      <c r="AJ509" s="7" t="e">
        <f t="shared" si="208"/>
        <v>#N/A</v>
      </c>
      <c r="AK509" s="7" t="e">
        <f>VLOOKUP(AI509,排出係数!$A$4:$I$1301,6,FALSE)</f>
        <v>#N/A</v>
      </c>
      <c r="AL509" s="7" t="e">
        <f t="shared" si="209"/>
        <v>#N/A</v>
      </c>
      <c r="AM509" s="7" t="e">
        <f t="shared" si="210"/>
        <v>#N/A</v>
      </c>
      <c r="AN509" s="7" t="e">
        <f>VLOOKUP(AI509,排出係数!$A$4:$I$1301,7,FALSE)</f>
        <v>#N/A</v>
      </c>
      <c r="AO509" s="7" t="e">
        <f t="shared" si="211"/>
        <v>#N/A</v>
      </c>
      <c r="AP509" s="7" t="e">
        <f t="shared" si="212"/>
        <v>#N/A</v>
      </c>
      <c r="AQ509" s="7" t="e">
        <f t="shared" si="219"/>
        <v>#N/A</v>
      </c>
      <c r="AR509" s="7">
        <f t="shared" si="213"/>
        <v>0</v>
      </c>
      <c r="AS509" s="7" t="e">
        <f>VLOOKUP(AI509,排出係数!$A$4:$I$1301,8,FALSE)</f>
        <v>#N/A</v>
      </c>
      <c r="AT509" s="7" t="str">
        <f t="shared" si="214"/>
        <v/>
      </c>
      <c r="AU509" s="7" t="str">
        <f t="shared" si="215"/>
        <v/>
      </c>
      <c r="AV509" s="7" t="str">
        <f t="shared" si="216"/>
        <v/>
      </c>
      <c r="AW509" s="7" t="str">
        <f t="shared" si="217"/>
        <v/>
      </c>
      <c r="AX509" s="88"/>
      <c r="BD509" s="3" t="s">
        <v>1581</v>
      </c>
    </row>
    <row r="510" spans="1:56" s="13" customFormat="1" ht="13.5" customHeight="1">
      <c r="A510" s="139">
        <v>495</v>
      </c>
      <c r="B510" s="140"/>
      <c r="C510" s="141"/>
      <c r="D510" s="142"/>
      <c r="E510" s="141"/>
      <c r="F510" s="141"/>
      <c r="G510" s="182"/>
      <c r="H510" s="141"/>
      <c r="I510" s="143"/>
      <c r="J510" s="144"/>
      <c r="K510" s="141"/>
      <c r="L510" s="449"/>
      <c r="M510" s="450"/>
      <c r="N510" s="450"/>
      <c r="O510" s="451"/>
      <c r="P510" s="376" t="str">
        <f t="shared" si="193"/>
        <v/>
      </c>
      <c r="Q510" s="376" t="str">
        <f t="shared" si="194"/>
        <v/>
      </c>
      <c r="R510" s="377" t="str">
        <f t="shared" si="195"/>
        <v/>
      </c>
      <c r="S510" s="377" t="str">
        <f t="shared" si="196"/>
        <v/>
      </c>
      <c r="T510" s="277"/>
      <c r="U510" s="37"/>
      <c r="V510" s="36" t="str">
        <f t="shared" si="197"/>
        <v/>
      </c>
      <c r="W510" s="36" t="e">
        <f>IF(#REF!="","",#REF!)</f>
        <v>#REF!</v>
      </c>
      <c r="X510" s="29" t="str">
        <f t="shared" si="198"/>
        <v/>
      </c>
      <c r="Y510" s="7" t="e">
        <f t="shared" si="199"/>
        <v>#N/A</v>
      </c>
      <c r="Z510" s="7" t="e">
        <f t="shared" si="200"/>
        <v>#N/A</v>
      </c>
      <c r="AA510" s="7" t="e">
        <f t="shared" si="201"/>
        <v>#N/A</v>
      </c>
      <c r="AB510" s="7" t="str">
        <f t="shared" si="202"/>
        <v/>
      </c>
      <c r="AC510" s="11">
        <f t="shared" si="203"/>
        <v>1</v>
      </c>
      <c r="AD510" s="7" t="e">
        <f t="shared" si="204"/>
        <v>#N/A</v>
      </c>
      <c r="AE510" s="7" t="e">
        <f t="shared" si="205"/>
        <v>#N/A</v>
      </c>
      <c r="AF510" s="7" t="e">
        <f t="shared" si="206"/>
        <v>#N/A</v>
      </c>
      <c r="AG510" s="7" t="e">
        <f>VLOOKUP(AI510,排出係数!$A$4:$I$1301,9,FALSE)</f>
        <v>#N/A</v>
      </c>
      <c r="AH510" s="12" t="str">
        <f t="shared" si="207"/>
        <v xml:space="preserve"> </v>
      </c>
      <c r="AI510" s="7" t="e">
        <f t="shared" si="218"/>
        <v>#N/A</v>
      </c>
      <c r="AJ510" s="7" t="e">
        <f t="shared" si="208"/>
        <v>#N/A</v>
      </c>
      <c r="AK510" s="7" t="e">
        <f>VLOOKUP(AI510,排出係数!$A$4:$I$1301,6,FALSE)</f>
        <v>#N/A</v>
      </c>
      <c r="AL510" s="7" t="e">
        <f t="shared" si="209"/>
        <v>#N/A</v>
      </c>
      <c r="AM510" s="7" t="e">
        <f t="shared" si="210"/>
        <v>#N/A</v>
      </c>
      <c r="AN510" s="7" t="e">
        <f>VLOOKUP(AI510,排出係数!$A$4:$I$1301,7,FALSE)</f>
        <v>#N/A</v>
      </c>
      <c r="AO510" s="7" t="e">
        <f t="shared" si="211"/>
        <v>#N/A</v>
      </c>
      <c r="AP510" s="7" t="e">
        <f t="shared" si="212"/>
        <v>#N/A</v>
      </c>
      <c r="AQ510" s="7" t="e">
        <f t="shared" si="219"/>
        <v>#N/A</v>
      </c>
      <c r="AR510" s="7">
        <f t="shared" si="213"/>
        <v>0</v>
      </c>
      <c r="AS510" s="7" t="e">
        <f>VLOOKUP(AI510,排出係数!$A$4:$I$1301,8,FALSE)</f>
        <v>#N/A</v>
      </c>
      <c r="AT510" s="7" t="str">
        <f t="shared" si="214"/>
        <v/>
      </c>
      <c r="AU510" s="7" t="str">
        <f t="shared" si="215"/>
        <v/>
      </c>
      <c r="AV510" s="7" t="str">
        <f t="shared" si="216"/>
        <v/>
      </c>
      <c r="AW510" s="7" t="str">
        <f t="shared" si="217"/>
        <v/>
      </c>
      <c r="AX510" s="88"/>
      <c r="BD510" s="465" t="s">
        <v>2784</v>
      </c>
    </row>
    <row r="511" spans="1:56" s="13" customFormat="1" ht="13.5" customHeight="1">
      <c r="A511" s="139">
        <v>496</v>
      </c>
      <c r="B511" s="140"/>
      <c r="C511" s="141"/>
      <c r="D511" s="142"/>
      <c r="E511" s="141"/>
      <c r="F511" s="141"/>
      <c r="G511" s="182"/>
      <c r="H511" s="141"/>
      <c r="I511" s="143"/>
      <c r="J511" s="144"/>
      <c r="K511" s="141"/>
      <c r="L511" s="449"/>
      <c r="M511" s="450"/>
      <c r="N511" s="450"/>
      <c r="O511" s="451"/>
      <c r="P511" s="376" t="str">
        <f t="shared" si="193"/>
        <v/>
      </c>
      <c r="Q511" s="376" t="str">
        <f t="shared" si="194"/>
        <v/>
      </c>
      <c r="R511" s="377" t="str">
        <f t="shared" si="195"/>
        <v/>
      </c>
      <c r="S511" s="377" t="str">
        <f t="shared" si="196"/>
        <v/>
      </c>
      <c r="T511" s="277"/>
      <c r="U511" s="37"/>
      <c r="V511" s="36" t="str">
        <f t="shared" si="197"/>
        <v/>
      </c>
      <c r="W511" s="36" t="e">
        <f>IF(#REF!="","",#REF!)</f>
        <v>#REF!</v>
      </c>
      <c r="X511" s="29" t="str">
        <f t="shared" si="198"/>
        <v/>
      </c>
      <c r="Y511" s="7" t="e">
        <f t="shared" si="199"/>
        <v>#N/A</v>
      </c>
      <c r="Z511" s="7" t="e">
        <f t="shared" si="200"/>
        <v>#N/A</v>
      </c>
      <c r="AA511" s="7" t="e">
        <f t="shared" si="201"/>
        <v>#N/A</v>
      </c>
      <c r="AB511" s="7" t="str">
        <f t="shared" si="202"/>
        <v/>
      </c>
      <c r="AC511" s="11">
        <f t="shared" si="203"/>
        <v>1</v>
      </c>
      <c r="AD511" s="7" t="e">
        <f t="shared" si="204"/>
        <v>#N/A</v>
      </c>
      <c r="AE511" s="7" t="e">
        <f t="shared" si="205"/>
        <v>#N/A</v>
      </c>
      <c r="AF511" s="7" t="e">
        <f t="shared" si="206"/>
        <v>#N/A</v>
      </c>
      <c r="AG511" s="7" t="e">
        <f>VLOOKUP(AI511,排出係数!$A$4:$I$1301,9,FALSE)</f>
        <v>#N/A</v>
      </c>
      <c r="AH511" s="12" t="str">
        <f t="shared" si="207"/>
        <v xml:space="preserve"> </v>
      </c>
      <c r="AI511" s="7" t="e">
        <f t="shared" si="218"/>
        <v>#N/A</v>
      </c>
      <c r="AJ511" s="7" t="e">
        <f t="shared" si="208"/>
        <v>#N/A</v>
      </c>
      <c r="AK511" s="7" t="e">
        <f>VLOOKUP(AI511,排出係数!$A$4:$I$1301,6,FALSE)</f>
        <v>#N/A</v>
      </c>
      <c r="AL511" s="7" t="e">
        <f t="shared" si="209"/>
        <v>#N/A</v>
      </c>
      <c r="AM511" s="7" t="e">
        <f t="shared" si="210"/>
        <v>#N/A</v>
      </c>
      <c r="AN511" s="7" t="e">
        <f>VLOOKUP(AI511,排出係数!$A$4:$I$1301,7,FALSE)</f>
        <v>#N/A</v>
      </c>
      <c r="AO511" s="7" t="e">
        <f t="shared" si="211"/>
        <v>#N/A</v>
      </c>
      <c r="AP511" s="7" t="e">
        <f t="shared" si="212"/>
        <v>#N/A</v>
      </c>
      <c r="AQ511" s="7" t="e">
        <f t="shared" si="219"/>
        <v>#N/A</v>
      </c>
      <c r="AR511" s="7">
        <f t="shared" si="213"/>
        <v>0</v>
      </c>
      <c r="AS511" s="7" t="e">
        <f>VLOOKUP(AI511,排出係数!$A$4:$I$1301,8,FALSE)</f>
        <v>#N/A</v>
      </c>
      <c r="AT511" s="7" t="str">
        <f t="shared" si="214"/>
        <v/>
      </c>
      <c r="AU511" s="7" t="str">
        <f t="shared" si="215"/>
        <v/>
      </c>
      <c r="AV511" s="7" t="str">
        <f t="shared" si="216"/>
        <v/>
      </c>
      <c r="AW511" s="7" t="str">
        <f t="shared" si="217"/>
        <v/>
      </c>
      <c r="AX511" s="88"/>
      <c r="BD511" s="3" t="s">
        <v>1600</v>
      </c>
    </row>
    <row r="512" spans="1:56" s="13" customFormat="1" ht="13.5" customHeight="1">
      <c r="A512" s="139">
        <v>497</v>
      </c>
      <c r="B512" s="140"/>
      <c r="C512" s="141"/>
      <c r="D512" s="142"/>
      <c r="E512" s="141"/>
      <c r="F512" s="141"/>
      <c r="G512" s="182"/>
      <c r="H512" s="141"/>
      <c r="I512" s="143"/>
      <c r="J512" s="144"/>
      <c r="K512" s="141"/>
      <c r="L512" s="449"/>
      <c r="M512" s="450"/>
      <c r="N512" s="450"/>
      <c r="O512" s="451"/>
      <c r="P512" s="376" t="str">
        <f t="shared" si="193"/>
        <v/>
      </c>
      <c r="Q512" s="376" t="str">
        <f t="shared" si="194"/>
        <v/>
      </c>
      <c r="R512" s="377" t="str">
        <f t="shared" si="195"/>
        <v/>
      </c>
      <c r="S512" s="377" t="str">
        <f t="shared" si="196"/>
        <v/>
      </c>
      <c r="T512" s="277"/>
      <c r="U512" s="37"/>
      <c r="V512" s="36" t="str">
        <f t="shared" si="197"/>
        <v/>
      </c>
      <c r="W512" s="36" t="e">
        <f>IF(#REF!="","",#REF!)</f>
        <v>#REF!</v>
      </c>
      <c r="X512" s="29" t="str">
        <f t="shared" si="198"/>
        <v/>
      </c>
      <c r="Y512" s="7" t="e">
        <f t="shared" si="199"/>
        <v>#N/A</v>
      </c>
      <c r="Z512" s="7" t="e">
        <f t="shared" si="200"/>
        <v>#N/A</v>
      </c>
      <c r="AA512" s="7" t="e">
        <f t="shared" si="201"/>
        <v>#N/A</v>
      </c>
      <c r="AB512" s="7" t="str">
        <f t="shared" si="202"/>
        <v/>
      </c>
      <c r="AC512" s="11">
        <f t="shared" si="203"/>
        <v>1</v>
      </c>
      <c r="AD512" s="7" t="e">
        <f t="shared" si="204"/>
        <v>#N/A</v>
      </c>
      <c r="AE512" s="7" t="e">
        <f t="shared" si="205"/>
        <v>#N/A</v>
      </c>
      <c r="AF512" s="7" t="e">
        <f t="shared" si="206"/>
        <v>#N/A</v>
      </c>
      <c r="AG512" s="7" t="e">
        <f>VLOOKUP(AI512,排出係数!$A$4:$I$1301,9,FALSE)</f>
        <v>#N/A</v>
      </c>
      <c r="AH512" s="12" t="str">
        <f t="shared" si="207"/>
        <v xml:space="preserve"> </v>
      </c>
      <c r="AI512" s="7" t="e">
        <f t="shared" si="218"/>
        <v>#N/A</v>
      </c>
      <c r="AJ512" s="7" t="e">
        <f t="shared" si="208"/>
        <v>#N/A</v>
      </c>
      <c r="AK512" s="7" t="e">
        <f>VLOOKUP(AI512,排出係数!$A$4:$I$1301,6,FALSE)</f>
        <v>#N/A</v>
      </c>
      <c r="AL512" s="7" t="e">
        <f t="shared" si="209"/>
        <v>#N/A</v>
      </c>
      <c r="AM512" s="7" t="e">
        <f t="shared" si="210"/>
        <v>#N/A</v>
      </c>
      <c r="AN512" s="7" t="e">
        <f>VLOOKUP(AI512,排出係数!$A$4:$I$1301,7,FALSE)</f>
        <v>#N/A</v>
      </c>
      <c r="AO512" s="7" t="e">
        <f t="shared" si="211"/>
        <v>#N/A</v>
      </c>
      <c r="AP512" s="7" t="e">
        <f t="shared" si="212"/>
        <v>#N/A</v>
      </c>
      <c r="AQ512" s="7" t="e">
        <f t="shared" si="219"/>
        <v>#N/A</v>
      </c>
      <c r="AR512" s="7">
        <f t="shared" si="213"/>
        <v>0</v>
      </c>
      <c r="AS512" s="7" t="e">
        <f>VLOOKUP(AI512,排出係数!$A$4:$I$1301,8,FALSE)</f>
        <v>#N/A</v>
      </c>
      <c r="AT512" s="7" t="str">
        <f t="shared" si="214"/>
        <v/>
      </c>
      <c r="AU512" s="7" t="str">
        <f t="shared" si="215"/>
        <v/>
      </c>
      <c r="AV512" s="7" t="str">
        <f t="shared" si="216"/>
        <v/>
      </c>
      <c r="AW512" s="7" t="str">
        <f t="shared" si="217"/>
        <v/>
      </c>
      <c r="AX512" s="88"/>
      <c r="BD512" s="3" t="s">
        <v>1578</v>
      </c>
    </row>
    <row r="513" spans="1:63" s="13" customFormat="1" ht="13.5" customHeight="1">
      <c r="A513" s="139">
        <v>498</v>
      </c>
      <c r="B513" s="140"/>
      <c r="C513" s="141"/>
      <c r="D513" s="142"/>
      <c r="E513" s="141"/>
      <c r="F513" s="141"/>
      <c r="G513" s="182"/>
      <c r="H513" s="141"/>
      <c r="I513" s="143"/>
      <c r="J513" s="144"/>
      <c r="K513" s="141"/>
      <c r="L513" s="449"/>
      <c r="M513" s="450"/>
      <c r="N513" s="450"/>
      <c r="O513" s="451"/>
      <c r="P513" s="376" t="str">
        <f t="shared" si="193"/>
        <v/>
      </c>
      <c r="Q513" s="376" t="str">
        <f t="shared" si="194"/>
        <v/>
      </c>
      <c r="R513" s="377" t="str">
        <f t="shared" si="195"/>
        <v/>
      </c>
      <c r="S513" s="377" t="str">
        <f t="shared" si="196"/>
        <v/>
      </c>
      <c r="T513" s="277"/>
      <c r="U513" s="37"/>
      <c r="V513" s="36" t="str">
        <f t="shared" si="197"/>
        <v/>
      </c>
      <c r="W513" s="36" t="e">
        <f>IF(#REF!="","",#REF!)</f>
        <v>#REF!</v>
      </c>
      <c r="X513" s="29" t="str">
        <f t="shared" si="198"/>
        <v/>
      </c>
      <c r="Y513" s="7" t="e">
        <f t="shared" si="199"/>
        <v>#N/A</v>
      </c>
      <c r="Z513" s="7" t="e">
        <f t="shared" si="200"/>
        <v>#N/A</v>
      </c>
      <c r="AA513" s="7" t="e">
        <f t="shared" si="201"/>
        <v>#N/A</v>
      </c>
      <c r="AB513" s="7" t="str">
        <f t="shared" si="202"/>
        <v/>
      </c>
      <c r="AC513" s="11">
        <f t="shared" si="203"/>
        <v>1</v>
      </c>
      <c r="AD513" s="7" t="e">
        <f t="shared" si="204"/>
        <v>#N/A</v>
      </c>
      <c r="AE513" s="7" t="e">
        <f t="shared" si="205"/>
        <v>#N/A</v>
      </c>
      <c r="AF513" s="7" t="e">
        <f t="shared" si="206"/>
        <v>#N/A</v>
      </c>
      <c r="AG513" s="7" t="e">
        <f>VLOOKUP(AI513,排出係数!$A$4:$I$1301,9,FALSE)</f>
        <v>#N/A</v>
      </c>
      <c r="AH513" s="12" t="str">
        <f t="shared" si="207"/>
        <v xml:space="preserve"> </v>
      </c>
      <c r="AI513" s="7" t="e">
        <f t="shared" si="218"/>
        <v>#N/A</v>
      </c>
      <c r="AJ513" s="7" t="e">
        <f t="shared" si="208"/>
        <v>#N/A</v>
      </c>
      <c r="AK513" s="7" t="e">
        <f>VLOOKUP(AI513,排出係数!$A$4:$I$1301,6,FALSE)</f>
        <v>#N/A</v>
      </c>
      <c r="AL513" s="7" t="e">
        <f t="shared" si="209"/>
        <v>#N/A</v>
      </c>
      <c r="AM513" s="7" t="e">
        <f t="shared" si="210"/>
        <v>#N/A</v>
      </c>
      <c r="AN513" s="7" t="e">
        <f>VLOOKUP(AI513,排出係数!$A$4:$I$1301,7,FALSE)</f>
        <v>#N/A</v>
      </c>
      <c r="AO513" s="7" t="e">
        <f t="shared" si="211"/>
        <v>#N/A</v>
      </c>
      <c r="AP513" s="7" t="e">
        <f t="shared" si="212"/>
        <v>#N/A</v>
      </c>
      <c r="AQ513" s="7" t="e">
        <f t="shared" si="219"/>
        <v>#N/A</v>
      </c>
      <c r="AR513" s="7">
        <f t="shared" si="213"/>
        <v>0</v>
      </c>
      <c r="AS513" s="7" t="e">
        <f>VLOOKUP(AI513,排出係数!$A$4:$I$1301,8,FALSE)</f>
        <v>#N/A</v>
      </c>
      <c r="AT513" s="7" t="str">
        <f t="shared" si="214"/>
        <v/>
      </c>
      <c r="AU513" s="7" t="str">
        <f t="shared" si="215"/>
        <v/>
      </c>
      <c r="AV513" s="7" t="str">
        <f t="shared" si="216"/>
        <v/>
      </c>
      <c r="AW513" s="7" t="str">
        <f t="shared" si="217"/>
        <v/>
      </c>
      <c r="AX513" s="88"/>
      <c r="BD513" s="3" t="s">
        <v>1582</v>
      </c>
    </row>
    <row r="514" spans="1:63" s="13" customFormat="1" ht="13.5" customHeight="1">
      <c r="A514" s="139">
        <v>499</v>
      </c>
      <c r="B514" s="140"/>
      <c r="C514" s="141"/>
      <c r="D514" s="142"/>
      <c r="E514" s="141"/>
      <c r="F514" s="141"/>
      <c r="G514" s="182"/>
      <c r="H514" s="141"/>
      <c r="I514" s="143"/>
      <c r="J514" s="144"/>
      <c r="K514" s="141"/>
      <c r="L514" s="449"/>
      <c r="M514" s="450"/>
      <c r="N514" s="450"/>
      <c r="O514" s="451"/>
      <c r="P514" s="376" t="str">
        <f t="shared" si="193"/>
        <v/>
      </c>
      <c r="Q514" s="376" t="str">
        <f t="shared" si="194"/>
        <v/>
      </c>
      <c r="R514" s="377" t="str">
        <f t="shared" si="195"/>
        <v/>
      </c>
      <c r="S514" s="377" t="str">
        <f t="shared" si="196"/>
        <v/>
      </c>
      <c r="T514" s="277"/>
      <c r="U514" s="37"/>
      <c r="V514" s="36" t="str">
        <f t="shared" si="197"/>
        <v/>
      </c>
      <c r="W514" s="36" t="e">
        <f>IF(#REF!="","",#REF!)</f>
        <v>#REF!</v>
      </c>
      <c r="X514" s="29" t="str">
        <f t="shared" si="198"/>
        <v/>
      </c>
      <c r="Y514" s="7" t="e">
        <f t="shared" si="199"/>
        <v>#N/A</v>
      </c>
      <c r="Z514" s="7" t="e">
        <f t="shared" si="200"/>
        <v>#N/A</v>
      </c>
      <c r="AA514" s="7" t="e">
        <f t="shared" si="201"/>
        <v>#N/A</v>
      </c>
      <c r="AB514" s="7" t="str">
        <f t="shared" si="202"/>
        <v/>
      </c>
      <c r="AC514" s="11">
        <f t="shared" si="203"/>
        <v>1</v>
      </c>
      <c r="AD514" s="7" t="e">
        <f t="shared" si="204"/>
        <v>#N/A</v>
      </c>
      <c r="AE514" s="7" t="e">
        <f t="shared" si="205"/>
        <v>#N/A</v>
      </c>
      <c r="AF514" s="7" t="e">
        <f t="shared" si="206"/>
        <v>#N/A</v>
      </c>
      <c r="AG514" s="7" t="e">
        <f>VLOOKUP(AI514,排出係数!$A$4:$I$1301,9,FALSE)</f>
        <v>#N/A</v>
      </c>
      <c r="AH514" s="12" t="str">
        <f t="shared" si="207"/>
        <v xml:space="preserve"> </v>
      </c>
      <c r="AI514" s="7" t="e">
        <f t="shared" si="218"/>
        <v>#N/A</v>
      </c>
      <c r="AJ514" s="7" t="e">
        <f t="shared" si="208"/>
        <v>#N/A</v>
      </c>
      <c r="AK514" s="7" t="e">
        <f>VLOOKUP(AI514,排出係数!$A$4:$I$1301,6,FALSE)</f>
        <v>#N/A</v>
      </c>
      <c r="AL514" s="7" t="e">
        <f t="shared" si="209"/>
        <v>#N/A</v>
      </c>
      <c r="AM514" s="7" t="e">
        <f t="shared" si="210"/>
        <v>#N/A</v>
      </c>
      <c r="AN514" s="7" t="e">
        <f>VLOOKUP(AI514,排出係数!$A$4:$I$1301,7,FALSE)</f>
        <v>#N/A</v>
      </c>
      <c r="AO514" s="7" t="e">
        <f t="shared" si="211"/>
        <v>#N/A</v>
      </c>
      <c r="AP514" s="7" t="e">
        <f t="shared" si="212"/>
        <v>#N/A</v>
      </c>
      <c r="AQ514" s="7" t="e">
        <f t="shared" si="219"/>
        <v>#N/A</v>
      </c>
      <c r="AR514" s="7">
        <f t="shared" si="213"/>
        <v>0</v>
      </c>
      <c r="AS514" s="7" t="e">
        <f>VLOOKUP(AI514,排出係数!$A$4:$I$1301,8,FALSE)</f>
        <v>#N/A</v>
      </c>
      <c r="AT514" s="7" t="str">
        <f t="shared" si="214"/>
        <v/>
      </c>
      <c r="AU514" s="7" t="str">
        <f t="shared" si="215"/>
        <v/>
      </c>
      <c r="AV514" s="7" t="str">
        <f t="shared" si="216"/>
        <v/>
      </c>
      <c r="AW514" s="7" t="str">
        <f t="shared" si="217"/>
        <v/>
      </c>
      <c r="AX514" s="88"/>
      <c r="BD514" s="520" t="s">
        <v>2786</v>
      </c>
    </row>
    <row r="515" spans="1:63" s="13" customFormat="1" ht="13.5" customHeight="1" thickBot="1">
      <c r="A515" s="274">
        <v>500</v>
      </c>
      <c r="B515" s="137"/>
      <c r="C515" s="33"/>
      <c r="D515" s="104"/>
      <c r="E515" s="33"/>
      <c r="F515" s="33"/>
      <c r="G515" s="183"/>
      <c r="H515" s="33"/>
      <c r="I515" s="34"/>
      <c r="J515" s="35"/>
      <c r="K515" s="33"/>
      <c r="L515" s="452"/>
      <c r="M515" s="453"/>
      <c r="N515" s="453"/>
      <c r="O515" s="454"/>
      <c r="P515" s="382" t="str">
        <f t="shared" si="193"/>
        <v/>
      </c>
      <c r="Q515" s="382" t="str">
        <f t="shared" si="194"/>
        <v/>
      </c>
      <c r="R515" s="383" t="str">
        <f t="shared" si="195"/>
        <v/>
      </c>
      <c r="S515" s="383" t="str">
        <f t="shared" si="196"/>
        <v/>
      </c>
      <c r="T515" s="278"/>
      <c r="U515" s="37"/>
      <c r="V515" s="36" t="str">
        <f t="shared" si="197"/>
        <v/>
      </c>
      <c r="W515" s="36" t="e">
        <f>IF(#REF!="","",#REF!)</f>
        <v>#REF!</v>
      </c>
      <c r="X515" s="29" t="str">
        <f t="shared" si="198"/>
        <v/>
      </c>
      <c r="Y515" s="7" t="e">
        <f t="shared" si="199"/>
        <v>#N/A</v>
      </c>
      <c r="Z515" s="7" t="e">
        <f t="shared" si="200"/>
        <v>#N/A</v>
      </c>
      <c r="AA515" s="7" t="e">
        <f t="shared" si="201"/>
        <v>#N/A</v>
      </c>
      <c r="AB515" s="7" t="str">
        <f t="shared" si="202"/>
        <v/>
      </c>
      <c r="AC515" s="11">
        <f t="shared" si="203"/>
        <v>1</v>
      </c>
      <c r="AD515" s="7" t="e">
        <f t="shared" si="204"/>
        <v>#N/A</v>
      </c>
      <c r="AE515" s="7" t="e">
        <f t="shared" si="205"/>
        <v>#N/A</v>
      </c>
      <c r="AF515" s="7" t="e">
        <f t="shared" si="206"/>
        <v>#N/A</v>
      </c>
      <c r="AG515" s="7" t="e">
        <f>VLOOKUP(AI515,排出係数!$A$4:$I$1301,9,FALSE)</f>
        <v>#N/A</v>
      </c>
      <c r="AH515" s="12" t="str">
        <f t="shared" si="207"/>
        <v xml:space="preserve"> </v>
      </c>
      <c r="AI515" s="7" t="e">
        <f t="shared" si="218"/>
        <v>#N/A</v>
      </c>
      <c r="AJ515" s="7" t="e">
        <f t="shared" si="208"/>
        <v>#N/A</v>
      </c>
      <c r="AK515" s="7" t="e">
        <f>VLOOKUP(AI515,排出係数!$A$4:$I$1301,6,FALSE)</f>
        <v>#N/A</v>
      </c>
      <c r="AL515" s="7" t="e">
        <f t="shared" si="209"/>
        <v>#N/A</v>
      </c>
      <c r="AM515" s="7" t="e">
        <f t="shared" si="210"/>
        <v>#N/A</v>
      </c>
      <c r="AN515" s="7" t="e">
        <f>VLOOKUP(AI515,排出係数!$A$4:$I$1301,7,FALSE)</f>
        <v>#N/A</v>
      </c>
      <c r="AO515" s="7" t="e">
        <f t="shared" si="211"/>
        <v>#N/A</v>
      </c>
      <c r="AP515" s="7" t="e">
        <f t="shared" si="212"/>
        <v>#N/A</v>
      </c>
      <c r="AQ515" s="7" t="e">
        <f t="shared" si="219"/>
        <v>#N/A</v>
      </c>
      <c r="AR515" s="7">
        <f t="shared" si="213"/>
        <v>0</v>
      </c>
      <c r="AS515" s="7" t="e">
        <f>VLOOKUP(AI515,排出係数!$A$4:$I$1301,8,FALSE)</f>
        <v>#N/A</v>
      </c>
      <c r="AT515" s="7" t="str">
        <f t="shared" si="214"/>
        <v/>
      </c>
      <c r="AU515" s="7" t="str">
        <f t="shared" si="215"/>
        <v/>
      </c>
      <c r="AV515" s="7" t="str">
        <f t="shared" si="216"/>
        <v/>
      </c>
      <c r="AW515" s="7" t="str">
        <f t="shared" si="217"/>
        <v/>
      </c>
      <c r="AX515" s="88"/>
      <c r="BD515" s="3" t="s">
        <v>1496</v>
      </c>
    </row>
    <row r="516" spans="1:63">
      <c r="I516" s="3"/>
      <c r="R516" s="16"/>
      <c r="S516" s="16"/>
      <c r="T516" s="16"/>
      <c r="U516" s="16"/>
      <c r="V516" s="16"/>
      <c r="W516" s="16"/>
      <c r="AX516" s="87"/>
      <c r="AY516" s="13"/>
      <c r="AZ516" s="13"/>
      <c r="BA516" s="13"/>
      <c r="BB516" s="13"/>
      <c r="BC516" s="13"/>
      <c r="BD516" s="3" t="s">
        <v>1497</v>
      </c>
      <c r="BF516" s="13"/>
      <c r="BG516" s="13"/>
      <c r="BH516" s="13"/>
      <c r="BI516" s="13"/>
      <c r="BJ516" s="13"/>
      <c r="BK516" s="13"/>
    </row>
    <row r="517" spans="1:63">
      <c r="M517" s="13"/>
      <c r="N517" s="13"/>
      <c r="O517" s="13"/>
      <c r="AX517" s="87"/>
      <c r="AY517" s="13"/>
      <c r="AZ517" s="13"/>
      <c r="BA517" s="13"/>
      <c r="BB517" s="13"/>
      <c r="BC517" s="13"/>
      <c r="BD517" s="3" t="s">
        <v>1498</v>
      </c>
      <c r="BF517" s="13"/>
      <c r="BG517" s="13"/>
      <c r="BH517" s="13"/>
    </row>
    <row r="518" spans="1:63">
      <c r="M518" s="13"/>
      <c r="N518" s="13"/>
      <c r="O518" s="13"/>
      <c r="AX518" s="87"/>
      <c r="AY518" s="13"/>
      <c r="AZ518" s="13"/>
      <c r="BA518" s="13"/>
      <c r="BB518" s="13"/>
      <c r="BC518" s="13"/>
      <c r="BD518" s="465" t="s">
        <v>2796</v>
      </c>
    </row>
    <row r="519" spans="1:63">
      <c r="M519" s="13"/>
      <c r="N519" s="13"/>
      <c r="O519" s="13"/>
      <c r="AX519" s="87"/>
      <c r="AY519" s="13"/>
      <c r="AZ519" s="13"/>
      <c r="BA519" s="13"/>
      <c r="BB519" s="13"/>
      <c r="BC519" s="13"/>
      <c r="BD519" s="3" t="s">
        <v>1499</v>
      </c>
    </row>
    <row r="520" spans="1:63">
      <c r="BD520" s="3" t="s">
        <v>1500</v>
      </c>
    </row>
    <row r="521" spans="1:63">
      <c r="BD521" s="3" t="s">
        <v>1501</v>
      </c>
    </row>
    <row r="522" spans="1:63">
      <c r="BD522" s="465" t="s">
        <v>2798</v>
      </c>
    </row>
    <row r="523" spans="1:63">
      <c r="BD523" s="520" t="s">
        <v>2619</v>
      </c>
    </row>
    <row r="524" spans="1:63">
      <c r="BD524" s="465" t="s">
        <v>2769</v>
      </c>
    </row>
    <row r="525" spans="1:63">
      <c r="BD525" s="520" t="s">
        <v>2621</v>
      </c>
    </row>
    <row r="526" spans="1:63">
      <c r="BD526" s="465" t="s">
        <v>2774</v>
      </c>
    </row>
    <row r="527" spans="1:63">
      <c r="BD527" s="3" t="s">
        <v>1090</v>
      </c>
    </row>
    <row r="528" spans="1:63">
      <c r="BD528" s="3" t="s">
        <v>1829</v>
      </c>
    </row>
    <row r="529" spans="56:56">
      <c r="BD529" s="3" t="s">
        <v>1870</v>
      </c>
    </row>
    <row r="530" spans="56:56">
      <c r="BD530" s="3" t="s">
        <v>1240</v>
      </c>
    </row>
    <row r="531" spans="56:56">
      <c r="BD531" s="3" t="s">
        <v>1242</v>
      </c>
    </row>
    <row r="532" spans="56:56">
      <c r="BD532" s="3" t="s">
        <v>2011</v>
      </c>
    </row>
    <row r="533" spans="56:56">
      <c r="BD533" s="3" t="s">
        <v>2050</v>
      </c>
    </row>
    <row r="534" spans="56:56">
      <c r="BD534" s="3" t="s">
        <v>1252</v>
      </c>
    </row>
    <row r="535" spans="56:56">
      <c r="BD535" s="465" t="s">
        <v>2816</v>
      </c>
    </row>
    <row r="536" spans="56:56">
      <c r="BD536" s="465" t="s">
        <v>2818</v>
      </c>
    </row>
    <row r="537" spans="56:56">
      <c r="BD537" s="3" t="s">
        <v>1250</v>
      </c>
    </row>
    <row r="538" spans="56:56">
      <c r="BD538" s="465" t="s">
        <v>2812</v>
      </c>
    </row>
    <row r="539" spans="56:56">
      <c r="BD539" s="465" t="s">
        <v>2814</v>
      </c>
    </row>
    <row r="540" spans="56:56">
      <c r="BD540" s="3" t="s">
        <v>1254</v>
      </c>
    </row>
    <row r="541" spans="56:56">
      <c r="BD541" s="465" t="s">
        <v>2820</v>
      </c>
    </row>
    <row r="542" spans="56:56">
      <c r="BD542" s="465" t="s">
        <v>2822</v>
      </c>
    </row>
    <row r="543" spans="56:56">
      <c r="BD543" s="3" t="s">
        <v>1094</v>
      </c>
    </row>
    <row r="544" spans="56:56">
      <c r="BD544" s="3" t="s">
        <v>257</v>
      </c>
    </row>
    <row r="545" spans="56:56">
      <c r="BD545" s="3" t="s">
        <v>297</v>
      </c>
    </row>
    <row r="546" spans="56:56">
      <c r="BD546" s="3" t="s">
        <v>369</v>
      </c>
    </row>
    <row r="547" spans="56:56">
      <c r="BD547" s="3" t="s">
        <v>1092</v>
      </c>
    </row>
    <row r="548" spans="56:56">
      <c r="BD548" s="3" t="s">
        <v>255</v>
      </c>
    </row>
    <row r="549" spans="56:56">
      <c r="BD549" s="3" t="s">
        <v>295</v>
      </c>
    </row>
    <row r="550" spans="56:56">
      <c r="BD550" s="3" t="s">
        <v>367</v>
      </c>
    </row>
    <row r="551" spans="56:56">
      <c r="BD551" s="3" t="s">
        <v>1246</v>
      </c>
    </row>
    <row r="552" spans="56:56">
      <c r="BD552" s="465" t="s">
        <v>2804</v>
      </c>
    </row>
    <row r="553" spans="56:56">
      <c r="BD553" s="465" t="s">
        <v>2806</v>
      </c>
    </row>
    <row r="554" spans="56:56">
      <c r="BD554" s="3" t="s">
        <v>529</v>
      </c>
    </row>
    <row r="555" spans="56:56">
      <c r="BD555" s="3" t="s">
        <v>638</v>
      </c>
    </row>
    <row r="556" spans="56:56">
      <c r="BD556" s="3" t="s">
        <v>786</v>
      </c>
    </row>
    <row r="557" spans="56:56">
      <c r="BD557" s="3" t="s">
        <v>1244</v>
      </c>
    </row>
    <row r="558" spans="56:56">
      <c r="BD558" s="465" t="s">
        <v>2800</v>
      </c>
    </row>
    <row r="559" spans="56:56">
      <c r="BD559" s="465" t="s">
        <v>2802</v>
      </c>
    </row>
    <row r="560" spans="56:56">
      <c r="BD560" s="3" t="s">
        <v>527</v>
      </c>
    </row>
    <row r="561" spans="56:56">
      <c r="BD561" s="3" t="s">
        <v>636</v>
      </c>
    </row>
    <row r="562" spans="56:56">
      <c r="BD562" s="3" t="s">
        <v>782</v>
      </c>
    </row>
    <row r="563" spans="56:56">
      <c r="BD563" s="3" t="s">
        <v>1292</v>
      </c>
    </row>
    <row r="564" spans="56:56">
      <c r="BD564" s="3" t="s">
        <v>857</v>
      </c>
    </row>
    <row r="565" spans="56:56">
      <c r="BD565" s="3" t="s">
        <v>884</v>
      </c>
    </row>
    <row r="566" spans="56:56">
      <c r="BD566" s="3" t="s">
        <v>935</v>
      </c>
    </row>
    <row r="567" spans="56:56">
      <c r="BD567" s="3" t="s">
        <v>1290</v>
      </c>
    </row>
    <row r="568" spans="56:56">
      <c r="BD568" s="3" t="s">
        <v>855</v>
      </c>
    </row>
    <row r="569" spans="56:56">
      <c r="BD569" s="3" t="s">
        <v>882</v>
      </c>
    </row>
    <row r="570" spans="56:56">
      <c r="BD570" s="3" t="s">
        <v>934</v>
      </c>
    </row>
    <row r="571" spans="56:56">
      <c r="BD571" s="3" t="s">
        <v>1319</v>
      </c>
    </row>
    <row r="572" spans="56:56">
      <c r="BD572" s="3" t="s">
        <v>968</v>
      </c>
    </row>
    <row r="573" spans="56:56">
      <c r="BD573" s="3" t="s">
        <v>995</v>
      </c>
    </row>
    <row r="574" spans="56:56">
      <c r="BD574" s="3" t="s">
        <v>1039</v>
      </c>
    </row>
    <row r="575" spans="56:56">
      <c r="BD575" s="3" t="s">
        <v>1317</v>
      </c>
    </row>
    <row r="576" spans="56:56">
      <c r="BD576" s="3" t="s">
        <v>966</v>
      </c>
    </row>
    <row r="577" spans="56:56">
      <c r="BD577" s="3" t="s">
        <v>993</v>
      </c>
    </row>
    <row r="578" spans="56:56">
      <c r="BD578" s="3" t="s">
        <v>1037</v>
      </c>
    </row>
    <row r="579" spans="56:56">
      <c r="BD579" s="465" t="s">
        <v>2645</v>
      </c>
    </row>
    <row r="580" spans="56:56">
      <c r="BD580" s="465" t="s">
        <v>2717</v>
      </c>
    </row>
    <row r="581" spans="56:56">
      <c r="BD581" s="3" t="s">
        <v>787</v>
      </c>
    </row>
    <row r="582" spans="56:56">
      <c r="BD582" s="465" t="s">
        <v>2639</v>
      </c>
    </row>
    <row r="583" spans="56:56">
      <c r="BD583" s="465" t="s">
        <v>2711</v>
      </c>
    </row>
    <row r="584" spans="56:56">
      <c r="BD584" s="3" t="s">
        <v>783</v>
      </c>
    </row>
    <row r="585" spans="56:56">
      <c r="BD585" s="3" t="s">
        <v>1096</v>
      </c>
    </row>
    <row r="586" spans="56:56">
      <c r="BD586" s="3" t="s">
        <v>1831</v>
      </c>
    </row>
    <row r="587" spans="56:56">
      <c r="BD587" s="3" t="s">
        <v>1872</v>
      </c>
    </row>
    <row r="588" spans="56:56">
      <c r="BD588" s="3" t="s">
        <v>1934</v>
      </c>
    </row>
    <row r="589" spans="56:56">
      <c r="BD589" s="3" t="s">
        <v>1248</v>
      </c>
    </row>
    <row r="590" spans="56:56">
      <c r="BD590" s="465" t="s">
        <v>2808</v>
      </c>
    </row>
    <row r="591" spans="56:56">
      <c r="BD591" s="465" t="s">
        <v>2810</v>
      </c>
    </row>
    <row r="592" spans="56:56">
      <c r="BD592" s="3" t="s">
        <v>2013</v>
      </c>
    </row>
    <row r="593" spans="56:56">
      <c r="BD593" s="3" t="s">
        <v>2084</v>
      </c>
    </row>
    <row r="594" spans="56:56">
      <c r="BD594" s="3" t="s">
        <v>2114</v>
      </c>
    </row>
    <row r="595" spans="56:56">
      <c r="BD595" s="465" t="s">
        <v>2647</v>
      </c>
    </row>
    <row r="596" spans="56:56">
      <c r="BD596" s="465" t="s">
        <v>2719</v>
      </c>
    </row>
    <row r="597" spans="56:56">
      <c r="BD597" s="3" t="s">
        <v>788</v>
      </c>
    </row>
    <row r="598" spans="56:56">
      <c r="BD598" s="465" t="s">
        <v>2641</v>
      </c>
    </row>
    <row r="599" spans="56:56">
      <c r="BD599" s="465" t="s">
        <v>2713</v>
      </c>
    </row>
    <row r="600" spans="56:56">
      <c r="BD600" s="3" t="s">
        <v>784</v>
      </c>
    </row>
    <row r="601" spans="56:56">
      <c r="BD601" s="465" t="s">
        <v>2649</v>
      </c>
    </row>
    <row r="602" spans="56:56">
      <c r="BD602" s="465" t="s">
        <v>2721</v>
      </c>
    </row>
    <row r="603" spans="56:56">
      <c r="BD603" s="3" t="s">
        <v>789</v>
      </c>
    </row>
    <row r="604" spans="56:56">
      <c r="BD604" s="465" t="s">
        <v>2643</v>
      </c>
    </row>
    <row r="605" spans="56:56">
      <c r="BD605" s="465" t="s">
        <v>2715</v>
      </c>
    </row>
    <row r="606" spans="56:56">
      <c r="BD606" s="3" t="s">
        <v>785</v>
      </c>
    </row>
    <row r="607" spans="56:56">
      <c r="BD607" s="3" t="s">
        <v>2113</v>
      </c>
    </row>
    <row r="608" spans="56:56">
      <c r="BD608" s="3" t="s">
        <v>2112</v>
      </c>
    </row>
    <row r="609" spans="56:56">
      <c r="BD609" s="3" t="s">
        <v>1100</v>
      </c>
    </row>
    <row r="610" spans="56:56">
      <c r="BD610" s="3" t="s">
        <v>261</v>
      </c>
    </row>
    <row r="611" spans="56:56">
      <c r="BD611" s="3" t="s">
        <v>301</v>
      </c>
    </row>
    <row r="612" spans="56:56">
      <c r="BD612" s="3" t="s">
        <v>373</v>
      </c>
    </row>
    <row r="613" spans="56:56">
      <c r="BD613" s="3" t="s">
        <v>1098</v>
      </c>
    </row>
    <row r="614" spans="56:56">
      <c r="BD614" s="3" t="s">
        <v>259</v>
      </c>
    </row>
    <row r="615" spans="56:56">
      <c r="BD615" s="3" t="s">
        <v>299</v>
      </c>
    </row>
    <row r="616" spans="56:56">
      <c r="BD616" s="3" t="s">
        <v>371</v>
      </c>
    </row>
    <row r="617" spans="56:56">
      <c r="BD617" s="3" t="s">
        <v>1258</v>
      </c>
    </row>
    <row r="618" spans="56:56">
      <c r="BD618" s="465" t="s">
        <v>2828</v>
      </c>
    </row>
    <row r="619" spans="56:56">
      <c r="BD619" s="465" t="s">
        <v>2830</v>
      </c>
    </row>
    <row r="620" spans="56:56">
      <c r="BD620" s="3" t="s">
        <v>533</v>
      </c>
    </row>
    <row r="621" spans="56:56">
      <c r="BD621" s="3" t="s">
        <v>642</v>
      </c>
    </row>
    <row r="622" spans="56:56">
      <c r="BD622" s="3" t="s">
        <v>794</v>
      </c>
    </row>
    <row r="623" spans="56:56">
      <c r="BD623" s="3" t="s">
        <v>1256</v>
      </c>
    </row>
    <row r="624" spans="56:56">
      <c r="BD624" s="465" t="s">
        <v>2824</v>
      </c>
    </row>
    <row r="625" spans="56:56">
      <c r="BD625" s="465" t="s">
        <v>2826</v>
      </c>
    </row>
    <row r="626" spans="56:56">
      <c r="BD626" s="3" t="s">
        <v>531</v>
      </c>
    </row>
    <row r="627" spans="56:56">
      <c r="BD627" s="3" t="s">
        <v>640</v>
      </c>
    </row>
    <row r="628" spans="56:56">
      <c r="BD628" s="3" t="s">
        <v>790</v>
      </c>
    </row>
    <row r="629" spans="56:56">
      <c r="BD629" s="3" t="s">
        <v>1296</v>
      </c>
    </row>
    <row r="630" spans="56:56">
      <c r="BD630" s="3" t="s">
        <v>861</v>
      </c>
    </row>
    <row r="631" spans="56:56">
      <c r="BD631" s="3" t="s">
        <v>888</v>
      </c>
    </row>
    <row r="632" spans="56:56">
      <c r="BD632" s="3" t="s">
        <v>937</v>
      </c>
    </row>
    <row r="633" spans="56:56">
      <c r="BD633" s="3" t="s">
        <v>1294</v>
      </c>
    </row>
    <row r="634" spans="56:56">
      <c r="BD634" s="3" t="s">
        <v>859</v>
      </c>
    </row>
    <row r="635" spans="56:56">
      <c r="BD635" s="3" t="s">
        <v>886</v>
      </c>
    </row>
    <row r="636" spans="56:56">
      <c r="BD636" s="3" t="s">
        <v>936</v>
      </c>
    </row>
    <row r="637" spans="56:56">
      <c r="BD637" s="3" t="s">
        <v>1323</v>
      </c>
    </row>
    <row r="638" spans="56:56">
      <c r="BD638" s="3" t="s">
        <v>972</v>
      </c>
    </row>
    <row r="639" spans="56:56">
      <c r="BD639" s="3" t="s">
        <v>999</v>
      </c>
    </row>
    <row r="640" spans="56:56">
      <c r="BD640" s="3" t="s">
        <v>1043</v>
      </c>
    </row>
    <row r="641" spans="56:56">
      <c r="BD641" s="3" t="s">
        <v>1321</v>
      </c>
    </row>
    <row r="642" spans="56:56">
      <c r="BD642" s="3" t="s">
        <v>970</v>
      </c>
    </row>
    <row r="643" spans="56:56">
      <c r="BD643" s="3" t="s">
        <v>997</v>
      </c>
    </row>
    <row r="644" spans="56:56">
      <c r="BD644" s="3" t="s">
        <v>1041</v>
      </c>
    </row>
    <row r="645" spans="56:56">
      <c r="BD645" s="465" t="s">
        <v>2657</v>
      </c>
    </row>
    <row r="646" spans="56:56">
      <c r="BD646" s="465" t="s">
        <v>2729</v>
      </c>
    </row>
    <row r="647" spans="56:56">
      <c r="BD647" s="3" t="s">
        <v>795</v>
      </c>
    </row>
    <row r="648" spans="56:56">
      <c r="BD648" s="465" t="s">
        <v>2651</v>
      </c>
    </row>
    <row r="649" spans="56:56">
      <c r="BD649" s="465" t="s">
        <v>2723</v>
      </c>
    </row>
    <row r="650" spans="56:56">
      <c r="BD650" s="3" t="s">
        <v>791</v>
      </c>
    </row>
    <row r="651" spans="56:56">
      <c r="BD651" s="3" t="s">
        <v>1102</v>
      </c>
    </row>
    <row r="652" spans="56:56">
      <c r="BD652" s="3" t="s">
        <v>1833</v>
      </c>
    </row>
    <row r="653" spans="56:56">
      <c r="BD653" s="3" t="s">
        <v>1874</v>
      </c>
    </row>
    <row r="654" spans="56:56">
      <c r="BD654" s="3" t="s">
        <v>1936</v>
      </c>
    </row>
    <row r="655" spans="56:56">
      <c r="BD655" s="3" t="s">
        <v>1260</v>
      </c>
    </row>
    <row r="656" spans="56:56">
      <c r="BD656" s="465" t="s">
        <v>2832</v>
      </c>
    </row>
    <row r="657" spans="56:56">
      <c r="BD657" s="465" t="s">
        <v>2834</v>
      </c>
    </row>
    <row r="658" spans="56:56">
      <c r="BD658" s="3" t="s">
        <v>2015</v>
      </c>
    </row>
    <row r="659" spans="56:56">
      <c r="BD659" s="3" t="s">
        <v>2086</v>
      </c>
    </row>
    <row r="660" spans="56:56">
      <c r="BD660" s="3" t="s">
        <v>2115</v>
      </c>
    </row>
    <row r="661" spans="56:56">
      <c r="BD661" s="465" t="s">
        <v>2659</v>
      </c>
    </row>
    <row r="662" spans="56:56">
      <c r="BD662" s="465" t="s">
        <v>2731</v>
      </c>
    </row>
    <row r="663" spans="56:56">
      <c r="BD663" s="3" t="s">
        <v>796</v>
      </c>
    </row>
    <row r="664" spans="56:56">
      <c r="BD664" s="465" t="s">
        <v>2653</v>
      </c>
    </row>
    <row r="665" spans="56:56">
      <c r="BD665" s="465" t="s">
        <v>2725</v>
      </c>
    </row>
    <row r="666" spans="56:56">
      <c r="BD666" s="3" t="s">
        <v>792</v>
      </c>
    </row>
    <row r="667" spans="56:56">
      <c r="BD667" s="465" t="s">
        <v>2661</v>
      </c>
    </row>
    <row r="668" spans="56:56">
      <c r="BD668" s="465" t="s">
        <v>2733</v>
      </c>
    </row>
    <row r="669" spans="56:56">
      <c r="BD669" s="3" t="s">
        <v>797</v>
      </c>
    </row>
    <row r="670" spans="56:56">
      <c r="BD670" s="465" t="s">
        <v>2655</v>
      </c>
    </row>
    <row r="671" spans="56:56">
      <c r="BD671" s="465" t="s">
        <v>2727</v>
      </c>
    </row>
    <row r="672" spans="56:56">
      <c r="BD672" s="3" t="s">
        <v>793</v>
      </c>
    </row>
    <row r="673" spans="56:56">
      <c r="BD673" s="3" t="s">
        <v>363</v>
      </c>
    </row>
    <row r="674" spans="56:56">
      <c r="BD674" s="3" t="s">
        <v>365</v>
      </c>
    </row>
    <row r="675" spans="56:56">
      <c r="BD675" s="520" t="s">
        <v>2623</v>
      </c>
    </row>
    <row r="676" spans="56:56">
      <c r="BD676" s="3" t="s">
        <v>767</v>
      </c>
    </row>
    <row r="677" spans="56:56">
      <c r="BD677" s="520" t="s">
        <v>2627</v>
      </c>
    </row>
    <row r="678" spans="56:56">
      <c r="BD678" s="3" t="s">
        <v>771</v>
      </c>
    </row>
    <row r="679" spans="56:56">
      <c r="BD679" s="3" t="s">
        <v>927</v>
      </c>
    </row>
    <row r="680" spans="56:56">
      <c r="BD680" s="3" t="s">
        <v>929</v>
      </c>
    </row>
    <row r="681" spans="56:56">
      <c r="BD681" s="520" t="s">
        <v>2625</v>
      </c>
    </row>
    <row r="682" spans="56:56">
      <c r="BD682" s="3" t="s">
        <v>769</v>
      </c>
    </row>
    <row r="683" spans="56:56">
      <c r="BD683" s="520" t="s">
        <v>2629</v>
      </c>
    </row>
    <row r="684" spans="56:56">
      <c r="BD684" s="3" t="s">
        <v>773</v>
      </c>
    </row>
    <row r="685" spans="56:56">
      <c r="BD685" s="3" t="s">
        <v>1930</v>
      </c>
    </row>
    <row r="686" spans="56:56">
      <c r="BD686" s="3" t="s">
        <v>2108</v>
      </c>
    </row>
    <row r="687" spans="56:56">
      <c r="BD687" s="465" t="s">
        <v>2840</v>
      </c>
    </row>
    <row r="688" spans="56:56">
      <c r="BD688" s="465" t="s">
        <v>2842</v>
      </c>
    </row>
    <row r="689" spans="56:56">
      <c r="BD689" s="465" t="s">
        <v>2631</v>
      </c>
    </row>
    <row r="690" spans="56:56">
      <c r="BD690" s="3" t="s">
        <v>775</v>
      </c>
    </row>
    <row r="691" spans="56:56">
      <c r="BD691" s="465" t="s">
        <v>2836</v>
      </c>
    </row>
    <row r="692" spans="56:56">
      <c r="BD692" s="465" t="s">
        <v>2838</v>
      </c>
    </row>
    <row r="693" spans="56:56">
      <c r="BD693" s="465" t="s">
        <v>2635</v>
      </c>
    </row>
    <row r="694" spans="56:56">
      <c r="BD694" s="3" t="s">
        <v>779</v>
      </c>
    </row>
    <row r="695" spans="56:56">
      <c r="BD695" s="3" t="s">
        <v>931</v>
      </c>
    </row>
    <row r="696" spans="56:56">
      <c r="BD696" s="3" t="s">
        <v>933</v>
      </c>
    </row>
    <row r="697" spans="56:56">
      <c r="BD697" s="465" t="s">
        <v>2633</v>
      </c>
    </row>
    <row r="698" spans="56:56">
      <c r="BD698" s="3" t="s">
        <v>777</v>
      </c>
    </row>
    <row r="699" spans="56:56">
      <c r="BD699" s="465" t="s">
        <v>2637</v>
      </c>
    </row>
    <row r="700" spans="56:56">
      <c r="BD700" s="3" t="s">
        <v>781</v>
      </c>
    </row>
    <row r="701" spans="56:56">
      <c r="BD701" s="3" t="s">
        <v>1932</v>
      </c>
    </row>
    <row r="702" spans="56:56">
      <c r="BD702" s="465" t="s">
        <v>2844</v>
      </c>
    </row>
    <row r="703" spans="56:56">
      <c r="BD703" s="465" t="s">
        <v>2846</v>
      </c>
    </row>
    <row r="704" spans="56:56">
      <c r="BD704" s="3" t="s">
        <v>2110</v>
      </c>
    </row>
    <row r="705" spans="56:56">
      <c r="BD705" s="3" t="s">
        <v>1112</v>
      </c>
    </row>
    <row r="706" spans="56:56">
      <c r="BD706" s="3" t="s">
        <v>269</v>
      </c>
    </row>
    <row r="707" spans="56:56">
      <c r="BD707" s="3" t="s">
        <v>309</v>
      </c>
    </row>
    <row r="708" spans="56:56">
      <c r="BD708" s="3" t="s">
        <v>381</v>
      </c>
    </row>
    <row r="709" spans="56:56">
      <c r="BD709" s="3" t="s">
        <v>1110</v>
      </c>
    </row>
    <row r="710" spans="56:56">
      <c r="BD710" s="3" t="s">
        <v>267</v>
      </c>
    </row>
    <row r="711" spans="56:56">
      <c r="BD711" s="3" t="s">
        <v>307</v>
      </c>
    </row>
    <row r="712" spans="56:56">
      <c r="BD712" s="3" t="s">
        <v>379</v>
      </c>
    </row>
    <row r="713" spans="56:56">
      <c r="BD713" s="3" t="s">
        <v>1270</v>
      </c>
    </row>
    <row r="714" spans="56:56">
      <c r="BD714" s="465" t="s">
        <v>2852</v>
      </c>
    </row>
    <row r="715" spans="56:56">
      <c r="BD715" s="465" t="s">
        <v>2854</v>
      </c>
    </row>
    <row r="716" spans="56:56">
      <c r="BD716" s="3" t="s">
        <v>541</v>
      </c>
    </row>
    <row r="717" spans="56:56">
      <c r="BD717" s="3" t="s">
        <v>650</v>
      </c>
    </row>
    <row r="718" spans="56:56">
      <c r="BD718" s="3" t="s">
        <v>1696</v>
      </c>
    </row>
    <row r="719" spans="56:56">
      <c r="BD719" s="3" t="s">
        <v>1268</v>
      </c>
    </row>
    <row r="720" spans="56:56">
      <c r="BD720" s="465" t="s">
        <v>2848</v>
      </c>
    </row>
    <row r="721" spans="56:56">
      <c r="BD721" s="465" t="s">
        <v>2850</v>
      </c>
    </row>
    <row r="722" spans="56:56">
      <c r="BD722" s="3" t="s">
        <v>539</v>
      </c>
    </row>
    <row r="723" spans="56:56">
      <c r="BD723" s="3" t="s">
        <v>648</v>
      </c>
    </row>
    <row r="724" spans="56:56">
      <c r="BD724" s="3" t="s">
        <v>1692</v>
      </c>
    </row>
    <row r="725" spans="56:56">
      <c r="BD725" s="3" t="s">
        <v>1304</v>
      </c>
    </row>
    <row r="726" spans="56:56">
      <c r="BD726" s="3" t="s">
        <v>869</v>
      </c>
    </row>
    <row r="727" spans="56:56">
      <c r="BD727" s="3" t="s">
        <v>896</v>
      </c>
    </row>
    <row r="728" spans="56:56">
      <c r="BD728" s="3" t="s">
        <v>1701</v>
      </c>
    </row>
    <row r="729" spans="56:56">
      <c r="BD729" s="3" t="s">
        <v>1302</v>
      </c>
    </row>
    <row r="730" spans="56:56">
      <c r="BD730" s="3" t="s">
        <v>867</v>
      </c>
    </row>
    <row r="731" spans="56:56">
      <c r="BD731" s="3" t="s">
        <v>894</v>
      </c>
    </row>
    <row r="732" spans="56:56">
      <c r="BD732" s="3" t="s">
        <v>1700</v>
      </c>
    </row>
    <row r="733" spans="56:56">
      <c r="BD733" s="3" t="s">
        <v>1331</v>
      </c>
    </row>
    <row r="734" spans="56:56">
      <c r="BD734" s="3" t="s">
        <v>980</v>
      </c>
    </row>
    <row r="735" spans="56:56">
      <c r="BD735" s="3" t="s">
        <v>1007</v>
      </c>
    </row>
    <row r="736" spans="56:56">
      <c r="BD736" s="3" t="s">
        <v>1051</v>
      </c>
    </row>
    <row r="737" spans="56:56">
      <c r="BD737" s="3" t="s">
        <v>1329</v>
      </c>
    </row>
    <row r="738" spans="56:56">
      <c r="BD738" s="3" t="s">
        <v>978</v>
      </c>
    </row>
    <row r="739" spans="56:56">
      <c r="BD739" s="3" t="s">
        <v>1005</v>
      </c>
    </row>
    <row r="740" spans="56:56">
      <c r="BD740" s="3" t="s">
        <v>1049</v>
      </c>
    </row>
    <row r="741" spans="56:56">
      <c r="BD741" s="521" t="s">
        <v>2681</v>
      </c>
    </row>
    <row r="742" spans="56:56">
      <c r="BD742" s="465" t="s">
        <v>2753</v>
      </c>
    </row>
    <row r="743" spans="56:56">
      <c r="BD743" s="3" t="s">
        <v>1697</v>
      </c>
    </row>
    <row r="744" spans="56:56">
      <c r="BD744" s="465" t="s">
        <v>2675</v>
      </c>
    </row>
    <row r="745" spans="56:56">
      <c r="BD745" s="465" t="s">
        <v>2747</v>
      </c>
    </row>
    <row r="746" spans="56:56">
      <c r="BD746" s="3" t="s">
        <v>1693</v>
      </c>
    </row>
    <row r="747" spans="56:56">
      <c r="BD747" s="3" t="s">
        <v>1114</v>
      </c>
    </row>
    <row r="748" spans="56:56">
      <c r="BD748" s="3" t="s">
        <v>1837</v>
      </c>
    </row>
    <row r="749" spans="56:56">
      <c r="BD749" s="3" t="s">
        <v>1878</v>
      </c>
    </row>
    <row r="750" spans="56:56">
      <c r="BD750" s="3" t="s">
        <v>1940</v>
      </c>
    </row>
    <row r="751" spans="56:56">
      <c r="BD751" s="3" t="s">
        <v>1272</v>
      </c>
    </row>
    <row r="752" spans="56:56">
      <c r="BD752" s="465" t="s">
        <v>2856</v>
      </c>
    </row>
    <row r="753" spans="56:56">
      <c r="BD753" s="465" t="s">
        <v>2858</v>
      </c>
    </row>
    <row r="754" spans="56:56">
      <c r="BD754" s="3" t="s">
        <v>2019</v>
      </c>
    </row>
    <row r="755" spans="56:56">
      <c r="BD755" s="3" t="s">
        <v>2090</v>
      </c>
    </row>
    <row r="756" spans="56:56">
      <c r="BD756" s="3" t="s">
        <v>2119</v>
      </c>
    </row>
    <row r="757" spans="56:56">
      <c r="BD757" s="465" t="s">
        <v>2683</v>
      </c>
    </row>
    <row r="758" spans="56:56">
      <c r="BD758" s="465" t="s">
        <v>2755</v>
      </c>
    </row>
    <row r="759" spans="56:56">
      <c r="BD759" s="3" t="s">
        <v>1698</v>
      </c>
    </row>
    <row r="760" spans="56:56">
      <c r="BD760" s="465" t="s">
        <v>2677</v>
      </c>
    </row>
    <row r="761" spans="56:56">
      <c r="BD761" s="465" t="s">
        <v>2749</v>
      </c>
    </row>
    <row r="762" spans="56:56">
      <c r="BD762" s="3" t="s">
        <v>1694</v>
      </c>
    </row>
    <row r="763" spans="56:56">
      <c r="BD763" s="520" t="s">
        <v>2685</v>
      </c>
    </row>
    <row r="764" spans="56:56">
      <c r="BD764" s="465" t="s">
        <v>2757</v>
      </c>
    </row>
    <row r="765" spans="56:56">
      <c r="BD765" s="3" t="s">
        <v>1699</v>
      </c>
    </row>
    <row r="766" spans="56:56">
      <c r="BD766" s="521" t="s">
        <v>2679</v>
      </c>
    </row>
    <row r="767" spans="56:56">
      <c r="BD767" s="465" t="s">
        <v>2751</v>
      </c>
    </row>
    <row r="768" spans="56:56">
      <c r="BD768" s="3" t="s">
        <v>1695</v>
      </c>
    </row>
    <row r="769" spans="56:56">
      <c r="BD769" s="3" t="s">
        <v>2118</v>
      </c>
    </row>
    <row r="770" spans="56:56">
      <c r="BD770" s="3" t="s">
        <v>2117</v>
      </c>
    </row>
    <row r="771" spans="56:56">
      <c r="BD771" s="3" t="s">
        <v>1106</v>
      </c>
    </row>
    <row r="772" spans="56:56">
      <c r="BD772" s="3" t="s">
        <v>265</v>
      </c>
    </row>
    <row r="773" spans="56:56">
      <c r="BD773" s="3" t="s">
        <v>305</v>
      </c>
    </row>
    <row r="774" spans="56:56">
      <c r="BD774" s="3" t="s">
        <v>377</v>
      </c>
    </row>
    <row r="775" spans="56:56">
      <c r="BD775" s="3" t="s">
        <v>1104</v>
      </c>
    </row>
    <row r="776" spans="56:56">
      <c r="BD776" s="3" t="s">
        <v>263</v>
      </c>
    </row>
    <row r="777" spans="56:56">
      <c r="BD777" s="3" t="s">
        <v>303</v>
      </c>
    </row>
    <row r="778" spans="56:56">
      <c r="BD778" s="3" t="s">
        <v>375</v>
      </c>
    </row>
    <row r="779" spans="56:56">
      <c r="BD779" s="3" t="s">
        <v>1264</v>
      </c>
    </row>
    <row r="780" spans="56:56">
      <c r="BD780" s="3" t="s">
        <v>537</v>
      </c>
    </row>
    <row r="781" spans="56:56">
      <c r="BD781" s="3" t="s">
        <v>646</v>
      </c>
    </row>
    <row r="782" spans="56:56">
      <c r="BD782" s="3" t="s">
        <v>802</v>
      </c>
    </row>
    <row r="783" spans="56:56">
      <c r="BD783" s="3" t="s">
        <v>1262</v>
      </c>
    </row>
    <row r="784" spans="56:56">
      <c r="BD784" s="3" t="s">
        <v>535</v>
      </c>
    </row>
    <row r="785" spans="56:56">
      <c r="BD785" s="3" t="s">
        <v>644</v>
      </c>
    </row>
    <row r="786" spans="56:56">
      <c r="BD786" s="3" t="s">
        <v>798</v>
      </c>
    </row>
    <row r="787" spans="56:56">
      <c r="BD787" s="3" t="s">
        <v>1300</v>
      </c>
    </row>
    <row r="788" spans="56:56">
      <c r="BD788" s="3" t="s">
        <v>865</v>
      </c>
    </row>
    <row r="789" spans="56:56">
      <c r="BD789" s="3" t="s">
        <v>892</v>
      </c>
    </row>
    <row r="790" spans="56:56">
      <c r="BD790" s="3" t="s">
        <v>939</v>
      </c>
    </row>
    <row r="791" spans="56:56">
      <c r="BD791" s="3" t="s">
        <v>1298</v>
      </c>
    </row>
    <row r="792" spans="56:56">
      <c r="BD792" s="3" t="s">
        <v>863</v>
      </c>
    </row>
    <row r="793" spans="56:56">
      <c r="BD793" s="3" t="s">
        <v>890</v>
      </c>
    </row>
    <row r="794" spans="56:56">
      <c r="BD794" s="3" t="s">
        <v>938</v>
      </c>
    </row>
    <row r="795" spans="56:56">
      <c r="BD795" s="3" t="s">
        <v>1327</v>
      </c>
    </row>
    <row r="796" spans="56:56">
      <c r="BD796" s="3" t="s">
        <v>976</v>
      </c>
    </row>
    <row r="797" spans="56:56">
      <c r="BD797" s="3" t="s">
        <v>1003</v>
      </c>
    </row>
    <row r="798" spans="56:56">
      <c r="BD798" s="3" t="s">
        <v>1047</v>
      </c>
    </row>
    <row r="799" spans="56:56">
      <c r="BD799" s="3" t="s">
        <v>1325</v>
      </c>
    </row>
    <row r="800" spans="56:56">
      <c r="BD800" s="3" t="s">
        <v>974</v>
      </c>
    </row>
    <row r="801" spans="56:56">
      <c r="BD801" s="3" t="s">
        <v>1001</v>
      </c>
    </row>
    <row r="802" spans="56:56">
      <c r="BD802" s="3" t="s">
        <v>1045</v>
      </c>
    </row>
    <row r="803" spans="56:56">
      <c r="BD803" s="465" t="s">
        <v>2669</v>
      </c>
    </row>
    <row r="804" spans="56:56">
      <c r="BD804" s="465" t="s">
        <v>2741</v>
      </c>
    </row>
    <row r="805" spans="56:56">
      <c r="BD805" s="3" t="s">
        <v>803</v>
      </c>
    </row>
    <row r="806" spans="56:56">
      <c r="BD806" s="465" t="s">
        <v>2663</v>
      </c>
    </row>
    <row r="807" spans="56:56">
      <c r="BD807" s="465" t="s">
        <v>2735</v>
      </c>
    </row>
    <row r="808" spans="56:56">
      <c r="BD808" s="3" t="s">
        <v>799</v>
      </c>
    </row>
    <row r="809" spans="56:56">
      <c r="BD809" s="3" t="s">
        <v>1108</v>
      </c>
    </row>
    <row r="810" spans="56:56">
      <c r="BD810" s="3" t="s">
        <v>1835</v>
      </c>
    </row>
    <row r="811" spans="56:56">
      <c r="BD811" s="3" t="s">
        <v>1876</v>
      </c>
    </row>
    <row r="812" spans="56:56">
      <c r="BD812" s="3" t="s">
        <v>1938</v>
      </c>
    </row>
    <row r="813" spans="56:56">
      <c r="BD813" s="3" t="s">
        <v>1266</v>
      </c>
    </row>
    <row r="814" spans="56:56">
      <c r="BD814" s="3" t="s">
        <v>2017</v>
      </c>
    </row>
    <row r="815" spans="56:56">
      <c r="BD815" s="3" t="s">
        <v>2088</v>
      </c>
    </row>
    <row r="816" spans="56:56">
      <c r="BD816" s="3" t="s">
        <v>2116</v>
      </c>
    </row>
    <row r="817" spans="56:56">
      <c r="BD817" s="465" t="s">
        <v>2671</v>
      </c>
    </row>
    <row r="818" spans="56:56">
      <c r="BD818" s="465" t="s">
        <v>2743</v>
      </c>
    </row>
    <row r="819" spans="56:56">
      <c r="BD819" s="3" t="s">
        <v>804</v>
      </c>
    </row>
    <row r="820" spans="56:56">
      <c r="BD820" s="465" t="s">
        <v>2665</v>
      </c>
    </row>
    <row r="821" spans="56:56">
      <c r="BD821" s="465" t="s">
        <v>2737</v>
      </c>
    </row>
    <row r="822" spans="56:56">
      <c r="BD822" s="3" t="s">
        <v>800</v>
      </c>
    </row>
    <row r="823" spans="56:56">
      <c r="BD823" s="465" t="s">
        <v>2673</v>
      </c>
    </row>
    <row r="824" spans="56:56">
      <c r="BD824" s="465" t="s">
        <v>2745</v>
      </c>
    </row>
    <row r="825" spans="56:56">
      <c r="BD825" s="3" t="s">
        <v>805</v>
      </c>
    </row>
    <row r="826" spans="56:56">
      <c r="BD826" s="465" t="s">
        <v>2667</v>
      </c>
    </row>
    <row r="827" spans="56:56">
      <c r="BD827" s="465" t="s">
        <v>2739</v>
      </c>
    </row>
    <row r="828" spans="56:56">
      <c r="BD828" s="3" t="s">
        <v>801</v>
      </c>
    </row>
    <row r="829" spans="56:56">
      <c r="BD829" s="3" t="s">
        <v>595</v>
      </c>
    </row>
    <row r="830" spans="56:56">
      <c r="BD830" s="3" t="s">
        <v>815</v>
      </c>
    </row>
    <row r="831" spans="56:56">
      <c r="BD831" s="3" t="s">
        <v>593</v>
      </c>
    </row>
    <row r="832" spans="56:56">
      <c r="BD832" s="3" t="s">
        <v>807</v>
      </c>
    </row>
    <row r="833" spans="56:56">
      <c r="BD833" s="3" t="s">
        <v>943</v>
      </c>
    </row>
    <row r="834" spans="56:56">
      <c r="BD834" s="3" t="s">
        <v>941</v>
      </c>
    </row>
    <row r="835" spans="56:56">
      <c r="BD835" s="3" t="s">
        <v>1055</v>
      </c>
    </row>
    <row r="836" spans="56:56">
      <c r="BD836" s="3" t="s">
        <v>1053</v>
      </c>
    </row>
    <row r="837" spans="56:56">
      <c r="BD837" s="465" t="s">
        <v>2693</v>
      </c>
    </row>
    <row r="838" spans="56:56">
      <c r="BD838" s="3" t="s">
        <v>817</v>
      </c>
    </row>
    <row r="839" spans="56:56">
      <c r="BD839" s="465" t="s">
        <v>2687</v>
      </c>
    </row>
    <row r="840" spans="56:56">
      <c r="BD840" s="3" t="s">
        <v>809</v>
      </c>
    </row>
    <row r="841" spans="56:56">
      <c r="BD841" s="3" t="s">
        <v>2052</v>
      </c>
    </row>
    <row r="842" spans="56:56">
      <c r="BD842" s="3" t="s">
        <v>2125</v>
      </c>
    </row>
    <row r="843" spans="56:56">
      <c r="BD843" s="520" t="s">
        <v>2695</v>
      </c>
    </row>
    <row r="844" spans="56:56">
      <c r="BD844" s="3" t="s">
        <v>819</v>
      </c>
    </row>
    <row r="845" spans="56:56">
      <c r="BD845" s="520" t="s">
        <v>2689</v>
      </c>
    </row>
    <row r="846" spans="56:56">
      <c r="BD846" s="3" t="s">
        <v>811</v>
      </c>
    </row>
    <row r="847" spans="56:56">
      <c r="BD847" s="520" t="s">
        <v>2697</v>
      </c>
    </row>
    <row r="848" spans="56:56">
      <c r="BD848" s="3" t="s">
        <v>821</v>
      </c>
    </row>
    <row r="849" spans="56:56">
      <c r="BD849" s="465" t="s">
        <v>2691</v>
      </c>
    </row>
    <row r="850" spans="56:56">
      <c r="BD850" s="3" t="s">
        <v>813</v>
      </c>
    </row>
    <row r="851" spans="56:56">
      <c r="BD851" s="3" t="s">
        <v>2123</v>
      </c>
    </row>
    <row r="852" spans="56:56">
      <c r="BD852" s="3" t="s">
        <v>2121</v>
      </c>
    </row>
    <row r="853" spans="56:56">
      <c r="BD853" s="3" t="s">
        <v>599</v>
      </c>
    </row>
    <row r="854" spans="56:56">
      <c r="BD854" s="3" t="s">
        <v>831</v>
      </c>
    </row>
    <row r="855" spans="56:56">
      <c r="BD855" s="3" t="s">
        <v>597</v>
      </c>
    </row>
    <row r="856" spans="56:56">
      <c r="BD856" s="3" t="s">
        <v>823</v>
      </c>
    </row>
    <row r="857" spans="56:56">
      <c r="BD857" s="3" t="s">
        <v>947</v>
      </c>
    </row>
    <row r="858" spans="56:56">
      <c r="BD858" s="3" t="s">
        <v>945</v>
      </c>
    </row>
    <row r="859" spans="56:56">
      <c r="BD859" s="3" t="s">
        <v>1059</v>
      </c>
    </row>
    <row r="860" spans="56:56">
      <c r="BD860" s="3" t="s">
        <v>1057</v>
      </c>
    </row>
    <row r="861" spans="56:56">
      <c r="BD861" s="520" t="s">
        <v>2705</v>
      </c>
    </row>
    <row r="862" spans="56:56">
      <c r="BD862" s="3" t="s">
        <v>833</v>
      </c>
    </row>
    <row r="863" spans="56:56">
      <c r="BD863" s="520" t="s">
        <v>2699</v>
      </c>
    </row>
    <row r="864" spans="56:56">
      <c r="BD864" s="3" t="s">
        <v>825</v>
      </c>
    </row>
    <row r="865" spans="56:56">
      <c r="BD865" s="3" t="s">
        <v>2054</v>
      </c>
    </row>
    <row r="866" spans="56:56">
      <c r="BD866" s="3" t="s">
        <v>2131</v>
      </c>
    </row>
    <row r="867" spans="56:56">
      <c r="BD867" s="520" t="s">
        <v>2707</v>
      </c>
    </row>
    <row r="868" spans="56:56">
      <c r="BD868" s="3" t="s">
        <v>835</v>
      </c>
    </row>
    <row r="869" spans="56:56">
      <c r="BD869" s="520" t="s">
        <v>2701</v>
      </c>
    </row>
    <row r="870" spans="56:56">
      <c r="BD870" s="3" t="s">
        <v>827</v>
      </c>
    </row>
    <row r="871" spans="56:56">
      <c r="BD871" s="520" t="s">
        <v>2709</v>
      </c>
    </row>
    <row r="872" spans="56:56">
      <c r="BD872" s="3" t="s">
        <v>837</v>
      </c>
    </row>
    <row r="873" spans="56:56">
      <c r="BD873" s="520" t="s">
        <v>2703</v>
      </c>
    </row>
    <row r="874" spans="56:56">
      <c r="BD874" s="3" t="s">
        <v>829</v>
      </c>
    </row>
    <row r="875" spans="56:56">
      <c r="BD875" s="3" t="s">
        <v>2129</v>
      </c>
    </row>
    <row r="876" spans="56:56">
      <c r="BD876" s="3" t="s">
        <v>2127</v>
      </c>
    </row>
    <row r="877" spans="56:56">
      <c r="BD877" s="3" t="s">
        <v>1342</v>
      </c>
    </row>
    <row r="878" spans="56:56">
      <c r="BD878" s="3" t="s">
        <v>1344</v>
      </c>
    </row>
    <row r="879" spans="56:56">
      <c r="BD879" s="3" t="s">
        <v>1349</v>
      </c>
    </row>
    <row r="880" spans="56:56">
      <c r="BD880" s="3" t="s">
        <v>1354</v>
      </c>
    </row>
    <row r="881" spans="56:56">
      <c r="BD881" s="3" t="s">
        <v>1356</v>
      </c>
    </row>
    <row r="882" spans="56:56">
      <c r="BD882" s="3" t="s">
        <v>1361</v>
      </c>
    </row>
  </sheetData>
  <sheetProtection password="E798" sheet="1"/>
  <mergeCells count="14">
    <mergeCell ref="A14:A15"/>
    <mergeCell ref="B14:B15"/>
    <mergeCell ref="C14:F14"/>
    <mergeCell ref="G14:G15"/>
    <mergeCell ref="H14:H15"/>
    <mergeCell ref="B2:F2"/>
    <mergeCell ref="T14:T15"/>
    <mergeCell ref="I14:I15"/>
    <mergeCell ref="P14:Q14"/>
    <mergeCell ref="AX14:AX15"/>
    <mergeCell ref="J14:J15"/>
    <mergeCell ref="K14:K15"/>
    <mergeCell ref="L14:O15"/>
    <mergeCell ref="R14:S15"/>
  </mergeCells>
  <phoneticPr fontId="3"/>
  <conditionalFormatting sqref="O326:O515">
    <cfRule type="cellIs" dxfId="4" priority="7" stopIfTrue="1" operator="greaterThan">
      <formula>100000</formula>
    </cfRule>
  </conditionalFormatting>
  <conditionalFormatting sqref="O175:O325">
    <cfRule type="cellIs" dxfId="3" priority="5" stopIfTrue="1" operator="greaterThan">
      <formula>100000</formula>
    </cfRule>
  </conditionalFormatting>
  <conditionalFormatting sqref="O30:O73 O75:O174">
    <cfRule type="cellIs" dxfId="2" priority="1" stopIfTrue="1" operator="greaterThan">
      <formula>100000</formula>
    </cfRule>
  </conditionalFormatting>
  <conditionalFormatting sqref="O16:O29">
    <cfRule type="cellIs" dxfId="1" priority="2" stopIfTrue="1" operator="greaterThan">
      <formula>100000</formula>
    </cfRule>
  </conditionalFormatting>
  <conditionalFormatting sqref="O74">
    <cfRule type="cellIs" dxfId="0" priority="3" stopIfTrue="1" operator="greaterThan">
      <formula>100000</formula>
    </cfRule>
  </conditionalFormatting>
  <dataValidations count="45">
    <dataValidation type="list" allowBlank="1" showInputMessage="1" showErrorMessage="1" sqref="B2">
      <formula1>$CI$17:$CI$21</formula1>
    </dataValidation>
    <dataValidation imeMode="hiragana" allowBlank="1" showInputMessage="1" showErrorMessage="1" sqref="G326:G515"/>
    <dataValidation type="list" allowBlank="1" showInputMessage="1" showErrorMessage="1" sqref="AU16:AU515">
      <formula1>Jナンバー分類</formula1>
    </dataValidation>
    <dataValidation type="list" allowBlank="1" showInputMessage="1" showErrorMessage="1" sqref="N175:N515">
      <formula1>$BP$17:$BP$18</formula1>
    </dataValidation>
    <dataValidation type="list" imeMode="hiragana" allowBlank="1" showInputMessage="1" showErrorMessage="1" sqref="M326:M515">
      <formula1>$BL$17:$BL$19</formula1>
    </dataValidation>
    <dataValidation type="list" imeMode="hiragana" allowBlank="1" showInputMessage="1" showErrorMessage="1" sqref="L326:L515">
      <formula1>$BO$17:$BO$18</formula1>
    </dataValidation>
    <dataValidation type="list" imeMode="off" allowBlank="1" showInputMessage="1" showErrorMessage="1" sqref="B326:B515">
      <formula1>$BN$17:$BN$46</formula1>
    </dataValidation>
    <dataValidation type="whole" imeMode="off" allowBlank="1" showInputMessage="1" showErrorMessage="1" sqref="D326:D515">
      <formula1>0</formula1>
      <formula2>999</formula2>
    </dataValidation>
    <dataValidation type="textLength" imeMode="hiragana" operator="greaterThanOrEqual" allowBlank="1" showInputMessage="1" showErrorMessage="1" sqref="C326:C515">
      <formula1>1</formula1>
    </dataValidation>
    <dataValidation type="textLength" imeMode="hiragana" operator="lessThanOrEqual" allowBlank="1" showInputMessage="1" showErrorMessage="1" sqref="E326:E515">
      <formula1>1</formula1>
    </dataValidation>
    <dataValidation type="whole" imeMode="off" allowBlank="1" showInputMessage="1" showErrorMessage="1" sqref="F326:F515">
      <formula1>0</formula1>
      <formula2>9999</formula2>
    </dataValidation>
    <dataValidation operator="greaterThan" allowBlank="1" showInputMessage="1" showErrorMessage="1" sqref="V16:W515"/>
    <dataValidation type="whole" imeMode="off" operator="greaterThan" allowBlank="1" showInputMessage="1" showErrorMessage="1" sqref="J326:J515">
      <formula1>100</formula1>
    </dataValidation>
    <dataValidation type="whole" imeMode="halfAlpha" operator="greaterThan" allowBlank="1" showInputMessage="1" showErrorMessage="1" sqref="AC16:AC515">
      <formula1>0</formula1>
    </dataValidation>
    <dataValidation imeMode="halfAlpha" allowBlank="1" showInputMessage="1" showErrorMessage="1" sqref="P326:Q515 AB16:AB515 AH16:AS515"/>
    <dataValidation type="decimal" allowBlank="1" showInputMessage="1" showErrorMessage="1" sqref="O175:O515">
      <formula1>0</formula1>
      <formula2>999999</formula2>
    </dataValidation>
    <dataValidation type="list" allowBlank="1" showInputMessage="1" showErrorMessage="1" sqref="T16:T515">
      <formula1>$CJ$17:$CJ$20</formula1>
    </dataValidation>
    <dataValidation type="list" imeMode="hiragana" allowBlank="1" showInputMessage="1" showErrorMessage="1" sqref="H326:H515">
      <formula1>INDIRECT(AU326)</formula1>
    </dataValidation>
    <dataValidation type="list" allowBlank="1" showInputMessage="1" showErrorMessage="1" sqref="H175:H325">
      <formula1>INDIRECT(AU175)</formula1>
    </dataValidation>
    <dataValidation allowBlank="1" showInputMessage="1" showErrorMessage="1" sqref="P16:Q325 G175:G325"/>
    <dataValidation type="whole" operator="greaterThan" allowBlank="1" showInputMessage="1" showErrorMessage="1" sqref="J175:J325">
      <formula1>100</formula1>
    </dataValidation>
    <dataValidation type="whole" allowBlank="1" showInputMessage="1" showErrorMessage="1" sqref="F175:F325">
      <formula1>0</formula1>
      <formula2>9999</formula2>
    </dataValidation>
    <dataValidation type="textLength" operator="lessThanOrEqual" allowBlank="1" showInputMessage="1" showErrorMessage="1" sqref="E175:E325">
      <formula1>1</formula1>
    </dataValidation>
    <dataValidation type="textLength" operator="greaterThanOrEqual" allowBlank="1" showInputMessage="1" showErrorMessage="1" sqref="C175:C325">
      <formula1>1</formula1>
    </dataValidation>
    <dataValidation type="whole" allowBlank="1" showInputMessage="1" showErrorMessage="1" sqref="D175:D325">
      <formula1>0</formula1>
      <formula2>999</formula2>
    </dataValidation>
    <dataValidation type="list" allowBlank="1" showInputMessage="1" showErrorMessage="1" sqref="B175:B325">
      <formula1>$BN$17:$BN$46</formula1>
    </dataValidation>
    <dataValidation type="list" allowBlank="1" showInputMessage="1" showErrorMessage="1" sqref="L175:L325">
      <formula1>$BO$17:$BO$18</formula1>
    </dataValidation>
    <dataValidation type="list" allowBlank="1" showInputMessage="1" showErrorMessage="1" sqref="M175:M325">
      <formula1>$BL$17:$BL$19</formula1>
    </dataValidation>
    <dataValidation type="list" allowBlank="1" showErrorMessage="1" sqref="H16:H174">
      <formula1>INDIRECT(AU16)</formula1>
      <formula2>0</formula2>
    </dataValidation>
    <dataValidation type="whole" operator="greaterThan" allowBlank="1" showErrorMessage="1" sqref="J16:J174">
      <formula1>100</formula1>
      <formula2>0</formula2>
    </dataValidation>
    <dataValidation type="list" allowBlank="1" showErrorMessage="1" sqref="B16:B174">
      <formula1>$BN$17:$BN$46</formula1>
      <formula2>0</formula2>
    </dataValidation>
    <dataValidation type="list" allowBlank="1" showErrorMessage="1" sqref="L16:L174">
      <formula1>$BO$17:$BO$18</formula1>
      <formula2>0</formula2>
    </dataValidation>
    <dataValidation type="list" allowBlank="1" showErrorMessage="1" sqref="M16:M174">
      <formula1>$BL$17:$BL$19</formula1>
      <formula2>0</formula2>
    </dataValidation>
    <dataValidation type="list" allowBlank="1" showErrorMessage="1" sqref="N16:N174">
      <formula1>$BP$17:$BP$18</formula1>
      <formula2>0</formula2>
    </dataValidation>
    <dataValidation type="decimal" allowBlank="1" showErrorMessage="1" sqref="O16:O174">
      <formula1>0</formula1>
      <formula2>999999</formula2>
    </dataValidation>
    <dataValidation type="whole" allowBlank="1" showErrorMessage="1" sqref="D16:D174">
      <formula1>0</formula1>
      <formula2>999</formula2>
    </dataValidation>
    <dataValidation type="whole" allowBlank="1" showErrorMessage="1" sqref="F16:F174">
      <formula1>0</formula1>
      <formula2>9999</formula2>
    </dataValidation>
    <dataValidation type="textLength" operator="lessThanOrEqual" allowBlank="1" showErrorMessage="1" sqref="E16:E174">
      <formula1>1</formula1>
      <formula2>0</formula2>
    </dataValidation>
    <dataValidation type="textLength" operator="greaterThanOrEqual" allowBlank="1" showErrorMessage="1" sqref="C16:C174">
      <formula1>1</formula1>
      <formula2>0</formula2>
    </dataValidation>
    <dataValidation allowBlank="1" showErrorMessage="1" sqref="G16:G174">
      <formula1>0</formula1>
      <formula2>0</formula2>
    </dataValidation>
    <dataValidation allowBlank="1" showErrorMessage="1" sqref="BD415 BD413 BD428 BD440 BD430 BD442 BD675 BD681 BD677 BD683 BD687:BD689 BD697 BD691:BD693 BD699 BD839 BD845 BD849 BD837 BD843 BD847 BD863 BD869 BD873 BD861 BD867 BD871 BD582:BD583 BD598:BD599 BD604:BD605 BD579:BD580 BD595:BD596 BD601:BD602 BD648:BD649 BD664:BD665 BD670:BD671 BD645:BD646 BD661:BD662 BD667:BD668 BD806:BD807 BD820:BD821 BD826:BD827 BD803:BD804 BD817:BD818 BD823:BD824 BD744:BD745 BD760:BD761 BD766:BD767 BD741:BD742 BD757:BD758 BD763:BD764 BD458 BD463 BD479:BD483 BD500 BD506 BD522:BD526 BD432 BD434 BD467 BD471 BD510 BD514 BD436 BD438 BD475 BD518 BD558:BD559 BD552:BD553 BD590:BD591 BD538:BD539 BD535:BD536 BD541:BD542 BD624:BD625 BD618:BD619 BD656:BD657 BD702:BD703 BD720:BD721 BD714:BD715 BD752:BD753"/>
    <dataValidation type="list" allowBlank="1" showInputMessage="1" showErrorMessage="1" sqref="I16:I515">
      <formula1>$BD$17:$BD$882</formula1>
    </dataValidation>
    <dataValidation type="list" imeMode="hiragana" allowBlank="1" showInputMessage="1" showErrorMessage="1" sqref="K326:K515">
      <formula1>$BG$17:$BG$25</formula1>
    </dataValidation>
    <dataValidation type="list" allowBlank="1" showInputMessage="1" showErrorMessage="1" sqref="K175:K325">
      <formula1>$BG$17:$BG$25</formula1>
    </dataValidation>
    <dataValidation type="list" allowBlank="1" showErrorMessage="1" sqref="K16:K174">
      <formula1>$BG$17:$BG$25</formula1>
      <formula2>0</formula2>
    </dataValidation>
  </dataValidations>
  <pageMargins left="0.70866141732283472" right="0.70866141732283472" top="0.74803149606299213" bottom="0.74803149606299213" header="0.31496062992125984" footer="0.31496062992125984"/>
  <pageSetup paperSize="9" fitToHeight="0" orientation="landscape" cellComments="asDisplayed" horizontalDpi="300" verticalDpi="300" r:id="rId1"/>
  <colBreaks count="1" manualBreakCount="1">
    <brk id="20"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63"/>
  <sheetViews>
    <sheetView showGridLines="0" zoomScale="75" zoomScaleNormal="75" workbookViewId="0"/>
  </sheetViews>
  <sheetFormatPr defaultRowHeight="17.25"/>
  <cols>
    <col min="1" max="1" width="4.125" style="66" customWidth="1"/>
    <col min="2" max="2" width="40.625" style="66" customWidth="1"/>
    <col min="3" max="3" width="8.625" style="66" customWidth="1"/>
    <col min="4" max="4" width="6.125" style="66" customWidth="1"/>
    <col min="5" max="5" width="78" style="66" bestFit="1" customWidth="1"/>
    <col min="6" max="6" width="0" style="66" hidden="1" customWidth="1"/>
    <col min="7" max="10" width="9" style="66" hidden="1" customWidth="1"/>
    <col min="11" max="16384" width="9" style="66"/>
  </cols>
  <sheetData>
    <row r="1" spans="1:10" ht="21" customHeight="1" thickBot="1">
      <c r="A1" s="246" t="s">
        <v>1777</v>
      </c>
      <c r="C1" s="72" t="s">
        <v>1485</v>
      </c>
    </row>
    <row r="2" spans="1:10" ht="48.75" customHeight="1" thickBot="1">
      <c r="A2" s="636" t="s">
        <v>1482</v>
      </c>
      <c r="B2" s="637"/>
      <c r="C2" s="252" t="s">
        <v>1483</v>
      </c>
      <c r="D2" s="129" t="s">
        <v>1493</v>
      </c>
      <c r="E2" s="128" t="s">
        <v>205</v>
      </c>
    </row>
    <row r="3" spans="1:10">
      <c r="A3" s="638" t="s">
        <v>1455</v>
      </c>
      <c r="B3" s="640" t="s">
        <v>204</v>
      </c>
      <c r="C3" s="798" t="str">
        <f>IF('様式1-3(計画措置）'!C3:C9="","",'様式1-3(計画措置）'!$C$3:$C$9)</f>
        <v/>
      </c>
      <c r="D3" s="206"/>
      <c r="E3" s="131" t="s">
        <v>1430</v>
      </c>
      <c r="I3" s="66" t="s">
        <v>1428</v>
      </c>
      <c r="J3" s="66" t="s">
        <v>1435</v>
      </c>
    </row>
    <row r="4" spans="1:10">
      <c r="A4" s="639"/>
      <c r="B4" s="641"/>
      <c r="C4" s="798"/>
      <c r="D4" s="208"/>
      <c r="E4" s="186" t="s">
        <v>1431</v>
      </c>
      <c r="I4" s="66" t="s">
        <v>1429</v>
      </c>
    </row>
    <row r="5" spans="1:10">
      <c r="A5" s="639"/>
      <c r="B5" s="641"/>
      <c r="C5" s="798"/>
      <c r="D5" s="208"/>
      <c r="E5" s="186" t="s">
        <v>1420</v>
      </c>
    </row>
    <row r="6" spans="1:10">
      <c r="A6" s="639"/>
      <c r="B6" s="641"/>
      <c r="C6" s="798"/>
      <c r="D6" s="208"/>
      <c r="E6" s="186" t="s">
        <v>1423</v>
      </c>
    </row>
    <row r="7" spans="1:10">
      <c r="A7" s="639"/>
      <c r="B7" s="641"/>
      <c r="C7" s="798"/>
      <c r="D7" s="208"/>
      <c r="E7" s="186" t="s">
        <v>1432</v>
      </c>
    </row>
    <row r="8" spans="1:10">
      <c r="A8" s="639"/>
      <c r="B8" s="641"/>
      <c r="C8" s="798"/>
      <c r="D8" s="208"/>
      <c r="E8" s="186" t="s">
        <v>1433</v>
      </c>
    </row>
    <row r="9" spans="1:10">
      <c r="A9" s="639"/>
      <c r="B9" s="641"/>
      <c r="C9" s="799"/>
      <c r="D9" s="209"/>
      <c r="E9" s="161" t="s">
        <v>1434</v>
      </c>
    </row>
    <row r="10" spans="1:10">
      <c r="A10" s="639"/>
      <c r="B10" s="644" t="s">
        <v>1436</v>
      </c>
      <c r="C10" s="800" t="str">
        <f>IF('様式1-3(計画措置）'!C10:C15="","",'様式1-3(計画措置）'!$C$10:$C$15)</f>
        <v/>
      </c>
      <c r="D10" s="207"/>
      <c r="E10" s="133" t="s">
        <v>1437</v>
      </c>
    </row>
    <row r="11" spans="1:10">
      <c r="A11" s="639"/>
      <c r="B11" s="641"/>
      <c r="C11" s="801"/>
      <c r="D11" s="208"/>
      <c r="E11" s="186" t="s">
        <v>1438</v>
      </c>
    </row>
    <row r="12" spans="1:10">
      <c r="A12" s="639"/>
      <c r="B12" s="641"/>
      <c r="C12" s="801"/>
      <c r="D12" s="208"/>
      <c r="E12" s="186" t="s">
        <v>1439</v>
      </c>
    </row>
    <row r="13" spans="1:10">
      <c r="A13" s="639"/>
      <c r="B13" s="641"/>
      <c r="C13" s="801"/>
      <c r="D13" s="208"/>
      <c r="E13" s="186" t="s">
        <v>1440</v>
      </c>
    </row>
    <row r="14" spans="1:10">
      <c r="A14" s="639"/>
      <c r="B14" s="641"/>
      <c r="C14" s="801"/>
      <c r="D14" s="208"/>
      <c r="E14" s="186" t="s">
        <v>1441</v>
      </c>
    </row>
    <row r="15" spans="1:10">
      <c r="A15" s="639"/>
      <c r="B15" s="641"/>
      <c r="C15" s="801"/>
      <c r="D15" s="209"/>
      <c r="E15" s="161" t="s">
        <v>1434</v>
      </c>
    </row>
    <row r="16" spans="1:10">
      <c r="A16" s="639"/>
      <c r="B16" s="644" t="s">
        <v>1442</v>
      </c>
      <c r="C16" s="800" t="str">
        <f>IF('様式1-3(計画措置）'!C16:C18="","",'様式1-3(計画措置）'!$C$16:$C$18)</f>
        <v/>
      </c>
      <c r="D16" s="207"/>
      <c r="E16" s="133" t="s">
        <v>1456</v>
      </c>
    </row>
    <row r="17" spans="1:5">
      <c r="A17" s="639"/>
      <c r="B17" s="641"/>
      <c r="C17" s="801"/>
      <c r="D17" s="208"/>
      <c r="E17" s="186" t="s">
        <v>1457</v>
      </c>
    </row>
    <row r="18" spans="1:5">
      <c r="A18" s="639"/>
      <c r="B18" s="646"/>
      <c r="C18" s="802"/>
      <c r="D18" s="210"/>
      <c r="E18" s="162" t="s">
        <v>1434</v>
      </c>
    </row>
    <row r="19" spans="1:5">
      <c r="A19" s="639"/>
      <c r="B19" s="644" t="s">
        <v>1443</v>
      </c>
      <c r="C19" s="800" t="str">
        <f>IF('様式1-3(計画措置）'!$C$19:$C$20="","",'様式1-3(計画措置）'!$C$19:$C$20)</f>
        <v/>
      </c>
      <c r="D19" s="207"/>
      <c r="E19" s="133" t="s">
        <v>1458</v>
      </c>
    </row>
    <row r="20" spans="1:5">
      <c r="A20" s="639"/>
      <c r="B20" s="641"/>
      <c r="C20" s="801"/>
      <c r="D20" s="211"/>
      <c r="E20" s="187" t="s">
        <v>1434</v>
      </c>
    </row>
    <row r="21" spans="1:5">
      <c r="A21" s="639"/>
      <c r="B21" s="644" t="s">
        <v>1444</v>
      </c>
      <c r="C21" s="800" t="str">
        <f>IF('様式1-3(計画措置）'!$C$21:$C$22="","",'様式1-3(計画措置）'!$C$21:$C$22)</f>
        <v/>
      </c>
      <c r="D21" s="207"/>
      <c r="E21" s="133" t="s">
        <v>1459</v>
      </c>
    </row>
    <row r="22" spans="1:5">
      <c r="A22" s="639"/>
      <c r="B22" s="646"/>
      <c r="C22" s="802"/>
      <c r="D22" s="211"/>
      <c r="E22" s="187" t="s">
        <v>1434</v>
      </c>
    </row>
    <row r="23" spans="1:5">
      <c r="A23" s="639"/>
      <c r="B23" s="644" t="s">
        <v>1445</v>
      </c>
      <c r="C23" s="800" t="str">
        <f>IF('様式1-3(計画措置）'!$C$23:$C$25="","",'様式1-3(計画措置）'!$C$23:$C$25)</f>
        <v/>
      </c>
      <c r="D23" s="207"/>
      <c r="E23" s="133" t="s">
        <v>1460</v>
      </c>
    </row>
    <row r="24" spans="1:5">
      <c r="A24" s="639"/>
      <c r="B24" s="641"/>
      <c r="C24" s="801"/>
      <c r="D24" s="208"/>
      <c r="E24" s="186" t="s">
        <v>1461</v>
      </c>
    </row>
    <row r="25" spans="1:5">
      <c r="A25" s="639"/>
      <c r="B25" s="646"/>
      <c r="C25" s="802"/>
      <c r="D25" s="210"/>
      <c r="E25" s="162" t="s">
        <v>1434</v>
      </c>
    </row>
    <row r="26" spans="1:5">
      <c r="A26" s="639"/>
      <c r="B26" s="648" t="s">
        <v>1446</v>
      </c>
      <c r="C26" s="803" t="str">
        <f>IF('様式1-3(計画措置）'!$C$26:$C$27="","",'様式1-3(計画措置）'!$C$26:$C$27)</f>
        <v/>
      </c>
      <c r="D26" s="209"/>
      <c r="E26" s="132" t="s">
        <v>1462</v>
      </c>
    </row>
    <row r="27" spans="1:5">
      <c r="A27" s="639"/>
      <c r="B27" s="641"/>
      <c r="C27" s="801"/>
      <c r="D27" s="211"/>
      <c r="E27" s="187" t="s">
        <v>1434</v>
      </c>
    </row>
    <row r="28" spans="1:5">
      <c r="A28" s="639"/>
      <c r="B28" s="644" t="s">
        <v>1447</v>
      </c>
      <c r="C28" s="800" t="str">
        <f>IF('様式1-3(計画措置）'!$C$28:$C$30="","",'様式1-3(計画措置）'!$C$28:$C$30)</f>
        <v/>
      </c>
      <c r="D28" s="207"/>
      <c r="E28" s="133" t="s">
        <v>1463</v>
      </c>
    </row>
    <row r="29" spans="1:5">
      <c r="A29" s="639"/>
      <c r="B29" s="641"/>
      <c r="C29" s="801"/>
      <c r="D29" s="208"/>
      <c r="E29" s="186" t="s">
        <v>1464</v>
      </c>
    </row>
    <row r="30" spans="1:5">
      <c r="A30" s="639"/>
      <c r="B30" s="646"/>
      <c r="C30" s="802"/>
      <c r="D30" s="210"/>
      <c r="E30" s="162" t="s">
        <v>1434</v>
      </c>
    </row>
    <row r="31" spans="1:5">
      <c r="A31" s="639"/>
      <c r="B31" s="648" t="s">
        <v>1448</v>
      </c>
      <c r="C31" s="803" t="str">
        <f>IF('様式1-3(計画措置）'!$C$31:$C$32="","",'様式1-3(計画措置）'!$C$31:$C$32)</f>
        <v/>
      </c>
      <c r="D31" s="209"/>
      <c r="E31" s="132" t="s">
        <v>1465</v>
      </c>
    </row>
    <row r="32" spans="1:5">
      <c r="A32" s="639"/>
      <c r="B32" s="641"/>
      <c r="C32" s="801"/>
      <c r="D32" s="211"/>
      <c r="E32" s="187" t="s">
        <v>1434</v>
      </c>
    </row>
    <row r="33" spans="1:5">
      <c r="A33" s="650" t="s">
        <v>1449</v>
      </c>
      <c r="B33" s="651"/>
      <c r="C33" s="800" t="str">
        <f>IF('様式1-3(計画措置）'!$C$33:$C$35="","",'様式1-3(計画措置）'!$C$33:$C$35)</f>
        <v/>
      </c>
      <c r="D33" s="207"/>
      <c r="E33" s="133" t="s">
        <v>1466</v>
      </c>
    </row>
    <row r="34" spans="1:5">
      <c r="A34" s="652"/>
      <c r="B34" s="653"/>
      <c r="C34" s="801"/>
      <c r="D34" s="208"/>
      <c r="E34" s="186" t="s">
        <v>1467</v>
      </c>
    </row>
    <row r="35" spans="1:5">
      <c r="A35" s="652"/>
      <c r="B35" s="653"/>
      <c r="C35" s="801"/>
      <c r="D35" s="209"/>
      <c r="E35" s="161" t="s">
        <v>1434</v>
      </c>
    </row>
    <row r="36" spans="1:5" ht="17.25" customHeight="1">
      <c r="A36" s="650" t="s">
        <v>1450</v>
      </c>
      <c r="B36" s="651"/>
      <c r="C36" s="800" t="str">
        <f>IF('様式1-3(計画措置）'!$C$36:$C$40="","",'様式1-3(計画措置）'!$C$36:$C$40)</f>
        <v/>
      </c>
      <c r="D36" s="207"/>
      <c r="E36" s="133" t="s">
        <v>1468</v>
      </c>
    </row>
    <row r="37" spans="1:5">
      <c r="A37" s="652"/>
      <c r="B37" s="653"/>
      <c r="C37" s="801"/>
      <c r="D37" s="208"/>
      <c r="E37" s="186" t="s">
        <v>1469</v>
      </c>
    </row>
    <row r="38" spans="1:5">
      <c r="A38" s="652"/>
      <c r="B38" s="653"/>
      <c r="C38" s="801"/>
      <c r="D38" s="208"/>
      <c r="E38" s="186" t="s">
        <v>1470</v>
      </c>
    </row>
    <row r="39" spans="1:5">
      <c r="A39" s="652"/>
      <c r="B39" s="653"/>
      <c r="C39" s="801"/>
      <c r="D39" s="208"/>
      <c r="E39" s="186" t="s">
        <v>1421</v>
      </c>
    </row>
    <row r="40" spans="1:5">
      <c r="A40" s="652"/>
      <c r="B40" s="653"/>
      <c r="C40" s="801"/>
      <c r="D40" s="209"/>
      <c r="E40" s="161" t="s">
        <v>1434</v>
      </c>
    </row>
    <row r="41" spans="1:5">
      <c r="A41" s="650" t="s">
        <v>1451</v>
      </c>
      <c r="B41" s="651"/>
      <c r="C41" s="800" t="str">
        <f>IF('様式1-3(計画措置）'!$C$41:$C$45="","",'様式1-3(計画措置）'!$C$41:$C$45)</f>
        <v/>
      </c>
      <c r="D41" s="207"/>
      <c r="E41" s="133" t="s">
        <v>1471</v>
      </c>
    </row>
    <row r="42" spans="1:5">
      <c r="A42" s="652"/>
      <c r="B42" s="653"/>
      <c r="C42" s="801"/>
      <c r="D42" s="208"/>
      <c r="E42" s="186" t="s">
        <v>1472</v>
      </c>
    </row>
    <row r="43" spans="1:5">
      <c r="A43" s="652"/>
      <c r="B43" s="653"/>
      <c r="C43" s="801"/>
      <c r="D43" s="208"/>
      <c r="E43" s="186" t="s">
        <v>1422</v>
      </c>
    </row>
    <row r="44" spans="1:5">
      <c r="A44" s="652"/>
      <c r="B44" s="653"/>
      <c r="C44" s="801"/>
      <c r="D44" s="208"/>
      <c r="E44" s="186" t="s">
        <v>1486</v>
      </c>
    </row>
    <row r="45" spans="1:5">
      <c r="A45" s="652"/>
      <c r="B45" s="653"/>
      <c r="C45" s="801"/>
      <c r="D45" s="209"/>
      <c r="E45" s="161" t="s">
        <v>1434</v>
      </c>
    </row>
    <row r="46" spans="1:5" ht="17.25" customHeight="1">
      <c r="A46" s="650" t="s">
        <v>1452</v>
      </c>
      <c r="B46" s="651"/>
      <c r="C46" s="800" t="str">
        <f>IF('様式1-3(計画措置）'!$C$46:$C$50="","",'様式1-3(計画措置）'!$C$46:$C$50)</f>
        <v/>
      </c>
      <c r="D46" s="207"/>
      <c r="E46" s="133" t="s">
        <v>1473</v>
      </c>
    </row>
    <row r="47" spans="1:5">
      <c r="A47" s="652"/>
      <c r="B47" s="653"/>
      <c r="C47" s="801"/>
      <c r="D47" s="208"/>
      <c r="E47" s="186" t="s">
        <v>1474</v>
      </c>
    </row>
    <row r="48" spans="1:5">
      <c r="A48" s="652"/>
      <c r="B48" s="653"/>
      <c r="C48" s="801"/>
      <c r="D48" s="208"/>
      <c r="E48" s="186" t="s">
        <v>1475</v>
      </c>
    </row>
    <row r="49" spans="1:5">
      <c r="A49" s="652"/>
      <c r="B49" s="653"/>
      <c r="C49" s="801"/>
      <c r="D49" s="208"/>
      <c r="E49" s="186" t="s">
        <v>1476</v>
      </c>
    </row>
    <row r="50" spans="1:5">
      <c r="A50" s="652"/>
      <c r="B50" s="653"/>
      <c r="C50" s="801"/>
      <c r="D50" s="209"/>
      <c r="E50" s="161" t="s">
        <v>1434</v>
      </c>
    </row>
    <row r="51" spans="1:5">
      <c r="A51" s="650" t="s">
        <v>1453</v>
      </c>
      <c r="B51" s="651"/>
      <c r="C51" s="800" t="str">
        <f>IF('様式1-3(計画措置）'!$C$51:$C$55="","",'様式1-3(計画措置）'!$C$51:$C$55)</f>
        <v/>
      </c>
      <c r="D51" s="207"/>
      <c r="E51" s="133" t="s">
        <v>1477</v>
      </c>
    </row>
    <row r="52" spans="1:5">
      <c r="A52" s="652"/>
      <c r="B52" s="653"/>
      <c r="C52" s="801"/>
      <c r="D52" s="208"/>
      <c r="E52" s="186" t="s">
        <v>1478</v>
      </c>
    </row>
    <row r="53" spans="1:5">
      <c r="A53" s="652"/>
      <c r="B53" s="653"/>
      <c r="C53" s="801"/>
      <c r="D53" s="208"/>
      <c r="E53" s="186" t="s">
        <v>1479</v>
      </c>
    </row>
    <row r="54" spans="1:5">
      <c r="A54" s="652"/>
      <c r="B54" s="653"/>
      <c r="C54" s="801"/>
      <c r="D54" s="208"/>
      <c r="E54" s="186" t="s">
        <v>1480</v>
      </c>
    </row>
    <row r="55" spans="1:5" ht="18" thickBot="1">
      <c r="A55" s="654"/>
      <c r="B55" s="655"/>
      <c r="C55" s="804"/>
      <c r="D55" s="212"/>
      <c r="E55" s="163" t="s">
        <v>1434</v>
      </c>
    </row>
    <row r="56" spans="1:5" ht="18" thickBot="1"/>
    <row r="57" spans="1:5" ht="17.25" customHeight="1">
      <c r="A57" s="638" t="s">
        <v>1454</v>
      </c>
      <c r="B57" s="657"/>
      <c r="C57" s="658"/>
      <c r="D57" s="659"/>
      <c r="E57" s="660"/>
    </row>
    <row r="58" spans="1:5">
      <c r="A58" s="652"/>
      <c r="B58" s="653"/>
      <c r="C58" s="661"/>
      <c r="D58" s="662"/>
      <c r="E58" s="663"/>
    </row>
    <row r="59" spans="1:5">
      <c r="A59" s="652"/>
      <c r="B59" s="653"/>
      <c r="C59" s="661"/>
      <c r="D59" s="662"/>
      <c r="E59" s="663"/>
    </row>
    <row r="60" spans="1:5">
      <c r="A60" s="652"/>
      <c r="B60" s="653"/>
      <c r="C60" s="661"/>
      <c r="D60" s="662"/>
      <c r="E60" s="663"/>
    </row>
    <row r="61" spans="1:5">
      <c r="A61" s="652"/>
      <c r="B61" s="653"/>
      <c r="C61" s="661"/>
      <c r="D61" s="662"/>
      <c r="E61" s="663"/>
    </row>
    <row r="62" spans="1:5">
      <c r="A62" s="652"/>
      <c r="B62" s="653"/>
      <c r="C62" s="661"/>
      <c r="D62" s="662"/>
      <c r="E62" s="663"/>
    </row>
    <row r="63" spans="1:5" ht="18" thickBot="1">
      <c r="A63" s="654"/>
      <c r="B63" s="655"/>
      <c r="C63" s="664"/>
      <c r="D63" s="665"/>
      <c r="E63" s="666"/>
    </row>
  </sheetData>
  <sheetProtection password="E798" sheet="1"/>
  <mergeCells count="32">
    <mergeCell ref="A51:B55"/>
    <mergeCell ref="C51:C55"/>
    <mergeCell ref="A57:B63"/>
    <mergeCell ref="C57:E63"/>
    <mergeCell ref="A36:B40"/>
    <mergeCell ref="C36:C40"/>
    <mergeCell ref="A41:B45"/>
    <mergeCell ref="C41:C45"/>
    <mergeCell ref="A46:B50"/>
    <mergeCell ref="C46:C50"/>
    <mergeCell ref="B28:B30"/>
    <mergeCell ref="C28:C30"/>
    <mergeCell ref="B31:B32"/>
    <mergeCell ref="C31:C32"/>
    <mergeCell ref="A33:B35"/>
    <mergeCell ref="C33:C35"/>
    <mergeCell ref="B21:B22"/>
    <mergeCell ref="C21:C22"/>
    <mergeCell ref="B23:B25"/>
    <mergeCell ref="C23:C25"/>
    <mergeCell ref="B26:B27"/>
    <mergeCell ref="C26:C27"/>
    <mergeCell ref="A2:B2"/>
    <mergeCell ref="A3:A32"/>
    <mergeCell ref="B3:B9"/>
    <mergeCell ref="C3:C9"/>
    <mergeCell ref="B10:B15"/>
    <mergeCell ref="C10:C15"/>
    <mergeCell ref="B16:B18"/>
    <mergeCell ref="C16:C18"/>
    <mergeCell ref="B19:B20"/>
    <mergeCell ref="C19:C20"/>
  </mergeCells>
  <phoneticPr fontId="3"/>
  <dataValidations count="2">
    <dataValidation imeMode="hiragana" allowBlank="1" showInputMessage="1" showErrorMessage="1" sqref="E9 E15 E18 E20 E22 E25 E27 E30 E32 E35 E40 E45 E50 E55 C57:E63"/>
    <dataValidation type="list" imeMode="hiragana" allowBlank="1" showInputMessage="1" showErrorMessage="1" sqref="D3:D55">
      <formula1>$J$3:$J$4</formula1>
    </dataValidation>
  </dataValidations>
  <pageMargins left="0.70866141732283472" right="0.70866141732283472" top="0.74803149606299213" bottom="0.74803149606299213" header="0.31496062992125984" footer="0.31496062992125984"/>
  <pageSetup paperSize="9" scale="62" orientation="portrait" cellComments="asDisplayed"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26</vt:i4>
      </vt:variant>
    </vt:vector>
  </HeadingPairs>
  <TitlesOfParts>
    <vt:vector size="39" baseType="lpstr">
      <vt:lpstr>はじめに</vt:lpstr>
      <vt:lpstr>様式1-1（計画表紙）</vt:lpstr>
      <vt:lpstr>様式1-2（計画自動車）</vt:lpstr>
      <vt:lpstr>様式1-3(計画措置）</vt:lpstr>
      <vt:lpstr>様式1-4（計画代替）</vt:lpstr>
      <vt:lpstr>様式1-5(計画事業場）</vt:lpstr>
      <vt:lpstr>様式2-1（実績表紙）</vt:lpstr>
      <vt:lpstr>様式2-2(実績自動車）</vt:lpstr>
      <vt:lpstr>様式2-3（実績措置）</vt:lpstr>
      <vt:lpstr>様式2-4（実績代替）</vt:lpstr>
      <vt:lpstr>様式2-5（実績事業場）</vt:lpstr>
      <vt:lpstr>排出係数</vt:lpstr>
      <vt:lpstr>産業分類表</vt:lpstr>
      <vt:lpstr>Jナンバー分類</vt:lpstr>
      <vt:lpstr>Jバス</vt:lpstr>
      <vt:lpstr>J車種重量</vt:lpstr>
      <vt:lpstr>J小型貨物</vt:lpstr>
      <vt:lpstr>J乗用</vt:lpstr>
      <vt:lpstr>J特殊</vt:lpstr>
      <vt:lpstr>J特種</vt:lpstr>
      <vt:lpstr>J普通貨物</vt:lpstr>
      <vt:lpstr>産業分類表!Print_Area</vt:lpstr>
      <vt:lpstr>排出係数!Print_Area</vt:lpstr>
      <vt:lpstr>'様式1-1（計画表紙）'!Print_Area</vt:lpstr>
      <vt:lpstr>'様式1-2（計画自動車）'!Print_Area</vt:lpstr>
      <vt:lpstr>'様式1-4（計画代替）'!Print_Area</vt:lpstr>
      <vt:lpstr>'様式2-1（実績表紙）'!Print_Area</vt:lpstr>
      <vt:lpstr>'様式2-2(実績自動車）'!Print_Area</vt:lpstr>
      <vt:lpstr>'様式2-4（実績代替）'!Print_Area</vt:lpstr>
      <vt:lpstr>'様式2-5（実績事業場）'!Print_Area</vt:lpstr>
      <vt:lpstr>ナンバー分類</vt:lpstr>
      <vt:lpstr>バス</vt:lpstr>
      <vt:lpstr>車種重量</vt:lpstr>
      <vt:lpstr>小型貨物</vt:lpstr>
      <vt:lpstr>乗用</vt:lpstr>
      <vt:lpstr>特殊</vt:lpstr>
      <vt:lpstr>特種</vt:lpstr>
      <vt:lpstr>排出係数表</vt:lpstr>
      <vt:lpstr>普通貨物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2006-06-14T08:49:40Z</cp:lastPrinted>
  <dcterms:created xsi:type="dcterms:W3CDTF">2005-04-06T04:47:46Z</dcterms:created>
  <dcterms:modified xsi:type="dcterms:W3CDTF">2023-05-08T07:25:35Z</dcterms:modified>
</cp:coreProperties>
</file>